
<file path=[Content_Types].xml><?xml version="1.0" encoding="utf-8"?>
<Types xmlns="http://schemas.openxmlformats.org/package/2006/content-types">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10" windowHeight="13140" activeTab="2"/>
  </bookViews>
  <sheets>
    <sheet name="Sheet1" sheetId="1" r:id="rId1"/>
    <sheet name="Sheet2" sheetId="2" r:id="rId2"/>
    <sheet name="Sheet3" sheetId="3" r:id="rId3"/>
  </sheets>
  <definedNames>
    <definedName name="_xlnm._FilterDatabase" localSheetId="1" hidden="1">Sheet2!$A$1:$AD$83</definedName>
    <definedName name="_xlnm._FilterDatabase" localSheetId="2" hidden="1">Sheet3!$A$3:$CE$36</definedName>
  </definedNames>
  <calcPr calcId="144525"/>
</workbook>
</file>

<file path=xl/sharedStrings.xml><?xml version="1.0" encoding="utf-8"?>
<sst xmlns="http://schemas.openxmlformats.org/spreadsheetml/2006/main" count="9182" uniqueCount="3427">
  <si>
    <t>排名</t>
  </si>
  <si>
    <t>大学</t>
  </si>
  <si>
    <t>地区</t>
  </si>
  <si>
    <t>综合得分</t>
  </si>
  <si>
    <t>学术声誉</t>
  </si>
  <si>
    <t>雇主声誉</t>
  </si>
  <si>
    <t>每位教员引用率</t>
  </si>
  <si>
    <t>师生比</t>
  </si>
  <si>
    <t>国际学生占比</t>
  </si>
  <si>
    <t>国际教师比例</t>
  </si>
  <si>
    <t>国际研究网络 未加权</t>
  </si>
  <si>
    <t>就业结果 未加权</t>
  </si>
  <si>
    <t>麻省理工学院</t>
  </si>
  <si>
    <t>United States</t>
  </si>
  <si>
    <t>剑桥大学</t>
  </si>
  <si>
    <t>United Kingdom</t>
  </si>
  <si>
    <t>斯坦福大学</t>
  </si>
  <si>
    <t>牛津大学</t>
  </si>
  <si>
    <t>哈佛大学</t>
  </si>
  <si>
    <t>加州理工大学（Caltech)</t>
  </si>
  <si>
    <t>帝国理工学院</t>
  </si>
  <si>
    <t>伦敦大学学院</t>
  </si>
  <si>
    <t>苏黎世联邦理工大学（瑞士联邦理工学院）</t>
  </si>
  <si>
    <t>Switzerland</t>
  </si>
  <si>
    <t>芝加哥大学</t>
  </si>
  <si>
    <t>新加坡国立大学</t>
  </si>
  <si>
    <t>Singapore</t>
  </si>
  <si>
    <t>北京大学</t>
  </si>
  <si>
    <t>China (Mainland)</t>
  </si>
  <si>
    <t>宾夕法尼亚大学</t>
  </si>
  <si>
    <t>清华大学</t>
  </si>
  <si>
    <t>爱丁堡大学</t>
  </si>
  <si>
    <t>洛桑联邦理工学院（EPFL)</t>
  </si>
  <si>
    <t>普林斯顿大学</t>
  </si>
  <si>
    <t>耶鲁大学</t>
  </si>
  <si>
    <t>南洋理工大学</t>
  </si>
  <si>
    <t>康奈尔大学</t>
  </si>
  <si>
    <t>香港大学（HKU）</t>
  </si>
  <si>
    <t>Hong Kong SAR, China</t>
  </si>
  <si>
    <t>哥伦比亚大学</t>
  </si>
  <si>
    <t>东京大学</t>
  </si>
  <si>
    <t>Japan</t>
  </si>
  <si>
    <t>约翰霍普金斯大学</t>
  </si>
  <si>
    <t>密歇根大学</t>
  </si>
  <si>
    <t>巴黎科学艺术人文大学</t>
  </si>
  <si>
    <t>France</t>
  </si>
  <si>
    <t>加州大学伯克利分校</t>
  </si>
  <si>
    <t>曼彻斯特大学</t>
  </si>
  <si>
    <t>首尔国立大学</t>
  </si>
  <si>
    <t>South Korea</t>
  </si>
  <si>
    <t>澳大利亚国立大学（ANU)</t>
  </si>
  <si>
    <t>Australia</t>
  </si>
  <si>
    <t>麦吉尔大学</t>
  </si>
  <si>
    <t>Canada</t>
  </si>
  <si>
    <t>西北大学</t>
  </si>
  <si>
    <t>墨尔本大学</t>
  </si>
  <si>
    <t>复旦大学</t>
  </si>
  <si>
    <t>多伦多大学</t>
  </si>
  <si>
    <t>京都大学</t>
  </si>
  <si>
    <t>伦敦国王学院</t>
  </si>
  <si>
    <t>香港中文大学</t>
  </si>
  <si>
    <t>纽约大学（NYU）</t>
  </si>
  <si>
    <t>香港科技大学（HKUST)</t>
  </si>
  <si>
    <t>悉尼大学</t>
  </si>
  <si>
    <t>韩国科学技术研究所</t>
  </si>
  <si>
    <t>浙江大学</t>
  </si>
  <si>
    <t>加州大学洛杉矶分校</t>
  </si>
  <si>
    <t>新南威尔士大学（UNSW）</t>
  </si>
  <si>
    <t>上海交通大学</t>
  </si>
  <si>
    <t>不列颠哥伦比亚大学</t>
  </si>
  <si>
    <t>巴黎理工学院</t>
  </si>
  <si>
    <t>慕尼黑工业大学</t>
  </si>
  <si>
    <t>Germany</t>
  </si>
  <si>
    <t>杜克大学</t>
  </si>
  <si>
    <t>昆士兰大学（UQ）</t>
  </si>
  <si>
    <t>卡内基梅隆大学</t>
  </si>
  <si>
    <t>加州大学圣地亚哥分校</t>
  </si>
  <si>
    <t>香港城市大学</t>
  </si>
  <si>
    <t>东京工业大学</t>
  </si>
  <si>
    <t>伦敦经济政治学院</t>
  </si>
  <si>
    <t>蒙纳士大学</t>
  </si>
  <si>
    <t>阿姆斯特丹大学</t>
  </si>
  <si>
    <t>Netherlands</t>
  </si>
  <si>
    <t>路德维希 - 马克西米利安 - 慕尼黑大学</t>
  </si>
  <si>
    <t>索邦大学</t>
  </si>
  <si>
    <t>代尔夫特理工大学</t>
  </si>
  <si>
    <t>布里斯托大学</t>
  </si>
  <si>
    <t>布朗大学</t>
  </si>
  <si>
    <t>华威大学</t>
  </si>
  <si>
    <t>鲁普莱希特-卡尔斯-海德堡大学</t>
  </si>
  <si>
    <t>香港理工大学</t>
  </si>
  <si>
    <t>布宜诺斯艾利斯大学</t>
  </si>
  <si>
    <t>Argentina</t>
  </si>
  <si>
    <t>大阪大学</t>
  </si>
  <si>
    <t>巴黎第十一大学</t>
  </si>
  <si>
    <t>马来亚大学（UM）</t>
  </si>
  <si>
    <t>Malaysia</t>
  </si>
  <si>
    <t>浦项科技大学</t>
  </si>
  <si>
    <t>德克萨斯大学奥斯汀分校</t>
  </si>
  <si>
    <t>延世大学</t>
  </si>
  <si>
    <t>高丽大学</t>
  </si>
  <si>
    <t>罗蒙诺索夫莫斯科国立大学</t>
  </si>
  <si>
    <t>Russia</t>
  </si>
  <si>
    <t>鲁汶大学</t>
  </si>
  <si>
    <t>Belgium</t>
  </si>
  <si>
    <t>台湾大学</t>
  </si>
  <si>
    <t>Taiwan, China</t>
  </si>
  <si>
    <t>南安普敦大学</t>
  </si>
  <si>
    <t>东北大学</t>
  </si>
  <si>
    <t>华盛顿大学</t>
  </si>
  <si>
    <t>格拉斯哥大学</t>
  </si>
  <si>
    <t>哥本哈根大学</t>
  </si>
  <si>
    <t>Denmark</t>
  </si>
  <si>
    <t>威斯康星大学麦迪逊分校</t>
  </si>
  <si>
    <t>苏黎世大学</t>
  </si>
  <si>
    <t>伊利诺伊大学香槟分校</t>
  </si>
  <si>
    <t>利兹大学</t>
  </si>
  <si>
    <t>奥克兰大学</t>
  </si>
  <si>
    <t>New Zealand</t>
  </si>
  <si>
    <t>乔治亚理工学院(Georgia Tech)</t>
  </si>
  <si>
    <t>皇家理工学院</t>
  </si>
  <si>
    <t>Sweden</t>
  </si>
  <si>
    <t>西澳大学（UWA）</t>
  </si>
  <si>
    <t>伯明翰大学</t>
  </si>
  <si>
    <t>杜伦大学</t>
  </si>
  <si>
    <t>宾夕法尼亚州立大学</t>
  </si>
  <si>
    <t>中国科学技术大学</t>
  </si>
  <si>
    <t>隆德大学</t>
  </si>
  <si>
    <t>谢菲尔德大学</t>
  </si>
  <si>
    <t>圣安德鲁斯大学</t>
  </si>
  <si>
    <t>都柏林三一学院</t>
  </si>
  <si>
    <t>Ireland</t>
  </si>
  <si>
    <t>成均馆大学</t>
  </si>
  <si>
    <t>赖斯大学</t>
  </si>
  <si>
    <t>奥斯陆大学</t>
  </si>
  <si>
    <t>Norway</t>
  </si>
  <si>
    <t>加州大学戴维斯分校</t>
  </si>
  <si>
    <t>北卡罗来纳大学教堂山</t>
  </si>
  <si>
    <t>丹麦技术大学</t>
  </si>
  <si>
    <t>墨西哥国立自治大学</t>
  </si>
  <si>
    <t>Mexico</t>
  </si>
  <si>
    <t>阿卜杜勒·阿齐兹国王大学（KAU）</t>
  </si>
  <si>
    <t>Saudi Arabia</t>
  </si>
  <si>
    <t>赫尔辛基大学</t>
  </si>
  <si>
    <t>Finland</t>
  </si>
  <si>
    <t>波士顿大学</t>
  </si>
  <si>
    <t>阿德莱德大学</t>
  </si>
  <si>
    <t>阿尔伯塔大学</t>
  </si>
  <si>
    <t>里昂高等师范学院</t>
  </si>
  <si>
    <t>名古屋大学</t>
  </si>
  <si>
    <t>乌得勒支大学</t>
  </si>
  <si>
    <t>诺丁汉大学</t>
  </si>
  <si>
    <t>圣保罗大学</t>
  </si>
  <si>
    <t>Brazil</t>
  </si>
  <si>
    <t>阿尔托大学</t>
  </si>
  <si>
    <t>蒙特利尔大学</t>
  </si>
  <si>
    <t>柏林自由大学</t>
  </si>
  <si>
    <t>华盛顿大学在圣路易斯</t>
  </si>
  <si>
    <t>伯尔尼大学</t>
  </si>
  <si>
    <t>智利天主教大学</t>
  </si>
  <si>
    <t>Chile</t>
  </si>
  <si>
    <t>纽卡斯尔大学</t>
  </si>
  <si>
    <t>马来西亚博特拉大学（UPM）</t>
  </si>
  <si>
    <t>瓦赫宁根大学</t>
  </si>
  <si>
    <t>查尔姆斯理工大学</t>
  </si>
  <si>
    <t>伦敦大学皇后玛丽学院（QMUL）</t>
  </si>
  <si>
    <t>日内瓦大学</t>
  </si>
  <si>
    <t>乌普萨拉大学</t>
  </si>
  <si>
    <t>普渡大学</t>
  </si>
  <si>
    <t>马来西亚国民大学（UKM）</t>
  </si>
  <si>
    <t>柏林洪堡大学</t>
  </si>
  <si>
    <t>莱顿大学</t>
  </si>
  <si>
    <t>南京大学</t>
  </si>
  <si>
    <t>南加州大学</t>
  </si>
  <si>
    <t>九州大学</t>
  </si>
  <si>
    <t>巴塞尔大学</t>
  </si>
  <si>
    <t>悉尼科技大学（UTS）</t>
  </si>
  <si>
    <t>埃因霍芬理工大学</t>
  </si>
  <si>
    <t>米兰理工大学</t>
  </si>
  <si>
    <t>Italy</t>
  </si>
  <si>
    <t>俄亥俄州立大学</t>
  </si>
  <si>
    <t>北海道大学</t>
  </si>
  <si>
    <t>卡尔斯鲁厄理工学院</t>
  </si>
  <si>
    <t>根特大学</t>
  </si>
  <si>
    <t>马来西亚理科大学（USM）</t>
  </si>
  <si>
    <t>格罗宁根大学</t>
  </si>
  <si>
    <t>兰卡斯特大学</t>
  </si>
  <si>
    <t>亚琛工业大学</t>
  </si>
  <si>
    <t>罗切斯特大学</t>
  </si>
  <si>
    <t>加州大学圣芭芭拉分校</t>
  </si>
  <si>
    <t>哈拉克国立大学</t>
  </si>
  <si>
    <t>Kazakhstan</t>
  </si>
  <si>
    <t>维也纳大学</t>
  </si>
  <si>
    <t>Austria</t>
  </si>
  <si>
    <t>麦克马斯特大学</t>
  </si>
  <si>
    <t>斯德哥尔摩大学</t>
  </si>
  <si>
    <t>滑铁卢大学</t>
  </si>
  <si>
    <t>埃默里大学</t>
  </si>
  <si>
    <t>印度科学研究所班加罗尔</t>
  </si>
  <si>
    <t>India</t>
  </si>
  <si>
    <t>汉阳大学</t>
  </si>
  <si>
    <t>柏林工业大学</t>
  </si>
  <si>
    <t>密歇根州立大学</t>
  </si>
  <si>
    <t>法赫德法国石油和矿物大学（KFUPM）</t>
  </si>
  <si>
    <t>奥胡斯大学</t>
  </si>
  <si>
    <t>约克大学</t>
  </si>
  <si>
    <t>埃克塞特大学</t>
  </si>
  <si>
    <t>德州农工大学</t>
  </si>
  <si>
    <t>马里兰大学，学院公园</t>
  </si>
  <si>
    <t>卡迪夫大学</t>
  </si>
  <si>
    <t>博洛尼亚大学</t>
  </si>
  <si>
    <t>智利大学</t>
  </si>
  <si>
    <t>蒂宾根大学</t>
  </si>
  <si>
    <t>蒙特雷科技大学</t>
  </si>
  <si>
    <t>萨皮恩扎 - 罗马大学</t>
  </si>
  <si>
    <t>印度理工学院孟买分校</t>
  </si>
  <si>
    <t>韦仕敦大学（西安大略大学）</t>
  </si>
  <si>
    <t>国立路桥学校</t>
  </si>
  <si>
    <t>印度理工学院德里分校</t>
  </si>
  <si>
    <t>凯斯西储大学</t>
  </si>
  <si>
    <t>国立清华大学</t>
  </si>
  <si>
    <t>巴塞罗那自治大学</t>
  </si>
  <si>
    <t>Spain</t>
  </si>
  <si>
    <t>维也纳技术大学</t>
  </si>
  <si>
    <t>巴斯大学</t>
  </si>
  <si>
    <t>哈利法大学</t>
  </si>
  <si>
    <t>United Arab Emirates</t>
  </si>
  <si>
    <t>都柏林大学</t>
  </si>
  <si>
    <t>匹兹堡大学</t>
  </si>
  <si>
    <t>巴塞罗那大学</t>
  </si>
  <si>
    <t>哥德堡大学</t>
  </si>
  <si>
    <t>明尼苏达大学</t>
  </si>
  <si>
    <t>伍伦贡大学</t>
  </si>
  <si>
    <t>佛罗里达大学</t>
  </si>
  <si>
    <t>弗莱堡大学</t>
  </si>
  <si>
    <t>皇家墨尔本理工大学</t>
  </si>
  <si>
    <t>利物浦大学</t>
  </si>
  <si>
    <t>科廷大学</t>
  </si>
  <si>
    <t>武汉大学</t>
  </si>
  <si>
    <t>麦考瑞大学</t>
  </si>
  <si>
    <t>法语天主教鲁汶大学</t>
  </si>
  <si>
    <t>庆应义塾大学</t>
  </si>
  <si>
    <t>蔚山国立科学技术院</t>
  </si>
  <si>
    <t>范德比尔特大学</t>
  </si>
  <si>
    <t>德累斯顿工业大学</t>
  </si>
  <si>
    <t>波恩大学</t>
  </si>
  <si>
    <t>国立阳明交通大学</t>
  </si>
  <si>
    <t>马来西亚工艺大学（UTM）</t>
  </si>
  <si>
    <t>洛桑大学</t>
  </si>
  <si>
    <t>达特茅斯学院</t>
  </si>
  <si>
    <t>早稻田大学</t>
  </si>
  <si>
    <t>卑尔根大学</t>
  </si>
  <si>
    <t>鹿特丹伊拉斯谟大学</t>
  </si>
  <si>
    <t>卡塔尔大学</t>
  </si>
  <si>
    <t>Qatar</t>
  </si>
  <si>
    <t>金边大学</t>
  </si>
  <si>
    <t>布鲁塞尔自由大学</t>
  </si>
  <si>
    <t>同济大学</t>
  </si>
  <si>
    <t>特温特大学</t>
  </si>
  <si>
    <t>阿姆斯特丹自由大学</t>
  </si>
  <si>
    <t>马德里自治大学</t>
  </si>
  <si>
    <t>乔治奥古斯特哥廷根大学</t>
  </si>
  <si>
    <t>哈尔滨工业大学</t>
  </si>
  <si>
    <t>奥塔哥大学</t>
  </si>
  <si>
    <t>亚利桑那州立大学</t>
  </si>
  <si>
    <t>洛斯安第斯哥伦比亚大学</t>
  </si>
  <si>
    <t>Colombia</t>
  </si>
  <si>
    <t>阿伯丁大学</t>
  </si>
  <si>
    <t>昆士兰科技大学（QUT）</t>
  </si>
  <si>
    <t>希伯来大学</t>
  </si>
  <si>
    <t>Israel</t>
  </si>
  <si>
    <t>朱拉隆功大学</t>
  </si>
  <si>
    <t>Thailand</t>
  </si>
  <si>
    <t>国立成功大学</t>
  </si>
  <si>
    <t>马德里康普顿斯大学（UCM）</t>
  </si>
  <si>
    <t>南方科技大学</t>
  </si>
  <si>
    <t>汉堡大学</t>
  </si>
  <si>
    <t>雷丁大学</t>
  </si>
  <si>
    <t>鲍曼莫斯科国立技术大学</t>
  </si>
  <si>
    <t>加札马达大学</t>
  </si>
  <si>
    <t>Indonesia</t>
  </si>
  <si>
    <t>雷德布德大学奈梅亨</t>
  </si>
  <si>
    <t>贝尔法斯特女王大学</t>
  </si>
  <si>
    <t>庞培法布拉大学</t>
  </si>
  <si>
    <t>万隆理工学院</t>
  </si>
  <si>
    <t>加州大学欧文分校</t>
  </si>
  <si>
    <t>沙特国王大学（KSU）</t>
  </si>
  <si>
    <t>开普敦大学</t>
  </si>
  <si>
    <t>South Africa</t>
  </si>
  <si>
    <t>渥太华大学</t>
  </si>
  <si>
    <t>提契诺大学</t>
  </si>
  <si>
    <t>苏塞克斯大学</t>
  </si>
  <si>
    <t>卡尔加里大学</t>
  </si>
  <si>
    <t>哥伦比亚国立大学</t>
  </si>
  <si>
    <t>圣母大学</t>
  </si>
  <si>
    <t>帕多瓦大学（UNIPD）</t>
  </si>
  <si>
    <t>女王大学</t>
  </si>
  <si>
    <t>耶什华大学</t>
  </si>
  <si>
    <t>印度尼西亚大学</t>
  </si>
  <si>
    <t>巴黎大学</t>
  </si>
  <si>
    <t>印度理工学院马德拉斯分校</t>
  </si>
  <si>
    <t>布鲁塞尔大学</t>
  </si>
  <si>
    <t>贝鲁特美国大学（AUB）</t>
  </si>
  <si>
    <t>Lebanon</t>
  </si>
  <si>
    <t>马萨诸塞大学，阿默斯特</t>
  </si>
  <si>
    <t>纳瓦拉大学</t>
  </si>
  <si>
    <t>弗吉尼亚大学</t>
  </si>
  <si>
    <t>拉夫堡大学</t>
  </si>
  <si>
    <t>玛希隆大学</t>
  </si>
  <si>
    <t>文莱达鲁萨兰国大学</t>
  </si>
  <si>
    <t>Brunei</t>
  </si>
  <si>
    <t>巴黎政治学院</t>
  </si>
  <si>
    <t>新西伯利亚州立大学</t>
  </si>
  <si>
    <t>特拉维夫大学</t>
  </si>
  <si>
    <t>北京师范大学</t>
  </si>
  <si>
    <t>亚利桑那大学</t>
  </si>
  <si>
    <t>印度理工学院坎普尔分校</t>
  </si>
  <si>
    <t>托木斯克州立大学</t>
  </si>
  <si>
    <t>迪肯大学</t>
  </si>
  <si>
    <t>物理莫斯科与技术研究所州立大学</t>
  </si>
  <si>
    <t>罗格斯大学 - 新泽西州立大学新不伦瑞克分校</t>
  </si>
  <si>
    <t>中山大学</t>
  </si>
  <si>
    <t>印度理工学院克勒格布尔分校</t>
  </si>
  <si>
    <t>庆熙大学</t>
  </si>
  <si>
    <t>爱尔兰国立高威大学</t>
  </si>
  <si>
    <t>圣彼得堡国立大学</t>
  </si>
  <si>
    <t>波尔图大学</t>
  </si>
  <si>
    <t>Portugal</t>
  </si>
  <si>
    <t>达姆施塔特技术大学</t>
  </si>
  <si>
    <t>惠灵顿维多利亚大学</t>
  </si>
  <si>
    <t>国立欧亚大学 (ENU)</t>
  </si>
  <si>
    <t>马斯特里赫特大学</t>
  </si>
  <si>
    <t>莱斯特大学</t>
  </si>
  <si>
    <t>安特卫普大学</t>
  </si>
  <si>
    <t>乔治城大学</t>
  </si>
  <si>
    <t>赫里瓦特大学</t>
  </si>
  <si>
    <t>香港浸会大学</t>
  </si>
  <si>
    <t>格拉茨大学</t>
  </si>
  <si>
    <t>泰莱大学</t>
  </si>
  <si>
    <t>UCSI大学</t>
  </si>
  <si>
    <t>华沙大学</t>
  </si>
  <si>
    <t>Poland</t>
  </si>
  <si>
    <t>坎特伯雷大学</t>
  </si>
  <si>
    <t>白俄罗斯州立大学</t>
  </si>
  <si>
    <t>Belarus</t>
  </si>
  <si>
    <t>布拉格查理大学</t>
  </si>
  <si>
    <t>Czech Republic</t>
  </si>
  <si>
    <t>光州科技学院（GIST）</t>
  </si>
  <si>
    <t>图尔库大学</t>
  </si>
  <si>
    <t>梅西大学</t>
  </si>
  <si>
    <t>雅盖隆大学</t>
  </si>
  <si>
    <t>斯马尼亚大学</t>
  </si>
  <si>
    <t>俄罗斯人民友谊大学</t>
  </si>
  <si>
    <t>斯温本科技大学</t>
  </si>
  <si>
    <t>阿联酋大学</t>
  </si>
  <si>
    <t>迈阿密大学</t>
  </si>
  <si>
    <t>塔尔图大学</t>
  </si>
  <si>
    <t>Estonia</t>
  </si>
  <si>
    <t>格里菲斯大学</t>
  </si>
  <si>
    <t>巴黎第一大学</t>
  </si>
  <si>
    <t>西安交通大学</t>
  </si>
  <si>
    <t>考克大学</t>
  </si>
  <si>
    <t>澳门大学</t>
  </si>
  <si>
    <t>Macau SAR, China</t>
  </si>
  <si>
    <t>萨里大学</t>
  </si>
  <si>
    <t>华中科技大学</t>
  </si>
  <si>
    <t>天津大学</t>
  </si>
  <si>
    <t>戴尔豪斯大学</t>
  </si>
  <si>
    <t>俄罗斯国家研究型高等经济大学（HSE）</t>
  </si>
  <si>
    <t>国立核研究院“MEPhI”</t>
  </si>
  <si>
    <t>因斯布鲁克大学</t>
  </si>
  <si>
    <t>北卡罗来纳州立大学</t>
  </si>
  <si>
    <t>塔夫茨大学</t>
  </si>
  <si>
    <t>筑波大学</t>
  </si>
  <si>
    <t>乐卓博大学</t>
  </si>
  <si>
    <t>科罗拉多大学博尔德分校</t>
  </si>
  <si>
    <t>伊利诺伊大学芝加哥分校</t>
  </si>
  <si>
    <t>格勒诺布尔阿尔卑斯大学（UGA）</t>
  </si>
  <si>
    <t>林雪平大学</t>
  </si>
  <si>
    <t>马德里大学卡洛斯三世大学</t>
  </si>
  <si>
    <t>喀山联邦大学</t>
  </si>
  <si>
    <t>阿根廷天主教大学（UCA）</t>
  </si>
  <si>
    <t>米兰大学</t>
  </si>
  <si>
    <t>都灵理工大学</t>
  </si>
  <si>
    <t>斯特拉斯克莱德大学</t>
  </si>
  <si>
    <t>台湾科技大学</t>
  </si>
  <si>
    <t>法兰克福大学</t>
  </si>
  <si>
    <t>西蒙弗雷泽大学</t>
  </si>
  <si>
    <t>奥尔堡大学</t>
  </si>
  <si>
    <t>怀卡托大学</t>
  </si>
  <si>
    <t>台湾师范大学</t>
  </si>
  <si>
    <t>里约热内卢联邦大学</t>
  </si>
  <si>
    <t>国立科技大学（NUST）伊斯兰堡</t>
  </si>
  <si>
    <t>Pakistan</t>
  </si>
  <si>
    <t>科隆大学</t>
  </si>
  <si>
    <t>里斯本大学</t>
  </si>
  <si>
    <t>乌拉尔联邦大学</t>
  </si>
  <si>
    <t>广岛大学</t>
  </si>
  <si>
    <t>印第安纳大学伯明顿分校</t>
  </si>
  <si>
    <t>埃尔朗根-纽伦堡大学</t>
  </si>
  <si>
    <t>文莱理工大学</t>
  </si>
  <si>
    <t>东英吉利大学（UEA）</t>
  </si>
  <si>
    <t>伦敦的伯克贝克学院，大学</t>
  </si>
  <si>
    <t>加泰罗尼亚理工大学</t>
  </si>
  <si>
    <t>莫斯科国际关系研究所</t>
  </si>
  <si>
    <t>梨花女子大学</t>
  </si>
  <si>
    <t>IE大学</t>
  </si>
  <si>
    <t>于韦斯屈莱大学</t>
  </si>
  <si>
    <t>丹麦南部大学</t>
  </si>
  <si>
    <t>林茨大学</t>
  </si>
  <si>
    <t>康涅狄格大学</t>
  </si>
  <si>
    <t>挪威科技大学</t>
  </si>
  <si>
    <t>耶拿大学</t>
  </si>
  <si>
    <t>邓迪大学</t>
  </si>
  <si>
    <t>北京理工大学</t>
  </si>
  <si>
    <t>伦敦大学城市学院</t>
  </si>
  <si>
    <t>斯图加特大学</t>
  </si>
  <si>
    <t>布拉格化学技术研究所</t>
  </si>
  <si>
    <t>ITMO大学</t>
  </si>
  <si>
    <t>维多利亚大学</t>
  </si>
  <si>
    <t>国油大学（Petronas）</t>
  </si>
  <si>
    <t>乔治华盛顿大学</t>
  </si>
  <si>
    <t>神户大学</t>
  </si>
  <si>
    <t>秘鲁天主大学</t>
  </si>
  <si>
    <t>Peru</t>
  </si>
  <si>
    <t>奎德阿萨姆大学</t>
  </si>
  <si>
    <t>南澳大学（UniSA）</t>
  </si>
  <si>
    <t>弗吉尼亚理工学院（Virginia Tech）</t>
  </si>
  <si>
    <t>林肯大学</t>
  </si>
  <si>
    <t>艾尔朗加大学</t>
  </si>
  <si>
    <t>美国沙迦大学</t>
  </si>
  <si>
    <t>印度理工学院鲁尔基分校</t>
  </si>
  <si>
    <t>乌梅大学</t>
  </si>
  <si>
    <t>新里斯本大学</t>
  </si>
  <si>
    <t>堪萨斯大学</t>
  </si>
  <si>
    <t>乌尔姆大学</t>
  </si>
  <si>
    <t>加州大学圣克鲁兹分校</t>
  </si>
  <si>
    <t>肯特大学</t>
  </si>
  <si>
    <t>捷克技术大学在布拉格</t>
  </si>
  <si>
    <t>南开大学</t>
  </si>
  <si>
    <t>谢里夫理工大学</t>
  </si>
  <si>
    <t>Iran, Islamic Republic of</t>
  </si>
  <si>
    <t>夏威夷大学马诺亚分校</t>
  </si>
  <si>
    <t>圣彼得堡国立政治大学</t>
  </si>
  <si>
    <t>哈韦里亚纳主教大学</t>
  </si>
  <si>
    <t>印度理工学院古瓦哈提分校</t>
  </si>
  <si>
    <t>苏丹卡布斯大学</t>
  </si>
  <si>
    <t>Oman</t>
  </si>
  <si>
    <t>台北医科大学</t>
  </si>
  <si>
    <t>威廉姆斯大学明斯特</t>
  </si>
  <si>
    <t>拉彭兰塔理工大学</t>
  </si>
  <si>
    <t>巴基斯坦工程与应用科学研究所（PIEAS）</t>
  </si>
  <si>
    <t>巴勒莫大学</t>
  </si>
  <si>
    <t>中央大学</t>
  </si>
  <si>
    <t>东京医科齿科大学</t>
  </si>
  <si>
    <t>奥卢大学</t>
  </si>
  <si>
    <t>犹他大学</t>
  </si>
  <si>
    <t>印度理工学院印多尔校区</t>
  </si>
  <si>
    <t>山东大学</t>
  </si>
  <si>
    <t>托木斯克理工大学</t>
  </si>
  <si>
    <t>蒂尔堡大学</t>
  </si>
  <si>
    <t>瓦伦西亚政治大学</t>
  </si>
  <si>
    <t>维尔纽斯大学</t>
  </si>
  <si>
    <t>Lithuania</t>
  </si>
  <si>
    <t>墨西哥学院</t>
  </si>
  <si>
    <t>伦敦皇家霍洛威大学</t>
  </si>
  <si>
    <t>比萨大学</t>
  </si>
  <si>
    <t>哈萨克斯坦国家技术大学</t>
  </si>
  <si>
    <t>四川大学</t>
  </si>
  <si>
    <t>华南理工大学</t>
  </si>
  <si>
    <t>科罗拉多州立大学</t>
  </si>
  <si>
    <t>以色列理工学院</t>
  </si>
  <si>
    <t>韩国外国语大学</t>
  </si>
  <si>
    <t>维多利亚州立大学</t>
  </si>
  <si>
    <t>布鲁内尔大学</t>
  </si>
  <si>
    <t>约翰内斯堡大学</t>
  </si>
  <si>
    <t>菲律宾大学</t>
  </si>
  <si>
    <t>Philippines</t>
  </si>
  <si>
    <t>坦佩雷大学</t>
  </si>
  <si>
    <t>鲁尔大学波鸿</t>
  </si>
  <si>
    <t>石溪大学</t>
  </si>
  <si>
    <t>开罗美国大学</t>
  </si>
  <si>
    <t>Egypt</t>
  </si>
  <si>
    <t>那不勒斯腓特烈二世大学</t>
  </si>
  <si>
    <t>美因茨大学</t>
  </si>
  <si>
    <t>莱比锡大学</t>
  </si>
  <si>
    <t>雅典国立科技大学</t>
  </si>
  <si>
    <t>Greece</t>
  </si>
  <si>
    <t>上海大学</t>
  </si>
  <si>
    <t>厦门大学</t>
  </si>
  <si>
    <t>佛林德斯大学</t>
  </si>
  <si>
    <t>斯旺西大学</t>
  </si>
  <si>
    <t>纽约州立大学布法罗分校</t>
  </si>
  <si>
    <t>国立中山大学</t>
  </si>
  <si>
    <t>科罗拉多大学丹佛分校</t>
  </si>
  <si>
    <t>北京科技大学</t>
  </si>
  <si>
    <t>威特沃特斯兰德大学</t>
  </si>
  <si>
    <t>奥斯特拉尔大学</t>
  </si>
  <si>
    <t>拉瓦尔大学</t>
  </si>
  <si>
    <t>远东联邦大学</t>
  </si>
  <si>
    <t>斯特拉斯堡大学</t>
  </si>
  <si>
    <t>国立台北理工大学</t>
  </si>
  <si>
    <t>维多利亚大学圣拉斐尔大学</t>
  </si>
  <si>
    <t>牛津布鲁克斯大学</t>
  </si>
  <si>
    <t>科英布拉大学</t>
  </si>
  <si>
    <t>维克森林大学</t>
  </si>
  <si>
    <t>圣保罗联邦大学（UNIFESP）</t>
  </si>
  <si>
    <t>萨尔大学</t>
  </si>
  <si>
    <t>阿米尔卡比尔技术大学</t>
  </si>
  <si>
    <t>南哈萨克斯坦国立大学（SKSU）</t>
  </si>
  <si>
    <t>北京航空航天大学</t>
  </si>
  <si>
    <t>伊利诺伊理工学院</t>
  </si>
  <si>
    <t>SOAS伦敦大学东方与非洲研究学院</t>
  </si>
  <si>
    <t>华盛顿州立大学</t>
  </si>
  <si>
    <t>茂物农业大学</t>
  </si>
  <si>
    <t>哈瑟尔特大学</t>
  </si>
  <si>
    <t>乌尔库拉大学（UQU）</t>
  </si>
  <si>
    <t>蒙得维的亚大学</t>
  </si>
  <si>
    <t>Uruguay</t>
  </si>
  <si>
    <t>加州大学河滨分校</t>
  </si>
  <si>
    <t>斯泰伦博斯大学</t>
  </si>
  <si>
    <t>特罗姆瑟大学</t>
  </si>
  <si>
    <t>国立科学院院校里昂（INSA）</t>
  </si>
  <si>
    <t>西江大学</t>
  </si>
  <si>
    <t>特伦托大学</t>
  </si>
  <si>
    <t>佛罗伦萨大学</t>
  </si>
  <si>
    <t>詹姆斯库克大学（JCU）</t>
  </si>
  <si>
    <t>伦斯勒理工学院</t>
  </si>
  <si>
    <t>东南大学</t>
  </si>
  <si>
    <t>贝尔格拉诺大学</t>
  </si>
  <si>
    <t>埃克塞斯大学</t>
  </si>
  <si>
    <t>智利圣地亚哥大学</t>
  </si>
  <si>
    <t>国立科技大学“MISIS”</t>
  </si>
  <si>
    <t>哈瓦那大学</t>
  </si>
  <si>
    <t>Cuba</t>
  </si>
  <si>
    <t>阿拉斯加大学费尔班克斯分校</t>
  </si>
  <si>
    <t>University of Iowa</t>
  </si>
  <si>
    <t>都柏林城市大学</t>
  </si>
  <si>
    <t>杜兰大学</t>
  </si>
  <si>
    <t>塞浦路斯大学</t>
  </si>
  <si>
    <t>Cyprus</t>
  </si>
  <si>
    <t>萨斯喀彻温大学</t>
  </si>
  <si>
    <t>长庚大学</t>
  </si>
  <si>
    <t>都灵大学（UNITO）</t>
  </si>
  <si>
    <t>达曼大学</t>
  </si>
  <si>
    <t>科什大学</t>
  </si>
  <si>
    <t>Turkey</t>
  </si>
  <si>
    <t>哈勒-维滕贝格大学</t>
  </si>
  <si>
    <t>圣保罗州立大学</t>
  </si>
  <si>
    <t>邦德大学</t>
  </si>
  <si>
    <t>东国大学</t>
  </si>
  <si>
    <t>爱荷华州立大学</t>
  </si>
  <si>
    <t>哈萨克斯坦国家农业大学</t>
  </si>
  <si>
    <t>马来西亚北方大学</t>
  </si>
  <si>
    <t>奥克兰理工大学</t>
  </si>
  <si>
    <t>阿尔卑斯 - 亚德里亚安大学克拉根福</t>
  </si>
  <si>
    <t>亚洲大学</t>
  </si>
  <si>
    <t>马德里理工大学</t>
  </si>
  <si>
    <t>马赛大学</t>
  </si>
  <si>
    <t>本·古里安大学</t>
  </si>
  <si>
    <t>千叶大学</t>
  </si>
  <si>
    <t>吉森大学</t>
  </si>
  <si>
    <t>韩国加图立大学</t>
  </si>
  <si>
    <t>乌拉圭大学</t>
  </si>
  <si>
    <t>格拉纳达大学</t>
  </si>
  <si>
    <t>布兰迪斯大学</t>
  </si>
  <si>
    <t>吉林大学</t>
  </si>
  <si>
    <t>中南大学</t>
  </si>
  <si>
    <t>罗马第二大学</t>
  </si>
  <si>
    <t>501-510</t>
  </si>
  <si>
    <t>西悉尼大学</t>
  </si>
  <si>
    <t>-</t>
  </si>
  <si>
    <t>巴伊兰大学</t>
  </si>
  <si>
    <t>科罗拉多矿业学院</t>
  </si>
  <si>
    <t>庆北国立大学</t>
  </si>
  <si>
    <t>中东技术大学</t>
  </si>
  <si>
    <t>密苏里科技大学</t>
  </si>
  <si>
    <t>Swarthmore College</t>
  </si>
  <si>
    <t>阿威罗大学</t>
  </si>
  <si>
    <t>圣加仑大学（HSG）</t>
  </si>
  <si>
    <t>斯特灵大学</t>
  </si>
  <si>
    <t>德黑兰大学</t>
  </si>
  <si>
    <t>蒙彼利埃大学</t>
  </si>
  <si>
    <t>横滨市立大学</t>
  </si>
  <si>
    <t>511-520</t>
  </si>
  <si>
    <t>哈萨克斯坦国家教育大学</t>
  </si>
  <si>
    <t>佛罗里达州立大学</t>
  </si>
  <si>
    <t>伦敦大学金史密斯学院</t>
  </si>
  <si>
    <t>阿尔卡拉大学</t>
  </si>
  <si>
    <t>哥斯达黎加大学</t>
  </si>
  <si>
    <t>Costa Rica</t>
  </si>
  <si>
    <t>拜罗伊特大学</t>
  </si>
  <si>
    <t>堪培拉大学</t>
  </si>
  <si>
    <t>密苏里大学</t>
  </si>
  <si>
    <t>意大利天主教圣心大学</t>
  </si>
  <si>
    <t>521-530</t>
  </si>
  <si>
    <t>阿尔泰州立大学</t>
  </si>
  <si>
    <t>北京化工大学</t>
  </si>
  <si>
    <t>基尔大学（德国）</t>
  </si>
  <si>
    <t>波兹南生命科学大学</t>
  </si>
  <si>
    <t>新学院大学</t>
  </si>
  <si>
    <t>波尔多大学</t>
  </si>
  <si>
    <t>德里大学</t>
  </si>
  <si>
    <t>德克萨斯大学达拉斯分校</t>
  </si>
  <si>
    <t>列日大学</t>
  </si>
  <si>
    <t>华沙工业大学</t>
  </si>
  <si>
    <t>531-540</t>
  </si>
  <si>
    <t>一桥大学</t>
  </si>
  <si>
    <t>仁荷大学</t>
  </si>
  <si>
    <t>科学技术大学伊朗</t>
  </si>
  <si>
    <t>萨班斯大学</t>
  </si>
  <si>
    <t>圣约瑟夫德贝鲁特大学</t>
  </si>
  <si>
    <t>拉斯维亚斯马尔塔·阿布瑞尤中央大学</t>
  </si>
  <si>
    <t>巴拉曼大学</t>
  </si>
  <si>
    <t>利默里克大学</t>
  </si>
  <si>
    <t>541-550</t>
  </si>
  <si>
    <t>迪拜的加拿大大学</t>
  </si>
  <si>
    <t>中国石油大学</t>
  </si>
  <si>
    <t>华东师范大学</t>
  </si>
  <si>
    <t>浦那大学</t>
  </si>
  <si>
    <t>南联邦大学</t>
  </si>
  <si>
    <t>拉普拉塔国立大学</t>
  </si>
  <si>
    <t>泛美大学（UP）</t>
  </si>
  <si>
    <t>马德拉斯大学</t>
  </si>
  <si>
    <t>康斯坦茨大学</t>
  </si>
  <si>
    <t>曼海姆大学</t>
  </si>
  <si>
    <t>V.N.卡拉津哈尔科夫国立大学</t>
  </si>
  <si>
    <t>Ukraine</t>
  </si>
  <si>
    <t>551-560</t>
  </si>
  <si>
    <t>安娜大学</t>
  </si>
  <si>
    <t>开罗大学</t>
  </si>
  <si>
    <t>康考迪亚大学</t>
  </si>
  <si>
    <t>全北国立大学</t>
  </si>
  <si>
    <t>马萨里克大学</t>
  </si>
  <si>
    <t>车尔尼雪夫斯基的萨拉托夫州立大学</t>
  </si>
  <si>
    <t>西北工业大学</t>
  </si>
  <si>
    <t>世宗大学</t>
  </si>
  <si>
    <t>萨拉戈萨大学</t>
  </si>
  <si>
    <t>东芬兰大学</t>
  </si>
  <si>
    <t>塞格德大学</t>
  </si>
  <si>
    <t>Hungary</t>
  </si>
  <si>
    <t>561-570</t>
  </si>
  <si>
    <t>阿拉木图理工大学</t>
  </si>
  <si>
    <t>巴林应用科学大学</t>
  </si>
  <si>
    <t>Bahrain</t>
  </si>
  <si>
    <t>阿斯顿大学</t>
  </si>
  <si>
    <t>毕尔坎特大学</t>
  </si>
  <si>
    <t>波士顿学院</t>
  </si>
  <si>
    <t>大连理工大学</t>
  </si>
  <si>
    <t>默多克大学</t>
  </si>
  <si>
    <t>新泻大学</t>
  </si>
  <si>
    <t>新加坡管理大学</t>
  </si>
  <si>
    <t>索非亚大学“圣克拉门特奥尔希斯基”</t>
  </si>
  <si>
    <t>Bulgaria</t>
  </si>
  <si>
    <t>塞维利亚大学</t>
  </si>
  <si>
    <t>电子科技大学</t>
  </si>
  <si>
    <t>蔚山大学</t>
  </si>
  <si>
    <t>帕维亚大学</t>
  </si>
  <si>
    <t>571-580</t>
  </si>
  <si>
    <t>翰林大学</t>
  </si>
  <si>
    <t>卡斯里克的圣灵大学</t>
  </si>
  <si>
    <t>长崎大学</t>
  </si>
  <si>
    <t>瓦伦西亚大学</t>
  </si>
  <si>
    <t>弗里堡大学</t>
  </si>
  <si>
    <t>魁北克大学</t>
  </si>
  <si>
    <t>581-590</t>
  </si>
  <si>
    <t>印度理工学院海得拉巴</t>
  </si>
  <si>
    <t>澳门科技大学</t>
  </si>
  <si>
    <t>国立中央大学</t>
  </si>
  <si>
    <t>深圳大学</t>
  </si>
  <si>
    <t>特拉华大学</t>
  </si>
  <si>
    <t>马萨诸塞大学，波士顿</t>
  </si>
  <si>
    <t>雷根斯堡大学</t>
  </si>
  <si>
    <t>图卢兹第三大学</t>
  </si>
  <si>
    <t>591-600</t>
  </si>
  <si>
    <t>中国农业大学</t>
  </si>
  <si>
    <t>湖南大学</t>
  </si>
  <si>
    <t>理海大学</t>
  </si>
  <si>
    <t>巴里理工大学</t>
  </si>
  <si>
    <t>诚信女子大学</t>
  </si>
  <si>
    <t>null</t>
  </si>
  <si>
    <t>克里特大学</t>
  </si>
  <si>
    <t>圭尔夫大学</t>
  </si>
  <si>
    <t>约旦大学</t>
  </si>
  <si>
    <t>Jordan</t>
  </si>
  <si>
    <t>米尼奥大学</t>
  </si>
  <si>
    <t>比勒陀利亚大学</t>
  </si>
  <si>
    <t>601-650</t>
  </si>
  <si>
    <t>阿科美大学</t>
  </si>
  <si>
    <t>艾因科技大学</t>
  </si>
  <si>
    <t>班戈大学</t>
  </si>
  <si>
    <t>卡尔顿大学</t>
  </si>
  <si>
    <t>清迈大学</t>
  </si>
  <si>
    <t>华东理工大学</t>
  </si>
  <si>
    <t>埃迪斯科文大学</t>
  </si>
  <si>
    <t>岐阜大学</t>
  </si>
  <si>
    <t>伊曼纽埃尔·卡特波罗的海联邦大学</t>
  </si>
  <si>
    <t>伊瓜恩Javakhishvili第比利斯州立大学</t>
  </si>
  <si>
    <t>Georgia</t>
  </si>
  <si>
    <t>伊斯坦布尔理工大学</t>
  </si>
  <si>
    <t>尼赫鲁大学</t>
  </si>
  <si>
    <t>金泽大学</t>
  </si>
  <si>
    <t>金斯顿大学</t>
  </si>
  <si>
    <t>拉合尔管理科学大学（LUMS）</t>
  </si>
  <si>
    <t>黎巴嫩美国大学</t>
  </si>
  <si>
    <t>黎巴嫩大学</t>
  </si>
  <si>
    <t>汉诺威大学</t>
  </si>
  <si>
    <t>岭南大学（香港）</t>
  </si>
  <si>
    <t>管理与科学大学</t>
  </si>
  <si>
    <t>南京理工大学</t>
  </si>
  <si>
    <t>国立政治大学</t>
  </si>
  <si>
    <t>雅典大学</t>
  </si>
  <si>
    <t>冈山大学</t>
  </si>
  <si>
    <t>俄勒冈州立大学</t>
  </si>
  <si>
    <t>大阪市立大学</t>
  </si>
  <si>
    <t>里约热内卢天主大学</t>
  </si>
  <si>
    <t>釜山国立大学</t>
  </si>
  <si>
    <t>中国人民大学</t>
  </si>
  <si>
    <t>萨马拉国立航空航天大学</t>
  </si>
  <si>
    <t>圣路易斯大学</t>
  </si>
  <si>
    <t>双威大学</t>
  </si>
  <si>
    <t>布伦瑞克工业大学</t>
  </si>
  <si>
    <t>佐治亚大学</t>
  </si>
  <si>
    <t>田纳西大学</t>
  </si>
  <si>
    <t>阿尔斯特大学</t>
  </si>
  <si>
    <t>阿纳瓦克大学</t>
  </si>
  <si>
    <t>宗座大学玻利瓦尔</t>
  </si>
  <si>
    <t>科米利亚斯主教大学</t>
  </si>
  <si>
    <t>德翁大学</t>
  </si>
  <si>
    <t>巴黎第二大学</t>
  </si>
  <si>
    <t>卢布尔雅那大学</t>
  </si>
  <si>
    <t>Slovenia</t>
  </si>
  <si>
    <t>米兰 - 比卡卡大学</t>
  </si>
  <si>
    <t>萨拉曼卡大学</t>
  </si>
  <si>
    <t>沙迦大学</t>
  </si>
  <si>
    <t>南佛罗里达大学</t>
  </si>
  <si>
    <t>不来梅大学</t>
  </si>
  <si>
    <t>波茨坦大学</t>
  </si>
  <si>
    <t>罗斯托克大学</t>
  </si>
  <si>
    <t>里昂第一大学</t>
  </si>
  <si>
    <t>韦恩州立大学</t>
  </si>
  <si>
    <t>Wesleyan University</t>
  </si>
  <si>
    <t>651-700</t>
  </si>
  <si>
    <t>阿伯斯威大学</t>
  </si>
  <si>
    <t>阿布扎比大学</t>
  </si>
  <si>
    <t>阿利亚大学</t>
  </si>
  <si>
    <t>阿治曼科技大学</t>
  </si>
  <si>
    <t>阿尔法萨尔大学</t>
  </si>
  <si>
    <t>迪拜美国大学</t>
  </si>
  <si>
    <t>亚里士多德大学</t>
  </si>
  <si>
    <t>马尼拉雅典耀大学</t>
  </si>
  <si>
    <t>中央昆士兰大学</t>
  </si>
  <si>
    <t>中国地质大学</t>
  </si>
  <si>
    <t>重庆大学</t>
  </si>
  <si>
    <t>科米诺斯大学在布拉迪斯拉发</t>
  </si>
  <si>
    <t>Slovakia</t>
  </si>
  <si>
    <t>考文垂大学</t>
  </si>
  <si>
    <t>德雷塞尔大学</t>
  </si>
  <si>
    <t>群马大学</t>
  </si>
  <si>
    <t>技术学院（BHU）- 瓦拉纳西</t>
  </si>
  <si>
    <t>马来西亚国际伊斯兰大学（IIUM）</t>
  </si>
  <si>
    <t>卡拉甘达国立技术大学</t>
  </si>
  <si>
    <t>建国大学</t>
  </si>
  <si>
    <t>熊本大学</t>
  </si>
  <si>
    <t>国立中兴大学</t>
  </si>
  <si>
    <t>国立技术大学“哈尔科夫理工学院”</t>
  </si>
  <si>
    <t>新泽西理工学院（NJIT）</t>
  </si>
  <si>
    <t>诺森比亚大学</t>
  </si>
  <si>
    <t>金达尔环球大学</t>
  </si>
  <si>
    <t>帕拉茨基大学奥洛穆茨</t>
  </si>
  <si>
    <t>普列汉诺夫俄罗斯经济大学</t>
  </si>
  <si>
    <t>王子穆罕默德本法赫德大学</t>
  </si>
  <si>
    <t>哈萨克斯坦国立医科大学</t>
  </si>
  <si>
    <t>塞维诺夫第一莫斯科国立医科大学</t>
  </si>
  <si>
    <t>苏州大学</t>
  </si>
  <si>
    <t>基辅舍夫琴科基辅共和国国立大学</t>
  </si>
  <si>
    <t>泰国法政大学</t>
  </si>
  <si>
    <t>ICEI大学</t>
  </si>
  <si>
    <t>布宜诺斯艾利斯大学国家中心</t>
  </si>
  <si>
    <t>卡耶塔诺·埃雷迪亚大学</t>
  </si>
  <si>
    <t>德安蒂奥基亚大学</t>
  </si>
  <si>
    <t>拉曼·鲁尔大学</t>
  </si>
  <si>
    <t>玛拉工艺大学</t>
  </si>
  <si>
    <t>阿拉巴马大学，伯明翰大学</t>
  </si>
  <si>
    <t>德布勒森大学</t>
  </si>
  <si>
    <t>热那亚大学</t>
  </si>
  <si>
    <t>哈德斯菲尔德大学</t>
  </si>
  <si>
    <t>赫尔大学</t>
  </si>
  <si>
    <t>曼尼托巴大学</t>
  </si>
  <si>
    <t>内布拉斯加大学</t>
  </si>
  <si>
    <t>普利茅斯大学</t>
  </si>
  <si>
    <t>南昆士兰大学</t>
  </si>
  <si>
    <t>701-750</t>
  </si>
  <si>
    <t>美利坚大学</t>
  </si>
  <si>
    <t>中东美国大学</t>
  </si>
  <si>
    <t>Kuwait</t>
  </si>
  <si>
    <t>Bogaziçi大学</t>
  </si>
  <si>
    <t>布尔诺工业大学</t>
  </si>
  <si>
    <t>查尔斯达尔文大学</t>
  </si>
  <si>
    <t>纽约市立大学</t>
  </si>
  <si>
    <t>匈牙利罗兰大学</t>
  </si>
  <si>
    <t>博尔扎诺自由大学</t>
  </si>
  <si>
    <t>泗水理工学院</t>
  </si>
  <si>
    <t>贾达福布尔大学</t>
  </si>
  <si>
    <t>暨南大学</t>
  </si>
  <si>
    <t>贾佛大学</t>
  </si>
  <si>
    <t>鹿儿岛大学</t>
  </si>
  <si>
    <t>艾哈迈德亚萨威大学</t>
  </si>
  <si>
    <t>哈立德国王大学</t>
  </si>
  <si>
    <t>乌克兰国立技术大学“基辅理工学院”</t>
  </si>
  <si>
    <t>Pavol Josef Safarik大学</t>
  </si>
  <si>
    <t>诺拉·宾特·阿卜杜勒拉曼公主大学</t>
  </si>
  <si>
    <t>立命馆大学</t>
  </si>
  <si>
    <t>南十字大学</t>
  </si>
  <si>
    <t>史蒂文生理工学院</t>
  </si>
  <si>
    <t>塔林理工大学</t>
  </si>
  <si>
    <t>德岛大学</t>
  </si>
  <si>
    <t>东京都大学</t>
  </si>
  <si>
    <t>东京农工大学</t>
  </si>
  <si>
    <t>乌拉圭天主教大学</t>
  </si>
  <si>
    <t>委内瑞拉中央大学（UCV）</t>
  </si>
  <si>
    <t>Venezuela</t>
  </si>
  <si>
    <t>伊比利亚美洲大学</t>
  </si>
  <si>
    <t>旧金山基多大学</t>
  </si>
  <si>
    <t>Ecuador</t>
  </si>
  <si>
    <t>拉萨瓦纳大学</t>
  </si>
  <si>
    <t>米纳斯吉拉斯联邦大学</t>
  </si>
  <si>
    <t>国家能源大学</t>
  </si>
  <si>
    <t>布拉德福德大学</t>
  </si>
  <si>
    <t>辛辛那提大学</t>
  </si>
  <si>
    <t>海法大学</t>
  </si>
  <si>
    <t>肯塔基大学</t>
  </si>
  <si>
    <t>蒙斯大学</t>
  </si>
  <si>
    <t>新不伦瑞克大学</t>
  </si>
  <si>
    <t>新墨西哥大学</t>
  </si>
  <si>
    <t>俄克拉荷马大学</t>
  </si>
  <si>
    <t>俄勒冈大学</t>
  </si>
  <si>
    <t>佩奇大学</t>
  </si>
  <si>
    <t>朴茨茅斯大学</t>
  </si>
  <si>
    <t>南波希米亚大学</t>
  </si>
  <si>
    <t>南卡罗来纳大学</t>
  </si>
  <si>
    <t>的里雅斯特大学</t>
  </si>
  <si>
    <t>佛蒙特大学</t>
  </si>
  <si>
    <t>威斯敏斯特大学</t>
  </si>
  <si>
    <t>维斯大学大学</t>
  </si>
  <si>
    <t>维尔纽斯Gediminas技术大学</t>
  </si>
  <si>
    <t>弗吉尼亚联邦大学</t>
  </si>
  <si>
    <t>扎耶德大学</t>
  </si>
  <si>
    <t>751-800</t>
  </si>
  <si>
    <t>北京工业大学</t>
  </si>
  <si>
    <t>白俄罗斯国立技术大学</t>
  </si>
  <si>
    <t>CY塞尔吉-巴黎大学</t>
  </si>
  <si>
    <t>全南国立大学</t>
  </si>
  <si>
    <t>忠南国立大学</t>
  </si>
  <si>
    <t>克拉克大学</t>
  </si>
  <si>
    <t>檀国大学</t>
  </si>
  <si>
    <t>佛罗里达国际大学</t>
  </si>
  <si>
    <t>霍华德大学</t>
  </si>
  <si>
    <t>民族工业学院(IPN)</t>
  </si>
  <si>
    <t>墨西哥自治大学（ITAM）</t>
  </si>
  <si>
    <t>布宜诺斯艾利斯理工学院</t>
  </si>
  <si>
    <t>基尔大学</t>
  </si>
  <si>
    <t>兰州大学</t>
  </si>
  <si>
    <t>下诺夫哥罗德国立大学</t>
  </si>
  <si>
    <t>马尼拉大学</t>
  </si>
  <si>
    <t>纽芬兰纪念大学</t>
  </si>
  <si>
    <t>密歇根理工大学</t>
  </si>
  <si>
    <t>米德塞斯大学</t>
  </si>
  <si>
    <t>大阪府立大学</t>
  </si>
  <si>
    <t>帕丽斯·洛德伦萨尔茨堡大学</t>
  </si>
  <si>
    <t>菲利普斯大学马堡</t>
  </si>
  <si>
    <t>瓦尔帕莱索天主教大学</t>
  </si>
  <si>
    <t>里加技术大学</t>
  </si>
  <si>
    <t>Latvia</t>
  </si>
  <si>
    <t>圣彼得堡电工大学</t>
  </si>
  <si>
    <t>设拉子大学</t>
  </si>
  <si>
    <t>雪城大学</t>
  </si>
  <si>
    <t>天普大学</t>
  </si>
  <si>
    <t>阿道夫·伊瓦涅斯大学</t>
  </si>
  <si>
    <t>查平戈大学</t>
  </si>
  <si>
    <t>安德鲁贝罗天主大学</t>
  </si>
  <si>
    <t>圣安德烈斯大学</t>
  </si>
  <si>
    <t>德拉共和大学（UdelaR）</t>
  </si>
  <si>
    <t>罗萨里奥大学</t>
  </si>
  <si>
    <t>联邦大学里约热内卢大学</t>
  </si>
  <si>
    <t>孔波斯特拉大学</t>
  </si>
  <si>
    <t>Padjadjaran大学</t>
  </si>
  <si>
    <t>罗维拉-威尔吉利大学</t>
  </si>
  <si>
    <t>杜塞尔多夫大学</t>
  </si>
  <si>
    <t>丹佛大学</t>
  </si>
  <si>
    <t>休斯敦大学</t>
  </si>
  <si>
    <t>海得拉巴大学</t>
  </si>
  <si>
    <t>锡耶纳大学</t>
  </si>
  <si>
    <t>温莎大学</t>
  </si>
  <si>
    <t>蔚蓝海岸大学</t>
  </si>
  <si>
    <t>里尔大学</t>
  </si>
  <si>
    <t>舍布鲁克大学</t>
  </si>
  <si>
    <t>苏塞大学</t>
  </si>
  <si>
    <t>Tunisia</t>
  </si>
  <si>
    <t>801-1000</t>
  </si>
  <si>
    <t>波兰克拉科夫AGH科技大学</t>
  </si>
  <si>
    <t>卡拉甘达州立大学E.Buketov</t>
  </si>
  <si>
    <t>波兹南密茨凯维奇大学</t>
  </si>
  <si>
    <t>艾因·沙姆斯大学</t>
  </si>
  <si>
    <t>澳洲天主大学</t>
  </si>
  <si>
    <t>孟加拉国工程技术大学</t>
  </si>
  <si>
    <t>Bangladesh</t>
  </si>
  <si>
    <t>北京外国语大学</t>
  </si>
  <si>
    <t>北京交通大学</t>
  </si>
  <si>
    <t>北京中医药大学</t>
  </si>
  <si>
    <t>北京邮电大学</t>
  </si>
  <si>
    <t>贝鲁特阿拉伯大学</t>
  </si>
  <si>
    <t>伯恩茅斯大学</t>
  </si>
  <si>
    <t>布达佩斯理工大学</t>
  </si>
  <si>
    <t>威尼斯大学</t>
  </si>
  <si>
    <t>卡塔尼亚大学</t>
  </si>
  <si>
    <t>昌迪加尔大学</t>
  </si>
  <si>
    <t>长荣大学</t>
  </si>
  <si>
    <t>查尔斯·斯坦特大学</t>
  </si>
  <si>
    <t>中国矿业大学</t>
  </si>
  <si>
    <t>克拉克森大学</t>
  </si>
  <si>
    <t>克莱蒙森大学</t>
  </si>
  <si>
    <t>威廉玛丽学院</t>
  </si>
  <si>
    <t>理工大学，克拉科夫</t>
  </si>
  <si>
    <t>捷克生命科学大学</t>
  </si>
  <si>
    <t>德拉萨大学</t>
  </si>
  <si>
    <t>德蒙福特大学</t>
  </si>
  <si>
    <t>蒂波尼格罗大学</t>
  </si>
  <si>
    <t>东华大学</t>
  </si>
  <si>
    <t>维新大学</t>
  </si>
  <si>
    <t>Vietnam</t>
  </si>
  <si>
    <t>爱丁堡纳皮尔大学</t>
  </si>
  <si>
    <t>格但斯克理工大学</t>
  </si>
  <si>
    <t>佐治亚州立大学</t>
  </si>
  <si>
    <t>德国约旦大学</t>
  </si>
  <si>
    <t>海湾大学科技（GUST）</t>
  </si>
  <si>
    <t>哈西德佩大学</t>
  </si>
  <si>
    <t>哈尔滨工程大学</t>
  </si>
  <si>
    <t>瓜达拉哈拉耶稣会大学 ITESO</t>
  </si>
  <si>
    <t>印度理工学院布巴内斯瓦尔分校</t>
  </si>
  <si>
    <t>印第安纳大学与普渡大学印第安纳波利斯联合分校</t>
  </si>
  <si>
    <t>INTEC大学</t>
  </si>
  <si>
    <t>Dominican Republic</t>
  </si>
  <si>
    <t>国际基督教大学</t>
  </si>
  <si>
    <t>麦地那伊斯兰大学</t>
  </si>
  <si>
    <t>伊斯坦布尔大学</t>
  </si>
  <si>
    <t>印度国立伊斯兰大学</t>
  </si>
  <si>
    <t>约旦科技大学</t>
  </si>
  <si>
    <t>堪萨斯州立大学</t>
  </si>
  <si>
    <t>泰国农业大学</t>
  </si>
  <si>
    <t>考纳斯理工大学</t>
  </si>
  <si>
    <t>哈萨克斯坦英国技术大学</t>
  </si>
  <si>
    <t>孔敬大学</t>
  </si>
  <si>
    <t>费萨尔国王大学</t>
  </si>
  <si>
    <t>蒙古特国王理工大学</t>
  </si>
  <si>
    <t>Kyrgyz-Turkish Manas University</t>
  </si>
  <si>
    <t>Kyrgyzstan</t>
  </si>
  <si>
    <t>利物浦约翰·穆尔斯大学</t>
  </si>
  <si>
    <t>罗兹技术大学</t>
  </si>
  <si>
    <t>伦敦都会大学</t>
  </si>
  <si>
    <t>伦敦南岸大学</t>
  </si>
  <si>
    <t>路易斯安那州立大学</t>
  </si>
  <si>
    <t>芝加哥洛约拉大学</t>
  </si>
  <si>
    <t>利沃夫理工大学</t>
  </si>
  <si>
    <t>曼彻斯特城市大学</t>
  </si>
  <si>
    <t>梅努斯大学</t>
  </si>
  <si>
    <t>孟德尔大学</t>
  </si>
  <si>
    <t>KIMEP大学</t>
  </si>
  <si>
    <t>南京农业大学</t>
  </si>
  <si>
    <t>南京航空航天大学</t>
  </si>
  <si>
    <t>国立中正大学</t>
  </si>
  <si>
    <t>国立理工学院Tiruchirappalli</t>
  </si>
  <si>
    <t>尼古拉哥白尼大学</t>
  </si>
  <si>
    <t>北部边界大学</t>
  </si>
  <si>
    <t>西北农林大学</t>
  </si>
  <si>
    <t>西北大学（中国）</t>
  </si>
  <si>
    <t>巴黎圣母院大学卢瓦兹分校</t>
  </si>
  <si>
    <t>诺丁汉特伦特大学</t>
  </si>
  <si>
    <t>新西伯利亚州立技术大学</t>
  </si>
  <si>
    <t>俄克拉荷马州立大学</t>
  </si>
  <si>
    <t>彼尔姆州立大学</t>
  </si>
  <si>
    <t>本地治里大学</t>
  </si>
  <si>
    <t>厄瓜多尔天主教大学</t>
  </si>
  <si>
    <t>圣保罗天主教大学（PUC-SP）</t>
  </si>
  <si>
    <t>波兹南理工大学</t>
  </si>
  <si>
    <t>宋卡王子大学</t>
  </si>
  <si>
    <t>苏马亚公学技术大学</t>
  </si>
  <si>
    <t>卡西姆大学</t>
  </si>
  <si>
    <t>玛格丽特皇后大学</t>
  </si>
  <si>
    <t>罗德斯大学</t>
  </si>
  <si>
    <t>里加斯特拉斯大学</t>
  </si>
  <si>
    <t>立命馆亚洲太平洋大学</t>
  </si>
  <si>
    <t>罗伯特戈顿大学</t>
  </si>
  <si>
    <t>俄罗斯国家经济和公共行政学院院长</t>
  </si>
  <si>
    <t>俄罗斯 - 亚美尼亚（斯拉夫）州立大学</t>
  </si>
  <si>
    <t>Armenia</t>
  </si>
  <si>
    <t>罗格斯堡 - 新泽西州立大学纽瓦克</t>
  </si>
  <si>
    <t>瑞尔森大学</t>
  </si>
  <si>
    <t>圣彼得堡矿业大学</t>
  </si>
  <si>
    <t>信州大学</t>
  </si>
  <si>
    <t>舒利尼生物技术和管理大学</t>
  </si>
  <si>
    <t>斯洛伐克理工大学布拉迪斯拉发</t>
  </si>
  <si>
    <t>上智大学</t>
  </si>
  <si>
    <t>南乌拉尔国立大学</t>
  </si>
  <si>
    <t>南卫理公会大学</t>
  </si>
  <si>
    <t>苏梅州立大学</t>
  </si>
  <si>
    <t>匈牙利农业与生命科学大学</t>
  </si>
  <si>
    <t>塞切尼·伊什特万大学</t>
  </si>
  <si>
    <t>多特蒙德工业大学</t>
  </si>
  <si>
    <t>科希策技术大学</t>
  </si>
  <si>
    <t>利伯雷茨技术大学</t>
  </si>
  <si>
    <t>都柏林理工学院</t>
  </si>
  <si>
    <t>哥斯达黎加技术学院</t>
  </si>
  <si>
    <t>东京科技大学</t>
  </si>
  <si>
    <t>格但斯克大学</t>
  </si>
  <si>
    <t>乌法国家航空技术大学（USATU）</t>
  </si>
  <si>
    <t>自治城市大学（UAM）</t>
  </si>
  <si>
    <t>伊达尔戈州自治大学</t>
  </si>
  <si>
    <t>墨西哥州立自治大学</t>
  </si>
  <si>
    <t>迭戈波塔利斯大学</t>
  </si>
  <si>
    <t>EAFIT大学</t>
  </si>
  <si>
    <t>圣马科斯国立大学</t>
  </si>
  <si>
    <t>科尔多瓦国立大学</t>
  </si>
  <si>
    <t>罗萨里奥国立大学</t>
  </si>
  <si>
    <t>圣路易斯国立大学</t>
  </si>
  <si>
    <t>委内瑞拉西蒙·博利瓦尔大学</t>
  </si>
  <si>
    <t>国立理工大学（UTN）</t>
  </si>
  <si>
    <t>托尔夸托迪特利亚大学</t>
  </si>
  <si>
    <t>瓜达拉哈拉大学（UDG）</t>
  </si>
  <si>
    <t>洛斯安第斯大学梅里达</t>
  </si>
  <si>
    <t>东方古巴圣地亚哥大学</t>
  </si>
  <si>
    <t>拉斯美洲普埃布拉大学（UDLAP）</t>
  </si>
  <si>
    <t>洛斯安第斯大学智利</t>
  </si>
  <si>
    <t>山谷大学</t>
  </si>
  <si>
    <t>葡萄牙天主大学</t>
  </si>
  <si>
    <t>圣卡塔琳娜州联邦大学</t>
  </si>
  <si>
    <t>圣卡洛斯联邦大学</t>
  </si>
  <si>
    <t>巴拉那联邦大学（UFP的）</t>
  </si>
  <si>
    <t>德巴西利亚大学</t>
  </si>
  <si>
    <t>马尔凯理工大学</t>
  </si>
  <si>
    <t>费拉拉大学大学</t>
  </si>
  <si>
    <t>布拉维亚大学</t>
  </si>
  <si>
    <t>马来西亚彭亨大学</t>
  </si>
  <si>
    <t>玻璃市马来西亚大学</t>
  </si>
  <si>
    <t>Pendidikan苏丹伊德里斯大学（UPSI）</t>
  </si>
  <si>
    <t>马来西亚拉曼大学</t>
  </si>
  <si>
    <t>奥尔巴尼纽约州立大学</t>
  </si>
  <si>
    <t>阿利坎特大学</t>
  </si>
  <si>
    <t>巴格达大学</t>
  </si>
  <si>
    <t>Iraq</t>
  </si>
  <si>
    <t>巴林大学</t>
  </si>
  <si>
    <t>巴里大学</t>
  </si>
  <si>
    <t>布雷西亚大学</t>
  </si>
  <si>
    <t>布莱顿大学</t>
  </si>
  <si>
    <t>加尔各答大学</t>
  </si>
  <si>
    <t>中佛罗里达大学</t>
  </si>
  <si>
    <t>中央兰开夏大学</t>
  </si>
  <si>
    <t>达卡大学</t>
  </si>
  <si>
    <t>迪拜大学</t>
  </si>
  <si>
    <t>东伦敦大学</t>
  </si>
  <si>
    <t>拉合尔工程技术大学</t>
  </si>
  <si>
    <t>格林威治大学</t>
  </si>
  <si>
    <t>哈特福德大学</t>
  </si>
  <si>
    <t>赫特福德大学</t>
  </si>
  <si>
    <t>霍恩海姆大学</t>
  </si>
  <si>
    <t>哈拉德茨克拉洛夫大学</t>
  </si>
  <si>
    <t>University of Idaho</t>
  </si>
  <si>
    <t>夸祖鲁-纳塔尔大学</t>
  </si>
  <si>
    <t>罗兹大学</t>
  </si>
  <si>
    <t>路易斯维尔大学</t>
  </si>
  <si>
    <t>马耳他大学</t>
  </si>
  <si>
    <t>Malta</t>
  </si>
  <si>
    <t>马里博尔大学</t>
  </si>
  <si>
    <t>马里兰大学，巴尔的摩县</t>
  </si>
  <si>
    <t>墨西拿大学</t>
  </si>
  <si>
    <t>密西西比大学</t>
  </si>
  <si>
    <t>艾米利亚大学</t>
  </si>
  <si>
    <t>穆尔西亚大学</t>
  </si>
  <si>
    <t>新英格兰大学</t>
  </si>
  <si>
    <t>新罕布什尔大学</t>
  </si>
  <si>
    <t>帕尔马大学</t>
  </si>
  <si>
    <t>帕特雷大学</t>
  </si>
  <si>
    <t>巴基斯坦白沙瓦大学</t>
  </si>
  <si>
    <t>索尔福德大学</t>
  </si>
  <si>
    <t>圣托马斯大学（菲律宾）</t>
  </si>
  <si>
    <t>首尔市立大学</t>
  </si>
  <si>
    <t>塔尔萨大学</t>
  </si>
  <si>
    <t>秋明州立大学</t>
  </si>
  <si>
    <t>弗罗茨瓦夫大学</t>
  </si>
  <si>
    <t>怀俄明大学</t>
  </si>
  <si>
    <t>萨格勒布大学</t>
  </si>
  <si>
    <t>Croatia</t>
  </si>
  <si>
    <t>旁遮普大学</t>
  </si>
  <si>
    <t>英国西部大学</t>
  </si>
  <si>
    <t>日利纳大学</t>
  </si>
  <si>
    <t>佩鲁贾大学</t>
  </si>
  <si>
    <t>罗马帝国大学</t>
  </si>
  <si>
    <t>杜伊斯堡-埃森大学</t>
  </si>
  <si>
    <t>洛林大学</t>
  </si>
  <si>
    <t>南特大学</t>
  </si>
  <si>
    <t>雷恩第一大学</t>
  </si>
  <si>
    <t>维罗纳大学</t>
  </si>
  <si>
    <t>胡志明市国家大学</t>
  </si>
  <si>
    <t>越南河内国家大学</t>
  </si>
  <si>
    <t>维陶塔斯·马格纳斯大学</t>
  </si>
  <si>
    <t>伍斯特理工学院</t>
  </si>
  <si>
    <t>弗罗茨瓦夫理工大学</t>
  </si>
  <si>
    <t>武汉理工大学</t>
  </si>
  <si>
    <t>山口大学</t>
  </si>
  <si>
    <t>埃里温州立大学</t>
  </si>
  <si>
    <t>岭南大学</t>
  </si>
  <si>
    <t>横滨国立大学</t>
  </si>
  <si>
    <t>郑州大学</t>
  </si>
  <si>
    <t>1001-1200</t>
  </si>
  <si>
    <t>圣城大学耶路撒冷的阿拉伯大学</t>
  </si>
  <si>
    <t>Palestinian Territory, Occupied</t>
  </si>
  <si>
    <t>亚历山大大学</t>
  </si>
  <si>
    <t>阿里格尔穆斯林大学</t>
  </si>
  <si>
    <t>爱美大学</t>
  </si>
  <si>
    <t>阿米里大学</t>
  </si>
  <si>
    <t>安纳哈大学</t>
  </si>
  <si>
    <t>安卡拉大学</t>
  </si>
  <si>
    <t>亚洲台湾大学</t>
  </si>
  <si>
    <t>艾斯尤特大学</t>
  </si>
  <si>
    <t>雅典经商大学</t>
  </si>
  <si>
    <t>奥本大学</t>
  </si>
  <si>
    <t>阿塞拜疆国立经济大学</t>
  </si>
  <si>
    <t>Azerbaijan</t>
  </si>
  <si>
    <t>布拉克大学</t>
  </si>
  <si>
    <t>宝贝博爱大学</t>
  </si>
  <si>
    <t>Romania</t>
  </si>
  <si>
    <t>巴库州立大学</t>
  </si>
  <si>
    <t>班纳拉斯印度大学</t>
  </si>
  <si>
    <t>贝勒大学</t>
  </si>
  <si>
    <t>白俄罗斯国立信息大学和放射性电子学系</t>
  </si>
  <si>
    <t>普埃布拉自治大学</t>
  </si>
  <si>
    <t>比勒费尔德大学</t>
  </si>
  <si>
    <t>建国大学（BINUS）</t>
  </si>
  <si>
    <t>纽约州立大学宾厄姆顿大学</t>
  </si>
  <si>
    <t>伯拉科技学院</t>
  </si>
  <si>
    <t>伯明翰城市大学</t>
  </si>
  <si>
    <t>杨百翰大学</t>
  </si>
  <si>
    <t>Brock University</t>
  </si>
  <si>
    <t>Universidad CEU San Pablo</t>
  </si>
  <si>
    <t>COMSATS信息技术研究所</t>
  </si>
  <si>
    <t>CUNY The City College of New York</t>
  </si>
  <si>
    <t>坎特伯雷基督教大学</t>
  </si>
  <si>
    <t>忠北国立大学</t>
  </si>
  <si>
    <t>布达佩斯科维纳斯大学</t>
  </si>
  <si>
    <t>同志社大学</t>
  </si>
  <si>
    <t>国立理工学院</t>
  </si>
  <si>
    <t>高等政治学院（ESPOL）</t>
  </si>
  <si>
    <t>俄罗斯联邦政府金融大学</t>
  </si>
  <si>
    <t>福坦莫大学</t>
  </si>
  <si>
    <t>未来大学 - 埃及</t>
  </si>
  <si>
    <t>加兹大学</t>
  </si>
  <si>
    <t>乔治·梅森大学</t>
  </si>
  <si>
    <t>格拉斯哥卡利多尼安大学</t>
  </si>
  <si>
    <t>哈珀亚当斯大学学院</t>
  </si>
  <si>
    <t>华中农业大学</t>
  </si>
  <si>
    <t>伊玛目穆罕默德·本·沙特伊斯兰大学</t>
  </si>
  <si>
    <t>伊斯坦布尔艾登大学</t>
  </si>
  <si>
    <t>伊凡弗兰柯利沃夫国立大学</t>
  </si>
  <si>
    <t>济州国立大学</t>
  </si>
  <si>
    <t>江南大学</t>
  </si>
  <si>
    <t>江原大学</t>
  </si>
  <si>
    <t>哈萨克斯坦Ablai汗国际关系与世界语言大学</t>
  </si>
  <si>
    <t>喀山国立研究理工大学</t>
  </si>
  <si>
    <t>肯特州立大学</t>
  </si>
  <si>
    <t>Kharkiv National University Of Radio Electronics</t>
  </si>
  <si>
    <t>国民大学</t>
  </si>
  <si>
    <t>科威特大学</t>
  </si>
  <si>
    <t>京都工艺纤维大学</t>
  </si>
  <si>
    <t>九州工业大学</t>
  </si>
  <si>
    <t>利兹贝克特大学</t>
  </si>
  <si>
    <t>马凯特大学</t>
  </si>
  <si>
    <t>俄罗斯化工大学门捷列夫</t>
  </si>
  <si>
    <t>密西西比州立大学</t>
  </si>
  <si>
    <t>多媒体大学（MMU）</t>
  </si>
  <si>
    <t>穆斯林西里大学</t>
  </si>
  <si>
    <t>慕达大学</t>
  </si>
  <si>
    <t>米科罗斯罗美斯大学</t>
  </si>
  <si>
    <t>名古屋工业大学 (NIT)</t>
  </si>
  <si>
    <t>南京师范大学</t>
  </si>
  <si>
    <t>台湾海洋大学</t>
  </si>
  <si>
    <t>基辅-莫伊拉学院国立大学</t>
  </si>
  <si>
    <t>南北大学</t>
  </si>
  <si>
    <t>中国海洋大学</t>
  </si>
  <si>
    <t>Odessa I.I.Mechnikov National University</t>
  </si>
  <si>
    <t>俄亥俄大学</t>
  </si>
  <si>
    <t>蒙彼利埃第三大学</t>
  </si>
  <si>
    <t>罗彻斯特理工大学 (RIT)</t>
  </si>
  <si>
    <t>埼玉大学</t>
  </si>
  <si>
    <t>圣地亚哥州立大学</t>
  </si>
  <si>
    <t>萨蒂亚巴马科技学院</t>
  </si>
  <si>
    <t>西雅图大学</t>
  </si>
  <si>
    <t>国立首尔科学技术大学</t>
  </si>
  <si>
    <t>德黑兰沙希德·贝什蒂大学</t>
  </si>
  <si>
    <t>上海外国语大学</t>
  </si>
  <si>
    <t>谢菲尔德哈勒姆大学</t>
  </si>
  <si>
    <t>西伯利亚联邦大学</t>
  </si>
  <si>
    <t>Siksha 'O' Anusandhan 大学</t>
  </si>
  <si>
    <t>Gliwice西里西亚理工大学</t>
  </si>
  <si>
    <t>淑明女子大学</t>
  </si>
  <si>
    <t>泰拜大学</t>
  </si>
  <si>
    <t>塔林大学</t>
  </si>
  <si>
    <t>卢布林技术大学</t>
  </si>
  <si>
    <t>工程电信学院</t>
  </si>
  <si>
    <t>德克萨斯理工大学</t>
  </si>
  <si>
    <t>塔帕尔大学</t>
  </si>
  <si>
    <t>俄罗斯赫尔辛国立教育大学</t>
  </si>
  <si>
    <t>奥西耶克大学</t>
  </si>
  <si>
    <t>别尔哥罗德国立大学</t>
  </si>
  <si>
    <t>阿拉巴马大学</t>
  </si>
  <si>
    <t>拉合尔大学</t>
  </si>
  <si>
    <t>北安普顿大学</t>
  </si>
  <si>
    <t>东海大学（日本）</t>
  </si>
  <si>
    <t>托马斯拔佳大学，兹林</t>
  </si>
  <si>
    <t>孙德胜大学</t>
  </si>
  <si>
    <t>安德烈斯·贝洛大学 - UNAB</t>
  </si>
  <si>
    <t>智利南方大学</t>
  </si>
  <si>
    <t>阿瓜斯卡连特斯自治大学</t>
  </si>
  <si>
    <t>新莱昂自治大学（UANL）</t>
  </si>
  <si>
    <t>桑坦德工业大学</t>
  </si>
  <si>
    <t>拉美理工大学</t>
  </si>
  <si>
    <t>国立农业大学</t>
  </si>
  <si>
    <t>库约国立大学</t>
  </si>
  <si>
    <t>里奥夸尔托国立大学</t>
  </si>
  <si>
    <t>亚松森国立大学</t>
  </si>
  <si>
    <t>Paraguay</t>
  </si>
  <si>
    <t>哥斯达黎加国立大学</t>
  </si>
  <si>
    <t>秘鲁应用科技大学</t>
  </si>
  <si>
    <t>胡安卡洛斯国王大学</t>
  </si>
  <si>
    <t>巴拿马大学（UTP）</t>
  </si>
  <si>
    <t>Panama</t>
  </si>
  <si>
    <t>大西洋学院费德里科圣玛丽亚大学</t>
  </si>
  <si>
    <t>卡斯蒂利亚 - 拉曼恰大学</t>
  </si>
  <si>
    <t>科尔多瓦大学</t>
  </si>
  <si>
    <t>利马大学</t>
  </si>
  <si>
    <t>蒙特雷大学</t>
  </si>
  <si>
    <t>奥维耶多大学</t>
  </si>
  <si>
    <t>塔尔卡大学</t>
  </si>
  <si>
    <t>Universidad de Valladolid</t>
  </si>
  <si>
    <t>瓦尔帕莱索大学</t>
  </si>
  <si>
    <t>城北大学</t>
  </si>
  <si>
    <t>太平洋大学</t>
  </si>
  <si>
    <t>茹伊斯迪福拉联邦大学</t>
  </si>
  <si>
    <t>佩洛塔斯联邦大学</t>
  </si>
  <si>
    <t>伯南布哥联邦大学</t>
  </si>
  <si>
    <t>大学科鲁尼亚大学</t>
  </si>
  <si>
    <t>维戈大学</t>
  </si>
  <si>
    <t>里约热内卢州立大学 (UERJ)</t>
  </si>
  <si>
    <t>哈桑丁大学</t>
  </si>
  <si>
    <t>吉隆坡大学（UniKL）</t>
  </si>
  <si>
    <t>马来西亚沙巴大学（UMS）</t>
  </si>
  <si>
    <t>马来西亚沙捞越大学（UNIMAS）</t>
  </si>
  <si>
    <t>马来西亚登嘉楼大学</t>
  </si>
  <si>
    <t>马来西亚大学侯赛因大学（UTHM）</t>
  </si>
  <si>
    <t>费萨拉巴德农业大学</t>
  </si>
  <si>
    <t>阿肯色大学</t>
  </si>
  <si>
    <t>贝尔格莱德大学</t>
  </si>
  <si>
    <t>Serbia</t>
  </si>
  <si>
    <t>比亚韦斯托克大学</t>
  </si>
  <si>
    <t>布加勒斯特大学</t>
  </si>
  <si>
    <t>卡拉布里亚大学</t>
  </si>
  <si>
    <t>德比大学</t>
  </si>
  <si>
    <t>University of Hawaii at Hilo</t>
  </si>
  <si>
    <t>库法大学</t>
  </si>
  <si>
    <t>拉脱维亚大学</t>
  </si>
  <si>
    <t>米什科尔茨大学</t>
  </si>
  <si>
    <t>University of Missouri Saint Louis</t>
  </si>
  <si>
    <t>密苏里大学堪萨斯城分校</t>
  </si>
  <si>
    <t>蒙大拿大学</t>
  </si>
  <si>
    <t>孟买大学</t>
  </si>
  <si>
    <t>内罗毕大学</t>
  </si>
  <si>
    <t>Kenya</t>
  </si>
  <si>
    <t>帕尔特诺佩大学</t>
  </si>
  <si>
    <t>北德克萨斯大学</t>
  </si>
  <si>
    <t>俄斯特拉发大学</t>
  </si>
  <si>
    <t>潘诺尼亚大学</t>
  </si>
  <si>
    <t>帕尔杜比采大学</t>
  </si>
  <si>
    <t>佩拉德尼亚大学</t>
  </si>
  <si>
    <t>Sri Lanka</t>
  </si>
  <si>
    <t>Primorska大学</t>
  </si>
  <si>
    <t>University of Regina</t>
  </si>
  <si>
    <t>罗德岛大学</t>
  </si>
  <si>
    <t>里耶卡大学</t>
  </si>
  <si>
    <t>萨莱诺大学</t>
  </si>
  <si>
    <t>圣地亚哥大学</t>
  </si>
  <si>
    <t>旧金山大学</t>
  </si>
  <si>
    <t>德克萨斯大学圣安东尼奥分校</t>
  </si>
  <si>
    <t>University of Toledo</t>
  </si>
  <si>
    <t>University of Warmia and Mazury in Olsztyn</t>
  </si>
  <si>
    <t>威斯康星大学密尔沃基分校</t>
  </si>
  <si>
    <t>伍尔弗汉普顿大学</t>
  </si>
  <si>
    <t>太平洋大学（加利福尼亚）</t>
  </si>
  <si>
    <t>阳光海岸大学</t>
  </si>
  <si>
    <t>西开普大学</t>
  </si>
  <si>
    <t>图西亚大学</t>
  </si>
  <si>
    <t>乌迪内大学</t>
  </si>
  <si>
    <t>锡根大学</t>
  </si>
  <si>
    <t>里昂第二大学</t>
  </si>
  <si>
    <t>图卢兹第一大学</t>
  </si>
  <si>
    <t>普瓦捷大学</t>
  </si>
  <si>
    <t>图卢兹第二大学</t>
  </si>
  <si>
    <t>犹他州立大学</t>
  </si>
  <si>
    <t>Vancouver Island University</t>
  </si>
  <si>
    <t>沃罗涅日州立大学</t>
  </si>
  <si>
    <t>华沙生命科学大学</t>
  </si>
  <si>
    <t>西弗吉尼亚大学</t>
  </si>
  <si>
    <t>西密歇根大学</t>
  </si>
  <si>
    <t>西交利物浦大学</t>
  </si>
  <si>
    <t>伊尔第兹技术大学</t>
  </si>
  <si>
    <t>1201-1400</t>
  </si>
  <si>
    <t>唐州技术大学</t>
  </si>
  <si>
    <t>阿克登尼兹大学</t>
  </si>
  <si>
    <t>阿兹哈尔大学</t>
  </si>
  <si>
    <t>阿尔巴尔卡应用大学</t>
  </si>
  <si>
    <t>亚历山德鲁伊万库扎大学</t>
  </si>
  <si>
    <t>阿纳多卢大学</t>
  </si>
  <si>
    <t>青山学院大学</t>
  </si>
  <si>
    <t>巴哈德丁扎卡里亚大学</t>
  </si>
  <si>
    <t>比尔泽特大学</t>
  </si>
  <si>
    <t>埃及不列颠大学</t>
  </si>
  <si>
    <t>California Polytechnic State University</t>
  </si>
  <si>
    <t>California State University - Los Angeles</t>
  </si>
  <si>
    <t>科尔多瓦天主教大学</t>
  </si>
  <si>
    <t>Central Michigan University</t>
  </si>
  <si>
    <t>中国政法大学</t>
  </si>
  <si>
    <t>中原基督教大学</t>
  </si>
  <si>
    <t>Cleveland State University</t>
  </si>
  <si>
    <t>杜库斯埃勒大学</t>
  </si>
  <si>
    <t>爱琴海大学</t>
  </si>
  <si>
    <t>逢甲大学</t>
  </si>
  <si>
    <t>佛罗里达大西洋大学</t>
  </si>
  <si>
    <t>辅仁大学</t>
  </si>
  <si>
    <t>波哥大 - 豪尔赫大学塔尔多洛扎诺大学</t>
  </si>
  <si>
    <t>GebzeYüksekTeknolojiEnstitüsü（GYTE）</t>
  </si>
  <si>
    <t>德国大学，开罗</t>
  </si>
  <si>
    <t>河内科技大学</t>
  </si>
  <si>
    <t>赫尔湾大学</t>
  </si>
  <si>
    <t>河海大学</t>
  </si>
  <si>
    <t>弘益大学</t>
  </si>
  <si>
    <t>Humboldt State University</t>
  </si>
  <si>
    <t>Illinois State University</t>
  </si>
  <si>
    <t>印第安纳州立大学</t>
  </si>
  <si>
    <t>伊斯兰玛巴德国际伊斯兰大学(IIU)</t>
  </si>
  <si>
    <t>伊尔库茨克州立大学</t>
  </si>
  <si>
    <t>伊斯坦布尔Bilgi大学</t>
  </si>
  <si>
    <t>伊兹密尔技术学院（IYTE）</t>
  </si>
  <si>
    <t>贾米亚·哈姆达德，新德里</t>
  </si>
  <si>
    <t>近畿大学</t>
  </si>
  <si>
    <t>先皇技术学院</t>
  </si>
  <si>
    <t>关西学院大学</t>
  </si>
  <si>
    <t>锡比乌大学</t>
  </si>
  <si>
    <t>俄罗斯技术大学（MIREA）</t>
  </si>
  <si>
    <t>马克雷雷大学</t>
  </si>
  <si>
    <t>Uganda</t>
  </si>
  <si>
    <t>曼苏拉大学</t>
  </si>
  <si>
    <t>马尔马拉大学</t>
  </si>
  <si>
    <t>明治大学</t>
  </si>
  <si>
    <t>迈阿密大学（俄亥俄）</t>
  </si>
  <si>
    <t>莫斯科城市大学</t>
  </si>
  <si>
    <t>莫斯科国立师范大学</t>
  </si>
  <si>
    <t>国立东华大学</t>
  </si>
  <si>
    <t>国家研究型大学“莫斯科动力学院”</t>
  </si>
  <si>
    <t>国立台北大学</t>
  </si>
  <si>
    <t>乌克兰国立生命与环境科学大学</t>
  </si>
  <si>
    <t>北亚利桑那大学</t>
  </si>
  <si>
    <t>Nova Southeastern University</t>
  </si>
  <si>
    <t>海得拉巴奥斯曼尼亚大学</t>
  </si>
  <si>
    <t>班贾布大学</t>
  </si>
  <si>
    <t>Madre y Maestra天主教主教大学</t>
  </si>
  <si>
    <t>坎皮纳斯天主教大学</t>
  </si>
  <si>
    <t>巴拉那天主教大学</t>
  </si>
  <si>
    <t>里奥格兰德天主教大学</t>
  </si>
  <si>
    <t>波特兰州立大学</t>
  </si>
  <si>
    <t>釜庆大学</t>
  </si>
  <si>
    <t>立教大学</t>
  </si>
  <si>
    <t>俄罗斯国立农业大学</t>
  </si>
  <si>
    <t>俄罗斯国立人文大学RGGU</t>
  </si>
  <si>
    <t>Rutgers, The State University of New Jersey, Camden</t>
  </si>
  <si>
    <t>SRM大学</t>
  </si>
  <si>
    <t>哈萨克农业大学</t>
  </si>
  <si>
    <t>San Francisco State University</t>
  </si>
  <si>
    <t>上海师范大学</t>
  </si>
  <si>
    <t>上海财经大学</t>
  </si>
  <si>
    <t>芝浦工业大学</t>
  </si>
  <si>
    <t>斯洛伐克农业大学，尼特拉</t>
  </si>
  <si>
    <t>东吴大学（台湾）</t>
  </si>
  <si>
    <t>崇实大学</t>
  </si>
  <si>
    <t>西南大学</t>
  </si>
  <si>
    <t>苏恰瓦大学</t>
  </si>
  <si>
    <t>苏伊士运河大学</t>
  </si>
  <si>
    <t>泰国苏兰拉工业大学</t>
  </si>
  <si>
    <t>台湾淡江大学</t>
  </si>
  <si>
    <t>坦达大学</t>
  </si>
  <si>
    <t>克卢日纳波卡技术大学</t>
  </si>
  <si>
    <t>格奥尔基·阿萨卡技术大学</t>
  </si>
  <si>
    <t>哈希姆大学</t>
  </si>
  <si>
    <t>澳洲圣母大学</t>
  </si>
  <si>
    <t>德克萨斯大学阿灵顿大学</t>
  </si>
  <si>
    <t>巴甫洛达尔国立大学</t>
  </si>
  <si>
    <t>罗马尼亚布拉索夫特兰西瓦大学</t>
  </si>
  <si>
    <t>东海大学</t>
  </si>
  <si>
    <t>尤卡坦自治大学</t>
  </si>
  <si>
    <t>南下加利福尼亚州自治大学</t>
  </si>
  <si>
    <t>克雷塔罗自治大学</t>
  </si>
  <si>
    <t>圣路易斯波托西自治大学</t>
  </si>
  <si>
    <t>自治大学德尔斯卡德莫雷洛斯</t>
  </si>
  <si>
    <t>贝纳多奥希金斯大学</t>
  </si>
  <si>
    <t>哥伦比亚天主教大学</t>
  </si>
  <si>
    <t>至圣理念的天主教大学 - 加州大学圣克鲁兹分校</t>
  </si>
  <si>
    <t>城北天主教大学</t>
  </si>
  <si>
    <t>智利中央大学</t>
  </si>
  <si>
    <t>厄瓜多尔中央大学</t>
  </si>
  <si>
    <t>拉萨尔大学（ULSA）</t>
  </si>
  <si>
    <t>圣安德烈市长大学</t>
  </si>
  <si>
    <t>Bolivia</t>
  </si>
  <si>
    <t>委内瑞拉都会大学</t>
  </si>
  <si>
    <t>马德普拉塔国立大学</t>
  </si>
  <si>
    <t>基尔梅斯国立大学</t>
  </si>
  <si>
    <t>圣马丁全国大学（UNSAM）</t>
  </si>
  <si>
    <t>图库曼国立大学</t>
  </si>
  <si>
    <t>国立大学</t>
  </si>
  <si>
    <t>德尔滨海国立大学</t>
  </si>
  <si>
    <t>国立大学戴尔苏尔</t>
  </si>
  <si>
    <t>普埃布拉大学</t>
  </si>
  <si>
    <t>洛约拉大学 (USIL)</t>
  </si>
  <si>
    <t>洛哈技术大学</t>
  </si>
  <si>
    <t>佩雷拉科技大学</t>
  </si>
  <si>
    <t>哈瓦那科技大学</t>
  </si>
  <si>
    <t>委内瑞拉大学</t>
  </si>
  <si>
    <t>大学德卡尔达斯</t>
  </si>
  <si>
    <t>卡拉沃沃大学</t>
  </si>
  <si>
    <t>卡塔赫纳大学</t>
  </si>
  <si>
    <t>昆卡大学</t>
  </si>
  <si>
    <t>瓜纳华托大学</t>
  </si>
  <si>
    <t>拉弗龙特拉大学(UFRO)</t>
  </si>
  <si>
    <t>拉萨尔大学</t>
  </si>
  <si>
    <t>德拉塞雷纳大学</t>
  </si>
  <si>
    <t>美洲大学（UDLA）厄瓜多尔大学</t>
  </si>
  <si>
    <t>麦德林大学</t>
  </si>
  <si>
    <t>巴拿马大学（UP）</t>
  </si>
  <si>
    <t>德皮乌拉大学</t>
  </si>
  <si>
    <t>波多黎各大学</t>
  </si>
  <si>
    <t>Puerto Rico</t>
  </si>
  <si>
    <t>大学德圣卡洛斯危地马拉 - USAC</t>
  </si>
  <si>
    <t>Guatemala</t>
  </si>
  <si>
    <t>桑坦德大学 - UDES</t>
  </si>
  <si>
    <t>索诺拉大学</t>
  </si>
  <si>
    <t>厄瓜多尔军事理工学院</t>
  </si>
  <si>
    <t>比奥比奥大学</t>
  </si>
  <si>
    <t>考卡大学</t>
  </si>
  <si>
    <t>德拉斯洛罗大学</t>
  </si>
  <si>
    <t>Magdalena大学</t>
  </si>
  <si>
    <t>萨尔瓦多大学</t>
  </si>
  <si>
    <t>山谷大学墨西哥（UVM）</t>
  </si>
  <si>
    <t>祖利亚大学</t>
  </si>
  <si>
    <t>隆德里纳州立大学</t>
  </si>
  <si>
    <t>弗鲁米嫩塞联邦大学</t>
  </si>
  <si>
    <t>巴伊亚联邦大学</t>
  </si>
  <si>
    <t>帕拉伊巴州联邦大学</t>
  </si>
  <si>
    <t>戈亚斯州联邦大学</t>
  </si>
  <si>
    <t>圣玛丽亚联邦大学</t>
  </si>
  <si>
    <t>乌贝兰迪亚联邦大学</t>
  </si>
  <si>
    <t>维索萨联邦大学</t>
  </si>
  <si>
    <t>塞阿拉联邦大学（UFC）</t>
  </si>
  <si>
    <t>里约热内卢州联邦大学 - UNIRIO</t>
  </si>
  <si>
    <t>帕拉州联邦大学 - 非制冷焦平面</t>
  </si>
  <si>
    <t>联邦大学北约里奥格兰德北大学</t>
  </si>
  <si>
    <t>麦肯齐长老会大学</t>
  </si>
  <si>
    <t>圣卡塔琳娜州立大学</t>
  </si>
  <si>
    <t>加布里埃莱·达嫩齐奥大学</t>
  </si>
  <si>
    <t>安达拉斯大学</t>
  </si>
  <si>
    <t>梭罗大学</t>
  </si>
  <si>
    <t>北苏门答腊大学</t>
  </si>
  <si>
    <t>蒂米什瓦拉西部大学</t>
  </si>
  <si>
    <t>布加勒斯特理工大学</t>
  </si>
  <si>
    <t>蒂米什瓦拉理工大学</t>
  </si>
  <si>
    <t>巴比伦大学</t>
  </si>
  <si>
    <t>巴士拉大学</t>
  </si>
  <si>
    <t>University of Central Oklahoma</t>
  </si>
  <si>
    <t>科伦坡大学</t>
  </si>
  <si>
    <t>加纳大学</t>
  </si>
  <si>
    <t>Ghana</t>
  </si>
  <si>
    <t>对外经济贸易大学</t>
  </si>
  <si>
    <t>卡拉奇大学</t>
  </si>
  <si>
    <t>喀土穆大学</t>
  </si>
  <si>
    <t>Sudan</t>
  </si>
  <si>
    <t>克拉古耶瓦茨大学</t>
  </si>
  <si>
    <t>University of Memphis</t>
  </si>
  <si>
    <t>尼斯大学</t>
  </si>
  <si>
    <t>北卡罗来纳大学夏洛特分校</t>
  </si>
  <si>
    <t>University of North Carolina at Greensboro</t>
  </si>
  <si>
    <t>University of Northern British Columbia</t>
  </si>
  <si>
    <t>诺维萨德大学</t>
  </si>
  <si>
    <t>热罗姆大学</t>
  </si>
  <si>
    <t>萨拉热窝大学</t>
  </si>
  <si>
    <t>Bosnia and Herzegovina</t>
  </si>
  <si>
    <t>西里西亚大学</t>
  </si>
  <si>
    <t>南阿拉巴马大学</t>
  </si>
  <si>
    <t>斯普利特大学</t>
  </si>
  <si>
    <t>德克萨斯大学艾尔帕索分校</t>
  </si>
  <si>
    <t>西波希米亚大学</t>
  </si>
  <si>
    <t>贝尔加莫大学</t>
  </si>
  <si>
    <t>里昂第三大学</t>
  </si>
  <si>
    <t>巴黎楠泰尔大学</t>
  </si>
  <si>
    <t>卡昂大学</t>
  </si>
  <si>
    <t>突尼斯大学</t>
  </si>
  <si>
    <t>突尼斯萨尔瓦多马纳尔大学</t>
  </si>
  <si>
    <t>俄斯特拉发技术大学</t>
  </si>
  <si>
    <t>Western Washington University</t>
  </si>
  <si>
    <t>耶尔穆克大学</t>
  </si>
  <si>
    <t>灵山大学</t>
  </si>
  <si>
    <t>元智大学</t>
  </si>
  <si>
    <t>萨格吉奇大学</t>
  </si>
  <si>
    <t>Óbuda University</t>
  </si>
  <si>
    <t>1401+</t>
  </si>
  <si>
    <t>Ataturk University</t>
  </si>
  <si>
    <t>California State University - Long Beach College of Business Administration</t>
  </si>
  <si>
    <t>切库罗瓦大学</t>
  </si>
  <si>
    <t>大马士革大学</t>
  </si>
  <si>
    <t>Syrian Arab Republic</t>
  </si>
  <si>
    <t>Erciyes大学</t>
  </si>
  <si>
    <t>米纳斯吉拉斯州天主教大学</t>
  </si>
  <si>
    <t>萨卡里亚大学</t>
  </si>
  <si>
    <t>苏丹科技大学</t>
  </si>
  <si>
    <t>瓜达拉哈拉自治大学（UAG）</t>
  </si>
  <si>
    <t>玻利维亚大学</t>
  </si>
  <si>
    <t>圣地亚哥瓜亚基尔天主教大学</t>
  </si>
  <si>
    <t>特木科天主教大学</t>
  </si>
  <si>
    <t>圣西蒙大学科恰班巴分校</t>
  </si>
  <si>
    <t>米却肯大学的圣尼古拉斯-德伊达尔戈分校</t>
  </si>
  <si>
    <t>洪都拉斯国立自治大学（UNAH）</t>
  </si>
  <si>
    <t>Honduras</t>
  </si>
  <si>
    <t>玻利瓦尔技术学院</t>
  </si>
  <si>
    <t>德塔拉帕卡大学</t>
  </si>
  <si>
    <t>克拉约瓦大学</t>
  </si>
  <si>
    <t>奥拉迪亚大学</t>
  </si>
  <si>
    <t>穆罕默德大学 - 阿格达尔大学</t>
  </si>
  <si>
    <t>Morocco</t>
  </si>
  <si>
    <t>名称</t>
  </si>
  <si>
    <t>状态</t>
  </si>
  <si>
    <t>英文名称</t>
  </si>
  <si>
    <t>类型</t>
  </si>
  <si>
    <t>地址</t>
  </si>
  <si>
    <t>建校时间</t>
  </si>
  <si>
    <t>网址</t>
  </si>
  <si>
    <t>电话</t>
  </si>
  <si>
    <t>学校概述</t>
  </si>
  <si>
    <t>办学理念</t>
  </si>
  <si>
    <t>招生对象</t>
  </si>
  <si>
    <t>学制</t>
  </si>
  <si>
    <t>幼儿园学费</t>
  </si>
  <si>
    <t>小学学费</t>
  </si>
  <si>
    <t>初中学费</t>
  </si>
  <si>
    <t>高中学费</t>
  </si>
  <si>
    <t>开设课程</t>
  </si>
  <si>
    <t>课程认证时间</t>
  </si>
  <si>
    <t>国际认证</t>
  </si>
  <si>
    <t>学生容量</t>
  </si>
  <si>
    <t>在校总人数</t>
  </si>
  <si>
    <t>班级规模</t>
  </si>
  <si>
    <t>毕业班人数</t>
  </si>
  <si>
    <t>学生国籍</t>
  </si>
  <si>
    <t>留学国家</t>
  </si>
  <si>
    <t>占地面积(亩)</t>
  </si>
  <si>
    <t>建筑面积(平方米)</t>
  </si>
  <si>
    <t>硬件设施</t>
  </si>
  <si>
    <t>优联ULC剑桥中心</t>
  </si>
  <si>
    <t>广州</t>
  </si>
  <si>
    <t>运营中</t>
  </si>
  <si>
    <t>民办</t>
  </si>
  <si>
    <t>广州市南沙区港前大道南186号</t>
  </si>
  <si>
    <t>https://www.ulinkcollege.com/</t>
  </si>
  <si>
    <t>86 20-3909 0100</t>
  </si>
  <si>
    <t>旗下ULC剑桥中心，和英东中学美式学校</t>
  </si>
  <si>
    <t>英语培训、中小学文化补习、教育文化交流。</t>
  </si>
  <si>
    <t>高中;</t>
  </si>
  <si>
    <t>广州市白云区中黄外国语小学</t>
  </si>
  <si>
    <t>白云区南湖同和路998号雅居乐南湖半岛小区内</t>
  </si>
  <si>
    <t>日制小学1-6年级学历教育</t>
  </si>
  <si>
    <t>小学</t>
  </si>
  <si>
    <t>IBPYP;</t>
  </si>
  <si>
    <t>广州市黄埔区中黄外国语实验学校</t>
  </si>
  <si>
    <t>黄埔区丰乐南路438号黄埔花园内</t>
  </si>
  <si>
    <t>全日制小学、初中学历教育</t>
  </si>
  <si>
    <t>小学;初中;</t>
  </si>
  <si>
    <t>广州贝赛思外籍人员子女学校</t>
  </si>
  <si>
    <t>Basis International School Guangzhou</t>
  </si>
  <si>
    <t>外籍</t>
  </si>
  <si>
    <t>黄埔区尖塔山路8号</t>
  </si>
  <si>
    <t>bigz.basischina.com/</t>
  </si>
  <si>
    <t>86 020-3778 1090  ；86 020-3778 1091</t>
  </si>
  <si>
    <t>广州贝赛思国际学校于2017年9月正式开学，是BASIS集团的第二所海外分校。开学第一年，广州贝赛思国际学校获得世界先进教育促进组织联盟（AdvancED）的认证。2018年，学校通过美国大学理事会审核，获批成为AP顶点课程的授课学校，这是中国大陆第七所、广东省第一所获此殊荣的国际学校。此外，广州贝赛思国际学校也是SAT、AP考试及PSAT的授权考点。</t>
  </si>
  <si>
    <t>基于顶尖的BASIS课程体系，通过教师卓越的教学和指导，培养具有广泛知识面、国际视野、批判性思维能力以及创造性解决问题能力的学生，使他们成为未来世界的领导者。</t>
  </si>
  <si>
    <t>幼儿园、小学、初中、高中(外籍)</t>
  </si>
  <si>
    <t>幼儿园;小学;初中;高中</t>
  </si>
  <si>
    <t>AP;BASIS课程;</t>
  </si>
  <si>
    <t>CollegeBoard;AdvancED;</t>
  </si>
  <si>
    <t>美国</t>
  </si>
  <si>
    <t>38000</t>
  </si>
  <si>
    <t>校区内设有1栋教学楼、1栋宿舍楼、1栋综合楼，其中包含舞蹈室、健身房、乒乓球室、桌球室等室内活动室；另建有300m环保塑胶跑道、1个多功能室内运动馆、2个篮球场、1个五人制足球场等室内外运动场所。</t>
  </si>
  <si>
    <t>佛山市霍利斯外籍人员子女学校</t>
  </si>
  <si>
    <t>佛山</t>
  </si>
  <si>
    <t xml:space="preserve">
初中及高中阶段教育</t>
  </si>
  <si>
    <t>广大附中英豪国际学院（IDGF）</t>
  </si>
  <si>
    <t>YingHao College</t>
  </si>
  <si>
    <t>从化良口新温泉旅游度假区</t>
  </si>
  <si>
    <t>www.yh2000.com</t>
  </si>
  <si>
    <t>020-87841188</t>
  </si>
  <si>
    <t>广州大学附属中学国际学院是由广州大学附属中学国际部和广大附中英豪学校国际部强强合并而成。二十年来，国际学院一直致力于促进国际间的教育交流，向世界一流大学输送了一批又一批的学生。如今已遍布世界各地，包括哈佛大学、牛津大学、剑桥大学、斯坦福大学、帝国理工学院、伦敦大学、中央圣马丁艺术与设计学院、皇家艺术学院等世界顶尖名校。</t>
  </si>
  <si>
    <t>以生为本，与时俱进</t>
  </si>
  <si>
    <t>高中</t>
  </si>
  <si>
    <t>A-LEVEL;AP;日本课程;</t>
  </si>
  <si>
    <t>25人左右/班</t>
  </si>
  <si>
    <t>美国；英国；澳大利亚；加拿大</t>
  </si>
  <si>
    <t>1:5</t>
  </si>
  <si>
    <t>540</t>
  </si>
  <si>
    <t>180000</t>
  </si>
  <si>
    <t>常规教室30间，实验室10间，语音室、电脑室6间，美术室、舞蹈室、演播室等16间，此外还设有电脑中心、图书馆、阅览室、自然科技楼等。运动区拥有400米标准塑胶跑道田径场和室内运动场，另有标准游泳池和温泉游泳池5个，溜冰场1个，排球场7个，篮球场19个，封闭式塑胶灯光网球场3个，足球场2个。</t>
  </si>
  <si>
    <t>广州市黄埔区华外同文外国语学校</t>
  </si>
  <si>
    <t>黄浦区</t>
  </si>
  <si>
    <t>牌照：全日制初中、小学学历教育</t>
  </si>
  <si>
    <t>IBPYP;IBMYP;美国课程;</t>
  </si>
  <si>
    <t>华南师范大学附属中学海珠双语学校</t>
  </si>
  <si>
    <t>HFHZ Bilingual School</t>
  </si>
  <si>
    <t xml:space="preserve">广州市海珠区逸景路289号、291号 </t>
  </si>
  <si>
    <t>hfhz.lingtek.com/homepage/index.html</t>
  </si>
  <si>
    <t>（020）89029918、89029968</t>
  </si>
  <si>
    <t>华南师范大学附属中学海珠双语学校贯制民办国际化寄宿学校。学校设计规模2000余学位，其中小学800余学位，初中1200余学位。该校是海珠区第一所省教育厅直属教育品牌合作学校、第一所国际化双语教学的未来学校。</t>
  </si>
  <si>
    <t>华附海珠要培养具备这样特质的学生：一是“绿色高分数”，用高效能的课堂实现低负担的作业，从而造就高分数的考试成绩。二是“全面高素质”，学校通过国家基础课程、国际理解课程和校本高阶课程，全面提升学生核心素养。三是“儒雅高品位”，学校将通过一系列课程和活动让孩子们提升审美能力，获取较高的个人品位。</t>
  </si>
  <si>
    <t>小初</t>
  </si>
  <si>
    <t>小学;初中</t>
  </si>
  <si>
    <t>小学25人/班，初中30人/班</t>
  </si>
  <si>
    <t>56</t>
  </si>
  <si>
    <t>4.8万</t>
  </si>
  <si>
    <t>广东外语外贸大学附设南沙学校</t>
  </si>
  <si>
    <t>粤港澳大湾区核心区域南沙区，临近全国最快地铁线18号线南沙万顷沙站</t>
  </si>
  <si>
    <t>15323340455 | 15322397625</t>
  </si>
  <si>
    <t>广外附设南沙学校由广东外语外贸大学教育集团，合景泰富教育集团与致知教育集团合作设计建造，旨在打造粤港澳大湾区4.0版，涵盖幼儿园、小学、初中、高中部（含国际部）的十五年一体化民办国际化双语学校。</t>
  </si>
  <si>
    <t>学校将以落实国家核心课程为本，以IB思维建构校本课程为辅，以国际化课程为理念，同时开设多样兴趣课程，围绕孩子成长的生命力、品格力、创造力、探究力、审美力，打造广外南沙学校独有的、系统的融合课程体系，构建外语、数理、科创、艺体、活动实践五大课程特色，形成丰富的学习样态。四年级起全面实行第二外语选修课程：提供西班牙语、法语、韩语、日语、德语等课程，开设与未来接轨的科创课程、审美接轨的艺体课程、社会接轨的实践课程。</t>
  </si>
  <si>
    <t>1-6年级，可直升初中；7年级</t>
  </si>
  <si>
    <t>超过36人/班</t>
  </si>
  <si>
    <t>中国</t>
  </si>
  <si>
    <t>202</t>
  </si>
  <si>
    <t>图书馆、美术室、音乐馆、报告厅、</t>
  </si>
  <si>
    <t>广州新侨学校</t>
  </si>
  <si>
    <t>SingChin Academy</t>
  </si>
  <si>
    <t>广州市天河区天河东路73号雅诗阁裙楼2楼</t>
  </si>
  <si>
    <t>www.singchin.cn</t>
  </si>
  <si>
    <t>020-87568600  | 18924222855 | 18924222500</t>
  </si>
  <si>
    <t>广州新侨学校是新加坡南洋华侨中学校群在华唯一成员，，由新加坡华中国际学校共同管理；涵盖小、初、高12年制国际化教育。</t>
  </si>
  <si>
    <t>致力于成为中西融合教育的领军者，将学生培养成为优秀的双语、双文化国际型人才。</t>
  </si>
  <si>
    <t>小学;初中;高中;</t>
  </si>
  <si>
    <t>IBPYP;A-LEVEL;</t>
  </si>
  <si>
    <t>105</t>
  </si>
  <si>
    <t>10万</t>
  </si>
  <si>
    <t>天然草皮、国家一级标准的足球场、田径运动场、恒温室内泳池、音乐室、黑匣子剧场、美术馆、多功能大厅、科学实验室等以及小学部、中学部独立的学习中心、餐厅、健身房和咖啡馆等顶尖国际学校硬件设施。</t>
  </si>
  <si>
    <t>广州培文外国语学校</t>
  </si>
  <si>
    <t>白云区江高镇夏花三路</t>
  </si>
  <si>
    <t>19878676609 | 17820571670</t>
  </si>
  <si>
    <t>广州培文外国语学校是由北大培文投资（集团）公司投资建设，全面享受北大体系名师、课程及管理资源的九年一贯制全寄宿、国际化高端民办学校。</t>
  </si>
  <si>
    <t>广州培文外国语学校在全面保障各学科教学品质优于同类学校的基础上，特别强化外国语特色，开展双语教学实验、复语课程实验和创新人才培养实验，在培养孩子们全球视野、国际理解和民族情怀诸方面重点着力，致力于培养具有中国灵魂、世界眼光的杰出公民。</t>
  </si>
  <si>
    <t>36至40人/班</t>
  </si>
  <si>
    <t>近300间博物馆式的学科教室和梦工厂般的实验室；图书馆、自由阅读空间和电子阅览广场；体育馆、游泳馆和风雨操场；音乐厅、钢琴房、舞蹈室和艺术长廊；纸艺、动漫教室、创客空间和STEM工坊，还有模联中心和梦幻剧场、学生社团活动中心、儿童职业体验中心、思维训练中心和户外拓展广场；4人间学生公寓</t>
  </si>
  <si>
    <t>爱莎文华外国语学校</t>
  </si>
  <si>
    <t>筹建</t>
  </si>
  <si>
    <t>荔湾区</t>
  </si>
  <si>
    <t>IBDP;</t>
  </si>
  <si>
    <t>广州英国国王学院学校</t>
  </si>
  <si>
    <t>南沙区</t>
  </si>
  <si>
    <t>港澳台侨及外籍人员子女</t>
  </si>
  <si>
    <t>英国课程;</t>
  </si>
  <si>
    <t>广州恒鑫斯坦福实验学校</t>
  </si>
  <si>
    <t>美国课程;</t>
  </si>
  <si>
    <t>广州执信中学二沙岛校区</t>
  </si>
  <si>
    <t>广州市越秀区二沙岛</t>
  </si>
  <si>
    <t>执信中学二沙岛校区总建筑面积约3.1万平方米，校区面积为1.8万平方米，可以提供750个学位。学校和美国知名私立高中合作，可以安排不少外籍优秀教师到校任教，中外教比为 1:1，每班学生人数控制在35。</t>
  </si>
  <si>
    <t>中国学籍的初中毕业生、港澳台初中毕业生、及在粤港澳大湾区工作外籍人士子女</t>
  </si>
  <si>
    <t>35/班</t>
  </si>
  <si>
    <t>27</t>
  </si>
  <si>
    <t>30867</t>
  </si>
  <si>
    <t>广州市华美英语实验学校国际部</t>
  </si>
  <si>
    <t>Huamei-Bond International Collage</t>
  </si>
  <si>
    <t>天河区华美路23号华美学园</t>
  </si>
  <si>
    <t>www.hm163.com</t>
  </si>
  <si>
    <t>020-87210868 | 020-87065277</t>
  </si>
  <si>
    <t>广州华美中加国际高中是目前广州地区办学历史最长、规模最大，最具世界影响力的新型国际高中，也是加拿大总理斯蒂芬•哈珀先生2012年访华唯一走访的学校。学校由中、加方校长共同管理，引入国际先进课程体系及管理模式。中、加方师资力量雄厚，优秀的教师团队中博士3人，硕士18人（加方教师均由加拿大安省教育部选派，持有安省教师资格证）。</t>
  </si>
  <si>
    <t>我校本着“以热情和智慧为怀有出国梦的高中生全面打基础，全过程指导，全方位服务的使命”，为学生搭建课程学习、语言提升、文化融合、大学申请及签证服务的个性化教育及服务平台。</t>
  </si>
  <si>
    <t>幼小初高;全国各地（含港、澳、台地区）及海外地区，户口、国籍不限 品学兼优、有社会责任感与使命感的优秀初三毕业生、高二插班生。 AP项目：35人（中考700分以上） CIS项目：50人（中考650分以上）（两个班） 双文凭项目：70人 航空项目：20人</t>
  </si>
  <si>
    <t>小学;初中;高中</t>
  </si>
  <si>
    <t>加拿大安大略省;AP;美国课程;</t>
  </si>
  <si>
    <t>CollegeBoard;加拿大课程认证;</t>
  </si>
  <si>
    <t>15-27</t>
  </si>
  <si>
    <t>美国常春藤名校哥伦比亚大学，耶鲁大学、加拿大多伦多大学、加拿大麦吉尔大学、澳洲悉尼大学、澳洲墨尔本大学、香港大学、香港中文大学、新加坡南洋理工大学等</t>
  </si>
  <si>
    <t>240</t>
  </si>
  <si>
    <t>0</t>
  </si>
  <si>
    <t>黄冈中学广州学校国际部</t>
  </si>
  <si>
    <t xml:space="preserve">Huanggang high school Guangzhou branch </t>
  </si>
  <si>
    <t>花都区雅瑶东路</t>
  </si>
  <si>
    <t>CIE;</t>
  </si>
  <si>
    <t>广州梅沙书院</t>
  </si>
  <si>
    <t>天河区</t>
  </si>
  <si>
    <t>AP;澳洲课程;英国课程;</t>
  </si>
  <si>
    <t>中大附属外国语实验中学</t>
  </si>
  <si>
    <t>Guangzhou International Middle School Huangpu ZWIE</t>
  </si>
  <si>
    <t>黄埔区丰乐南路438号(黄埔花园旁)</t>
  </si>
  <si>
    <t>zx.czwie.com</t>
  </si>
  <si>
    <t>020-6298-7891</t>
  </si>
  <si>
    <t>广州市黄埔中大附属外国语实验中学创办于2009年，由深耕国际化教育17年的大型连锁教育集团——中黄国际教育集团管理，是华南地区稀有的IBMYP预授权学校（寄宿制初中）。学校是广东省教育研究院授权的全省第一家“国际化课程”和“小班化教学”唯一的初中阶段研究实践基地；是英国剑桥中学英语考点学校以及加拿大滑铁卢国际数学竞赛考点学校。</t>
  </si>
  <si>
    <t>致力于以营造学生为主体，充满参与、尊重、反思、富含创造力的探究型学习氛围，激励学生充分挖掘自身潜能，发展个性、特长，成为有爱心、负责人、会合作、善思索、有宽广国际视野的综合型人才，为其终身发展奠定基础。</t>
  </si>
  <si>
    <t>0-18岁</t>
  </si>
  <si>
    <t>初中</t>
  </si>
  <si>
    <t>GIA;IMYC;校本课程;IBMYP;</t>
  </si>
  <si>
    <t>0;美国GIA名校联盟成员学校，是IBO（国际文凭组织）MYP候选学校;</t>
  </si>
  <si>
    <t>不多于27人</t>
  </si>
  <si>
    <t>美国；英国；加拿大；澳大利亚</t>
  </si>
  <si>
    <t>1:7</t>
  </si>
  <si>
    <t>30</t>
  </si>
  <si>
    <t>18个教学班，高尔夫练习场、足球场、篮球场、乒乓球场、棒球场等运动设施充裕，戏剧室、生物实验室、化学实验室、物理实验室、音乐室、舞蹈室、电脑室、等设施齐全，可同时容纳500人就餐的阳光餐厅，6-8人间内置独立卫浴的学生公寓。</t>
  </si>
  <si>
    <t>广州市白云区中大附属外国语小学</t>
  </si>
  <si>
    <t>Guangzhou International Primary School Baiyun ZWIE</t>
  </si>
  <si>
    <t>白云区南湖同和路998号</t>
  </si>
  <si>
    <t>wx.czwie.com</t>
  </si>
  <si>
    <t>13044223327</t>
  </si>
  <si>
    <t>广州市白云区中大附属外国语小学创办于2009年９月，坐落在白云山脚下、南湖侧畔，高贵端庄的欧式建筑风格和典雅人性的装修设计，使之从诞生之日就洋溢着贵族气质。广州市白云区中大附属外国语小学依托中山大学百年文化底蕴和国内外教育资源，传承中大黄埔国际教育集团的多年办学积淀，高起点、高品位、高规格地精心打造中西合璧教育教学，办学以来，成果显著。学校先后被评为广州市安全文明校园、广州市白云区一级学校、广州市白云区特色学校、白云区德育示范学校、白云区课堂教学改革优秀试点学校、广州市语言文字规范化示范校，广州市食品卫生4A级单位等。</t>
  </si>
  <si>
    <t>致力于营造以学生为主体，充满参与、尊重、反思和富含创造力的探究型学习氛围，激励学生充分挖掘自身潜能，发展个性特长，成为有爱心、负责任、会合作、善思索、有宽广国际视野的综合型人才，为其终生发展奠定基础。</t>
  </si>
  <si>
    <t>IPC课程;IBPYP;</t>
  </si>
  <si>
    <t>PYP;</t>
  </si>
  <si>
    <t>不多于26人</t>
  </si>
  <si>
    <t>18</t>
  </si>
  <si>
    <t>美国  英国 ；澳大利亚 ；加拿大 ；奥地利 ；</t>
  </si>
  <si>
    <t>1:8</t>
  </si>
  <si>
    <t>20</t>
  </si>
  <si>
    <t>11900</t>
  </si>
  <si>
    <t>29个教学班和14个功能场室，学校回廊楼道将教学楼、功能楼、宿舍楼及室内体育馆连为一体</t>
  </si>
  <si>
    <t>广州斐特思公学</t>
  </si>
  <si>
    <t>Fettes College Guangzhou</t>
  </si>
  <si>
    <t>增城区新塘镇碧桂园顶旁</t>
  </si>
  <si>
    <t>www.fettes.cn/</t>
  </si>
  <si>
    <t>020-82998386/020-80998816</t>
  </si>
  <si>
    <t>斐特思公学是英国最优秀的男女同校全寄宿学校之一，校友们才华横溢，在全球各大行业建功立业。广州斐特思公学将传承英国斐特思公学的教育理念，我们坚信，英式寄宿教育能给学生带来无可替代的成长机会，为他们学习、生活的方方面面提供全力支持。专业教师兢兢业业，同学之间友谊深厚，校园氛围育人无声，学生在这样的环境熏陶下，自然会茁壮成长。
课程设置：以国家课程标准体系（CNC）为基础，融合来自世界各地的课程体系，形成独特的斐特思课程。幼儿园-IBPYP＆EYFS；小学-IBPYP；初中-IBMYP；高中-IBDP/A-LEVEL/IGCSE</t>
  </si>
  <si>
    <t>我们相信知识丰富的教育可以使学生通过发现、挑战和反思学习知识并提升技能。学生不仅要学习，还需要学会学习，从而为大学及未来发展做好准备。</t>
  </si>
  <si>
    <t>其他;IBPYP;IBMYP;英国课程;</t>
  </si>
  <si>
    <t>0;</t>
  </si>
  <si>
    <t>1:4</t>
  </si>
  <si>
    <t>200</t>
  </si>
  <si>
    <t>其内部设有800个座位的专用音乐厅，以及一个350座的剧院，两者相邻而建，构建独一无二表演艺术中心，让孩子走上舞台，充分展现才华，为成为未来世界领袖奠定基础。包含2个恒温泳池、4间壁球馆、符合国际足联FIFA认证的专业足球场、符合国际篮联FIBA认证的专业篮球场、健身房、重训室、舞蹈室等，让孩子们在学业之余还不忘劳逸结合，拥有强壮体魄。</t>
  </si>
  <si>
    <t>耀华国际教育学校广州校区</t>
  </si>
  <si>
    <t>Yew Wah International Education School</t>
  </si>
  <si>
    <t>花都区花东镇北兴学而街9号</t>
  </si>
  <si>
    <t>www.ywies-gz.com</t>
  </si>
  <si>
    <t>020-86832662</t>
  </si>
  <si>
    <t>广州耀华国际教育学校是国际著名的教育机构香港耀华国际教育管理有限公司向广州市花都区教育局提出筹办的一所国际教育学校。</t>
  </si>
  <si>
    <t>品格教育、全人教育</t>
  </si>
  <si>
    <t>幼儿园、小学、初中、高中</t>
  </si>
  <si>
    <t>IGCSE;A-LEVEL;</t>
  </si>
  <si>
    <t>0;CIE;</t>
  </si>
  <si>
    <t>25人/班</t>
  </si>
  <si>
    <t>英国</t>
  </si>
  <si>
    <t>144</t>
  </si>
  <si>
    <t>110000</t>
  </si>
  <si>
    <t>校园设施的设计兼顾各年级学生的需要，设备齐全，为学生提供安全和温馨的校园环境；宽敞的教室、现代化的图书馆、体育馆、运动场、多媒体中心和学生宿舍，为学生的校园学习、生活提供悉心周到的服务。</t>
  </si>
  <si>
    <t>广州市英东美式中学(NCPA)</t>
  </si>
  <si>
    <t>NCPA-Guangzhou Fok Ying Tung High School</t>
  </si>
  <si>
    <t>南沙区港前大道南180号</t>
  </si>
  <si>
    <t>www.ncpachina.org</t>
  </si>
  <si>
    <t>020-34683339 | 020-85215836</t>
  </si>
  <si>
    <t>广州英东中学美式中学（NCPA）是华南地区第一所主要招收中国籍学生的纯美式中学。其管理机构 ISS是超过 50 年国际学校管理经验的教育机构，目前在全世界管理的国际美式学校已经超过 90 所。NCPA毕业生将获得的是经过WASC 认证的美国高中文凭，这也是美国最具权威的认证机构之一。
NCPA为学生提供在学业和社会行为上达到卓越表现的学习环境。我校采用英语浸入式教学法，为学生成功完成高等教育做好准备。我们致力于将学生培养成具备高效协商、合作学习、灵活筹划能力及有气节操守的实践者。
NCPA的课程遵循基于研究的最佳实践标准和美国标准，除了学术上的要求外，还鼓励学生发展他们在课堂内外各种领域的兴趣，让学习连接到现实世界的经验中。
在NCPA，艺术、音乐和体育课程都是全体同学的必修课，其重要性与学术课程相当。无论从门类到课时都充分体现出纯美式教育对素质教育的重视。</t>
  </si>
  <si>
    <t>NCPA为学生提供在学业和社会行为上达到卓越表现的学习环境。我校采用英语浸入式教学法，为学生成功完成高等教育做好准备。我们致力于将学生培养成具备高效协商、合作学习、灵活筹划能力及有气节操守的实践者。</t>
  </si>
  <si>
    <t>初中、高中</t>
  </si>
  <si>
    <t>AP;</t>
  </si>
  <si>
    <t>CollegeBoard;WASC;EARCOS;ACAMIS;WIDA;</t>
  </si>
  <si>
    <t>31</t>
  </si>
  <si>
    <t>占地面积达129000平米的功能驱动型校园，包括4栋教学楼（包含有四个设备先进的科学实验室）、艺术中心、国际标准化体育训练中心——内设室内多功能活动区和户外网球、篮球、足球运动场、标准田径跑道和八道50米游泳池，以及一个可容纳500人同时就餐的餐厅。校内设有保健室，配备专业校医和护士。</t>
  </si>
  <si>
    <t>广州市香江中学国际部</t>
  </si>
  <si>
    <t>Guangzhou Xiangjiang Secondary School</t>
  </si>
  <si>
    <t>广园东翡翠绿洲湖滨路1号（广园快速路旁）</t>
  </si>
  <si>
    <t>www.gzsxjzx.cn（疫情期间，网站暂时关闭；可关注公众号查询））</t>
  </si>
  <si>
    <t>020-82058846</t>
  </si>
  <si>
    <t>广州市香江中学国际部创办于2009年，目标定位于国际化发展战略。2011年成功引进美国加州大学欧文分校的AP课程，建立香江首届AP班。2012年获得了美国大学理事会的国际AP学校认证，独立开设AP课程。2013年育才实验香江国际部与美国顶尖中学伊斯特莱慕公立高中（美国前2%）合作，建立“XJ-EL合作项目”，全面引进美国高中课程体系与管理模式，让学生在国内就能接受美国正规的高中教育，使香江国际高中学生与美国高中学生同步学习、同步成长，实现与美国名牌大学的完美对接。育才实验香江国际部传承育实系列学校“自主管理，自主发展”的育人模式。经过全体师生的共同努力，育才实验国际部已成为世界著名高校的优质生源地之一。
       广州市育才实验香江国际部自2009年开始，为育才实验系列学校提供国际教育支持，服务于系列学校有出国留学意向的初三毕业生已有11年，取得丰硕成果。作为育才实验系列学校的广州市香江中学，同样成为了广州东部民办教育的璀璨明珠。</t>
  </si>
  <si>
    <t>精育人才、卓越发展</t>
  </si>
  <si>
    <t>面向广州市全体初三应届毕业生，户籍不限。</t>
  </si>
  <si>
    <t>AP;美国课程;IGCSE;其他;</t>
  </si>
  <si>
    <t>CollegeBoard;</t>
  </si>
  <si>
    <t>小于20人</t>
  </si>
  <si>
    <t>美国；英国；加拿大；澳大利亚；港澳；日韩</t>
  </si>
  <si>
    <t>75</t>
  </si>
  <si>
    <t>35000</t>
  </si>
  <si>
    <t>学校建有6栋教学楼，1个室内体育馆，1个标准化游泳池，3栋学生公寓，2个报告厅，3层学生餐厅，2层图书馆，400米环形跑道，各类实验室等，教学设施先进齐全，让学生学习更加高效。</t>
  </si>
  <si>
    <t>广州市广外附设外语学校国际部</t>
  </si>
  <si>
    <t>English School Attached to Guangdong University of Foreign Studies</t>
  </si>
  <si>
    <t>白云区广花一路599号</t>
  </si>
  <si>
    <t>www.gwdwx.com</t>
  </si>
  <si>
    <t>020-86074697/36247535</t>
  </si>
  <si>
    <t>广外外校国际部创办于2009年，以“培养走向世界的现代人”为办学宗旨。目前有中加、中美两个项目。</t>
  </si>
  <si>
    <t>坚持全人教育，对每个学生的终身发展负责，培养走向世界的现代人。</t>
  </si>
  <si>
    <t>应届初三毕业生</t>
  </si>
  <si>
    <t>加拿大新斯科舍省;AP;</t>
  </si>
  <si>
    <t>加拿大，美国，英国，澳大利亚，新西兰等</t>
  </si>
  <si>
    <t>251</t>
  </si>
  <si>
    <t>360</t>
  </si>
  <si>
    <t>图书馆，露天游泳池，篮球场等。</t>
  </si>
  <si>
    <t>广州市增城区凤凰城中英文学校</t>
  </si>
  <si>
    <t>Phoenix City International School</t>
  </si>
  <si>
    <t>广州市增城区广园东碧桂园凤凰城</t>
  </si>
  <si>
    <t>www.bgyfhc.cn/</t>
  </si>
  <si>
    <t xml:space="preserve"> 020-82800969</t>
  </si>
  <si>
    <t>广州市增城区凤凰城中英文学校是博实乐教育集团旗下的一所九年一贯制双语和国际混合型学校，在校学生近4500人，其中PYP和MYP学生1100余人。创办于2003年，现为IB世界学校、中国大陆地区首批剑桥英语学校、广州市“博雅教育”特色学校、全国科技体育传统校和全国民办教育特色建设先进学校。现开设小学部，初中部，小学双语部（PYP），初中双语部（MYP）四个教学部门。</t>
  </si>
  <si>
    <t>顺应飞速发展的21世纪的要求，凤凰城中英文学校坚持全人教育，通过塑造性格、丰富学识、提供锻炼机会，帮助每个孩子以自己的速度取得进步，培养具有中国文化底蕴和国际情怀的终身学习者。他们不但学业优秀，而且养成了阅读习惯，掌握了健身技能，提高了艺术修养。</t>
  </si>
  <si>
    <t>IBPYP;IBMYP;</t>
  </si>
  <si>
    <t>PYP;MYP;</t>
  </si>
  <si>
    <t>1:9</t>
  </si>
  <si>
    <t>143</t>
  </si>
  <si>
    <t>65000</t>
  </si>
  <si>
    <t>广州亚加达国际预科</t>
  </si>
  <si>
    <t>Alcanta International College</t>
  </si>
  <si>
    <t>南沙区广生路14号</t>
  </si>
  <si>
    <t>www.aicib.org</t>
  </si>
  <si>
    <t>020-86183999</t>
  </si>
  <si>
    <t>亚加达国际预科（Alcanta International College，以下简称AIC）是是获得世界文凭组织（IBO）认证的IB成员学校，IB学校编号006668。亚加达国际预科是目前广州唯一可以同时招收国际学生和中国学生的IB国际学校，国际学生占25%。AIC从2011年起开设IB国际文凭大学预科课程项目，至今已经有五届毕业生成功获得IB国际文凭并考取心仪的大学。</t>
  </si>
  <si>
    <t xml:space="preserve"> 以中国文化为经，以IB国际教育为纬，引领亚加达国际预科AIC莘莘学子，跨入世界知名学府，成为有作为的世界公民。</t>
  </si>
  <si>
    <t>IBDP;PDP;</t>
  </si>
  <si>
    <t>IBO;IBDP;</t>
  </si>
  <si>
    <t>不多于20人</t>
  </si>
  <si>
    <t>美国；加拿大；英国；澳大利亚；新西兰</t>
  </si>
  <si>
    <t>1:6</t>
  </si>
  <si>
    <t>76</t>
  </si>
  <si>
    <t>33000</t>
  </si>
  <si>
    <t>学校硬件设施先进，教学条件优越，拥有独立的教学楼、宿舍楼和综合楼，配备了教室、实验室、创作室、艺术室、设计室、戏剧教室、多功能室、厨艺教室、音乐室、钢琴室等，完全满足IBDP国际文凭预科课程的教学需求。
学校还拥有足球场、篮球场、网球场、健身房、瑜伽室等运动设施，以及餐厅、剧院、图书馆、超市、校医室等配套设施，为学生创造了优美的学习生活环境。学生公寓设计宽敞明亮，每层设置公共活动室，每个房间均配有独立卫生间和淋浴间，提供空调、冷热水和无线网络，极致体现AIC以学生为中心的办学理念。</t>
  </si>
  <si>
    <t>广州番禺祈福英语实验学校国际部</t>
  </si>
  <si>
    <t>Clifford School</t>
  </si>
  <si>
    <t>番禺区祈福新邨学院路</t>
  </si>
  <si>
    <t>www.clifford-school.org.cn</t>
  </si>
  <si>
    <t>86－20－84711441</t>
  </si>
  <si>
    <t>祈福英语实验学校创办于1996年，座落在“中国第一邨”广州番禺祈福新邨的中心地带，占地12万平方米。学校与加拿大曼尼托巴省教育厅签署合作协议，在国际部开设了全英文国际课程及中外教学合作项目。国际部自2002年创立以来，培养的毕业生走向世界各地的知名大学。 国际部从一年级到十二年级全程实施加拿大曼省课程，并有“大学AP先修课程”供选修。每年加方曼省派专家视察督导，检验加方课程在我校的实施情况，共同探讨如何提升教育教学质量。</t>
  </si>
  <si>
    <t>以学生发展为本</t>
  </si>
  <si>
    <t>初中毕业生</t>
  </si>
  <si>
    <t>AP;加拿大课程;</t>
  </si>
  <si>
    <t>加拿大曼尼托巴省;CollegeBoard;</t>
  </si>
  <si>
    <t>美国加拿大</t>
  </si>
  <si>
    <t>180</t>
  </si>
  <si>
    <t>90000</t>
  </si>
  <si>
    <t>国际部新教学大楼拓宽了科学课教学面积，学生可充分参与化学、生物、物理、通用科学课程的学习。有三个电脑实验室，学校投入了充分的资金到图书馆的建设中，购置了充足的图书和电脑软件，达到了加国曼省的要求。
     新的一流的体育馆配备一间健身房、带有互动平台的课室、两个全尺寸球场和其它各类设施。奥林匹克标准的游泳池可供体育教师进行一到十二年级的国际课程教学。</t>
  </si>
  <si>
    <t>爱莎广州荔湾国际学校</t>
  </si>
  <si>
    <t>幼儿园;小学;初中;高中;</t>
  </si>
  <si>
    <t>IBPYP;IBMYP;IBDP;</t>
  </si>
  <si>
    <t>广州暨大港澳子弟学校</t>
  </si>
  <si>
    <t>AFFILIATED SCHOOL OF JNU For HongKong&amp;Macao Students</t>
  </si>
  <si>
    <t>广州市天河区龙洞街道荟龙路18号</t>
  </si>
  <si>
    <t>www.asjnu.com/</t>
  </si>
  <si>
    <t>020-87085090 | 020-38808316</t>
  </si>
  <si>
    <t xml:space="preserve"> ⼴州暨⼤港澳⼦弟学校是在⼤湾区和先⾏⽰范区“双区驱动”效应背景下兴 办并参照外籍⼈员⼦⼥学校管理的国际学校，由暨南⼤学、⾹港维港教育集团、 奥园教育集团、东莞伊顿教育集团联合举办，是由国内知名⾼校指导创办，⼤湾 区乃⾄全国⾸家港澳⼦弟学校。</t>
  </si>
  <si>
    <t>仰望星空 俯瞰大地 万物同根</t>
  </si>
  <si>
    <t>IBDP;其他;A-LEVEL;IGCSE;DSE;融合课程;</t>
  </si>
  <si>
    <t>IBO;Edexcel;CIE;</t>
  </si>
  <si>
    <t>20人</t>
  </si>
  <si>
    <t>美国；英国；加拿大；澳大利亚；德国</t>
  </si>
  <si>
    <t>60</t>
  </si>
  <si>
    <t>拥有82间教室，配备现代教学设备，多媒体图书馆，全球探索室，国际标准的物理、生物和化学实验室，多个室内外标准篮球场和足球运动场。</t>
  </si>
  <si>
    <t>广州科学城爱莎外籍人员子女学校</t>
  </si>
  <si>
    <t>广州加拿大外籍人员子女学校</t>
  </si>
  <si>
    <t>Canadian International School of guangzhou</t>
  </si>
  <si>
    <t>番禺区南村镇剑桥郡花园</t>
  </si>
  <si>
    <t>cisgz.com/</t>
  </si>
  <si>
    <t>20 3993 9920/1392 4025 321</t>
  </si>
  <si>
    <t>广州加拿大外籍人员子女学校（简称为广州加拿大国际学校）坐落于广州市番禺区，是中国大陆地区第一所由加拿大艾伯塔省认证的K-12国际学校，提供学前教育、幼儿园、小学、中学及高中课程。</t>
  </si>
  <si>
    <t>学校的课程体系完全遵循艾伯塔省教育体系的核心理念，即培养创新力、创造力和批判思维。这些核心始终贯穿于学前教育至12年级的课程。CIS的办学使命便是培育具备应对未来机遇和挑战的世界公民。</t>
  </si>
  <si>
    <t>K-12学生（学生必须持有外国护照或外国居留许可包括香港，澳门和台湾才能被录取）</t>
  </si>
  <si>
    <t>加拿大课程;</t>
  </si>
  <si>
    <t>ACAMIS;WIDA;CIS;</t>
  </si>
  <si>
    <t>加拿大</t>
  </si>
  <si>
    <t>校园内有游泳馆、篮球馆、歌剧院、专属艺术教室</t>
  </si>
  <si>
    <t>广州英国学校</t>
  </si>
  <si>
    <t>The British School of Guangzhou</t>
  </si>
  <si>
    <t>白云区同和路983-3</t>
  </si>
  <si>
    <t>www.nordangliaeducation.com/our-schools/guangzhou</t>
  </si>
  <si>
    <t>020-87094788</t>
  </si>
  <si>
    <t>广州英国学校（简称BSG）旨在为外籍子女提供最高标准的英国私立教育。学校遵循英国国家课程，英国国家课程作为一种标准化的课程,被世界各地的数百名英国学校所使用。国际学校的教与学是基于调查的重点是解决问题,采用小班教学的模式，关注每个学生的学习需要。开设音乐、体育、戏剧和教育旅行和一系列活动旨在帮助学生学习基本技能,追求新的挑战。</t>
  </si>
  <si>
    <t>为您的孩子准备明天的世界</t>
  </si>
  <si>
    <t>幼儿园到高中</t>
  </si>
  <si>
    <t>双语课程;IGCSE;A-LEVEL;</t>
  </si>
  <si>
    <t>CIE;Edexcel;CIS;FOBISIA;</t>
  </si>
  <si>
    <t>小班，平均每班20人</t>
  </si>
  <si>
    <t>中国；英国</t>
  </si>
  <si>
    <t>1:10</t>
  </si>
  <si>
    <t>37</t>
  </si>
  <si>
    <t>多种多媒体教室、音乐教室、电子阅览室等功能型教室；多种体育设施例如健身房、室外室外网球场、田径场、游泳池等；还有礼堂等活动场所</t>
  </si>
  <si>
    <t>广州诺德安达国际学校</t>
  </si>
  <si>
    <t>外籍人员及港澳台子女</t>
  </si>
  <si>
    <t>幼儿园;小学;</t>
  </si>
  <si>
    <t>广州天河爱莎外籍人员子女学校</t>
  </si>
  <si>
    <t>ISA International School of Guangzhou</t>
  </si>
  <si>
    <t>天河区员村四横路128号红专厂创意园C2-2</t>
  </si>
  <si>
    <t>www.isagz.org</t>
  </si>
  <si>
    <t>020-88900909</t>
  </si>
  <si>
    <t>广州爱莎国际学校（ISA）坐落于广州珠江新城CBD，学校以培养学生成为多语种、多文化融合、学术优秀、全人教育的世界型公民为目标。</t>
  </si>
  <si>
    <t>探究 发现世界的奇妙
成就 努力成为最好的自己
​践行 让世界变得更加美好</t>
  </si>
  <si>
    <t>幼儿园;小学</t>
  </si>
  <si>
    <t>PYP;MYP;Edexcel;</t>
  </si>
  <si>
    <t>小班小学，20人/班</t>
  </si>
  <si>
    <t>广州美国人国际学校（科学城校区）</t>
  </si>
  <si>
    <t>American International School of Guangzhou</t>
  </si>
  <si>
    <t>黄埔区科翔路19号</t>
  </si>
  <si>
    <t>www.aisgz.org</t>
  </si>
  <si>
    <t xml:space="preserve"> (8620) 3213 5555</t>
  </si>
  <si>
    <t>学校创办于1981年，是华南第一所国际学校。创立的背景为服务于领事馆官员家属教育需求的一所学校，最初服务于东方宾馆的七名美国领事馆的学生，是一所非盈利性学校。现在已经发展成为一所由幼儿园至12年级的国际学校，两个校区合共有有超过1000名来自50多个国际的学生。科学城校区供初高中学生使用。</t>
  </si>
  <si>
    <t>动态式学习、仁爱式学习、互联式学习</t>
  </si>
  <si>
    <t>初中;高中</t>
  </si>
  <si>
    <t>IBDP;AP;</t>
  </si>
  <si>
    <t>CollegeBoard;IBDP;EARCOS;ACAMIS;WASC;WIDA;MYP;PYP;</t>
  </si>
  <si>
    <t>美国、英国、加拿大、澳大利亚、日本、韩国</t>
  </si>
  <si>
    <t>科学城校区的专用设施包括一个全新并能容纳499个座位的剧院，创新实验室，餐厅和咖啡厅区域，护士室，艺术窑炉室，以及创意多媒体和表演艺术空间。
我们的体育运动设施包括带空调的室内双体育馆，包括2个全尺寸篮球场，8个羽毛球场，4个排球场，一个攀岩墙，以及足球场。</t>
  </si>
  <si>
    <t>广州美国人国际学校（二沙岛校区）</t>
  </si>
  <si>
    <t>越秀区二沙岛烟雨南街3号</t>
  </si>
  <si>
    <t xml:space="preserve">020-87353392 </t>
  </si>
  <si>
    <t>学校创办于1981年，是华南第一所国际学校。创立的背景为服务于领事馆官员家属教育需求的一所学校，最初服务于东方宾馆的七名美国领事馆的学生，是一所非盈利性学校。现在已经发展成为一所由幼儿园至12年级的国际学校，两个校区合共有有超过1000名来自50多个国际的学生。科学城校区供初高中学生使用。二沙岛校区供幼儿园、小学部使用。</t>
  </si>
  <si>
    <t>幼儿园、小学</t>
  </si>
  <si>
    <t>CollegeBoard;PYP;EARCOS;ACAMIS;WASC;WIDA;</t>
  </si>
  <si>
    <t>美国、英国、加拿大、澳大利亚、韩国、日本</t>
  </si>
  <si>
    <t>3岁和4岁小孩子有一个专属的操场，备有专为该年龄段而设的游乐设施，让他们有机会在安全和适合发展的空间中身心全面发展和拓展社交能力。小学部学生还配备有另外两个操场，一个室外篮球场，一个沙池，一个空调多功能厅，一个护士室和一个有全尺寸篮球场的空调体育馆。</t>
  </si>
  <si>
    <t>增城誉德莱国际学校</t>
  </si>
  <si>
    <t>Utahloy International School Zengcheng</t>
  </si>
  <si>
    <t>增城区裕达隆花园</t>
  </si>
  <si>
    <t>www.utahloy.com/zc</t>
  </si>
  <si>
    <t>020-82909208 | 020-82904691</t>
  </si>
  <si>
    <t>增城誉德莱国际学校（UISZ）始建于2003年，一所提供寄宿IB国际文凭全科的学校，因此吸引了超过25个国家来自世界各地的莘莘学子，为幼儿园、小学、初中的学生提供学校就读。</t>
  </si>
  <si>
    <t>每一个学生，每一个成功的故事</t>
  </si>
  <si>
    <t>PYP;MYP;IBDP;ACAMIS;WASC;CIS;</t>
  </si>
  <si>
    <t>平均规模12</t>
  </si>
  <si>
    <t>校区内有非常现代、先进的教学设施，包括：大型的室内多功能馆、露天游泳池、120多个教室、专业的音乐，绘画和戏剧表演教室、科学实验室和设计技术实验室、多个电脑教室、两个篮球场、三个足球场和一个国际标准的校园餐厅，包括咖啡阁和披萨烤炉，无处不让人感受到UISG是一个真正的国际社区。</t>
  </si>
  <si>
    <t>广州誉德莱国际学校</t>
  </si>
  <si>
    <t>Utahloy International School Guangzhou</t>
  </si>
  <si>
    <t>白云区沙太北路800号</t>
  </si>
  <si>
    <t>www.utahloy.com/gz</t>
  </si>
  <si>
    <t>020-87202019 | 020-87200517</t>
  </si>
  <si>
    <t>UISG是广州唯一提供从幼儿园到12年级的国际学士学位继续教育的国际学校。我们重视多样性，并为所有学生提供一个包容性的学习环境。
UISG是一个由50多个不同民族和丰富的母语计划组成的全球公民社区。从幼儿园到12年级，由国际才华横溢的国际教师开设国际文凭课程。我们不仅为学生准备世界一流的大学和外部考试做好准备；我们的学生为终生学习之旅做好准备，并有动力使我们的世界变得更美好。我们为犹他洛伊对发展国际化学生的承诺感到自豪，他们将受益于他们与全球的联系，并帮助他们创造一个更美好的世界。我们对语言和多语言交流的重视有助于培养全球公民。当前以母语提供的语言包括中文，韩语，日语，法语，德语和西班牙语。</t>
  </si>
  <si>
    <t>拥抱每个人的多样性和独特性，并致力于国际文凭课程的持续发展。</t>
  </si>
  <si>
    <t>幼儿园、小学、初中、高中。只招外籍、港澳台或持他国绿卡的中国籍学生</t>
  </si>
  <si>
    <t>CIS;WASC;PYP;MYP;IBDP;EARCOS;ACAMIS;</t>
  </si>
  <si>
    <t>10—18人</t>
  </si>
  <si>
    <t>美国；英国；澳大利亚；港澳</t>
  </si>
  <si>
    <t>大型的室内多功能馆、露天游泳池、120多个教室、专业的音乐，绘画和戏剧表演教室、科学实验室和设计技术实验室、多个电脑教室、两个篮球场、三个足球场和一个国际标准的校园餐厅，包括咖啡阁和披萨烤炉，无处不让人感受到UISG是一个真正的国际社区。</t>
  </si>
  <si>
    <t>广州市英伦外籍人员子女学校</t>
  </si>
  <si>
    <t>Britannia International School</t>
  </si>
  <si>
    <t>白云区金沙洲创佳路4号</t>
  </si>
  <si>
    <t>www.bisgz.com</t>
  </si>
  <si>
    <t>020-66606886/ 020-66606885 +86 18024011757</t>
  </si>
  <si>
    <t>广州市英伦外籍人员子女学校是一所非盈利、提供英国国家课程的国际学校。在这里，我们提供幼儿早期基础教育阶段(即2到5岁)，小学教育阶段1至6年级(即5岁到11岁)，中学教育阶段7到9年级(即11到14岁)的课程。
　从11岁起，我们将最终向11年级的学生们(即16岁)提供剑桥国际委员会中等教育考试普通证书课程(剑桥国际IGCSE课程)。</t>
  </si>
  <si>
    <t>激励、支持和培养多元文化的学生，使之接受创新教育，并培养使之成为全球公民.
愿景：发掘潜力，塑造未来。</t>
  </si>
  <si>
    <t>幼儿园到初中的任何学籍学生</t>
  </si>
  <si>
    <t>幼儿园;小学;初中</t>
  </si>
  <si>
    <t>英国课程;IGCSE;</t>
  </si>
  <si>
    <t>20人左右/班</t>
  </si>
  <si>
    <t>美国；英国；加拿大；澳大利亚；法国；德国</t>
  </si>
  <si>
    <t>12</t>
  </si>
  <si>
    <t>8000</t>
  </si>
  <si>
    <t>幼儿园不仅有宽敞的教室，还有专门的小吃室、小憩室、游戏室和一个大的"自由玩乐"开放区域；图书馆藏书充足，有两个设备齐全的STEAM和ICT实验室，专门的艺术教室和独立的音乐教室；大型户外区域，包括两个全天候球场和两条独立的跑道等</t>
  </si>
  <si>
    <t>花都石岗小学港澳班</t>
  </si>
  <si>
    <t>公办</t>
  </si>
  <si>
    <t>花都区</t>
  </si>
  <si>
    <t>港澳子弟入读义务教育学校的工作实施办法</t>
  </si>
  <si>
    <t>小学;</t>
  </si>
  <si>
    <t>广州市华美英语实验学校港澳班</t>
  </si>
  <si>
    <t>中黄书院美国GIA国际高中</t>
  </si>
  <si>
    <t>Zhongshan Whanpoa World College ZWIE</t>
  </si>
  <si>
    <t>zwcgia.com</t>
  </si>
  <si>
    <t>020-62987895</t>
  </si>
  <si>
    <t>中黄(世界)书院是中黄国际教育集团和美国格里格斯国际学院GIA(Griggs International Academy)合作共同在广州市黄埔区开办一所全外教全英文授课的美式高中。学校采用全外教全英文的授课体系，同时结合中国孩子的学习特质以及升学所需条件，在践行美国GIA培养理念和培养体系的基础上，突出美国最具核心竞争力的科技课程(STEM)，融入中国东方传统文化之精粹打造出中西合璧的最适合中国学生的培养及课程体系。</t>
  </si>
  <si>
    <t>致力于培养知行合一、实现自我价值和社会价值，具有中国情怀和世界胸怀的未来领导者；
办学宗旨：激发、转变、服务
价值观：尊严、荣誉、尊重、正直</t>
  </si>
  <si>
    <t>GIA课程;IBPYP;IBMYP;AP;A-LEVEL;</t>
  </si>
  <si>
    <t>CESS;MSDE;NCPSA;K-210948;</t>
  </si>
  <si>
    <t>小于等于25人/班</t>
  </si>
  <si>
    <t>,美国,英国,加拿大,澳大利亚</t>
  </si>
  <si>
    <t>1:1</t>
  </si>
  <si>
    <t>餐厅、教室、高尔夫球场；计算机、美术、舞蹈、音乐、多媒体、学科展示室等多功能教室</t>
  </si>
  <si>
    <t>广州外国语学校附属学校港澳班</t>
  </si>
  <si>
    <t>The Affiliated School of Guangzhou Foreign Language School</t>
  </si>
  <si>
    <t>www.gzwxfx.com/Home/Sgpage/index/id/1.html</t>
  </si>
  <si>
    <t>+020 34667851</t>
  </si>
  <si>
    <t>持有港澳居民居住证的港澳居民随迁子女</t>
  </si>
  <si>
    <t>其他;港澳融合课程;</t>
  </si>
  <si>
    <t>广州市朝天小学</t>
  </si>
  <si>
    <t>越秀区</t>
  </si>
  <si>
    <t>在广州创业或工作的《港澳居民居住证》持有人的港澳籍适龄子女</t>
  </si>
  <si>
    <t>广州市培正中学港澳班</t>
  </si>
  <si>
    <t>Guangzhou Pui Ching Middle School</t>
  </si>
  <si>
    <t>www.pzms.com</t>
  </si>
  <si>
    <t>广东华侨中学港澳班</t>
  </si>
  <si>
    <t>Guangdong Overseas Chinese High School</t>
  </si>
  <si>
    <t>www.gdqz.com/Category_1/Index.aspx</t>
  </si>
  <si>
    <t>(86)+020-83334449</t>
  </si>
  <si>
    <t>广州市内创业或工作的港澳籍人士的港澳籍适龄子女</t>
  </si>
  <si>
    <t>初中;高中;</t>
  </si>
  <si>
    <t>其他;国家课程;</t>
  </si>
  <si>
    <t>88.5</t>
  </si>
  <si>
    <t>黄埔区中新知识城慈济路2号</t>
  </si>
  <si>
    <t>www.singchin.cn/</t>
  </si>
  <si>
    <t>（+86）020 87568600（+86）18924222855 （+86）18924222500</t>
  </si>
  <si>
    <t>新加坡华侨中学（Hwa Chong Institution）于1919年由华侨领袖陈嘉庚先生创办，是东南亚第一所华文中学。广州新侨学校是包括新加坡华侨中学、华中国际学校在内的南洋华中校群的最新成员</t>
  </si>
  <si>
    <t>6-16岁学生(小学一年级必须在入读当年的8月31日前满6周岁方可报读）</t>
  </si>
  <si>
    <t>A-LEVEL;IBDP;IBPYP;</t>
  </si>
  <si>
    <t>108000</t>
  </si>
  <si>
    <t>除了教学、行政及住宿楼，还有黑箱剧场、体育馆、游泳馆、足球场及400米标准跑道等一流校园设施。</t>
  </si>
  <si>
    <t>广州外国语学校</t>
  </si>
  <si>
    <t>Guangzhou Foreign Language School</t>
  </si>
  <si>
    <t>南沙区凤凰大道黄阁镇坦尾村</t>
  </si>
  <si>
    <t>www.chgzfls.com</t>
  </si>
  <si>
    <t>22908716（校办）  22908778（教务处）  22908796（国际部）</t>
  </si>
  <si>
    <t>广州外国语学校（简称“广州外校”）是教育部批准开办的全国首批七所外国语学校之一，创办于1963年，在历史上为国家培养了大批外语、外交人才，后因历史原因停办。
2009年，广州市委、市政府高起点、高标准、高品位在南沙新区复办广州外校。现为广州市唯一市属公办、全日制寄宿制外语特色学校。</t>
  </si>
  <si>
    <t>广州外校将秉承“博学、雅正、融和”的办学理念，以一流的教师队伍、一流的学校管理、一流的设施设备，建设成广州市基础教育国际化办学示范基地、外语特色龙头学校，打造成广东省外语教育高地和名片，发展为中国一流、世界知名的外国语学校。</t>
  </si>
  <si>
    <t>具有广州市户籍（含政策性照顾学生）的初中/高中应届毕业生，或符合来穗人员随迁子女报考公办普通高中条件的初中/高中应届毕业生。</t>
  </si>
  <si>
    <t>AP;IBDP;IGCSE;A-LEVEL;</t>
  </si>
  <si>
    <t>IBDP;CollegeBoard;Edexcel;</t>
  </si>
  <si>
    <t>每班不超过30人</t>
  </si>
  <si>
    <t>美国；德国；法国；日本；澳大利亚</t>
  </si>
  <si>
    <t>269</t>
  </si>
  <si>
    <t>124599</t>
  </si>
  <si>
    <t>广东实验中学国际部</t>
  </si>
  <si>
    <t>Guangdong Experimental High School</t>
  </si>
  <si>
    <t>荔湾区龙溪大道省实路1号</t>
  </si>
  <si>
    <t>www.gdsyzx.edu.cn</t>
  </si>
  <si>
    <t>020-81505108 | 020-81508188</t>
  </si>
  <si>
    <t>广东实验中学国际部有AP国际课程、A-LEVEL国际课程及IFPAD国际艺术高中。</t>
  </si>
  <si>
    <t>以人为本、以德树人、以质立校</t>
  </si>
  <si>
    <t>AP;其他;IGCSE;A-LEVEL;</t>
  </si>
  <si>
    <t>CollegeBoard;Edexcel;</t>
  </si>
  <si>
    <t>188</t>
  </si>
  <si>
    <t>78000</t>
  </si>
  <si>
    <t>校内设有体育馆游泳馆、篮球场、羽毛球场、田径场、艺术专用馆、雕塑工作室、大礼堂等。</t>
  </si>
  <si>
    <t>广东顺德德胜学校（国际）</t>
  </si>
  <si>
    <t>Guangdong Shunde Desheng School（International）</t>
  </si>
  <si>
    <t>顺德区大良新城区民兴路</t>
  </si>
  <si>
    <t>www.desheng-school.cn</t>
  </si>
  <si>
    <t>0757-22325006 | 0757-22325007</t>
  </si>
  <si>
    <t xml:space="preserve">广东顺德德胜学校，前身为顺德宜中德胜学校，成绩斐然，根据其优异的学业成绩和学生的表现一直被评为顺德最好的学校。
2011年，该学校在其董事长陈继业先生的远见卓识的领导下，成立了国际教育部，为学生进行海外教育做准备。该部门现在简称为Desheng School（国际），简称DSI。
DSI于2014年获得剑桥评估国际教育（CAIE）的认可，成为剑桥国际学校，可提供剑桥国际中等教育普通证书（IGCSE）和剑桥国际AS和A Level课程。2015年，该学校获得了国际文凭组织的认可，可提供国际文凭课程（IBDP）。 </t>
  </si>
  <si>
    <t xml:space="preserve">我们的课程是为了培育热爱学习、热心服务社会并全面发展的学生。我们坚信所有的学生都有强烈的求知欲和追求卓越的精神。
我们的教师都洋溢着激情，全心培育每一个学生，努力发掘它们的潜能。
</t>
  </si>
  <si>
    <t>IGCSE;A-LEVEL;IBDP;</t>
  </si>
  <si>
    <t>CIE;IBDP;</t>
  </si>
  <si>
    <t>1:3</t>
  </si>
  <si>
    <t>50</t>
  </si>
  <si>
    <t>20000</t>
  </si>
  <si>
    <t>广东外语外贸大学增城实验学校</t>
  </si>
  <si>
    <t>GUANGWAI EXPERIMENTAL SCHOOL</t>
  </si>
  <si>
    <t>增城中新镇团结山口路169号</t>
  </si>
  <si>
    <t>www.gwzcsy.com/</t>
  </si>
  <si>
    <t>020-32961996  020-32961036    13539996988　13632225688</t>
  </si>
  <si>
    <t>广外增城实验学校是广州市增城区人民政府引进的高端优质教育品牌项目，按照“政府支持、企业投资、名校办学”的模式，由广东外语外贸大学、广州民建教育投资有限公司合作开办的一所涵盖幼儿园、小学、初中、高中（国际）十五年一贯制的现代化高端民办寄宿制学校。
学校位于广州市中新知识城板块增城区中新镇，广河高速以南，广汕公路以北，广州地铁21号线与14号支线交汇处，规划用地300亩。学校一期开发180亩，建筑面积18万平方米，投资5亿元，办学规模为4000余学位，学校按照省一级学校标准建设，于2018年9月正式开学。
学校秉承广东外语外贸大学先进的办学理念，移植广外附设外语学校成功办学经验，通过课程化的修身立人德育模式，情景化的外语教学特色，自主化的课堂学习方式，现代化的学校管理体制，努力打造具有现代化、特色化、国际化的广东省优质教育品牌。</t>
  </si>
  <si>
    <t>CIE;Edexcel;</t>
  </si>
  <si>
    <t>广外附设佛山外国语学校国际部</t>
  </si>
  <si>
    <t>Foshan Foreign Language School Attached To Guangdong University Of Foreign Studies</t>
  </si>
  <si>
    <t>高明区荷城街道富湾学府路19号</t>
  </si>
  <si>
    <t>www.gwdfw.com</t>
  </si>
  <si>
    <t>0757-88818333</t>
  </si>
  <si>
    <t>广东外语外贸大学附设佛山外国语学校是由广东外语外贸大学与佛山市国信控股合作创办的一所12年一贯制全寄宿的国际化外国语学校。学校按照国际化办学的特色建造，教育学段涵盖小学、初中、高中（含国际高中）。学校位于佛山市高明区荷城街道学府路19号，计划总投资10亿元，占地面积600亩，总建筑面积约28万平方米，可容纳8000多名学生就读。</t>
  </si>
  <si>
    <t>美国课程;校本课程;</t>
  </si>
  <si>
    <t>600</t>
  </si>
  <si>
    <t>280000</t>
  </si>
  <si>
    <t>篮球场、足球场、羽毛球场、田径跑道等设施</t>
  </si>
  <si>
    <t>广州日本人学校</t>
  </si>
  <si>
    <t>Japanese School of Guangzhou</t>
  </si>
  <si>
    <t>天河区风信路10号</t>
  </si>
  <si>
    <t>jsgcn.com</t>
  </si>
  <si>
    <t>020-61397023</t>
  </si>
  <si>
    <t>1995年4月，广州日本商会收集捐款成立广州日本人学校。在日本广州总领事馆的帮助下，广州日本人学校得以顺利建设，这属于一个私立学校。 它成立的目的是确保在广州或珠三角上班日本人的孩子能得日本的教育体系，并让其他日本公司或广州日本商会会员企业提供良好的投资经营环境。</t>
  </si>
  <si>
    <t>①以培养在21世纪有力生存的儿童学生为目标，尊重每个人的个性，培养互相认同的丰富心情的同时，致力于创造培养确实学习能力的教育环境。
②儿童学生致力于建设“明天也想去学校”的愉快的学校、家长和地区社会信赖的学校。
③鉴于是在外教育设施，致力于创造儿童学生身心健康和安全安心的教育环境。</t>
  </si>
  <si>
    <t>主要招收日本国籍，和监护人一起生活在广州附近的儿童，必须年满6岁以上，有必要的日语能力。</t>
  </si>
  <si>
    <t>日本课程;</t>
  </si>
  <si>
    <t>20-30人</t>
  </si>
  <si>
    <t>日本、亚洲</t>
  </si>
  <si>
    <t>日本；亚洲</t>
  </si>
  <si>
    <t>广州大学附属中学国际部</t>
  </si>
  <si>
    <t>Middle School Affiliated to Guangzhou University International Department</t>
  </si>
  <si>
    <t>广州市番禺区大学城国医西路广州大学附属中学</t>
  </si>
  <si>
    <t>www.gdfedu.com/</t>
  </si>
  <si>
    <t>020-28994188</t>
  </si>
  <si>
    <t>广州大学附属中学国际班（获得美国大学理事会颁发的学校国际代码：694492）是由广州大学附属中学主办，引进美国高中教学体系和教学理念，让学生能在中国接受纯正的一流美国高中教育，提前熟悉美国的教学方式和考核标准，培养国际化的视野与学习能力，了解美国的社会人文环境和教育水平等概况，并在高水平的师资力量教学下，能够进入到世界优秀的大学。
广州大学附属中学国际学院（简称IDGF）是由广州大学附属中学主办，经美国大学理事会授权批准，于2010年在广州大学附属中学大学城校区开办的华南地区首批公办高中特色AP课程班。2020年国际学院迁至广附英豪校区，在AP课程的基础上，进一步深化课程改革，结合广附英豪的多年教学管理经验的小语种日语班，开拓国内小语种高考方向以及留学方向的双出口国际课程。</t>
  </si>
  <si>
    <t>“以生为本”、“与时俱进”、“培养面向未来的人才”</t>
  </si>
  <si>
    <t>高中，学籍户籍不限；</t>
  </si>
  <si>
    <t>AP;其他;</t>
  </si>
  <si>
    <t>25</t>
  </si>
  <si>
    <t>美国，澳洲，加拿大，香港等</t>
  </si>
  <si>
    <t>图书馆,多媒体教室,实验室等学习设施；篮球场、羽毛球场、健身房、篮球场、足球场、礼堂、舞蹈室等活动设施。</t>
  </si>
  <si>
    <t>广州市第一一三中学加拿大国际部</t>
  </si>
  <si>
    <t>Guangzhou No.133 Middle School</t>
  </si>
  <si>
    <t>天河区五山路91号</t>
  </si>
  <si>
    <t>www.113school.net</t>
  </si>
  <si>
    <t>020-87564103</t>
  </si>
  <si>
    <t>广州市第一一三中学是一所全日制公办完全中学，是广东省一级学校、广东省普通高中教学水平优秀学校、广州市示范性普通高中。学校现有东方、金融城、乐学街三个校区，高中部设在金融城校区（地址：天河区黄埔大道中306号）。加拿大国际高中Canadian International School (Tian He Campus)，是中国内地第一所获得加拿大艾伯塔省教育厅认可、天河区教育局审批的国际高中，坐落于113中学五山校区，毗邻华师暨大，学习氛围优越，汇集了加拿大的顶尖教师团队，提供高一至高三的全日制教学。</t>
  </si>
  <si>
    <t>和合共生，天圆融成。</t>
  </si>
  <si>
    <t>初三毕业生，高一到高三在读学生</t>
  </si>
  <si>
    <t>加拿大课程认证;</t>
  </si>
  <si>
    <t>美国；英国；加拿大</t>
  </si>
  <si>
    <t>49.5</t>
  </si>
  <si>
    <t>23592</t>
  </si>
  <si>
    <t>校现有初、高中教学大楼2座，科学大楼、实验大楼、体音美综合大楼各1座，办公大楼2座；语音室、电子阅览室、电教室、电脑网络教室、课件制作室各2间，物理、化学试验室各4个、生物试验室3个，历史、地理、音乐、美术、舞蹈、科技（劳技）专用室各2个，地理室2间，生物园、模拟生态室各1间，天象馆1座；图书馆藏书66454册； 200米塑胶环形跑道田径场2个，篮球、排球场12个，射击场1个，500平方米室内运动室和专用乒乓球室1间。教学设施设备齐全，教学仪器、实验器材、体卫用品均按省一级学校标准配齐，教学辅助室符合省规范化标准。</t>
  </si>
  <si>
    <t>中黄国际教育（黄埔）幼儿园</t>
  </si>
  <si>
    <t>Guangzhou International Kindergarten Huangpu ZWIE</t>
  </si>
  <si>
    <t>黄埔区丰乐南路438号</t>
  </si>
  <si>
    <t>yey.czwie.com</t>
  </si>
  <si>
    <t>020-62986871</t>
  </si>
  <si>
    <t xml:space="preserve"> 中黄国际教育(黄埔)幼儿园（原广州市黄埔中大附属外国语实验幼儿园）位于风景秀丽的黄埔花园社区内。依托区内草木葱郁、鲜花环绕的自然环境，园区以明亮的风格建筑与温馨宁静的环境打造出独属孩子们的童话园林。隶属于中黄国际教育集团的“黄埔区一级幼儿园”， 园内活动室、功能室均设有空调、电脑、实物投影仪等多媒体教学设备；户外设有滑梯、跷跷板、戏水池、秋千等大型玩具设施；设立科学室、美工室、舞蹈房、阅览区等功能室；每间教室装饰风格模拟家庭布置，让孩子们置身其中如在家里一样尽情舒展，培养孩子们对环境的适应能力和自主的学习能力。是一所具有国际视野和雄厚师资力量的现代化专业幼儿园，致力于打造国际教育本土化和传统教育国际化的创新型幼儿园。</t>
  </si>
  <si>
    <t xml:space="preserve"> 知识与品格并举，英语与汉语并重</t>
  </si>
  <si>
    <t>2-6岁</t>
  </si>
  <si>
    <t>幼儿园</t>
  </si>
  <si>
    <t>ECA;双语课程;</t>
  </si>
  <si>
    <t>18-22人</t>
  </si>
  <si>
    <t>2.4</t>
  </si>
  <si>
    <t xml:space="preserve"> 园内活动室、功能室均设有空调、电脑、实物投影仪等多媒体教学设备；户外设有滑梯、跷跷板、戏水池、秋千等大型玩具设施；设立科学室、美工室、舞蹈房、阅览区等功能室；每间教室装饰风格模拟家庭布置，让孩子们置身其中如在家里一样尽情舒展，培养孩子们对环境的适应能力和自主的学习能力。</t>
  </si>
  <si>
    <t>佛山市诺德安达学校</t>
  </si>
  <si>
    <t>NordAnglia School, Foshan</t>
  </si>
  <si>
    <t>南海区西樵镇西岸东西大道55号</t>
  </si>
  <si>
    <t>foshan.nacis.cn</t>
  </si>
  <si>
    <t>0757-81217688</t>
  </si>
  <si>
    <t>佛山市诺德安达学校将于2019年9月迎来第一批学生，并将为2304名学生提供国际化的的教学环境和设施，将为1064名学生提供寄宿服务。学校招收年龄在6岁至18岁之间的学生，为他们提供全新双语学习体验。</t>
  </si>
  <si>
    <t>安达励志 志在高远</t>
  </si>
  <si>
    <t>6-18岁</t>
  </si>
  <si>
    <t>IPC;IMYC;IBDP;</t>
  </si>
  <si>
    <t>24人/班</t>
  </si>
  <si>
    <t xml:space="preserve">小学部的每间教室最多容纳24名学生，所有教室都配有互动式电子白板。同时，小学部配备其他的专业教室，包括：音乐教室、科学教室以及信息技术教室等。
在中学部，除设备完善的教室之外还配备各类多功能教室，包括：先进的音乐设施、设计工作室、专用电脑实验室、科学实验室、艺术工作室、摄影暗房以及两个戏剧工作室。
学校为就读高中的学生打造独立学习空间，学生同时具有独立学习室以及小组合作设施。
</t>
  </si>
  <si>
    <t>广州市英东中学</t>
  </si>
  <si>
    <t>Guangzhou Fok Ying Tung Hign School</t>
  </si>
  <si>
    <t>www.fytschool.com</t>
  </si>
  <si>
    <t>020-8468 6968</t>
  </si>
  <si>
    <t>广州市英东中学是由霍英东基金会策划并出资，按广东省一级学校标准兴建的一所国际学校，并于2012年牵手优联教育集团开设ULC英式高中课程和NCPA美式课程。学校实行全日制，全寄宿管理。</t>
  </si>
  <si>
    <t>着力培养视野开阔、知识扎实、特长突出、体魄健壮、和谐合作、举止文明、有健康人格和良好素质的新时代青少年。</t>
  </si>
  <si>
    <t>初一年级新生60人（两个班）</t>
  </si>
  <si>
    <t>A-LEVEL;</t>
  </si>
  <si>
    <t>190</t>
  </si>
  <si>
    <t>45000</t>
  </si>
  <si>
    <t>现代化的教学楼、科技楼、综合图书楼、多媒体报告厅、学生体艺中心等；一流装备的实验室、电脑室；400m塑胶环形跑道；天然草国际标准足球场；21m×50m标准游泳池；4片室外灯光塑胶网球场，4片室外篮球场、2片室内PU篮球场；型体舞蹈室、美术室、钢琴房、棋艺室等；学生宿舍明亮宽敞，每间住4人，有空调及冷热水供应；全校采用直饮水系统；</t>
  </si>
  <si>
    <t>广州执信中学国际部</t>
  </si>
  <si>
    <t>ZhiXin High School</t>
  </si>
  <si>
    <t>越秀区执信南路152号广州市执信中学厚德楼</t>
  </si>
  <si>
    <t>guoji.zhxhs.net/</t>
  </si>
  <si>
    <t>020-87654193</t>
  </si>
  <si>
    <t>广州市执信中学是孙中山先生于1921年为纪念朱执信先生而亲手创办的一所纪念性学校，廖仲恺、胡汉民、孙科、蔡元培、林森、李大钊等人都是学校校董。广州市执信中学是广东省重点中学，国家级示范性普通高中。广州市执信中学于2012年开设了高中国际课程。国际部由广州市执信中学自主管理，为有意于本课阶段进入国外顶尖大学学习的学生定制个性化的课程。学生修满模块学分，还将获得由广州市教育局颁发的具有执信中学正式学籍的高中毕业证书。
      九十多年来，始终秉承“崇德瀹智”的校训，坚持“立德树人”的办学宗旨，致力培养“改造未来社会之人才”，培养了数以万计的优秀毕业生，杰出校友遍布世界。
      学校以“追寻完整的教育生活”为理念，建设多样化课程，满足学生全面发展、多元发展、特长发展的需求。与中山大学、华南理工大学等十多所高校、医院和科研机构合作，探索培养拔尖创新型人才的新途径。教学质量高位稳定，名列广州市前茅。学生社团蓬勃发展，共有38个社团；学校的艺术教育、体育教育、科技教育成绩显著。       
    1998年，李岚清副总理到执信中学视察时评价说“这所学校素质教育办得不错”，并题词“持之以恒”。2010年，教育部陈小娅副部长视察执信中学，对学校的课程改革给予了高度的评价。2011年，国务院副总理汪洋（时任广东省委书记）给执信中学90周年校庆发来贺信，称赞“执信中学是一所有着光荣传统和辉煌业绩的名校”。
     学校先后获得“全国现代教育技术实验学校”、“全国创建绿色学校先进单位”、“全国艺术教育先进单位”、“广东省文明单位”、“广东省先进集体”、“广东省德育示范校”、“广东省科学教育特色学校”、等荣誉称号，在国内外享有较高的声誉。</t>
  </si>
  <si>
    <t>追寻完整的教育生活</t>
  </si>
  <si>
    <t>0;CollegeBoard;</t>
  </si>
  <si>
    <t>美国；英国；澳大利亚；加拿大；</t>
  </si>
  <si>
    <t>广州执信中学拥有教学楼、办公楼、艺术楼、宿舍楼、图书馆、400米跑道田径场、室内游泳池、6个专业级琴房、声乐训练室、国画室、摄影室、美术鉴赏室、音乐鉴赏室等共18个功能室、A级饭堂、生态环保园、陶艺坊，课室、实验室、多功能室均安装多媒体教学平台，课室均由中央空调控制。</t>
  </si>
  <si>
    <t>中山大学剑桥A-Level国际课程中心</t>
  </si>
  <si>
    <t>Zhongshan Affiliated School of South China Normal University</t>
  </si>
  <si>
    <t>海珠区新港西路135号(中山大学东门进去20米即到中山大学高教院)</t>
  </si>
  <si>
    <t>020-84114648</t>
  </si>
  <si>
    <t>初三到高二</t>
  </si>
  <si>
    <t>广州市黄浦区重大附属外国语实验学校(小学部)</t>
  </si>
  <si>
    <t>Guangzhou International Primary School Huangpu ZWIE</t>
  </si>
  <si>
    <t>黄埔区黄埔东路188号大院81号之61号</t>
  </si>
  <si>
    <t>sx.czwie.com</t>
  </si>
  <si>
    <t>020-82521727</t>
  </si>
  <si>
    <t>广州市黄埔中黄外国语小学创办于2003年，由中黄国际教育集团管理，是一所中西融合的IB授权高品质国际化学校，曾获国际教育组织“IPC课程授权学校”，中国内地“剑桥英语学校”和“剑桥少儿英语考点学校”，被评为全国青少年足球学校。学校致力于培养有爱心、负责任、会合作、善思索、有宽广国际视野的综合型人才，为其终生发展奠定基础。
学校是广东省教育研究院小学阶段唯一一所“国际化课程、小班化教育实验基地”学校，中国内地首批“剑桥学校”。</t>
  </si>
  <si>
    <t>价值观：尊严、荣誉、尊重、正直
学生培养目标：知识的追寻者、价值的笃信者、世界的改变者</t>
  </si>
  <si>
    <t>1-5年级,6年级不对外招生</t>
  </si>
  <si>
    <t>小于等于26人</t>
  </si>
  <si>
    <t>美国,英国,澳大利亚,加拿大,</t>
  </si>
  <si>
    <t>17</t>
  </si>
  <si>
    <t>8059</t>
  </si>
  <si>
    <t>设有24个教学班和9个功能场室，用来摄影、足球、舞蹈、合 唱、武术、陶艺、厨艺、国画、棋类等个性化才艺课程；足球场地等</t>
  </si>
  <si>
    <t>佛山梅沙双语学校</t>
  </si>
  <si>
    <t>FOSHAN MEISHA BILINGUAL SCHOOL</t>
  </si>
  <si>
    <t>南海区大沥仙溪水库西路（佛科院仙溪校区对面）</t>
  </si>
  <si>
    <t>www.mssyxx.com</t>
  </si>
  <si>
    <t>0757-85518072；0757-85517132</t>
  </si>
  <si>
    <t>佛山梅沙双语学校，是由梅沙教育重点打造的一所九年一贯制寄宿学校。总投资8亿元，占地6.5万平方米，坐落于风光旖旎的仙溪水畔，毗邻集教育资源为一体的狮山大学城。</t>
  </si>
  <si>
    <t>智慧教育</t>
  </si>
  <si>
    <t>小学、初中</t>
  </si>
  <si>
    <t>校本课程;</t>
  </si>
  <si>
    <t>97.5</t>
  </si>
  <si>
    <t>校内设有恒温游泳馆、羽毛球室、武道馆及超过70间功能教室。</t>
  </si>
  <si>
    <t>黄冈中学广州增城学校国际部</t>
  </si>
  <si>
    <t>Huanggang Middle School Guangzhou Zengcheng Branch</t>
  </si>
  <si>
    <t>增城区石滩镇创业路12号</t>
  </si>
  <si>
    <t>www.hgzxzc.com/</t>
  </si>
  <si>
    <t xml:space="preserve">020-36979999  36979888  </t>
  </si>
  <si>
    <t xml:space="preserve">黄冈中学广州增城学校（简称黄广增城学校）在上级教育主管部门、黄冈中学总校及黄冈中学广州教育集团董事会的正确领导下，于2017年开始在增城办学，
2019年秋季正式投入使用，校区坐落于石滩镇东西大道旁，占地面积约260亩，将提供包括幼儿园至高中在内的5000多个优质民办学位，学校配备多媒体教室、国家标准田径场以及篮球场，是一所标准化、现代化的优质民办学校。         </t>
  </si>
  <si>
    <t>开启智慧人生</t>
  </si>
  <si>
    <t>40</t>
  </si>
  <si>
    <t>英国、美国</t>
  </si>
  <si>
    <t>260</t>
  </si>
  <si>
    <t>学校建有教学楼、宿舍楼、膳食大楼等，环境优越，设施完备。如设置有：在广东省内领先、用于素质教育的室内体育馆、希沃交互式多媒体教学平台、设备齐全的现代综合艺术楼。</t>
  </si>
  <si>
    <t>惠州市华罗庚中学国际部</t>
  </si>
  <si>
    <t>惠州</t>
  </si>
  <si>
    <t>Hua Luogeng Middle School</t>
  </si>
  <si>
    <t>东江新城旭日二路1号</t>
  </si>
  <si>
    <t>www.hzhlgzx.net</t>
  </si>
  <si>
    <t>0752—2325800 | 13360849665</t>
  </si>
  <si>
    <t>华罗庚中学是2008年惠州市政府投资3.2亿元建设的市直属公办重点高中，广东省国家级示范性高中，是华罗庚金杯少年数学邀请赛总决赛的竞赛和培训基地。</t>
  </si>
  <si>
    <t>为学生的一生发展服务</t>
  </si>
  <si>
    <t>参加2020年惠州市中考的考生</t>
  </si>
  <si>
    <t>15-20人</t>
  </si>
  <si>
    <t>美国；澳大利亚；英国；加拿大</t>
  </si>
  <si>
    <t>1:11</t>
  </si>
  <si>
    <t>165</t>
  </si>
  <si>
    <t>设备一流，配套设施齐全，学校有多媒体普通教室100间，高一、高二、高三课室全部安装空调。有公寓式学生宿舍820间，全部安装了空调。有多媒体专用教室15间，电脑室、电子阅览室12间，多功能阶梯教室3间。实验室及辅助室54间，图书馆2640平方米，藏书30万册，阅览室有1000个座位。艺术楼有音乐、舞蹈、美术功能室18间。有400米塑胶跑道标准运动场，10个塑胶篮球场和风雨体育馆（含游泳池和12个羽毛球馆场）。有学生食堂4个，可供4000人同时就餐。
学校还建有华罗庚楼，内含有华罗庚纪念馆、“华杯赛”展览馆和校史馆，有560座的多功能大报告厅一个，小型会议室一间。</t>
  </si>
  <si>
    <t>广东外语外贸大学附设增城实验学校</t>
  </si>
  <si>
    <t>广州市增城区中新镇团结山口路169号(镇龙地铁站旁)</t>
  </si>
  <si>
    <t>www.gwzcsy.com</t>
  </si>
  <si>
    <t>020-32961996</t>
  </si>
  <si>
    <t>广东外语外贸大学增城实验学校（简称“广外增城实验学校”）是由广州市增城区人民政府引进，广州市民建教育投资公司投资，广东外语外贸大学管理的一所集精品小学、优质初中、国际高中、国外大学预科为一体的寄宿制国际化学校。
 广外增城实验学校秉承广东外语外贸大学的办学理念，培养“外语特长、文理兼优、综合素质全面的国际化人才”，以“为每个孩子终身发展奠基，培养走向世界的现代中国人”为办学宗旨，以“学贯中西 知行合一”为校训，确立“求真、求善、求美、求新”的校风，“博文、博睿、博爱、博雅”的教风和“自尊、自信、自立、自强”的学风，通过课程化的修身立人德育模式，情景化的外语教育特色，自主化的课堂学习方式，配合规范化的学校管理机制，努力打造一所具有现代化、特色化、国际化的广东省一级教育品牌学校。
高中部目前在筹建中</t>
  </si>
  <si>
    <t>外语特长、文理兼优、综合素质全面的国际化人才</t>
  </si>
  <si>
    <t>美国；英国；澳洲；加拿大；瑞士；日本；新加坡</t>
  </si>
  <si>
    <t>各大教学楼和宿舍、食堂等；运动场所：体育馆、篮球场、排球场、运动场、游泳池等多种场所。</t>
  </si>
  <si>
    <t>佛山市岭南美术实验中学</t>
  </si>
  <si>
    <t>Foshan Lingnan Experimental High School of Fine Arts</t>
  </si>
  <si>
    <t>其他</t>
  </si>
  <si>
    <t>禅城区南庄镇罗南龙湾路1号</t>
  </si>
  <si>
    <t>www.linkarts.net/</t>
  </si>
  <si>
    <t>0757-82531133 / 82531166</t>
  </si>
  <si>
    <t>佛山市岭南美术实验中学创办于2017年。是佛山市第一所以美术、书法为教育特色的全日制完全中学，由佛山市誉雅教育投资有限公司斥资2.5亿元兴建。学校坐落在佛山中心禅西片区，国家级生态示范村罗南村，紧邻佛山地铁2号线南庄站，校园占地面积近100亩，建筑面积达63000平方米。校园环境幽雅，教学、生活设施一流，场馆功能齐全，文化氛围浓厚。学校设有初中部、高中部、美术教育中心和国际部。</t>
  </si>
  <si>
    <t>以美育美、正气育人</t>
  </si>
  <si>
    <t>英日韩双语班每班20人、剑桥国际艺术班每班15人、</t>
  </si>
  <si>
    <t>美国、英国、加拿大、澳大利亚、德国、香港</t>
  </si>
  <si>
    <t>100</t>
  </si>
  <si>
    <t>63000</t>
  </si>
  <si>
    <t>广州市真光中学国际部</t>
  </si>
  <si>
    <t xml:space="preserve">True Light High School </t>
  </si>
  <si>
    <t>荔湾区白鹤洞培真路17号</t>
  </si>
  <si>
    <t>www.gztlms.com</t>
  </si>
  <si>
    <t>020-81546310</t>
  </si>
  <si>
    <t>真光中学的诞生可追述到上世纪70年代，1872年6月，美国基督教宣教士校祖那夏理女士于广州沙基金利埠创立真光书院（True Light Seminary）， 初期只有六名学生，学生膳宿费全免，为南中国首间为女子而设的中学，这是真光中学的前身。
先创校于金利埠，后迁校至长堤仁济街；1917年于白鹤洞增办中学。1954年易名为广州市第二十二中学，1984年复名为广州市真光中学。2002年创办广州市荔湾区真光实验学校，2003年创办广州市荔湾区真光中英文小学。2011年，在岭南湾畔恢复公办初中。2017年5月汾水中学整体并入真光中学。</t>
  </si>
  <si>
    <t>招收应届初三毕业生，同时招收部分成绩优秀的高一、高二真光(含汾水校区)在读学生插班</t>
  </si>
  <si>
    <t>小班授课</t>
  </si>
  <si>
    <t>美国；英国；加拿大；俄罗斯</t>
  </si>
  <si>
    <t>145</t>
  </si>
  <si>
    <t>61006</t>
  </si>
  <si>
    <t>学校布局合理，教学区、生活区、运动区划分明晰。矗立着广州市最大的单体综合教学楼——真光楼，还有400米标准田径运动场、500米标准游泳场等完善体育设施，建有能容纳2000多人住宿的学生公寓，有供3000多名师生就餐的饭堂等学习生活设施。</t>
  </si>
  <si>
    <t>佛山市华英学校国际部</t>
  </si>
  <si>
    <t>FOSHAN HUAYING SCHOOL</t>
  </si>
  <si>
    <t xml:space="preserve">禅城区湖景路39号 </t>
  </si>
  <si>
    <t>www.fshyschool.net/</t>
  </si>
  <si>
    <t>0757-83969139  0757-83969115</t>
  </si>
  <si>
    <t>佛山市华英学校的前身是1913年由英国20141124171550968.jpg教会开办的华英中学，解放后与其他学校合并成佛山市第一中学，1999年从佛山一中分离出来独立复办。2005年，佛山华英学校新校园落成，省一级学校正式挂牌。今天的华英校园位于禅城区湖景路39号，占地160亩，建筑面积10.36万平方米</t>
  </si>
  <si>
    <t>科学与人文并举，规范与个性共存</t>
  </si>
  <si>
    <t>英国、澳大利亚、美国、加拿大</t>
  </si>
  <si>
    <t>160</t>
  </si>
  <si>
    <t>103600</t>
  </si>
  <si>
    <t>学校拥有设备设施先进的行政楼、教学楼、实验楼、音美楼、图书馆、学生宿舍、教师宿舍、食堂、体育馆、400米标准运动场、2个游泳池（其中有个恒温系统），建有完善的校园网、广播网、多媒体教学网。</t>
  </si>
  <si>
    <t>佛山伊顿国际学校</t>
  </si>
  <si>
    <t>Foshan EtonHouse International School (FEIS)</t>
  </si>
  <si>
    <t>南海区桂城街道佛平四路1号富丰广场32座</t>
  </si>
  <si>
    <t>www.ctiku.com/</t>
  </si>
  <si>
    <t>400-600-2935</t>
  </si>
  <si>
    <t>新加坡伊顿国际教育集团(EtonHouse International Education Group)总部位于新加坡，集团旗下有100多所学校遍布世界12个国家，为来自61个不同国家的12,000多名学生提供高质量的国际化教育。
　　佛山伊顿国际学校是新加坡伊顿国际教育集团在中国地区创办的规模最大的一所K12国际学校，学校坐落于广东省佛山市南海区南海商业城(华南新加坡城)内，校区用地40,000多平方米，可容纳在校学生总人数1000人以上，招收2到18岁的中外籍学生，为他们提供优质的多元的国际教育服务。学校已于2016年9月投入运营，面向中国学生开放的高中部将于2021年9月正式开学。</t>
  </si>
  <si>
    <t>2—18岁中外籍学生</t>
  </si>
  <si>
    <t>美国、加拿大、澳大利亚、英国</t>
  </si>
  <si>
    <t>40000</t>
  </si>
  <si>
    <t>学校拥有先进的现代化教学设备，室内体育馆、游泳馆、足球场和田径场、各学科实验室、计算机中心、音乐教室、舞蹈教室、视觉艺术工作室、多功能礼堂、图书馆等，均按照国际现代化标准建造.</t>
  </si>
  <si>
    <t>广州市海珠外国语实验中学国际部</t>
  </si>
  <si>
    <t>Guangzhou Haizhu Experimental Middle School International Department</t>
  </si>
  <si>
    <t>海珠区前进路121号</t>
  </si>
  <si>
    <t>www.hsguoji.net</t>
  </si>
  <si>
    <t>15918475426 | 18022327607</t>
  </si>
  <si>
    <t>广州市海珠外国语实验中学国际部是由加拿大安大略省教育部授权、广州市海珠外国语实验中学、加拿大宝迪学院联合举办。开办加拿大安大略省OSSD国际高中课程班，是学校外语特色教育进一步践行与深化。国际部引进加拿大优质国际高中课程、师资、便捷的升学渠道，采用“2+1”模式完成国际高中课程直接申请美、加、澳等世界前300名大学、无须雅思、托福、大学预科。是加拿大安大略省教育部、海珠区教育局认可真正拥有中加注册学籍的广州加拿大OSSD国际部。</t>
  </si>
  <si>
    <t>以人为本，人人争取成功</t>
  </si>
  <si>
    <t>广州市周边地区思想品德优良，审题心理健康，学习成绩优秀，生活学习自主性强，考虑出国留学发展的初中毕业生和在读高一生</t>
  </si>
  <si>
    <t>加拿大课程;双语课程;</t>
  </si>
  <si>
    <t>美国；加拿大；英国；</t>
  </si>
  <si>
    <t>1:25</t>
  </si>
  <si>
    <t>28.557</t>
  </si>
  <si>
    <t>21309</t>
  </si>
  <si>
    <t>英语情景室、通用技术室、理化生探究室，增加了图书、电子读物和实验设备等；</t>
  </si>
  <si>
    <t>广州第一中学国际班</t>
  </si>
  <si>
    <t>Guangzhou NO.1 High School</t>
  </si>
  <si>
    <t>大坦沙岛育贤路30号（高中部）</t>
  </si>
  <si>
    <t>www.gzsyz.com</t>
  </si>
  <si>
    <t>020-81753033</t>
  </si>
  <si>
    <t>广州市第一中学始创于1928年，是民国时期广东国民政府举办的第一间公立中学，迄今已有八十多年历史。1994年被评为广东省首批省一级学校，2006年通过首批广东省国家级示范性普通高中初评，2007年通过广东省普通高中教学水平评估，评估达优秀等级暨国家级示范高中验收确认。国家级示范性普通高中验收专家组评价为：“一所有着辉煌办学业绩的岭南历史名校，一所历史悠久、文化深厚、坚持改革、勇于创新、特色鲜明、成绩显著的优质普通高中。”
学校秉承弘扬“勤、诚、勇、毅”校训精神，构建“人本治学、和谐课堂、精致高效、精进发展”教学特色和“阳光、睿智、博雅、强健”育人特色，全面启动学校教育教学各项改革，努力开创和谐发展、特色发展、尖端发展新局面，全面推进素质教育均衡发展，依托信息化建设和国际化教育两大引擎，逐步实现把学校建设成为“广州市先导性的现代化学校，全国一流的实验性学校，有一定国际影响力的开放性学校”的发展目标。</t>
  </si>
  <si>
    <t>应届初中毕业生，有赴美、加、澳、英留学意向和经济基础</t>
  </si>
  <si>
    <t>PGA;美国课程;</t>
  </si>
  <si>
    <t>美国；加拿大；英国</t>
  </si>
  <si>
    <t>110</t>
  </si>
  <si>
    <t>78557</t>
  </si>
  <si>
    <t>多媒体网络教室90间，科学楼建筑面积15900平方米，内有功能齐备的理、化、生、探究等实验室27间，准备间、仪器室、标本室共25间。还有计算机室、语言实验室、创新实验室、音乐室、美术室、历史室、地理室、地理园、生物园等教学专用场室(地)。图书馆学生阅览室配有542个座位，教师阅览室配有90个座位。设有科学馆、游泳馆、体育馆、乒乓球室、全塑胶田径场和篮球场等场馆。</t>
  </si>
  <si>
    <t>广州市第二十一中学国际部</t>
  </si>
  <si>
    <t>Guangzhou No.21 Middle School</t>
  </si>
  <si>
    <t>越秀区天胜村16-1</t>
  </si>
  <si>
    <t>www.gz21ms.com</t>
  </si>
  <si>
    <t>020-83590996</t>
  </si>
  <si>
    <t>广州市第二十一中学创办于1954年，前身是"广东师范学院附中"，1964年8月复名为广州市第二十一中学。由三个部门组成：初中部、高中部、国际部（高中部）。
学校位于繁华的环市路上，是广东省一级学校。
21中是全国教育科学“十五”规划重点课题“四合一主体教学模式”实验学校，全国教育科学“十五”规划课题“英语报刊阅读教学新模式研究”实验学校，全国“心理健康教育研究与实验”学校，联合国教科文组织环境人口与可持续发展(EPD)教育项目学校，广州市首批心理健康教育示范学校。</t>
  </si>
  <si>
    <t>以优秀的人文精神和科学精神陶冶学生，在学生的可持续发展、教师的可持续发展的基础上达到学校的可持续发展，营造和谐发展的教育生态。</t>
  </si>
  <si>
    <t>初三应届毕业生、高一高二插班生</t>
  </si>
  <si>
    <t>20人，拥有6-8个教学班</t>
  </si>
  <si>
    <t>美国；加拿大；澳大利亚</t>
  </si>
  <si>
    <t>74</t>
  </si>
  <si>
    <t>学校拥有/球场、篮球场、排球场、羽毛球场、乒乓球场、游泳池等充足的运动场地；千兆电脑校园网通至每一个课室和办公室、全校44间教室全部配有多媒体教学平台并安装空调、61座的电子阅览室，以及地理、历史、物理、化学/生物等多个装备先进的专用室和实验室。</t>
  </si>
  <si>
    <t>惠州市光正实验学校国际部</t>
  </si>
  <si>
    <t>Huizhou Guang Zheng Preparatory School International Section</t>
  </si>
  <si>
    <t>惠城区金石一路附近</t>
  </si>
  <si>
    <t>www.hzgzps.com/</t>
  </si>
  <si>
    <t>（0752）5707888&amp;5708333</t>
  </si>
  <si>
    <t>惠州市光正实验学校（小学、初中、高中）是全国名校东莞市光明中小学分校，由广东光正教育集团投资6亿多元，按省一级学校标准兴建，直属惠州市教育局管理的民办公助类、寄宿式全日制重点学校。</t>
  </si>
  <si>
    <t>以诚心服务社会，以爱心培育人才</t>
  </si>
  <si>
    <t>300</t>
  </si>
  <si>
    <t>230000</t>
  </si>
  <si>
    <t>学校硬件设施完善，拥有现代化的教学楼、图书馆、艺术楼和容纳5000人的现代化大型体育馆，学校有多个高标准的400m塑胶运动场、标准足球场、篮球场、游泳池以及多功能学术报告厅、多媒体网络电教室、合唱舞蹈排练厅、钢琴室、器乐室、音乐室、手工制作室、泥塑室、书法室、国画室、烹饪室、学生社团活动室等，实现了教育技术装备和学校建设的标准化、信息化和现代化。</t>
  </si>
  <si>
    <t>大学附属中学海珠学校</t>
  </si>
  <si>
    <t>广州市海珠区逸景路289号</t>
  </si>
  <si>
    <t>华附海珠学校是涵盖小学、初中的九年一贯制学校，占地约为100亩。该校80%的教师具有硕士及以上学历，60%的教师具有5-10年工作经历，不仅拥有优秀的华附本部的管理及教师团队，还从全球招聘中优选外籍教师到校任教，师资力量强大。</t>
  </si>
  <si>
    <t>以完整的现代教育塑造高素质现代人</t>
  </si>
  <si>
    <t>25-30/班</t>
  </si>
  <si>
    <t>50000</t>
  </si>
  <si>
    <t>除了教学、行政及住宿楼，还有学习资源中心、演艺中心、体育馆、足球场等设施。</t>
  </si>
  <si>
    <t>广东碧桂园学校</t>
  </si>
  <si>
    <t>Guangdong Country Garden School</t>
  </si>
  <si>
    <t>顺德北滘镇碧桂园</t>
  </si>
  <si>
    <t>bgy.gd.cn</t>
  </si>
  <si>
    <t>0757-26677888  0757-26677003</t>
  </si>
  <si>
    <t>广东碧桂园学校位于顺德碧桂园内，由碧桂园集团于1994年创办，是一所从幼儿园到高中、大学预科十五年一贯制的寄宿制学校。</t>
  </si>
  <si>
    <t>保证基础，发展个性，服务社会</t>
  </si>
  <si>
    <t>IBPYP;IBMYP;IBDP;IGCSE;A-LEVEL;AP;</t>
  </si>
  <si>
    <t>CIE;IBO;CollegeBoard;PYP;MYP;IBDP;Edexcel;</t>
  </si>
  <si>
    <t>美国、英国</t>
  </si>
  <si>
    <t>400</t>
  </si>
  <si>
    <t>330000</t>
  </si>
  <si>
    <t>2400㎡的综合体育馆，25×50m标准游泳池和25×10m室内恒温游泳馆</t>
  </si>
  <si>
    <t>佛山市南海区美伦国际教育中心</t>
  </si>
  <si>
    <t>MAJESTIC INTERNATIONAL COLLEGE</t>
  </si>
  <si>
    <t>南海区桂城街道魁奇路28号</t>
  </si>
  <si>
    <t>www.nhmic.com</t>
  </si>
  <si>
    <t>0757-81276066 | 0757-86338666 |13326758155</t>
  </si>
  <si>
    <t>佛山市南海区美伦国际教育中心（MAJESTIC INTERNATIONAL COLLEGE）坐落于佛山南海，毗邻广州南站，是桂城街道引入民营资本兴办的广东省佛山市第一所纯粹的国际高中课程学校。</t>
  </si>
  <si>
    <t>乐学、创新、协同、求真</t>
  </si>
  <si>
    <t>IGCSE;A-LEVEL;加拿大BC省;AP;</t>
  </si>
  <si>
    <t>Edexcel;加拿大BC省;CIE;CollegeBoard;加拿大课程认证;</t>
  </si>
  <si>
    <t>25人</t>
  </si>
  <si>
    <t>美国、英国、加拿大</t>
  </si>
  <si>
    <t>广东广雅中学国际部</t>
  </si>
  <si>
    <t>Guangdong Guangya High School</t>
  </si>
  <si>
    <t>荔湾区西湾路1号</t>
  </si>
  <si>
    <t>www.gyzx.edu.cn</t>
  </si>
  <si>
    <t>020-81261231 | 020-81261232</t>
  </si>
  <si>
    <t>广东广雅中学国际课程于2013年开设。广雅国际课程秉承“中学为体、西学为用”的理念，致力于培养知识广博、品行雅正、拥有中国情怀、具备全球胜任力的世界公民。广雅国际课程联动海外优质姐妹校资源，兼顾国内传统课程和英美高中课程，对接英美多所优质海外分校，实现中外双师课堂，提供丰富的海外课程及高校学分课程。广雅国际课程继承和发扬百年广雅的优良传统，融合中外教育优势，融通共享中外校园，建设世界知名国际教育项目，使学生具备申请世界一流大学的综合实力，获得未来在国外顶级大学学习的学术能力、心理成熟度和独立自主能力，度过精彩而与众不同的三年高中生活，成为拥有中国心的世界公民。</t>
  </si>
  <si>
    <t>广雅国际课程秉承“中学为体、西学为用”的理念，致力于培养知识广博、品行雅正、拥有中国情怀、具备全球胜任力的世界公民。</t>
  </si>
  <si>
    <t>AP;IGCSE;A-LEVEL;</t>
  </si>
  <si>
    <t>美国、英国、加拿大、香港</t>
  </si>
  <si>
    <t>158</t>
  </si>
  <si>
    <t>现有综合体育馆一座(馆内有标准羽毛球场地12个，乒乓球台29个，标准篮球场地2个)，400米塑胶标准田径场1个，标准室外篮球场6个，标准9泳道游泳池1个，标准网球场2个，室外羽毛球场5个，室外乒乓球台6个，此外还有一栋设施齐备的艺术楼。</t>
  </si>
  <si>
    <t>新东方广州学校（培训）</t>
  </si>
  <si>
    <t>New Oriental Guangzhou School</t>
  </si>
  <si>
    <t>无</t>
  </si>
  <si>
    <t>Edexcel;</t>
  </si>
  <si>
    <t>广州市第八十六中学国际部</t>
  </si>
  <si>
    <t>Guangzhou No.86 Middle School</t>
  </si>
  <si>
    <t>黄埔区大沙西路5号</t>
  </si>
  <si>
    <t>www.gz86zhong.net</t>
  </si>
  <si>
    <t>020-29013058</t>
  </si>
  <si>
    <t>广州市第八十六中学，创办于1956年,是广东省首批国家级示范性普通高中和广东省首批教学水平优秀学校。市86中学秉承“追求卓越，崇尚务实，自强不息”的精神，坚持“对民族未来负责，为学生终身发展奠基”的办学理念和 “基础与应用并举，自主与合作并重，有效与创新并行”的教学理念，逐步形成了三大办学特色：和谐化——强化做人教育;发展型——建设发展型教师队伍;先导性——创新校本教研。</t>
  </si>
  <si>
    <t>为了每一个生命的自我实现，为了每一个生命的终身发展</t>
  </si>
  <si>
    <t>互动式小班教学，每班不超过20人。</t>
  </si>
  <si>
    <t>加拿大;澳大利亚;英国;美国</t>
  </si>
  <si>
    <t>1:14</t>
  </si>
  <si>
    <t>121.125</t>
  </si>
  <si>
    <t>52700</t>
  </si>
  <si>
    <t>广州市第八十六中学建有标准的400米塑胶环形跑道附130米直跑道的田径场、建筑面积5525平方米并设有标准游泳池的体育馆、建筑面积1600平方米的图书馆、舞蹈室、地理园、天象馆和动物标本室；建有1000兆主干校园网、教育教学信息资源库和现代化办公管理系统。</t>
  </si>
  <si>
    <t>嘉利山学院</t>
  </si>
  <si>
    <t>Kelly Mount College</t>
  </si>
  <si>
    <t>花都区山前大道189号</t>
  </si>
  <si>
    <t>kellyhillcollege.com</t>
  </si>
  <si>
    <t>020-31100365 | 13760857622</t>
  </si>
  <si>
    <t>嘉利山学院创建于1957年,在英、美、加拿大都有分校，拥有60年的卓越办学经验及教学理念，已为世界各国输送了大批优秀人才。2017年，我校以优异的国际教育办学成果有幸成为其在中国的分校。嘉利山学院汇集了全球知名的教育专家和优秀的本地教师团队，更有来自全球不同国家的家庭，他们的孩子都在学校积极地准备，为考取英美及全球较好大学而努力着。</t>
  </si>
  <si>
    <t>旨在培养坚强、自信、全面发展的未来领导者</t>
  </si>
  <si>
    <t>AP;美国课程;IGCSE;A-LEVEL;</t>
  </si>
  <si>
    <t>15—20人</t>
  </si>
  <si>
    <t>15</t>
  </si>
  <si>
    <t xml:space="preserve">功能齐全的教学室、实验室，配备有信息中心等等，且每间教室都为多媒体网络教室。
学校建有综合体育馆、塑胶运动场、休息场所等也少不了图书馆、阅览室、钢琴室、学术报告厅等，满足学生们德智体美劳全面发展的需求。
此外，嘉利山学院的免费洗衣机简直就是学生的超赞福利！学校定期清洗洗衣机，可放心使用。
其二是学校的咖啡厅，在咖啡厅里同学们可以自由使用咖啡机，放学后在咖啡厅里喝着咖啡听着音乐放松一下，为充实的晚自习“充电”一波。
其三是学校的图书馆、健身房、舞蹈室、钢琴室通通24小时开放！让学生自由自地驰骋在学习的赛场上！
</t>
  </si>
  <si>
    <t>广州中加（国际）学校</t>
  </si>
  <si>
    <t>广州市花都区狮岭镇芙蓉专用道东</t>
  </si>
  <si>
    <t>广州中加（国际）学校是由北京加拿大国际学校、中加学校、加皇国际教育集团、广州智励教育咨询有限公司以及广州市雄炜房地产开发有限公司联合创办。</t>
  </si>
  <si>
    <t>简介</t>
  </si>
  <si>
    <t>国际部或学校开设时间:</t>
  </si>
  <si>
    <t>Excel</t>
  </si>
  <si>
    <t>上学帮</t>
  </si>
  <si>
    <t>中文名称:</t>
  </si>
  <si>
    <t>√</t>
  </si>
  <si>
    <t>ULC剑桥国际高中</t>
  </si>
  <si>
    <t>广州市英伦外籍子女学校</t>
  </si>
  <si>
    <t>广东实验中学AP国际课程</t>
  </si>
  <si>
    <t>中黄国际教育幼儿园</t>
  </si>
  <si>
    <t>佛山市诺德安达双语学校</t>
  </si>
  <si>
    <t>黄冈中学增城学校国际部</t>
  </si>
  <si>
    <t>广东外语外贸大学增城实验学校（更名为广州理工实验学校）</t>
  </si>
  <si>
    <t>广外附设佛山外国语学校国际部（更名为：上交惟德外校）</t>
  </si>
  <si>
    <t>广州市黄浦区中大附属外国语实验学校(小学部)（即表中广州市中黄外国语实验学校：中黄外国语小学&amp;中大附属外国语实验中学合并而成）</t>
  </si>
  <si>
    <t>广东外语外贸大学附设增城实验学校（同表中广州理工实验学校）</t>
  </si>
  <si>
    <t>英文名称:</t>
  </si>
  <si>
    <t>Ulink College</t>
  </si>
  <si>
    <t>LEH International School Foshan</t>
  </si>
  <si>
    <t>Renaissance Yinghao International Academy</t>
  </si>
  <si>
    <t>The Affiliated Foreign Language School of South China Normal University</t>
  </si>
  <si>
    <t>Guangzhou Huahai Bilingual School</t>
  </si>
  <si>
    <t>Guangdong University of Foreign Studies is affiliated with Nansha School</t>
  </si>
  <si>
    <t>Guangzhou Peiwen Chinese School</t>
  </si>
  <si>
    <t>ISA Wenhua Foreign Chinese School</t>
  </si>
  <si>
    <t xml:space="preserve">
Huanggang high school Guangzhou branch</t>
  </si>
  <si>
    <t>Meisha Academy,GuangZhou</t>
  </si>
  <si>
    <t>GUANGZHOU INTERNATIONAL PRIMARY SCHOOL  ZWIE</t>
  </si>
  <si>
    <r>
      <rPr>
        <sz val="11"/>
        <color theme="1"/>
        <rFont val="等线"/>
        <charset val="134"/>
        <scheme val="minor"/>
      </rPr>
      <t>T</t>
    </r>
    <r>
      <rPr>
        <sz val="11"/>
        <color theme="1"/>
        <rFont val="等线"/>
        <charset val="134"/>
        <scheme val="minor"/>
      </rPr>
      <t>he university consortium</t>
    </r>
  </si>
  <si>
    <t>PHOENIX CITY INTERNATIONAL SCHOOL</t>
  </si>
  <si>
    <r>
      <rPr>
        <sz val="11"/>
        <color theme="1"/>
        <rFont val="等线"/>
        <charset val="134"/>
        <scheme val="minor"/>
      </rPr>
      <t>ISA</t>
    </r>
    <r>
      <rPr>
        <sz val="11"/>
        <color theme="1"/>
        <rFont val="等线"/>
        <charset val="134"/>
        <scheme val="minor"/>
      </rPr>
      <t xml:space="preserve"> science international school</t>
    </r>
  </si>
  <si>
    <t>Canadian International School of Guangzhou</t>
  </si>
  <si>
    <t>NAS GUANGZHOU,PANYU</t>
  </si>
  <si>
    <t>ISA Tianhe International School of Guangzhou</t>
  </si>
  <si>
    <t>american-international-school-of-guangzhou</t>
  </si>
  <si>
    <t>The American International School of Guangzhou (Ershadao Campus</t>
  </si>
  <si>
    <t>Zengcheng Yudelai International School</t>
  </si>
  <si>
    <t>Utahloy International School Guangzhou (UISG)” </t>
  </si>
  <si>
    <t>Guangzhou British Foreign Children's School</t>
  </si>
  <si>
    <t>Hong Kong and Macao Class of Huadu Shigang Primary School</t>
  </si>
  <si>
    <t>Guangzhou Huamei English Experimental School Hong Kong and Macao Class</t>
  </si>
  <si>
    <t>GIA International High School of China Yellow Academy</t>
  </si>
  <si>
    <t>Affiliated School of Guangzhou Foreign Language Schoo</t>
  </si>
  <si>
    <t>GuangZhou ChaoTian Primary School</t>
  </si>
  <si>
    <t>Guangzhou Foreign language school</t>
  </si>
  <si>
    <t>Guangdong Experimental High school AP International Curriculum</t>
  </si>
  <si>
    <t>ZWIE Weigong Experimental Kindergarten Huangpu Guangzhou</t>
  </si>
  <si>
    <t>True Light High School</t>
  </si>
  <si>
    <t>The Affiliated High School of South China Normal University Haizhu Bilingual School</t>
  </si>
  <si>
    <t>Majestic International College</t>
  </si>
  <si>
    <t>THe 86th International Middle school</t>
  </si>
  <si>
    <t>Mount。JIali International School</t>
  </si>
  <si>
    <t>International colledge of Guangzhou University</t>
  </si>
  <si>
    <t>Foshan Weide Foreign Experimental School</t>
  </si>
  <si>
    <t>ZX International</t>
  </si>
  <si>
    <t>已无</t>
  </si>
  <si>
    <t>建校时间:</t>
  </si>
  <si>
    <t>2017年</t>
  </si>
  <si>
    <t>1947年</t>
  </si>
  <si>
    <t>1993年</t>
  </si>
  <si>
    <t>1864年</t>
  </si>
  <si>
    <t>1889年</t>
  </si>
  <si>
    <t>1946年</t>
  </si>
  <si>
    <t>1962年</t>
  </si>
  <si>
    <t>2012年</t>
  </si>
  <si>
    <t>2021年9月</t>
  </si>
  <si>
    <t>1994年9月</t>
  </si>
  <si>
    <t>图片:</t>
  </si>
  <si>
    <t>https://www.ieduchina.com/uploadfile/college/202010/221603185623.png</t>
  </si>
  <si>
    <t>https://www.ieduchina.com/uploadfile/college/202103/1617104943.jpg</t>
  </si>
  <si>
    <t>https://www.ieduchina.com/uploadfile/college/201904/1554887438.jpg</t>
  </si>
  <si>
    <t>https://www.gdufs.edu.cn/About%20GDUFS/xyfg.htm</t>
  </si>
  <si>
    <t>http://www.singchin.cn/about/facilities.html</t>
  </si>
  <si>
    <t>https://app.kuhuace.com/player/index.html?id=992369388667535360</t>
  </si>
  <si>
    <t>b07d73016e3fdd7ff35809f5a10a547b.jpg (1917×360) (hm163.com)</t>
  </si>
  <si>
    <t>http://s.114study.com/images/202203/20220302145807931.jpg</t>
  </si>
  <si>
    <t>https://image.baidu.com/search/detail?ct=503316480&amp;z=undefined&amp;tn=baiduimagedetail&amp;ipn=d&amp;word=%E5%B9%BF%E5%B7%9E%E6%96%90%E7%89%B9%E6%80%9D%E5%85%AC%E5%AD%A6&amp;step_word=&amp;ie=utf-8&amp;in=&amp;cl=2&amp;lm=-1&amp;st=undefined&amp;hd=undefined&amp;latest=undefined&amp;copyright=undefined&amp;cs=2633147909,1665852592&amp;os=2366973290,3651155362&amp;simid=2633147909,1665852592&amp;pn=0&amp;rn=1&amp;di=7146857200156147713&amp;ln=1306&amp;fr=&amp;fmq=1665921609195_R&amp;fm=&amp;ic=undefined&amp;s=undefined&amp;se=&amp;sme=&amp;tab=0&amp;width=undefined&amp;height=undefined&amp;face=undefined&amp;is=0,0&amp;istype=0&amp;ist=&amp;jit=&amp;bdtype=15&amp;spn=0&amp;pi=0&amp;gsm=0&amp;objurl=https%3A%2F%2Fgimg2.baidu.com%2Fimage_search%2Fsrc%3Dhttp%253A%252F%252Fct.pxmsw.cn%252FOGFiMzI2OTMwMzMzMWY0MjAyMDEwMjY.png%26refer%3Dhttp%253A%252F%252Fct.pxmsw.cn%26app%3D2002%26size%3Df9999%2C10000%26q%3Da80%26n%3D0%26g%3D0n%26fmt%3Dauto%3Fsec%3D1668513608%26t%3D2d9f2fb30e804f8ee7ee70cc69c9fedc&amp;rpstart=0&amp;rpnum=0&amp;adpicid=0&amp;nojc=undefined&amp;dyTabStr=MCwzLDQsNiwxLDIsNSw3LDgsOQ%3D%3D</t>
  </si>
  <si>
    <t>https://image.baidu.com/search/detail?ct=503316480&amp;z=undefined&amp;tn=baiduimagedetail&amp;ipn=d&amp;word=%E8%80%80%E5%8D%8E%E5%9B%BD%E9%99%85%E5%AD%A6%E6%A0%A1&amp;step_word=&amp;ie=utf-8&amp;in=&amp;cl=2&amp;lm=-1&amp;st=undefined&amp;hd=undefined&amp;latest=undefined&amp;copyright=undefined&amp;cs=2385689304,1707245463&amp;os=1054750479,2770531588&amp;simid=2385689304,1707245463&amp;pn=3&amp;rn=1&amp;di=7146857200093233153&amp;ln=1441&amp;fr=&amp;fmq=1665922451663_R&amp;fm=&amp;ic=undefined&amp;s=undefined&amp;se=&amp;sme=&amp;tab=0&amp;width=undefined&amp;height=undefined&amp;face=undefined&amp;is=0,0&amp;istype=0&amp;ist=&amp;jit=&amp;bdtype=0&amp;spn=0&amp;pi=0&amp;gsm=0&amp;objurl=https%3A%2F%2Fgimg2.baidu.com%2Fimage_search%2Fsrc%3Dhttp%253A%252F%252Fwww.dng2008.com%252Fuploadfile%252Fupload%252F2017090823575134.jpg%26refer%3Dhttp%253A%252F%252Fwww.dng2008.com%26app%3D2002%26size%3Df9999%2C10000%26q%3Da80%26n%3D0%26g%3D0n%26fmt%3Dauto%3Fsec%3D1668514450%26t%3Dfe644ae88280df74803f29a2640abaf5&amp;rpstart=0&amp;rpnum=0&amp;adpicid=0&amp;nojc=undefined&amp;dyTabStr=MCwzLDEsNywyLDYsNSw0LDgsOQ%3D%3D</t>
  </si>
  <si>
    <t>https://image.baidu.com/search/detail?ct=503316480&amp;z=undefined&amp;tn=baiduimagedetail&amp;ipn=d&amp;word=ncpa&amp;step_word=&amp;ie=utf-8&amp;in=&amp;cl=2&amp;lm=-1&amp;st=undefined&amp;hd=undefined&amp;latest=undefined&amp;copyright=undefined&amp;cs=2869294457,1483988693&amp;os=2039663720,3769450530&amp;simid=3382852858,4275344517&amp;pn=1&amp;rn=1&amp;di=7146857200093233153&amp;ln=1412&amp;fr=&amp;fmq=1665924814638_R&amp;fm=&amp;ic=undefined&amp;s=undefined&amp;se=&amp;sme=&amp;tab=0&amp;width=undefined&amp;height=undefined&amp;face=undefined&amp;is=0,0&amp;istype=0&amp;ist=&amp;jit=&amp;bdtype=0&amp;spn=0&amp;pi=0&amp;gsm=0&amp;objurl=https%3A%2F%2Fgimg2.baidu.com%2Fimage_search%2Fsrc%3Dhttp%253A%252F%252Fupload.sensegroup.com.cn%252Fxsx%252Fremoteimage%252F1436838678819.jpg%26refer%3Dhttp%253A%252F%252Fupload.sensegroup.com.cn%26app%3D2002%26size%3Df9999%2C10000%26q%3Da80%26n%3D0%26g%3D0n%26fmt%3Dauto%3Fsec%3D1668516814%26t%3De3f5f30a0fe86c921f8421fc0304856d&amp;rpstart=0&amp;rpnum=0&amp;adpicid=0&amp;nojc=undefined&amp;dyTabStr=MCwzLDYsNCwyLDEsNSw3LDgsOQ%3D%3D</t>
  </si>
  <si>
    <t>https://www.ieduchina.com/statics/js/editor/php/upload/image/20220509/1652090947226129.jpg</t>
  </si>
  <si>
    <t>https://www.gwdwx.com/images/sur1.jpg</t>
  </si>
  <si>
    <t>https://www.bgyfhc.cn/__local/4/65/9A/6044669C012999EB6DCD9ACE09D_991055DA_2459A.jpg</t>
  </si>
  <si>
    <t>http://www.aicib.org/_next/image?url=http%3A%2F%2Fwww.aicib.org%3A8443%2Fuploads%2F01_382656fe31.jpg&amp;w=2048&amp;q=75</t>
  </si>
  <si>
    <t>https://up.ruyile.com/ryl/zhongxue/photo/842/233842_s.jpg</t>
  </si>
  <si>
    <t>https://www.isagzlws.com/images/news/school-news/2022/09/06.jpg</t>
  </si>
  <si>
    <t>http://27240952.s21i.faiusr.com/2/ABUIABACGAAgtJeGmQYovMC-sgMwgBk41RA!800x800.jpg</t>
  </si>
  <si>
    <t>https://apis.isaieg.com/upload/cc/bf0c1d02374e72035c952604fd5fe7.jpg</t>
  </si>
  <si>
    <r>
      <rPr>
        <u/>
        <sz val="10"/>
        <color indexed="8"/>
        <rFont val="Helvetica Neue"/>
        <charset val="134"/>
      </rPr>
      <t>https://cn.cisgz.com/static/cis/images/logo.png</t>
    </r>
  </si>
  <si>
    <r>
      <rPr>
        <u/>
        <sz val="10"/>
        <color indexed="14"/>
        <rFont val="Helvetica"/>
        <charset val="134"/>
      </rPr>
      <t>https://gimg2.baidu.com/image_search/src=http%3A%2F%2Fpic2.zhimg.com%2Fv2-f4921442a93e9e699bd4adaee04e59ed_r.jpg&amp;refer=http%3A%2F%2Fpic2.zhimg.com&amp;app=2002&amp;size=f9999,10000&amp;q=a80&amp;n=0&amp;g=0n&amp;fmt=auto?sec=1667467460&amp;t=bc19dc9dcdba21e0b76395e8fba67ac5</t>
    </r>
  </si>
  <si>
    <r>
      <rPr>
        <u/>
        <sz val="10"/>
        <color indexed="14"/>
        <rFont val="Helvetica Neue"/>
        <charset val="134"/>
      </rPr>
      <t>https://upload.bangnizexiao.com/upload/7c/bb/70/20220914/166314038491745_0.jpg</t>
    </r>
  </si>
  <si>
    <t>https://gimg2.baidu.com/image_search/src=http%3A%2F%2Fnimg.ws.126.net%2F%3Furl%3Dhttp%3A%2F%2Fdingyue.ws.126.net%2F2021%2F0727%2F60e09943j00qww3i8001sc000hs00bvm.jpg%26thumbnail%3D650x2147483647%26quality%3D80%26type%3Djpg&amp;refer=http%3A%2F%2Fnimg.ws.126.net&amp;app=2002&amp;size=f9999,10000&amp;q=a80&amp;n=0&amp;g=0n&amp;fmt=auto?sec=1668002091&amp;t=f43c3236a30349c76e0a4a3e5c2e84be</t>
  </si>
  <si>
    <t>https://image.baidu.com/search/detail?ct=503316480&amp;z=0&amp;ipn=d&amp;word=广州美国人国际学校科学城校区大学建校时间&amp;step_word=&amp;hs=0&amp;pn=18&amp;spn=0&amp;di=7136437450519347201&amp;pi=0&amp;rn=1&amp;tn=baiduimagedetail&amp;is=0%2C0&amp;istype=0&amp;ie=utf-8&amp;oe=utf-8&amp;in=&amp;cl=2&amp;lm=-1&amp;st=undefined&amp;cs=3938144450%2C1593732861&amp;os=3063747469%2C3270239100&amp;simid=3420383725%2C196226645&amp;adpicid=0&amp;lpn=0&amp;ln=1590&amp;fr=&amp;fmq=1665713284142_R&amp;fm=&amp;ic=undefined&amp;s=undefined&amp;hd=undefined&amp;latest=undefined&amp;copyright=undefined&amp;se=&amp;sme=&amp;tab=0&amp;width=undefined&amp;height=undefined&amp;face=undefined&amp;ist=&amp;jit=&amp;cg=&amp;bdtype=0&amp;oriquery=&amp;objurl=https%3A%2F%2Fgimg2.baidu.com%2Fimage_search%2Fsrc%3Dhttp%3A%2F%2F5b0988e595225.cdn.sohucs.com%2Fq_70%2Cc_zoom%2Cw_640%2Fimages%2F20191127%2F8a423329c97847b9b1405a5ebbb716a4.jpeg%26refer%3Dhttp%3A%2F%2F5b0988e595225.cdn.sohucs.com%26app%3D2002%26size%3Df9999%2C10000%26q%3Da80%26n%3D0%26g%3D0n%26fmt%3Dauto%3Fsec%3D1668305303%26t%3D94bd897f69cdbe568047048787d0310c&amp;fromurl=ippr_z2C%24qAzdH3FAzdH3F4_z%26e3Bf5i7_z%26e3Bv54AzdH3FwAzdH3Fncmlacal0_8aadd9lnnAzdH3F%3Fret1%3Daaa88c_no_w&amp;gsm=200000000000002&amp;rpstart=0&amp;rpnum=0&amp;islist=&amp;querylist=&amp;nojc=undefined&amp;dyTabStr=MCw2LDQsNSwzLDEsNyw4LDIsOQ%3D%3D</t>
  </si>
  <si>
    <t>https://image.baidu.com/search/detail?ct=503316480&amp;z=0&amp;ipn=d&amp;word=增城誉德莱国际学校地址&amp;step_word=&amp;hs=0&amp;pn=1&amp;spn=0&amp;di=7146857200093233153&amp;pi=0&amp;rn=1&amp;tn=baiduimagedetail&amp;is=0%2C0&amp;istype=0&amp;ie=utf-8&amp;oe=utf-8&amp;in=&amp;cl=2&amp;lm=-1&amp;st=undefined&amp;cs=3592060555%2C1566461839&amp;os=3154359245%2C2921668486&amp;simid=3592060555%2C1566461839&amp;adpicid=0&amp;lpn=0&amp;ln=487&amp;fr=&amp;fmq=1665734099953_R&amp;fm=&amp;ic=undefined&amp;s=undefined&amp;hd=undefined&amp;latest=undefined&amp;copyright=undefined&amp;se=&amp;sme=&amp;tab=0&amp;width=undefined&amp;height=undefined&amp;face=undefined&amp;ist=&amp;jit=&amp;cg=&amp;bdtype=0&amp;oriquery=&amp;objurl=https%3A%2F%2Fgimg2.baidu.com%2Fimage_search%2Fsrc%3Dhttp%3A%2F%2Fdingyue.nosdn.127.net%2F6AvQPUhPNRKMwXsGeQUOo%3Dz3R9dxNwycHTfWGOu6gx%3D9A1533547181706compressflag.png%26refer%3Dhttp%3A%2F%2Fdingyue.nosdn.127.net%26app%3D2002%26size%3Df9999%2C10000%26q%3Da80%26n%3D0%26g%3D0n%26fmt%3Dauto%3Fsec%3D1668326105%26t%3Dc69e303eea7cebb28b6a9c156fe9f416&amp;fromurl=ippr_z2C%24qAzdH3FAzdH3F1y_z%26e3B8mn_z%26e3Bv54AzdH3FedAzdH3Fw6ptvsjAzdH3F1jpwtsAzdH3FDOHTcSBGac8bW0cH_z%26e3Bip4s&amp;gsm=200000000000002&amp;rpstart=0&amp;rpnum=0&amp;islist=&amp;querylist=&amp;nojc=undefined&amp;dyTabStr=MCwxLDcsNiw0LDMsNSw4LDIsOQ%3D%3D</t>
  </si>
  <si>
    <t>https://image.baidu.com/search/detail?ct=503316480&amp;z=0&amp;ipn=d&amp;word=广州誉德莱国际学校&amp;step_word=&amp;hs=0&amp;pn=0&amp;spn=0&amp;di=7146857200093233153&amp;pi=0&amp;rn=1&amp;tn=baiduimagedetail&amp;is=0%2C0&amp;istype=0&amp;ie=utf-8&amp;oe=utf-8&amp;in=&amp;cl=2&amp;lm=-1&amp;st=undefined&amp;cs=4031835624%2C559385106&amp;os=4291695930%2C2513394698&amp;simid=4198074500%2C823350414&amp;adpicid=0&amp;lpn=0&amp;ln=251&amp;fr=&amp;fmq=1665628981305_R&amp;fm=&amp;ic=undefined&amp;s=undefined&amp;hd=undefined&amp;latest=undefined&amp;copyright=undefined&amp;se=&amp;sme=&amp;tab=0&amp;width=undefined&amp;height=undefined&amp;face=undefined&amp;ist=&amp;jit=&amp;cg=&amp;bdtype=0&amp;oriquery=&amp;objurl=https%3A%2F%2Fgimg2.baidu.com%2Fimage_search%2Fsrc%3Dhttp%3A%2F%2Fcdn.sxkid.com%2Fimages%2Farticle%2F68f3ea99-f23f-412d-8a32-b894555ff604%2F1998f719-4088-425d-8ba3-0964c7a2de1e.jpg%26refer%3Dhttp%3A%2F%2Fcdn.sxkid.com%26app%3D2002%26size%3Df9999%2C10000%26q%3Da80%26n%3D0%26g%3D0n%26fmt%3Dauto%3Fsec%3D1668220987%26t%3D5dda3cee15a02fc0c6a328d2925ececb&amp;fromurl=ippr_z2C%24qAzdH3FAzdH3Fooo_z%26e3Bfxht1_z%26e3Bv54AzdH3FA6ptvsjAzdH3FDjpwtsAzdH3Fmbunjwll-udnu-98d1-bwnd-kbl9cccuuma9&amp;gsm=100000000000001&amp;rpstart=0&amp;rpnum=0&amp;islist=&amp;querylist=&amp;nojc=undefined&amp;dyTabStr=MCwzLDcsNiw0LDIsMSw1LDgsOQ%3D%3D</t>
  </si>
  <si>
    <t>https://image.baidu.com/search/detail?ct=503316480&amp;z=0&amp;ipn=d&amp;word=广州市英伦外籍子女学校&amp;step_word=&amp;hs=0&amp;pn=0&amp;spn=0&amp;di=7146857200093233153&amp;pi=0&amp;rn=1&amp;tn=baiduimagedetail&amp;is=0%2C0&amp;istype=0&amp;ie=utf-8&amp;oe=utf-8&amp;in=&amp;cl=2&amp;lm=-1&amp;st=undefined&amp;cs=1152272401%2C587399785&amp;os=3783016849%2C2705752011&amp;simid=4237245864%2C647527357&amp;adpicid=0&amp;lpn=0&amp;ln=1644&amp;fr=&amp;fmq=1665629457471_R&amp;fm=&amp;ic=undefined&amp;s=undefined&amp;hd=undefined&amp;latest=undefined&amp;copyright=undefined&amp;se=&amp;sme=&amp;tab=0&amp;width=undefined&amp;height=undefined&amp;face=undefined&amp;ist=&amp;jit=&amp;cg=&amp;bdtype=0&amp;oriquery=&amp;objurl=https%3A%2F%2Fgimg2.baidu.com%2Fimage_search%2Fsrc%3Dhttp%3A%2F%2Fcos.sxkid.com%2Fimages%2Fschool_v3%2F00000000-0000-0000-0000-000000000000%2Fc2cf8c10-a94c-4f3a-af0d-90a22eb525bd.jpg%26refer%3Dhttp%3A%2F%2Fcos.sxkid.com%26app%3D2002%26size%3Df9999%2C10000%26q%3Da80%26n%3D0%26g%3D0n%26fmt%3Dauto%3Fsec%3D1668221462%26t%3D089e8454cec2838cbe9b0f594049bb50&amp;fromurl=ippr_z2C%24qAzdH3FAzdH3F4_z%26e3Bfxht1_z%26e3Bv54AzdH3Ffvi55s-q3c2AzdH3F&amp;gsm=100000000000001&amp;rpstart=0&amp;rpnum=0&amp;islist=&amp;querylist=&amp;nojc=undefined&amp;dyTabStr=MCw2LDQsNSwxLDcsOCwyLDMsOQ%3D%3D</t>
  </si>
  <si>
    <t>https://image.baidu.com/search/detail?ct=503316480&amp;z=0&amp;ipn=d&amp;word=花都市石岗小学&amp;step_word=&amp;hs=0&amp;pn=0&amp;spn=0&amp;di=7146857200093233153&amp;pi=0&amp;rn=1&amp;tn=baiduimagedetail&amp;is=0%2C0&amp;istype=2&amp;ie=utf-8&amp;oe=utf-8&amp;in=&amp;cl=2&amp;lm=-1&amp;st=-1&amp;cs=3713462915%2C1424992755&amp;os=929555052%2C1094309966&amp;simid=3489230520%2C249823306&amp;adpicid=0&amp;lpn=0&amp;ln=1815&amp;fr=&amp;fmq=1665629478374_R&amp;fm=result&amp;ic=&amp;s=undefined&amp;hd=&amp;latest=&amp;copyright=&amp;se=&amp;sme=&amp;tab=0&amp;width=&amp;height=&amp;face=undefined&amp;ist=&amp;jit=&amp;cg=&amp;bdtype=0&amp;oriquery=&amp;objurl=https%3A%2F%2Fgimg2.baidu.com%2Fimage_search%2Fsrc%3Dhttp%3A%2F%2F5b0988e595225.cdn.sohucs.com%2Fimages%2F20181218%2F97e1ea185889401ab713b2c5379aea34.jpeg%26refer%3Dhttp%3A%2F%2F5b0988e595225.cdn.sohucs.com%26app%3D2002%26size%3Df9999%2C10000%26q%3Da80%26n%3D0%26g%3D0n%26fmt%3Dauto%3Fsec%3D1668221482%26t%3Dbe1df33763d52651651f1423942a1613&amp;fromurl=ippr_z2C%24qAzdH3FAzdH3Fooo_z%26e3Bf5i7_z%26e3Bv54AzdH3FwAzdH3Fdbdmn0889_8mmcl9&amp;gsm=100000000000001&amp;rpstart=0&amp;rpnum=0&amp;islist=&amp;querylist=&amp;nojc=undefined&amp;dyTabStr=MCw2LDQsNSwxLDcsOCwyLDMsOQ%3D%3D</t>
  </si>
  <si>
    <t>https://image.baidu.com/search/detail?ct=503316480&amp;z=0&amp;ipn=d&amp;word=广州市华美英语实验学校&amp;step_word=&amp;hs=0&amp;pn=0&amp;spn=0&amp;di=7146857200093233153&amp;pi=0&amp;rn=1&amp;tn=baiduimagedetail&amp;is=0%2C0&amp;istype=2&amp;ie=utf-8&amp;oe=utf-8&amp;in=&amp;cl=2&amp;lm=-1&amp;st=-1&amp;cs=3702877087%2C613282950&amp;os=1136124642%2C1727379830&amp;simid=3702877087%2C613282950&amp;adpicid=0&amp;lpn=0&amp;ln=1237&amp;fr=&amp;fmq=1665629500820_R&amp;fm=result&amp;ic=&amp;s=undefined&amp;hd=&amp;latest=&amp;copyright=&amp;se=&amp;sme=&amp;tab=0&amp;width=&amp;height=&amp;face=undefined&amp;ist=&amp;jit=&amp;cg=&amp;bdtype=0&amp;oriquery=&amp;objurl=https%3A%2F%2Fgimg2.baidu.com%2Fimage_search%2Fsrc%3Dhttp%3A%2F%2Finews.gtimg.com%2Fnewsapp_bt%2F0%2F13393621543%2F1000.jpg%26refer%3Dhttp%3A%2F%2Finews.gtimg.com%26app%3D2002%26size%3Df9999%2C10000%26q%3Da80%26n%3D0%26g%3D0n%26fmt%3Dauto%3Fsec%3D1668221504%26t%3Dd8945b36f98d96bb17e750f8d5b732cf&amp;fromurl=ippr_z2C%24qAzdH3FAzdH3Fgjo_z%26e3Bqq_z%26e3Bv54AzdH3F6wtgAzdH3FwAzdH3Fdad8a98awadi4saa&amp;gsm=100000000000001&amp;rpstart=0&amp;rpnum=0&amp;islist=&amp;querylist=&amp;nojc=undefined&amp;dyTabStr=MCw2LDQsNSwxLDcsOCwyLDMsOQ%3D%3D</t>
  </si>
  <si>
    <t>http://guangzhou.gedu.org/contents/9376/358970.html</t>
  </si>
  <si>
    <t>http://gzwxfx.com/Home/Sgpage/index/id/1.html</t>
  </si>
  <si>
    <t>https://image.baidu.com/search/detail?ct=503316480&amp;z=0&amp;ipn=d&amp;word=广州市培正中学越秀区&amp;step_word=&amp;hs=0&amp;pn=3&amp;spn=0&amp;di=7146857200093233153&amp;pi=0&amp;rn=1&amp;tn=baiduimagedetail&amp;is=0%2C0&amp;istype=0&amp;ie=utf-8&amp;oe=utf-8&amp;in=&amp;cl=2&amp;lm=-1&amp;st=undefined&amp;cs=3847854295%2C3666069646&amp;os=9375</t>
  </si>
  <si>
    <t>https://th.bing.com/th/id/OIP.Kfm0etdH1kTjC4wwd8fodgHaE7?pid=ImgDet&amp;rs=1</t>
  </si>
  <si>
    <t>https://bkimg.cdn.bcebos.com/pic/0823dd54564e9258d109868fcad1c658ccbf6c81e00d?x-bce-process=image/resize,m_lfit,w_536,limit_1</t>
  </si>
  <si>
    <t>https://th.bing.com/th/id/OIP.XyEQdEmWKFSTb8RLmaPLfwHaE8?w=236&amp;h=180&amp;c=7&amp;r=0&amp;o=5&amp;dpr=2&amp;pid=1.7</t>
  </si>
  <si>
    <t>走进省实AP丨24小时校园生活图景</t>
  </si>
  <si>
    <t>https://www.czwie.com/upload/img/2020-02-26/5c1c4a79-8f51-45f5-b869-41e6d4793e34.jpg</t>
  </si>
  <si>
    <t>https://www.nuodeanda.cn/nas-foshan/-/media/aprimo/d4fed2/image_nas-foshan_2021-173_nas_fs_homepage_full_1440x900_1.jpg</t>
  </si>
  <si>
    <t>https://www.ieduchina.com/uploadfile/bjq/202112/61cd899e889e9.jpg</t>
  </si>
  <si>
    <t>中大剑桥国际学校-国际学校网 (guojixuexiao.org)</t>
  </si>
  <si>
    <t>https://img0.baidu.com/it/u=1500732656,2739762595&amp;fm=253&amp;fmt=auto&amp;app=138&amp;f=JPEG?w=994&amp;h=500</t>
  </si>
  <si>
    <t>https://www.baidu.com/link?url=2HD8mHDq0yH8InUbsm1O83UTCgg7fRH6C7yfvkDq_6KPtt7EplN7Bk5stY4EUef_GtrM7sW9DUQ-ar3vl68vl2VBVrkozjsCQpLLsE4CchhC2FahjPuuNpGzMhBeor35AUGqThtkpOfANkzVYjJPARxl0SL4-6tUIniMAFCwmDC&amp;wd=&amp;eqid=d4a834ac00092d3d00000006633e7b12</t>
  </si>
  <si>
    <t>https://bkimg.cdn.bcebos.com/pic/eaf81a4c510fd9f9d72abe107261c32a2834349b0e3f?x-bce-process=image/resize,m_lfit,w_4096,limit_1/watermark,image_d2F0ZXIvYmFpa2UyNzI=,g_7,xp_5,yp_5/format,f_auto</t>
  </si>
  <si>
    <t>https://bkimg.cdn.bcebos.com/pic/730e0cf3d7ca7bcbfaeeb14cb1096b63f624a838?x-bce-process=image/watermark,image_d2F0ZXIvYmFpa2UyNzI=,g_7,xp_5,yp_5/format,f_auto</t>
  </si>
  <si>
    <t>http://www.nhmic.com/article.html?articleId=667</t>
  </si>
  <si>
    <t>https://bkimg.cdn.bcebos.com/pic/c8ea15ce36d3d539b600d1016cc8fe50352ac75c1aeb?x-bce-process=image/watermark,image_d2F0ZXIvYmFpa2UxNTA=,g_7,xp_5,yp_5/format,f_auto</t>
  </si>
  <si>
    <t>http://www.guojixuexiao.org/gzschool/gz86z/about.html</t>
  </si>
  <si>
    <t>ttps://m.gdzz114.com/gjxx/jlsgjxy-summary.html</t>
  </si>
  <si>
    <t>http://www.boyaeg.com/</t>
  </si>
  <si>
    <t>https://www.ieduchina.com/uploadfile/college/202203/1646129514.jpg</t>
  </si>
  <si>
    <t>http://www.desheng-school.cn/themes/default/images/index/index_banenr_logo.png</t>
  </si>
  <si>
    <t>http://pmo14bdb8.hkpic1.websiteonline.cn/upload/1_n10p.jpg</t>
  </si>
  <si>
    <t>http://s.114study.com/images/202203/20220304171534243.jpg</t>
  </si>
  <si>
    <t>https://www.czwie.com/upload/img/2020-03-09/ea91d817-9cd1-4aa3-934c-000a0d7befd2.jpg</t>
  </si>
  <si>
    <t>https://www.ieduchina.com/uploadfile/202110/f13620211025095028.jpg</t>
  </si>
  <si>
    <t>学校英文地址:</t>
  </si>
  <si>
    <t>80 Gang Qian Boulevard, Nansha,Guangzhou, Guangdong, China 511458</t>
  </si>
  <si>
    <t>Guangdong，Foshan</t>
  </si>
  <si>
    <t>Guangzhou Yinghao School, Conghua District, Guangzhou City, Guangdong Province</t>
  </si>
  <si>
    <t>2 Science Avenue, Science City, Guangzhou City</t>
  </si>
  <si>
    <t>Nansha District, the core area of the Guangdong-Hong Kong-Macao Greater Bay Area, is close to Nansha Wankosha Station of Line 18, the fastest subway line in China</t>
  </si>
  <si>
    <t>2nd floor, Ascott Podium, No. 73 Tianhe East Road, Tianhe District, Guangzhou</t>
  </si>
  <si>
    <t>Xiahua 3rd Road, Jianggao Town, Baiyun District</t>
  </si>
  <si>
    <t>Liwan District</t>
  </si>
  <si>
    <t>23 Hua Mei Road, Tianhe,Guangzhou, Guangdong, China 511458</t>
  </si>
  <si>
    <t>88 Xinya Zhong Rd.,Huadu,Guangzhou,Guangdong,China，510800</t>
  </si>
  <si>
    <t>1932 Huaguan Road,Tianhe,Guangdong, China,510630</t>
  </si>
  <si>
    <t xml:space="preserve">No.998 nanhutonghe road baiyun district Guangzhou Guangdong China           </t>
  </si>
  <si>
    <t>Near the top of Biguiyuan, Xintang Town, Zengcheng District</t>
  </si>
  <si>
    <t>No. 9, North Xingxuer Street, Huadong Town, Huadu District</t>
  </si>
  <si>
    <t>No. 180, Gangqian Avenue South, Nansha District</t>
  </si>
  <si>
    <r>
      <rPr>
        <sz val="11"/>
        <color theme="1"/>
        <rFont val="等线"/>
        <charset val="134"/>
        <scheme val="minor"/>
      </rPr>
      <t>Yuanzhang Avenue in Xintang Town</t>
    </r>
    <r>
      <rPr>
        <sz val="11"/>
        <color theme="1"/>
        <rFont val="等线"/>
        <charset val="134"/>
        <scheme val="minor"/>
      </rPr>
      <t xml:space="preserve"> Zhengcheng Guangzhou Guangdong</t>
    </r>
  </si>
  <si>
    <t>599 Guanghua yi Boulevard Baiyun, Guangzhou, Guangdong</t>
  </si>
  <si>
    <r>
      <rPr>
        <sz val="11"/>
        <color theme="1"/>
        <rFont val="等线"/>
        <charset val="134"/>
        <scheme val="minor"/>
      </rPr>
      <t>2</t>
    </r>
    <r>
      <rPr>
        <sz val="11"/>
        <color theme="1"/>
        <rFont val="等线"/>
        <charset val="134"/>
        <scheme val="minor"/>
      </rPr>
      <t xml:space="preserve"> Houde Boulevard Zhengcheng Guangzhou Gangdong</t>
    </r>
  </si>
  <si>
    <r>
      <rPr>
        <sz val="11"/>
        <color theme="1"/>
        <rFont val="等线"/>
        <charset val="134"/>
        <scheme val="minor"/>
      </rPr>
      <t>1</t>
    </r>
    <r>
      <rPr>
        <sz val="11"/>
        <color theme="1"/>
        <rFont val="等线"/>
        <charset val="134"/>
        <scheme val="minor"/>
      </rPr>
      <t>4 Guangshen Boulevard Nansha Guangzhou Guangdong</t>
    </r>
  </si>
  <si>
    <t>Xueyuan Boulevard Panyv Guangzhou Guangdong</t>
  </si>
  <si>
    <r>
      <rPr>
        <sz val="11"/>
        <color theme="1"/>
        <rFont val="等线"/>
        <charset val="134"/>
        <scheme val="minor"/>
      </rPr>
      <t>6</t>
    </r>
    <r>
      <rPr>
        <sz val="11"/>
        <color theme="1"/>
        <rFont val="等线"/>
        <charset val="134"/>
        <scheme val="minor"/>
      </rPr>
      <t>6 Yvshunan Boulevard huangpu Guangzhou</t>
    </r>
  </si>
  <si>
    <t xml:space="preserve">18 HuIlong boulevard Tianhe Gunagzhou </t>
  </si>
  <si>
    <t xml:space="preserve">66 Yvshunan Boulevard Huangpu Guangzhou </t>
  </si>
  <si>
    <t>No.122 Dongyi Road, Panyu District, Guangzhou, Guangdong, China</t>
  </si>
  <si>
    <t>983-3 Tonghe Road
Baiyun District
Guangzhou,China</t>
  </si>
  <si>
    <t>No. 88, Xihe Road, Nancun Town, Panyu District, Guangzhou</t>
  </si>
  <si>
    <t>C2-2, Hongzhuan Factory Creative Park, No. 128, Siheng Road, Yuancun, Tianhe District, Guangzhou</t>
  </si>
  <si>
    <t>19 Kexiang Road, Huangpu District, Guangzhou City, Guangdong Province, China</t>
  </si>
  <si>
    <t>3 Yanyu South Street, Yuexiu District, Guangzhou City, Guangdong Province</t>
  </si>
  <si>
    <t>Yudarong Garden, Guangshan Highway, Zengcheng District, Guangzhou City, Guangdong Province</t>
  </si>
  <si>
    <t>800 Shatai North Road, Baiyun District, Guangzhou City, Guangdong Province</t>
  </si>
  <si>
    <t>4 Chuangjia Road, Nanhai District, Foshan City, Guangdong Province, China</t>
  </si>
  <si>
    <t>10 Tiangui North Road, Huadu District, Guangzhou City, Guangdong Province, China</t>
  </si>
  <si>
    <t>23 Huamei Road, Tianhe District, Guangzhou City, Guangdong Province</t>
  </si>
  <si>
    <t>No. 438, South Fengle Road, Huangpu District, Guangzhou (next to Huangpu Garden)</t>
  </si>
  <si>
    <t>No. 5 Guanglong Road, Nansha District, Guangzhou</t>
  </si>
  <si>
    <t>2 Peizheng Road, Yuexiu District, Guangzhou</t>
  </si>
  <si>
    <t>No. 158, Guangzhou Uprising Road, Yuexiu District, Guangzhou</t>
  </si>
  <si>
    <t xml:space="preserve">2 Ciji Road, Knowledge City, Guangzhou City, Guangdong Province
</t>
  </si>
  <si>
    <t>102 Fenghuang Dadao, Nansha District, Guangzhou City</t>
  </si>
  <si>
    <t>Sendelta Building, Guangdong Experimental High School, NO.1 Shengshi Rd., Longxi Blvd., Liwan, Guangzhou</t>
  </si>
  <si>
    <t>10 Fengxin Road, Tianhe District</t>
  </si>
  <si>
    <t>121 Qianjin Road, Haizhu District</t>
  </si>
  <si>
    <t/>
  </si>
  <si>
    <t>5 Dashaxi Road, Huangpu District, Guangzhou City, Guangdong Province, China</t>
  </si>
  <si>
    <t>Mount Jiali College, Moon Bay 5 Road, South Hangbi Garden, Shiling, Huadu, Guangzhou</t>
  </si>
  <si>
    <t xml:space="preserve">No. 230 West Outer Ring Road, University Town, Guangzhou, Guangdong Province </t>
  </si>
  <si>
    <t>998 Tonghe Road, Baiyun,Guangzhou</t>
  </si>
  <si>
    <t>Minxing Road, Shunde, Guangdong</t>
  </si>
  <si>
    <t>2 Chunxiao Road, Yuexiu, Guangzhou</t>
  </si>
  <si>
    <t>学校中文地址:</t>
  </si>
  <si>
    <t>中国广东省广州市南沙区港前大道180号, 511458</t>
  </si>
  <si>
    <t>中国广东省佛山市禅城区景平路26号</t>
  </si>
  <si>
    <t>广东省广州市从化区广州英豪学校</t>
  </si>
  <si>
    <t>广州市科学城科学大道2号</t>
  </si>
  <si>
    <t>广州市海珠区逸景路289号、291号华海双语学校</t>
  </si>
  <si>
    <t>中国广东省广州市花都区新雅中路88号，510800</t>
  </si>
  <si>
    <t>中国广东省天河区华观路1932号，510630</t>
  </si>
  <si>
    <r>
      <rPr>
        <sz val="10"/>
        <color rgb="FF000000"/>
        <rFont val="宋体"/>
        <charset val="134"/>
      </rPr>
      <t>白云区南湖同和路</t>
    </r>
    <r>
      <rPr>
        <sz val="10"/>
        <color rgb="FF000000"/>
        <rFont val="Helvetica Neue"/>
        <charset val="134"/>
      </rPr>
      <t>998</t>
    </r>
    <r>
      <rPr>
        <sz val="10"/>
        <color rgb="FF000000"/>
        <rFont val="宋体"/>
        <charset val="134"/>
      </rPr>
      <t>号</t>
    </r>
  </si>
  <si>
    <t>广州市增城区新塘镇源章大道翡翠绿洲小区内</t>
  </si>
  <si>
    <t>广东省广州市白云区广花一路599号</t>
  </si>
  <si>
    <t>广州市增城区永宁街凤凰城厚德路2号</t>
  </si>
  <si>
    <t>广东省广州市南沙区广生路14号</t>
  </si>
  <si>
    <t>广东省广州市番禺区祈福新村学院路</t>
  </si>
  <si>
    <t>广东省广州市黄埔区玉树南路66号南門</t>
  </si>
  <si>
    <t>广东省广州市天河区荟龙路18号</t>
  </si>
  <si>
    <t>广州市黄埔区科学城玉树南路66号</t>
  </si>
  <si>
    <t>中国广东省广州市番禺区东艺路122号</t>
  </si>
  <si>
    <t>中国广东省广州市白云区同和路983-3广州英国学校</t>
  </si>
  <si>
    <t>广州番禺区南村镇西和路88号</t>
  </si>
  <si>
    <r>
      <t>广州市天河区员村</t>
    </r>
    <r>
      <rPr>
        <sz val="10.5"/>
        <color rgb="FF333333"/>
        <rFont val="Arial"/>
        <charset val="134"/>
      </rPr>
      <t xml:space="preserve"> </t>
    </r>
    <r>
      <rPr>
        <sz val="10.5"/>
        <color rgb="FF333333"/>
        <rFont val="方正书宋_GBK"/>
        <charset val="134"/>
      </rPr>
      <t>四横路</t>
    </r>
    <r>
      <rPr>
        <sz val="10.5"/>
        <color rgb="FF333333"/>
        <rFont val="Arial"/>
        <charset val="134"/>
      </rPr>
      <t>128</t>
    </r>
    <r>
      <rPr>
        <sz val="10.5"/>
        <color rgb="FF333333"/>
        <rFont val="方正书宋_GBK"/>
        <charset val="134"/>
      </rPr>
      <t>号红专厂创意园</t>
    </r>
    <r>
      <rPr>
        <sz val="10.5"/>
        <color rgb="FF333333"/>
        <rFont val="Arial"/>
        <charset val="134"/>
      </rPr>
      <t>C2-2</t>
    </r>
  </si>
  <si>
    <r>
      <t> </t>
    </r>
    <r>
      <rPr>
        <sz val="10"/>
        <color rgb="FF333333"/>
        <rFont val="宋体"/>
        <charset val="134"/>
      </rPr>
      <t>广东省广州市黄埔区科翔路</t>
    </r>
    <r>
      <rPr>
        <sz val="10"/>
        <color rgb="FF333333"/>
        <rFont val="Arial"/>
        <charset val="134"/>
      </rPr>
      <t>19</t>
    </r>
    <r>
      <rPr>
        <sz val="10"/>
        <color rgb="FF333333"/>
        <rFont val="宋体"/>
        <charset val="134"/>
      </rPr>
      <t>号</t>
    </r>
  </si>
  <si>
    <r>
      <rPr>
        <sz val="9.75"/>
        <color rgb="FF333333"/>
        <rFont val="Arial"/>
        <charset val="134"/>
      </rPr>
      <t> </t>
    </r>
    <r>
      <rPr>
        <sz val="9.75"/>
        <color rgb="FF333333"/>
        <rFont val="Arial"/>
        <charset val="134"/>
      </rPr>
      <t>广东省广州市越秀区烟雨南街3号</t>
    </r>
  </si>
  <si>
    <r>
      <rPr>
        <sz val="9.75"/>
        <color rgb="FF333333"/>
        <rFont val="Arial"/>
        <charset val="134"/>
      </rPr>
      <t> </t>
    </r>
    <r>
      <rPr>
        <sz val="9.75"/>
        <color rgb="FF333333"/>
        <rFont val="Arial"/>
        <charset val="134"/>
      </rPr>
      <t>广东省广州市增城区广汕公路裕达隆花园</t>
    </r>
  </si>
  <si>
    <r>
      <rPr>
        <sz val="9.75"/>
        <color rgb="FF333333"/>
        <rFont val="等线"/>
        <charset val="134"/>
        <scheme val="minor"/>
      </rPr>
      <t> </t>
    </r>
    <r>
      <rPr>
        <sz val="9.75"/>
        <color rgb="FF333333"/>
        <rFont val="等线"/>
        <charset val="134"/>
        <scheme val="minor"/>
      </rPr>
      <t>广东省广州市白云区沙太北路800号</t>
    </r>
  </si>
  <si>
    <t>广东省佛山市南海区创佳路4号</t>
  </si>
  <si>
    <t>广东省广州市花都区天贵北路10号</t>
  </si>
  <si>
    <t xml:space="preserve"> 广东广州市天河区华美路23号</t>
  </si>
  <si>
    <t>广州市黄埔区丰乐南路438号(黄埔花园旁)</t>
  </si>
  <si>
    <t>中国广东省广州市南沙区广隆路5号</t>
  </si>
  <si>
    <r>
      <rPr>
        <sz val="11"/>
        <color rgb="FFF73131"/>
        <rFont val="方正书宋_GBK"/>
        <charset val="134"/>
      </rPr>
      <t>广州市越秀区朝天路</t>
    </r>
    <r>
      <rPr>
        <sz val="11"/>
        <color rgb="FFF73131"/>
        <rFont val="Arial"/>
        <charset val="134"/>
      </rPr>
      <t>81</t>
    </r>
    <r>
      <rPr>
        <sz val="11"/>
        <color rgb="FFF73131"/>
        <rFont val="方正书宋_GBK"/>
        <charset val="134"/>
      </rPr>
      <t>号</t>
    </r>
  </si>
  <si>
    <r>
      <rPr>
        <sz val="9"/>
        <color rgb="FF333333"/>
        <rFont val="方正书宋_GBK"/>
        <charset val="134"/>
      </rPr>
      <t>广州市越秀区培正路</t>
    </r>
    <r>
      <rPr>
        <sz val="9"/>
        <color rgb="FF333333"/>
        <rFont val="Helvetica Neue"/>
        <charset val="134"/>
      </rPr>
      <t>2</t>
    </r>
    <r>
      <rPr>
        <sz val="9"/>
        <color rgb="FF333333"/>
        <rFont val="方正书宋_GBK"/>
        <charset val="134"/>
      </rPr>
      <t>号</t>
    </r>
  </si>
  <si>
    <r>
      <rPr>
        <sz val="9"/>
        <color rgb="FF333333"/>
        <rFont val="宋体"/>
        <charset val="134"/>
      </rPr>
      <t>广州市越秀区广州起义路</t>
    </r>
    <r>
      <rPr>
        <sz val="9"/>
        <color rgb="FF333333"/>
        <rFont val="Helvetica"/>
        <charset val="134"/>
      </rPr>
      <t>158</t>
    </r>
    <r>
      <rPr>
        <sz val="9"/>
        <color rgb="FF333333"/>
        <rFont val="宋体"/>
        <charset val="134"/>
      </rPr>
      <t>号</t>
    </r>
  </si>
  <si>
    <r>
      <rPr>
        <sz val="10.5"/>
        <color rgb="FF666666"/>
        <rFont val="宋体"/>
        <charset val="134"/>
      </rPr>
      <t>广东省广州市知识城慈济路</t>
    </r>
    <r>
      <rPr>
        <sz val="10.5"/>
        <color rgb="FF666666"/>
        <rFont val="Segoe UI"/>
        <charset val="134"/>
      </rPr>
      <t>2</t>
    </r>
    <r>
      <rPr>
        <sz val="10.5"/>
        <color rgb="FF666666"/>
        <rFont val="宋体"/>
        <charset val="134"/>
      </rPr>
      <t>号</t>
    </r>
  </si>
  <si>
    <t>广州市南沙区凤凰大道102号</t>
  </si>
  <si>
    <t>广州市荔湾区龙溪大道省实路1号-广东实验中学（高中部）新哲楼</t>
  </si>
  <si>
    <t xml:space="preserve">
广东省广州市黄埔区丰乐南路438号</t>
  </si>
  <si>
    <t>广东省佛山市南海区西樵镇西岸东西大道55号</t>
  </si>
  <si>
    <t>广东省广州市增城区石滩镇尚学路1号</t>
  </si>
  <si>
    <t>广东省佛山市顺德区北滘镇碧江大桥侧广东碧桂园学校</t>
  </si>
  <si>
    <t>广东省佛山市南海区桂城街道魁奇路28号113.26288093540953</t>
  </si>
  <si>
    <t>广东省广州市黄埔区大沙地西路5号</t>
  </si>
  <si>
    <t>广州省花都狮岭南航碧花园月亮湾5路嘉利山学院</t>
  </si>
  <si>
    <t>广东省广州市大学城外环西路230号</t>
  </si>
  <si>
    <t>广东省广州市白云区广州大道北南湖同和路998号</t>
  </si>
  <si>
    <t xml:space="preserve">广东省佛山市高明区学府路19号
</t>
  </si>
  <si>
    <t>广东省广州市越秀区春晓街2号</t>
  </si>
  <si>
    <t>经度:</t>
  </si>
  <si>
    <t>提供百度地图</t>
  </si>
  <si>
    <t>120.15857209179686</t>
  </si>
  <si>
    <t>113.27357758496092</t>
  </si>
  <si>
    <t>纬度:</t>
  </si>
  <si>
    <t>39.817446479995105</t>
  </si>
  <si>
    <t>22.869148789908735</t>
  </si>
  <si>
    <t>22.98756481968966</t>
  </si>
  <si>
    <t>学校性质:</t>
  </si>
  <si>
    <t>民办双语学校</t>
  </si>
  <si>
    <t>X</t>
  </si>
  <si>
    <t>×</t>
  </si>
  <si>
    <t>民办双语</t>
  </si>
  <si>
    <t>x</t>
  </si>
  <si>
    <t>是</t>
  </si>
  <si>
    <t>否</t>
  </si>
  <si>
    <t>传统国际学校</t>
  </si>
  <si>
    <t>民办国际</t>
  </si>
  <si>
    <t>公办学校国际部</t>
  </si>
  <si>
    <t>民办学校国际部</t>
  </si>
  <si>
    <t>勾</t>
  </si>
  <si>
    <t>培训机构</t>
  </si>
  <si>
    <t>学校英文简介:</t>
  </si>
  <si>
    <t>The Affiliated Foreign Language School of South China Normal University, (SCNU FLS for short) was co-founded in 2015 by Tongwen Education Group and the South China Normal University. It is a high starting point, quality and modern private K-12 internationalized boarding school. The campus located in the core area of the Guangdong-Hong Kong-Macao Greater Bay Area, at No. 2 Science Avenue of Guangzhou Science City. The campus is beautiful and unique, full of Chinese and international cultural elements, and is equipped with complete and advanced facilities.
SCNU FLS adheres to the mission of “Inspiring students’ potential, cultivating holistic person”, holds the feature of “Embrace China, Embrace the World”, practices the school motto of “Achieve Preeminence with the Integration of the Chinese and International”, which are devoted to cultivate students with holistic personality, outstanding skills and qualities, who meet with the new time's needs and endorse values of global citizenship and to build a warm, friendly and quality school.</t>
  </si>
  <si>
    <t>Guangzhou Baiyun District CUHK Affiliated Wai Chinese Primary School was founded in September 2009, located at the foot of Baiyun Mountain, on the side of the South Lake, noble and dignified European architectural style and elegant and humane decoration design, so that it has been full of aristocratic temperament since its birth. Guangzhou Baiyun District CUHK Affiliated Foreign Chinese Primary School relies on the century-old cultural heritage of Sun Yat-sen University and domestic and foreign educational resources, inherits the years of school running accumulation of CUHK Huangpu International Education Group, and carefully builds the education and teaching of combining Chinese and Western education with high starting point, high grade and high specifications, and has achieved remarkable results since running the school. The school has been rated as a safe and civilized campus in Guangzhou, a first-class school in Baiyun District of Guangzhou, a characteristic school in Baiyun District of Guangzhou, a moral education demonstration school in Baiyun District, an excellent pilot school for classroom teaching reform in Baiyun District, a demonstration school for the standardization of language and writing in Guangzhou, and a 4A-level unit of food hygiene in Guangzhou.</t>
  </si>
  <si>
    <t>Fetus Public School is one of the best coeducational boarding schools in the UK. Its alumni are brilliant and have made contributions in various industries around the world. Guangzhou Fetus Public School will inherit the educational philosophy of Fetus Public School in the UK. We firmly believe that British boarding education can provide students with irreplaceable growth opportunities and provide full support for their study and life in all aspects. Professional teachers are conscientious and the friendship between students is profound, The campus atmosphere nurtures people silently. Under the influence of this environment, students will naturally thrive.</t>
  </si>
  <si>
    <t>Guangzhou Yaohua International Education School is an international education school proposed by Hong Kong Yaohua International Education Management Co., Ltd., an internationally famous education institution, to the Guangzhou Huadu District Education Bureau.</t>
  </si>
  <si>
    <t>Guangzhou Yingdong Middle School American High School (NCPA) is the first pure American high school in South China that mainly enrolls Chinese students. Its management institution, ISS, is an educational institution with more than 50 years of international school management experience. At present, there are more than 90 international American schools in the world. NCPA graduates will obtain the American high school diploma certified by WASC, which is also one of the most authoritative certification institutions in the United States.
NCPA provides a learning environment for students to achieve outstanding academic and social performance. Our school adopts English immersion teaching method to prepare students for successful completion of higher education. We are committed to training students to be practitioners with efficient negotiation, cooperative learning, flexible planning ability and integrity.
NCPA courses follow best practice standards based on research and American standards. In addition to academic requirements, students are encouraged to develop their interests in various fields inside and outside the classroom, so that learning can be connected to real world experience.
In NCPA, art, music and physical education are compulsory courses for all students, and their importance is equal to that of academic courses. Both categories and class hours fully reflect the emphasis of pure American education on quality education</t>
  </si>
  <si>
    <r>
      <rPr>
        <sz val="10"/>
        <color indexed="12"/>
        <rFont val="Tahoma"/>
        <charset val="134"/>
      </rPr>
      <t>Alberta is one of Canada’s most dynamic provinces and an international leader in education. Alberta’s world-class Kindergarten to Grade 12 education system has an excellent reputation and is recognized as one of the best in the English speaking world.</t>
    </r>
    <r>
      <rPr>
        <sz val="10"/>
        <color indexed="8"/>
        <rFont val="Tahoma"/>
        <charset val="134"/>
      </rPr>
      <t xml:space="preserve">
</t>
    </r>
    <r>
      <rPr>
        <sz val="10"/>
        <color indexed="12"/>
        <rFont val="Tahoma"/>
        <charset val="134"/>
      </rPr>
      <t>CIS is the first Alberta(Canada) accredited K-12 international school that’s monitored by both Canadian and Chinese government in mainland China, providing Alberta curriculum to students from Kindergarten to Grade 12 in English. Once students complete Grade 12 they will receive an Alberta High School Diploma and apply directly to top-ranking universities around the world.</t>
    </r>
    <r>
      <rPr>
        <sz val="10"/>
        <color indexed="8"/>
        <rFont val="Tahoma"/>
        <charset val="134"/>
      </rPr>
      <t xml:space="preserve">
</t>
    </r>
  </si>
  <si>
    <t>With access to a growing community of over 70,000 students located in 32 countries, our unique Global Campus connects a worldwide family of 81 schools in many different ways. This unique network gives your child instant access to outstanding international educational opportunities each day and the ability to engage in projects across 4 continents.</t>
  </si>
  <si>
    <t>Founded in 2015 in the Central Business District (CBD) of Guangzhou, Guangzhou Tianhe Aisha School for Children of Foreign Nationals (hereinafter referred to as Aisha Tianhe School) is the first school of Aisha International Education Group. Its curriculum is a creative blend of the IB programme framework and the UK National Syllabus standards, supported by quality Chinese + Mother Language programmes and supplementary programmes. The multicultural atmosphere and innovative curriculum system have attracted the children of consulates, chambers of commerce and top 500 companies from over 30 countries.</t>
  </si>
  <si>
    <t>The American International School of Guangzhou, founded in 1981, is the first international school in southern China and is also a non-profit international school. Today, the school has two campuses covering 12 grades from pre-K to high school, serves more than 1,000 students from 50 countries, is accredited by the Western Association of Schools and Colleges (WASC), authorized by the International Baccalaureate Organization (IBO), and has passed the World Class Instructional Design and Testing (WIDA).</t>
  </si>
  <si>
    <t>Ershadao Campus is a kindergarten and primary school campus, located in the downtown area of Guangzhou.</t>
  </si>
  <si>
    <t>The legal representative of Yudelai International School is Huang Chongqiong. The school is registered at Dapu Wai, Sanjiang, Shitan Town, Zengcheng, Guangzhou. The business scope includes kindergarten, primary school and secondary school education.</t>
  </si>
  <si>
    <t>Founded in 1998, UISG is located on the side of the beautiful Jinhu Lake, just 20 minutes' drive from downtown Guangzhou. Over the past 20 years, UISG has become an internationally renowned IB school dedicated to promoting high quality education in Guangzhou. Over the years, UISG has built up an excellent reputation for academic, managerial and international expertise.</t>
  </si>
  <si>
    <t>British International School for Expatriates Guangzhou (BIS) is one of the member schools of the International Education Group of Canada. It is a non-profit international school offering the Cambridge International Curriculum for students from basic preschool education to International Senior Secondary School (2.5-18 years old). The School is accredited by the University of Cambridge International Assessment (CAIE) to offer Cambridge IGCSE and A LEVEL qualifications. The British School is also an innovative international school dedicated to creating a K12 international school that is leading in Cambridge courses, STEAM courses, Chinese courses and art courses.</t>
  </si>
  <si>
    <t>The socialist direction of running schools, fully implement the Party's educational policy, constantly deepen educational reform, adhere to the principle of moral education first, education first, educating people first. In March 2001, the school was named as one of the first experimental schools of the national project "Primary Chinese Development and Innovative Education". In November 2002, it was awarded the HONORABLE title of Advanced Experimental School. In 2002, THE application OF "Rural PRIMARY School Chinese teaching innovation Point Discussion" and "Primary School ideological and moral inquiry LEARNING RESEARCH" are also listed as Huadu District education science "three-year" planning topics. All these reflect the purpose of promoting education through scientific research and promoting education through scientific research. The high quality of the school leadership, strong ability, teachers high ethics, teachers can be strong, students diligent thinking and learning, to ensure the steady and rapid development of the work, outstanding achievements.</t>
  </si>
  <si>
    <t>Huamei English Experimental School is one of the earliest full-time boarding international schools in China founded by the returned international students after the reform and opening up. It integrates kindergarten, primary school, junior high school, regular high school, international high school and international student department. Is the Ministry of Education "scheme" lawful, private schools in the first primary school of guangdong province and guangzhou city demonstrative ordinary high school, the Chinese education base in guangzhou, guangzhou characteristic school (the only private schools) in the first, the Cambridge first official authorized one of the four schools, the education work in guangzhou advanced collective, green schools in guangdong province, guangzhou safe civilized campus, Guangzhou Health School. In 2021, Forbes ranked China's International schools as the ninth in China and the first in South China.v</t>
  </si>
  <si>
    <t>The Affiliated School of Guangzhou Foreign Language School, a public welfare institution, is a nine-year compulsory public school of Nansha District Education Bureau. The school administration is entrusted to Guangzhou Foreign Language School (GZFLS) . As the first member school of Guangzhou Foreign Language School Education Group, it preserves the characteristics of school running and the design and construction of school culture of GZFLS, aiming to become a nine-year compulsory education public school featuring foreign language study from elementary school to middle school.</t>
  </si>
  <si>
    <t>In April 1995, the Guangzhou Japanese Chamber of Commerce collected donations to establish the Guangzhou Japanese School. With the help of the Consulate General of Guangzhou in Guangzhou, the Guangzhou Japanese School was successfully built, which is a private school. It was established to ensure that the children of Japanese people working in Guangzhou or the Pearl River Delta have access to the Japanese education system, and to provide a good investment and business environment for other Japanese companies or member companies of the Japanese Chamber of Commerce in Guangzhou.</t>
  </si>
  <si>
    <t>Guangzhou International Kindergarten Huangpu ZWIE of Sun Yat-sun University is located in the beautiful garden of Huangpu district. Enjoying a background of lush vegetation and flowers surrounded by a natural environment, the kindergarten is a bright building with warm and serene environment that creates a unique children fairy garden.
Each class has access to air conditioning, projectors, slide, seesaw, swing, play pool, and other facilities; there is a science room, art room, dance studio, reading room and other functional areas; the decoration of each classroom’s style simulates the family layout in order to let the children feel that they are at home while at school and cultivate the children’s ability to adapt to the environment and improve their self - development.</t>
  </si>
  <si>
    <t>Guangzhou Zhixin High School is a three-year public high school located in the city of Guangzhou, China. With a five-day boarding program, it follows a semester-based academic calendar. Guangzhou Zhixin High School was founded by then President of Republic of China Sun Yat-sen in 1921, in memory of the democratic revolutionary fighter Mr. Zhu Zhixin. Combining with the Middle School section, there are over 3000 students currently enrolled.
Zhixin High School is a commemorative school founded by Mr. Sun Yat-sen in 1921 to commemorate Mr. Zhu Zhixin. It is a key high school in Guangdong Province, a national model high school, and a base for international exchange and cooperation in Guangzhou. At present, there are 3,758 students and 276 full-time teachers. The school has successively won the "National Civilized Campus", "National Advanced Unit in Art Education", "National Model Primary and Secondary School in Chinese Excellent Culture and Art Inheritance", "National STEAM Education Pilot School", "National Model Middle School in  Foundation of Volunteer Service Demonstration School", and "National Football Featured School" "National Basketball Featured School" and "National Traditional Primary and Secondary School for Dance Education" and many other national honors.
Guangzhou Zhixin High School follows the Common High School Curriculum (CHSC) put forward by China’s Ministry of Education. Graduation requires the completion of the Curriculum with a minimum of 144 credit hours. In the past five years, over 99% of graduates have enrolled in four-year university degree programs; 90% enrolled in China’s top tier universities; 30% enrolled in prestigious institutions such as Peking University, Tsinghua University, Fudan University, Shanghai Jiao Tong University, and Sun Yat-sen University; and 8% percent of graduates have matriculated into top higher institutions overseas every year.
Apart from its selectivity and academic rigor, Guangzhou Zhixin High School is dedicated to extracurricular excellence to cultivate a versatile student body. We also values international bonds. Regular exchange programs co-hosted with secondary schools in Germany, England, Israel, Sweden, etc. have promoted cross-cultural communications between Zhixin students and peers from these countries.</t>
  </si>
  <si>
    <t>In April 2014, the Cambridge A-Level International Curriculum Center of Sun Yat-sen University was approved by Sun Yat-sen University, and the Institute of Higher Education of CUHK introduced the Cambridge A-Level International Course of the International Examination Board (CIE) of the University of Cambridge, aiming to cultivate international high-quality students with leading educational concepts and excellent teaching quality, adhering to the excellent academic and humanistic traditions of Sun Yat-sen University.</t>
  </si>
  <si>
    <t>Foshan Meisha Bilingual School is a nine-year consistent boarding school built by Meisha Education. With a total investment of 800 million yuan and an area of 65,000 square meters, it is located on the banks of the beautiful Xianxi River, adjacent to the Shishan University Town, which integrates educational resources.</t>
  </si>
  <si>
    <t>The International Department of Guangzhou Haizhu Wai Chinese Experimental Middle School is authorized by the Ministry of Education of Ontario, Canada, and jointly organized by Guangzhou Haizhu Wai Chinese Experimental Middle School and Baodi College of Canada. The opening of the OSSD International High School Curriculum Class in Ontario, Canada is a further practice and deepening of the school's foreign language education. The International Department introduces Canadian high-quality international high school courses, teachers, and convenient channels for further study, and adopts the "2+1" model to complete the international high school curriculum to directly apply for the world's top 300 universities in the United States, Canada, Australia and other countries, without IELTS, TOEFL and college preparation. It is recognized by the Ministry of Education of Ontario and the Education Bureau of Haizhu District of Guangzhou, which truly owns the registered student status of Guangzhou and Canada.</t>
  </si>
  <si>
    <t>学校中文简介:</t>
  </si>
  <si>
    <t>ULC剑桥国际高中建校于2004年，经英国剑桥大学考评部（简称 CAIE）和英国爱德思国家职业学历与学术考试机构Edexcel授权的寄宿制国际高中，课程包括IGCSE和A Level 。
ULC致力于为中国培养“具有国际视野、通晓国际规则、能够参与国际事务与国际竞争的国际化的人才”。
自办学以来，共培养出55位牛津大学、剑桥大学学生，年均培养牛剑学生达4人！100%大学升学率！85%毕业生进入世界Top100大学！校友遍布包括牛津、剑桥、康奈尔、多伦多大学、香港大学和香港中文大学等全球顶尖名校。</t>
  </si>
  <si>
    <r>
      <t>佛山霍利斯国际学校是由至今已超</t>
    </r>
    <r>
      <rPr>
        <sz val="7"/>
        <color rgb="FFFF0000"/>
        <rFont val="MicrosoftYaHei"/>
        <charset val="134"/>
      </rPr>
      <t>300</t>
    </r>
    <r>
      <rPr>
        <sz val="7"/>
        <color rgb="FFFF0000"/>
        <rFont val="宋体"/>
        <charset val="134"/>
      </rPr>
      <t>年历史的英国埃莉诺霍利斯学校</t>
    </r>
    <r>
      <rPr>
        <sz val="7"/>
        <color rgb="FFFF0000"/>
        <rFont val="MicrosoftYaHei"/>
        <charset val="134"/>
      </rPr>
      <t xml:space="preserve"> </t>
    </r>
    <r>
      <rPr>
        <sz val="7"/>
        <color rgb="FFFF0000"/>
        <rFont val="宋体"/>
        <charset val="134"/>
      </rPr>
      <t>（英国</t>
    </r>
    <r>
      <rPr>
        <sz val="7"/>
        <color rgb="FFFF0000"/>
        <rFont val="MicrosoftYaHei"/>
        <charset val="134"/>
      </rPr>
      <t>LEH</t>
    </r>
    <r>
      <rPr>
        <sz val="7"/>
        <color rgb="FFFF0000"/>
        <rFont val="宋体"/>
        <charset val="134"/>
      </rPr>
      <t>）</t>
    </r>
    <r>
      <rPr>
        <sz val="7"/>
        <color rgb="FFFF0000"/>
        <rFont val="MicrosoftYaHei"/>
        <charset val="134"/>
      </rPr>
      <t xml:space="preserve"> </t>
    </r>
    <r>
      <rPr>
        <sz val="7"/>
        <color rgb="FFFF0000"/>
        <rFont val="宋体"/>
        <charset val="134"/>
      </rPr>
      <t>在禅城开设的海外第一家分校。作为一所走读及寄宿学校，佛山</t>
    </r>
    <r>
      <rPr>
        <sz val="7"/>
        <color rgb="FFFF0000"/>
        <rFont val="MicrosoftYaHei"/>
        <charset val="134"/>
      </rPr>
      <t>LEH</t>
    </r>
    <r>
      <rPr>
        <sz val="7"/>
        <color rgb="FFFF0000"/>
        <rFont val="宋体"/>
        <charset val="134"/>
      </rPr>
      <t>致力于为</t>
    </r>
    <r>
      <rPr>
        <sz val="7"/>
        <color rgb="FFFF0000"/>
        <rFont val="MicrosoftYaHei"/>
        <charset val="134"/>
      </rPr>
      <t>6</t>
    </r>
    <r>
      <rPr>
        <sz val="7"/>
        <color rgb="FFFF0000"/>
        <rFont val="宋体"/>
        <charset val="134"/>
      </rPr>
      <t>至</t>
    </r>
    <r>
      <rPr>
        <sz val="7"/>
        <color rgb="FFFF0000"/>
        <rFont val="MicrosoftYaHei"/>
        <charset val="134"/>
      </rPr>
      <t>18</t>
    </r>
    <r>
      <rPr>
        <sz val="7"/>
        <color rgb="FFFF0000"/>
        <rFont val="宋体"/>
        <charset val="134"/>
      </rPr>
      <t>岁孩子们提供卓越的英式国际课程。学校以中学生需求为核心，精心设计的新校园，将提供一流的教学设施，专业的音乐表演场所，宽敞的体育馆和先进的科技设施。学校鼓励学生追求优异学习成绩的同时，追求正直、自信和勇气，践行</t>
    </r>
    <r>
      <rPr>
        <sz val="7"/>
        <color rgb="FFFF0000"/>
        <rFont val="MicrosoftYaHei"/>
        <charset val="134"/>
      </rPr>
      <t>Hope Favours the Bold</t>
    </r>
    <r>
      <rPr>
        <sz val="7"/>
        <color rgb="FFFF0000"/>
        <rFont val="宋体"/>
        <charset val="134"/>
      </rPr>
      <t>（</t>
    </r>
    <r>
      <rPr>
        <sz val="7"/>
        <color rgb="FFFF0000"/>
        <rFont val="MicrosoftYaHei"/>
        <charset val="134"/>
      </rPr>
      <t>“</t>
    </r>
    <r>
      <rPr>
        <sz val="7"/>
        <color rgb="FFFF0000"/>
        <rFont val="宋体"/>
        <charset val="134"/>
      </rPr>
      <t>希望垂青勇者</t>
    </r>
    <r>
      <rPr>
        <sz val="7"/>
        <color rgb="FFFF0000"/>
        <rFont val="MicrosoftYaHei"/>
        <charset val="134"/>
      </rPr>
      <t>”</t>
    </r>
    <r>
      <rPr>
        <sz val="7"/>
        <color rgb="FFFF0000"/>
        <rFont val="宋体"/>
        <charset val="134"/>
      </rPr>
      <t>）的校训。佛山霍利斯国际学校（佛山</t>
    </r>
    <r>
      <rPr>
        <sz val="7"/>
        <color rgb="FFFF0000"/>
        <rFont val="MicrosoftYaHei"/>
        <charset val="134"/>
      </rPr>
      <t>LEH</t>
    </r>
    <r>
      <rPr>
        <sz val="7"/>
        <color rgb="FFFF0000"/>
        <rFont val="宋体"/>
        <charset val="134"/>
      </rPr>
      <t>）是一个多元化且富有启发性的愉快学习社区。我们鼓励</t>
    </r>
    <r>
      <rPr>
        <sz val="7"/>
        <color rgb="FFFF0000"/>
        <rFont val="MicrosoftYaHei"/>
        <charset val="134"/>
      </rPr>
      <t>8</t>
    </r>
    <r>
      <rPr>
        <sz val="7"/>
        <color rgb="FFFF0000"/>
        <rFont val="宋体"/>
        <charset val="134"/>
      </rPr>
      <t>至</t>
    </r>
    <r>
      <rPr>
        <sz val="7"/>
        <color rgb="FFFF0000"/>
        <rFont val="MicrosoftYaHei"/>
        <charset val="134"/>
      </rPr>
      <t>18</t>
    </r>
    <r>
      <rPr>
        <sz val="7"/>
        <color rgb="FFFF0000"/>
        <rFont val="宋体"/>
        <charset val="134"/>
      </rPr>
      <t>岁的学生独立思考和创造思维，成长为具有全球视野的未来领袖。佛山</t>
    </r>
    <r>
      <rPr>
        <sz val="7"/>
        <color rgb="FFFF0000"/>
        <rFont val="MicrosoftYaHei"/>
        <charset val="134"/>
      </rPr>
      <t>LEH</t>
    </r>
    <r>
      <rPr>
        <sz val="7"/>
        <color rgb="FFFF0000"/>
        <rFont val="宋体"/>
        <charset val="134"/>
      </rPr>
      <t>为走读和寄宿学生提供卓越的英式国际课程。我们的学生可享受小班授课，优质的教育和丰富的课外活动。在通过国际认可的</t>
    </r>
    <r>
      <rPr>
        <sz val="7"/>
        <color rgb="FFFF0000"/>
        <rFont val="MicrosoftYaHei"/>
        <charset val="134"/>
      </rPr>
      <t>IGCSE</t>
    </r>
    <r>
      <rPr>
        <sz val="7"/>
        <color rgb="FFFF0000"/>
        <rFont val="宋体"/>
        <charset val="134"/>
      </rPr>
      <t>和</t>
    </r>
    <r>
      <rPr>
        <sz val="7"/>
        <color rgb="FFFF0000"/>
        <rFont val="MicrosoftYaHei"/>
        <charset val="134"/>
      </rPr>
      <t>A Level</t>
    </r>
    <r>
      <rPr>
        <sz val="7"/>
        <color rgb="FFFF0000"/>
        <rFont val="宋体"/>
        <charset val="134"/>
      </rPr>
      <t>考试后，他们将在世界最好的大学里取得一席之位。精心设计建造的校园，提供一流的教学设施，专业的音乐表演场所，宽敞的体育馆和舒适环保的休闲区。我们合理安排的课程表不但强调学习，也为学生预留了参与丰富课外活动的时间，让他们更好地平衡学习与生活，发展兴趣特长，为以后人生的成功、健康与幸福打下坚实基础。</t>
    </r>
  </si>
  <si>
    <t>雷纳森英豪国际学院由原广大附中国际部 IDGF 与美国雷纳森学校强强联合举办，AP学校、CAIE认证A-Level国际高中学校，开设AP课程、国际艺术课程、IGCSE与A-Level课程、小语种特色班以及双轨制课程。</t>
  </si>
  <si>
    <t>广州市黄埔区华外同文外国语学校（原华南师范大学附属外国语学校）（简称：华师外校）由同文教育集团与华南师范大学合作创办于2015年，是一所高起点、高品质、现代化的寄宿制民办K-12国际化学校。学校地处粤港澳大湾区核心地带，位于广州市科学城科学大道2号，校园环境美观、独特、中西合璧，教学设施完善、设备先进。
华师外校坚持“启发潜能、培育全人”的办学宗旨，彰显“更中国、更世界”的办学特色，铭记“融汇中外，卓尔不群”的校训，旨在培养全面发展、特长突出的时代新人和世界公民；建设温馨友善、令人向往的优质学校。
华师外校目前开设双语幼儿园、九年一贯制中小学国家课程、IB中小学课程（通过IB PYP和MYP双认证）、国际高中课程（通过Cognia认证），招生对象涵盖学龄前至高中12年级学生，形成了中外融合的“双轨制”升学路径，构建了融合国家课程、中外融合课程和特色校本课程为一体的多样化课程系统，教育教学、学生成长、教师发展、校园建设等取得了长足的进步，荣获了全国青少年冰雪运动特色学校、广东省艺术教育特色学校、广东省素质教育特色学校、广东省马术特色学校、广东省特色教育品牌学校、广东省青少年校园足球推广学校、广州市首批教育国际化窗口学校培育单位、广州市安全文明校园、广州市A级学校食堂、启发潜能教育全球联盟优质学校等荣誉称号。</t>
  </si>
  <si>
    <t>华海双语学校（原“华南师范⼤学附属中学海珠双语学校”）于2021年9⽉正式开学，是一所涵盖⼩学、初中的九年⼀贯制⺠办国际化寄宿学校。由华附派出管理队伍，并在全球招聘中外⽅教师，打造专业化、国际化团队；结合中国传统⽂化校本课程，实施双语教学，培养具备中国精神、国际视野和社会担当的未来精英人才。</t>
  </si>
  <si>
    <t>Curriculum: Based on the national curriculum standard system (CNC), it integrates the curriculum systems from all over the world to form a unique Fetus curriculum. Kindergarten IBPY&amp;EYFS; Primary school IBPYP; Junior high school IBMYP; High School IBDP/A-LEVEL/IGCSE“</t>
  </si>
  <si>
    <t>广州市香江中学是一所2008年成立的私人寄宿学校。校园占地66500平方米，位于广州市东部郊区，风景优美。学校由高中国际部、中学部和高中部组成。高中国际部有150名学生和30名教职员。
学校倡导以学生为本的教育理念，关心每一位学生的学习情况。经过多年耕耘，广州市香江中学国际部毕业生持续实现了进入世界一流院校的100%升学率。</t>
  </si>
  <si>
    <t> 广外外校国际部创建于2009年。国际部的创办，既是出于对学校发展战略的考虑，也是四应时代前进的必然越势。我们的办学宗旨是“培养走向世界的现代人”，我们希望我们的学生从高中毕业的第一天开始，就可以在不同国家，不同环境下顺利地学习与工作，成为具有国际视野和现代意识的高素质全球公民。</t>
  </si>
  <si>
    <t>广州市增城区凤凰城中英文学校，创办于2003年，隶属于博实乐教育集团（原碧桂园教育集团），位于广州市增城区永宁街碧桂园凤凰城内，占地143亩，是一所九年一贯制学校，现开设小学、中学、小学双语、中学双语 4个课程项目，现有在校生近4300人，教职工600余人。</t>
  </si>
  <si>
    <t>亚加达国际预科（AIC）同时获得世界文凭组织（IBO）、美国大学理事会（College Board）、英国剑桥考试局（Cambridge International）及美国中部教育联盟（MSA- CESS）认证的国际学校，为我们高年级学生（11-12 年级）提供 IBDP 文凭课程，为低年级学生提供剑桥 IGCSE 和精心设计的基础课程。AIC致力于打造以学生为中心的学习者社区，通过严格的课程教学和学习能力培养，AIC的学生将具备踏入世界名校的学术基础和综合素质。</t>
  </si>
  <si>
    <t>祈福英语实验学校坐落在享有“中国第一邨”美誉的祈福新邨，是一所从幼儿园到高中的全日制民办学校。1996年建校开始，学校推动中西教育的兼收并蓄，融汇中西文化之精髓和先进教育理念，荟萃海内外教育精英，实施“中英文双语教学”，充分发掘学生潜能，培养具有国际视野、中西智慧、创造思维与独立人格的优秀人才，并连续多年通过国际教育资格认证。 [4]  学校把“精通双语，学贯中西”作为办学目标，努力为培养能够有效参与国际竞争与合作的复合人才奠定坚实基础。学校以“国际化办学理念、多样化特色课程，小班制课堂教学、多国化师生结构、多元素文化氛围、复合型培养方向”的办学特色享誉海内外。</t>
  </si>
  <si>
    <t>广州荔湾爱莎文华学校（www.isagzlws.com）和荔湾爱莎外籍人员子女学校（筹建中）（www.isagzlwis.com） 是爱莎国际教育集团投资1.8亿美元，在华南地区重资产打造、极具岭南文化特色的粤港澳大湾区教育项目。学校已于2022年秋季开学，面向粤港澳大湾区及世界各国招收2到18周岁适龄学生，提供K-12全流程国际化教育。
爱莎荔湾地理位置优越，地处广州市荔湾区，占地90亩，位于广州市和佛山市腹心地带，龙肝凤髓，地域相连，历史相承，文化同源。
爱莎荔湾交通十分便利，距离两市中心仅10公里，距离地铁广佛线龙溪站约800米。宽阔的佛山水道为我们提供了天然的水景景观。</t>
  </si>
  <si>
    <r>
      <rPr>
        <sz val="11"/>
        <color theme="1"/>
        <rFont val="等线"/>
        <charset val="134"/>
        <scheme val="minor"/>
      </rPr>
      <t>⼴州暨⼤港澳⼦弟学校是在⼤湾区和先行示范区“双区驱动”效应背景下兴办并参照外籍⼈员⼦⼥学校管理的国际学校，是由暨南大学指导创办，⼤湾区乃⾄全国⾸家港澳⼦弟学校。学校为港澳台侨及外籍</t>
    </r>
    <r>
      <rPr>
        <sz val="11"/>
        <color theme="1"/>
        <rFont val="等线"/>
        <charset val="134"/>
        <scheme val="minor"/>
      </rPr>
      <t>⼈</t>
    </r>
    <r>
      <rPr>
        <sz val="11"/>
        <color theme="1"/>
        <rFont val="等线"/>
        <charset val="134"/>
        <scheme val="minor"/>
      </rPr>
      <t>员子女提供学前、小学、初中及</t>
    </r>
    <r>
      <rPr>
        <sz val="11"/>
        <color theme="1"/>
        <rFont val="等线"/>
        <charset val="134"/>
        <scheme val="minor"/>
      </rPr>
      <t>⾼</t>
    </r>
    <r>
      <rPr>
        <sz val="11"/>
        <color theme="1"/>
        <rFont val="等线"/>
        <charset val="134"/>
        <scheme val="minor"/>
      </rPr>
      <t>中</t>
    </r>
    <r>
      <rPr>
        <sz val="11"/>
        <color theme="1"/>
        <rFont val="等线"/>
        <charset val="134"/>
        <scheme val="minor"/>
      </rPr>
      <t>15</t>
    </r>
    <r>
      <rPr>
        <sz val="11"/>
        <color theme="1"/>
        <rFont val="等线"/>
        <charset val="134"/>
        <scheme val="minor"/>
      </rPr>
      <t>年</t>
    </r>
    <r>
      <rPr>
        <sz val="11"/>
        <color theme="1"/>
        <rFont val="等线"/>
        <charset val="134"/>
        <scheme val="minor"/>
      </rPr>
      <t>⼀</t>
    </r>
    <r>
      <rPr>
        <sz val="11"/>
        <color theme="1"/>
        <rFont val="等线"/>
        <charset val="134"/>
        <scheme val="minor"/>
      </rPr>
      <t>贯制的优质国际教育，着</t>
    </r>
    <r>
      <rPr>
        <sz val="11"/>
        <color theme="1"/>
        <rFont val="等线"/>
        <charset val="134"/>
        <scheme val="minor"/>
      </rPr>
      <t>⼒</t>
    </r>
    <r>
      <rPr>
        <sz val="11"/>
        <color theme="1"/>
        <rFont val="等线"/>
        <charset val="134"/>
        <scheme val="minor"/>
      </rPr>
      <t>于培养具有家国情怀和国际视野的新时代</t>
    </r>
    <r>
      <rPr>
        <sz val="11"/>
        <color theme="1"/>
        <rFont val="等线"/>
        <charset val="134"/>
        <scheme val="minor"/>
      </rPr>
      <t>⻘</t>
    </r>
    <r>
      <rPr>
        <sz val="11"/>
        <color theme="1"/>
        <rFont val="等线"/>
        <charset val="134"/>
        <scheme val="minor"/>
      </rPr>
      <t xml:space="preserve">少年。
</t>
    </r>
  </si>
  <si>
    <t>广州加拿大外籍人员子女学校（简称为广州加拿大国际学校）坐落于广州市番禺区，是中国大陆地区第一所由加拿大艾伯塔省认证的K-12国际学校，提供学前教育、幼儿园、小学、中学及高中课程。学校的课程体系完全遵循艾伯塔省教育体系的核心理念，即培养创新力、创造力和批判思维。这些核心始终贯穿于学前教育至12年级的课程。CIS的办学使命便是培育具备应对未来机遇和挑战的世界公民。</t>
  </si>
  <si>
    <t>我们独特的全球性校园囊括了位于全球 29 个国家/地区的 66,000 多名学生，并且这一社区正在不断发展壮大，我们以多种不同的方式将一个由 68 所学校组成的大家庭联系在一起。这个独特的网络让您的孩子每天都能直接的获得卓越的国际教育机会，并能够参与在四大洲开展的各种项目。</t>
  </si>
  <si>
    <t>基于中国国家课程，借助全球先进的教学方法，依托信息技术驱动的学习环境，提供满足个性化需求的沉浸式双语学习体验，切实落实“五育并举”，达成诺德安达全人教育的育人目标。中学生通过学习中国国家课程巩固学科知识，为其入高中预科项目做好准备。</t>
  </si>
  <si>
    <t>广州天河爱莎外籍人员子女学校(简称爱莎天河学校)成立于2015年,坐落于广州中心商务区(CBD),是爱莎国际教育集团旗下的第一所学校。其课程体系创造性地融合了IB(国际文凭)课程项目框架和英国国家大纲标准,辅以优质的中文+母语项目以及辅助课程。多元文化的氛围和创新的课程体系吸引了超过30个国家的领馆、商会和世界五百强企业高管子女入读。</t>
  </si>
  <si>
    <t>广州美国人国际学校成立于1981年,是中国南方第一所国际学校,同时也是一所非营利性的国际学校。 发展到今日,学校现有两个校区,囊括了从学前班到高中的12个年级,有来自50个国家的1000多名学生,获得了美国西部学校和学院协会(WASC)认证、国际文凭组织(IBO)授权,并且通过了世界级教学设计和测试(WIDA)。</t>
  </si>
  <si>
    <r>
      <rPr>
        <sz val="10.5"/>
        <color rgb="FF333333"/>
        <rFont val="方正书宋_GBK"/>
        <charset val="134"/>
      </rPr>
      <t>二沙岛校区是幼儿园和小学部所属校区</t>
    </r>
    <r>
      <rPr>
        <sz val="10.5"/>
        <color rgb="FF333333"/>
        <rFont val="Arial"/>
        <charset val="134"/>
      </rPr>
      <t>,</t>
    </r>
    <r>
      <rPr>
        <sz val="10.5"/>
        <color rgb="FF333333"/>
        <rFont val="方正书宋_GBK"/>
        <charset val="134"/>
      </rPr>
      <t>位于繁华的广州市中心地带。</t>
    </r>
  </si>
  <si>
    <r>
      <rPr>
        <sz val="10.5"/>
        <color rgb="FF333333"/>
        <rFont val="Arial"/>
        <charset val="134"/>
      </rPr>
      <t>增城誉德莱国际学校,法定代表人为黄崇琼,</t>
    </r>
    <r>
      <rPr>
        <b/>
        <sz val="10.5"/>
        <color rgb="FF333333"/>
        <rFont val="Arial"/>
        <charset val="134"/>
      </rPr>
      <t>注册地位于广州市增城石滩镇三江大埔围</t>
    </r>
    <r>
      <rPr>
        <sz val="10.5"/>
        <color rgb="FF333333"/>
        <rFont val="Arial"/>
        <charset val="134"/>
      </rPr>
      <t>,经营范围包括幼儿园、小学、中学教育。</t>
    </r>
  </si>
  <si>
    <t>广州誉德莱外籍人员子女学校（UISG）始建于1998年学校坐落于风景优美金湖湖畔，与外交精英为邻距广州市中心仅20分钟的车程。经过20年的努力UISG已成为一所国内外知名的IB国际学校，致力于在广州推广高素质的教育，多年来在学术、管理及聘用多国的专才已树立起绝佳口碑与声誉。</t>
  </si>
  <si>
    <t>“广州市英伦外籍人员子女学校(BIS)是加拿大国际教育集团旗下的成员学校之一是一所非营利的国际学校,提供剑桥国际课程,招收幼儿基础教育阶段至国际高中阶段(2.5-18岁)学生。英伦学校已经通过剑桥大学国际考评部(CAIE)认证,提供剑桥IGCSE和A LEVEL资格证书。英伦学校也是一所创新型的国际学校,致力于创办一所剑桥课程、STEAM课程、中文课程、艺术课程均领先的K12国际学校。</t>
  </si>
  <si>
    <t>学校坚持社会主义办学方向，全面贯彻党的教育方针，不断深化教育改革，坚持德育为首，教育为主，育人为本的原则。学校于2001年3月被命名为国家级课题 “小学语文发展与创新教育”的首批实验学校。并在历届全国研讨会上获得了多项殊荣，于2002年11月被授予先进实验学校光荣称号。2002年申报的“农村小学语文教学创新点探讨”与“小学思想品德探究性学习的研究”又均列为花都区教育科学“三年”规划课题。这些都体现了科研兴教，科研促教的目的。学校领导班子素质高，能力强，教师队伍师德高，师能强，学生勤思乐学，保证了各项工作稳步快速发展，成绩斐然。</t>
  </si>
  <si>
    <t>华美英语实验学校是改革开放后全国最早的一所由归国留学生群体创办，集幼儿园、小学、初中、普通高中、国际高中、留学生部于一体的全日制寄宿制国际化学校，是教育部“依法治校示范校”、民办学校中的首家广东省一级学校、广州市示范性普通高中、广州市华文教育基地、广州市特色学校（首批中的唯一民办学校）、国内首批获剑桥官方授权的四所学校之一、广州市教育工作先进集体、广东省绿色学校、广州市安全文明校园、广州市健康学校。2021年福布斯中国国际化学校排名中荣膺全国第九，华南第一。</t>
  </si>
  <si>
    <t>中黄(世界)书院是中黄国际教育集团和美国格里格斯国际学院GIA(Griggs International Academy)合作共同在广州市黄埔区开办一所全外教全英文授课的美式高中。学校采用全外教全英文的授课体系，同时结合中国孩子的学习特质以及升学所需条件，在践行美国GIA培养理念和培养体系的基础上，突出美国最具核心竞争力的科技课程(STEM)，融入中国东方传统文化之精粹打造出中西合璧的最适合中国学生的培养及课程体系。中黄(世界)书院聘请拥有20年天才教育经验和15年国际教育经验的中科大少年班班主任、深国交创校校长朱源担任校长，学生入学即注册美国学籍，可获得美国高中毕业证。学校开设9年级预备班至12年级，全向全国招收7-10年级优秀学生，同时学校10年级开设哈佛班，冲刺美国前10-20的大学，并且学校提供百万入学奖学金给全国优秀学子。</t>
  </si>
  <si>
    <t>广州外国语学校附属学校是南沙区教育局属公办九年一贯制学校，为公益一类事业单位，委托广州外国语学校实施管理，是广州外国语学校教育集团第一所成员学校，传承核心学校的办学特色和校园文化设计与建设，打造从小学到初中的九年一贯制的公办外语特色学校。</t>
  </si>
  <si>
    <t>广州朝天小学历史悠久，肇始于清朝政府同治三年(1864年)创办的广州同文馆。1906年改名为满汉八旗子弟高等学堂，民国时期称为广州市小学，建国后定为市、区重点小学。1976年被定为广东省普教战线对外开放单位。1984年被列为全国小学电脑教学首批试点学校，1990年入选《中国教育大辞典》，1991年经省教厅推荐入选《中国名校》(小学卷)，1993年定名为朝天小学，1994年评为广东省一级学校。
朝天小学建有教学活动楼(朝阳楼)、文体艺术楼(满汉楼)和球类、田径、游泳等体育场地。除设有省定标准的教学课室外，还有45间专用室，课室与教辅室之比超过省一级学校标准，给学生个性发展提供更多的空间。现有25个教学班，1242名学生，全校教职工82人，小学高级教师34人。
朝天小学一直坚持全面贯彻教育方针，坚持教育改革和教育科学实验，坚持面向全体学生，着力于培养学生的全面素质和良好个性品质，促使学生生动活泼，健康成长。学校确立“明德归仁”的校训，形成“崇真、向善、至美、创新、立人”的校风、“善于教学、乐于教创、志于教人”的教风和“自主、合作、创造”的学风，弘扬“今天我以朝小为荣，明天朝小以我为荣”的精神风范，学校领导班子树立“表率、创新、关爱、服务”工作作风，教师集体素质实现整体优化，涌现了一大批师德高尚、教科研能力强的骨干教师，培养了一批又一批“品德优、智能高、身心健、个性活”的学生,赢得社会高的声誉。目前，朝天小学与多个国家地区的学校建立友好交流关系。构建现代化教育模式，实现素质个性化教育的创新;以名校的风范造就具有国际视野的专家型校长、学者型教师、高素质学生是朝天小学努力奋斗的目标。</t>
  </si>
  <si>
    <t>学校创办于1889年，简称“培正”，广东省国家级示范性普通高中，广东省普通高中教学水平优秀学校，至今已有126年历史，是一所公办完全中学。“至善至正”的校训和“红蓝精神”是培正人一个多世纪的理念求索，办学宗旨是培养有健全人格，有科学与人文素养以及国际视野的人，办学理念是“继承、创新、超越”。“善正”特色课程、“生命化课堂”是学校鲜明的文化特色。
学校历史太悠久了，连校歌都是粤语的，一所个性鲜明的传统公校。</t>
  </si>
  <si>
    <t>爱国、正直、奋发、图强</t>
  </si>
  <si>
    <t>自信自强，格致创新，经世致用</t>
  </si>
  <si>
    <t>博学、雅正、融和</t>
  </si>
  <si>
    <t>广东实验中学是直属广东省教育厅领导的省级重点中学，广东省首批国家级示范性高中。其前身为1872年清政府设立的“留美幼童英语先修班”，距今已逾140年，1987年定名为广东实验中学，建校以来，培养了包括邓锡铭、黄耀祥、范海福、蔡睿贤、姜伯驹、岑可法、钟南山等两院院士在内的万千优秀学子。
为实现学校国际化办学目标，为学生提供多元化发展渠道，广东实验中学于2012年开设广东实验中学AP国际课程，简称“省实AP国际课程/省实AP”，英文简称“SSAP”。
该课程引进美国高端优质的教学体系并有机地融合学校优质教育资源，在保持学校学科教学的优势及科技教育、艺术教育、体育竞技等三大特色的基础上，对接海外精英高等教育体系对学术经历、个人能力、公民修养等方面的要求，为有意出国深造的学生提供优质的国际化教育资源及进入一流海外名校的通道，最终培养出学贯中西、在全球竞争和文化交流中得心应手的国际化精英人才。</t>
  </si>
  <si>
    <t>广州市黄埔区中黄为公实验幼儿园（原广州市黄埔中大附属外国语实验幼儿园）ZWIE Weigong Experimental Kindergarten Huangpu Guangzhou是中黄服务的区一级幼儿园，于2010年9月1日正式开办，在中黄中国特色全人教育理念的指导下，园区开展主题式探究学习，融入国粹、节气文化和东方美学等中国传统文化内容，旨在从小培养孩子的探究精神，激励孩子充分挖掘自身潜能，发展个性、特长，成为懂得关心他人、有责任感、善思索、兼具民族文化基因和具有国际视野的综合型人才，为其终生发展奠定基础。中大附属外国语实验幼儿园位于风景秀丽的黄埔花园社区内。依托区内草木葱郁、鲜花环绕的自然环境，以明亮的风格建筑与温馨宁静的环境打造出独属孩子们的童话园林。
每个班级均有空调、实物投影仪、滑梯、跷跷板、舞蹈、戏水池、秋千等设施；设立科学室、美工室、舞蹈房、阅览区等功能室；每间教室装饰风格模拟家庭布置，让孩子们置身其中如在家里一样尽情舒展，培养孩子们对环境的适应能力和自主的学习能力</t>
  </si>
  <si>
    <t>我们是位于佛山的一所国际双语学校，面向 6 至 18 岁学生。凭借雄厚的国内外师资力量、顶尖水准的配套设施和最新的技术设备，我们将为所有学生打造一场非凡的学习体验。我们将东西方教育的精髓集于一身，丰富的教学工具对孩子们的教育成长乃至于未来走向世界、收获成功大有裨益</t>
  </si>
  <si>
    <r>
      <rPr>
        <u/>
        <sz val="11"/>
        <color rgb="FF0000FF"/>
        <rFont val="等线"/>
        <charset val="134"/>
        <scheme val="minor"/>
      </rPr>
      <t>2014年4月，中山大学剑桥A-Level国际课程中心经中山大学批准，中大高教院引进英国</t>
    </r>
    <r>
      <rPr>
        <u/>
        <sz val="11"/>
        <color theme="10"/>
        <rFont val="等线"/>
        <charset val="134"/>
        <scheme val="minor"/>
      </rPr>
      <t>剑桥大学国际考试委员会（CIE）剑桥A-Level国际课程，旨在以领先的办学理念及优质的教学质量，秉承中山大学优良的学术和人文传统，培养国际化的高素质学生。</t>
    </r>
  </si>
  <si>
    <t>黄冈中学广州增城学校（简称黄广增城学校）在上级教育主管部门、黄冈中学总校及黄冈中学广州教育集团董事会的正确领导下，于2017年开始在增城办学， 2019年秋季正式投入使用，校区坐落于石滩镇东西大道旁，占地面积约260亩，将提供包括幼儿园至高中在内的5000多个优质民办学位，学校配备多媒体教室、国家标准田径场以及篮球场，是一所标准化、现代化的优质民办学校</t>
  </si>
  <si>
    <t>广州市真光中学创办于1872年，前身为真光书院。这所岭南地区最早招收女学生的书院位于广州沙基金利埠（今六二三路容安街）。1878年迁往仁济街，书院规模不断扩大。1917年，仁济真光中学部迁至白鹤洞办学，定名为“真光中学校”，至此便基本形成了今天广州市真光中学校本部的校址规模。学校创办者为美国人那夏理女士，第一任华人校长为罗刘心慈女士。罗刘心慈女士一生服务真光六十二年，因她常说“真光就是爱，爱就是真光。”大爱，便成为了真光的最显著的文化底色！真光，这所南中国最早的女子学校，用爱为妇女冲破黎明前的黑暗积蓄力量，成为近代女性教育的先行者。</t>
  </si>
  <si>
    <t>华附海珠双语学校校园占地56.25亩，建筑面积48545平方米。作为涵盖小学、初中的九年一贯制民办国际化寄宿学校 [4]  ，学校在全球招聘中外方教师，打造专业化国际化团队，通过名校品牌联合，助力课程实施保障学生成长，结合中国传统文化选修课程，实施双语教学，打造独具特色的国际化学校。学校传承“以人为本，敢为人先，崇尚卓越 [2]  ”的华附精神，贯彻“以完整的现代教育塑造高素质现代人”的办学理念，抱持“立德树人”之初心，坚守“启发学生探索变幻世界不变的价值”这一教育核心，关注学生个性发展，突出中英双语特质、健康体育特长和科技创新特色，让学校的每一位学生成为“基础扎实、特长明显、素质全面、能力多样、人格健全、适应性强”的未来公民。学校深度对接华附本部资源，由华附现任校长姚训琪和广东实验中学前校长郑炽钦两位教育名家担任学校名誉校长，并由华附委派优秀管理人才和教师来支持学校的筹建和教育教学管理，确保华附海珠传承华附的核心办学理念和华附精神，移植华附优质课程体系。</t>
  </si>
  <si>
    <t>广东碧桂园学校位于顺德碧桂园内，由碧桂园集团于1994年创办，是一所从幼儿园到高中一贯制的高端寄宿学校。学校引进PYP、MYP、DP、IGCSE、A-level、AP等主流国际项目，融通中外教育精华，“融通课程”得到教育部基础教育课程教材发展中心的专家高度认可。是中国内地首家同时获得IB三大项目PYP、MYP、DP正式授权的学校；2015年已成为剑桥华南地区联盟三大执委之一，2016年与剑桥大学国际考评部签约，成为华南第一家剑桥合作伙伴，2020年又与剑桥大学英语考评部签约。学校是华南地区最早获得AP Capstone授权的两所学校之一。广东碧桂园学校曾获评全国民办教育先进集体、广东省一级学校、广东省先进民办学校、中国民办教育协会特色建设先进学校、广东民办教育四十年突出贡献奖、“托福®英语学习合作示范学校”等。2016－2021连续六年，学生申请QS世界排名或USNews美国排名前五十强大学，录取率超90%。</t>
  </si>
  <si>
    <t>秉承“美于至善·伦谊国际”的校训和“乐学Cheerful、协同Cooperative、创新Creative、求真Challenging（简称“4C”）的育人理念，努力培养“有中国情怀、国际视野、适应未来、出得去回得来而且能够在世界上自由行走”的国际化人才，着力打造粤港澳大湾区一流国际课程高中。学校开设英国高中课程(IGCSE&amp;A-Level)、加拿大BC省高中课程、美国纽约马丁路德高中课程、美国大学先修课程(AP)等国际课程，是广东省第一所加拿大BC省离岸高中，英国剑桥考试局、爱德思考试局、牛津AQA考试局的授权课程学校和考点学校，美国AP课程授权学校，雅思封闭考点，各类国际学科竞赛考点。</t>
  </si>
  <si>
    <t xml:space="preserve">广雅国际课程由广雅联动海外优质教育资源，融合英美教育优势，融通共享中外校园，以优质科学的国际课程体系，帮助学生具备申请世界一流大学的综合实力，获得未来在国外大学学习的学术能力、心理成熟度和生活自理能力，培养拥有中国情怀、具有全球胜任力的世界公民。
广雅国际部面向全校学生，致力于培养学生的国际素养和领袖气质。我校是广州市“基础教育国际交流与合作试验基地”，每年英国剑桥大学、美国哈佛大学、维克森林大学、纽约大学、香港大学、香港理工等多所海外（地区）顶级名校的招生官都亲自来校作宣讲和升学指导。“科罗拉多州立大学奖学金直录”、“纽大阿布扎比全额奖学金”、“南安普顿大学直升”、“香港名校校长直推”等多个海外升学项目为广雅学子提供最多元、最可靠、最便捷的海外升学渠道。每年多名毕业生被世界排名前50的大学所录取。我校还与多所知名海外中学缔结友好，学校与香港拔萃男书院、民生书院、马来西亚亚庇中学、英国科里尔高中、伊钦高中、美国加州茉丽塔学区山谷中学、犹他瓦萨奇中学、法国大学科技学院校长联盟、德国海堡市哥士海姆中学、加拿大多伦多大学附中、哥伦比亚国际学院、澳大利亚博文中学、丰华中文学校、日本耐久高中等保持频繁互动，每年组团互访，进行包括课程体验、教师培训、体艺交流等在内的多彩活动，为师生积极创设国际化的学术活动平台。
</t>
  </si>
  <si>
    <t>广州市第八十六中学创办于1956年，被称为广东省首批国家级示范性普通高中、广东省首批教学水平优秀学校、广东省第三批现代教育技术实验学校、“广东省中小学校校本培训示范学校和‘师资建设’教师发展学校”、广东省体育传统项目学校、广州市首批“教育e时代”应用实验学校、教育部“教育技术培训促进中小学教师专业发展”广州试验区试点学校、广州市首批中国基础教育网教改实验学校、广州市依法治校示范校。</t>
  </si>
  <si>
    <t>嘉利山国际学院汇集了知名的教育专家和本地教师团队，更有来自全球不同国家的家庭，他们的孩子都在学校积极地准备，为考取英美及全球性大学而努力着。
　　学生不出国门，在嘉利山学校就能享受到好的国际教育、舒适的寄宿服务、符合国际标准的课室和设施，更能感受到国际和本地教师团队的亲切关怀和指导。
　　我们的课程设计，旨在让学生在学术、语言、体能和社交方面获得充分锻炼和成功。作为未来各行各业的佼佼者，我们的学生接受不同文化不同阶层的教育洗礼。我希望他们日后既能与总统级别和皇室成员打交道，同时也会向社会底层需要帮助的人们伸出援手。
　　我校旨在培养坚强、自信、多面发展的未来人才。学生不但得流利运用英语沟通交流，更需要在礼貌、礼仪和行为方面表现出色。在学校的学习生涯里，学生能培养出良好的习惯，可以胜任不同学科要求，更会获得各色各样的志愿者和社区工作经历，从而掌握通向成功之路的实际技能。
　　大学入学考试，均需要学生提供平衡发展的各种证据;而嘉利山学校正是通过学科教育、论文指导、学分积攒等环节，协助家庭和孩子顺利进入全球性的大学殿堂。</t>
  </si>
  <si>
    <t xml:space="preserve"> 广州大学中加国际教育学院（博雅国际教育学院）是以推动高等教育国际化为主要任务的教育服务机构。学院举办多层次、多样化的国际教育项目。包括国际交换生项目、国际合作实验班、国际跨学科教育、博雅英语研发及培训、美国TESOL英语教师培训及考试认证等培训项目与课程。中加国际教育学院与美国、加拿大、英国、澳大利亚等国家数十所大学及培训机构建立了广泛合作关系，同时与美国饭店协会教育学院等国际职业培训机构合作举办各类国际就业课程。
       中加国际教育学院（博雅国际教育学院）将依托国外优质教育资源，引进适合国际教育的办学理念、管理经验及运营模式，培养国际化、创新型优秀人才。通过积极开展高等教育国际合作与交流，学院将致力于打造广东省乃至全国一流的国际教育平台。</t>
  </si>
  <si>
    <t>广州市白云区中黄外国语小学（原中大附属外国语小学）创办于2009年，由中黄教育集团管理。学校将国家课程与IB教育深度融合，以孩子全面发展为核心，致力于培养爱阅读、爱运动、爱交流，有合作精神、有独立思考能力、有宽广国际视野的综合型人才，为其终生发展奠定基础。</t>
  </si>
  <si>
    <t>广州理工实验学校（原广外增城实验学校）创办于2018年9月，学校按照省一级学校标准建设，是一所涵盖幼儿园、小学、初中、高中十五年制的国际化、精品化、多元化、生态化发展的高端民办寄宿制学校。学校位于广州市中新知识城板块增城区中新镇（广州地铁21号线与14号支线交汇处镇龙地铁站旁），规划用地282亩，建筑面积22万平方米，办学规模为5000余学位。学校按照国家一级标准建造，现有近4000名学生，教职员工近500人。</t>
  </si>
  <si>
    <t>上海交大教育集团佛山市惟德外国语实验学校由佛山国信控股集团投资建设，学校总投资15亿元，校园面积650亩，建筑面积约28万平方米，学校设有小学部、初中部、高中部、国际部四个学部。</t>
  </si>
  <si>
    <t>广州市黄埔区中黄外国语实验学校由原来的中黄外国语小学和中大附属外国语实验中学合并而成，是一所具有国际化特色学校，在国内外教育体系均获得权威认可</t>
  </si>
  <si>
    <t>开设情况</t>
  </si>
  <si>
    <t>SCNU FLS provides curricula from preschool to Grade 12, which including Chinese national curriculum (nine-year compulsory education) and as an IBO authorized school, international curricula which consist of IB PYP &amp; MYP) and American high school program (with Cognia Accreditation) are provided independently. Great progress has been made in education and teaching, student growth, teacher development, and campus construction. The school has won a series of honors such as the National Youth Winter Sports Characteristic School, Guangdong Provincial Arts Characteristic School, Guangdong Provincial Equestrian Characteristic School, Guangdong Provincial Characteristic Education Brand School, Guangdong Provincial Youth Campus Football Promotion School and the Fidelity Award School of the Global Alliance for Invitational Education etc.</t>
  </si>
  <si>
    <t>运营</t>
  </si>
  <si>
    <t>logo:</t>
  </si>
  <si>
    <t>https://www.ieduchina.com/uploadfile/college/202010/1603345956.jpg</t>
  </si>
  <si>
    <t>https://www.ieduchina.com/uploadfile/college/202103/1617104400.jpg</t>
  </si>
  <si>
    <t>https://www.ieduchina.com/uploadfile/college/202108/1628676121.png</t>
  </si>
  <si>
    <t>http://s.114study.com/images/202101/2021126152254162669.png</t>
  </si>
  <si>
    <t>https://www.gwdwx.com/images/logo.png</t>
  </si>
  <si>
    <t>https://www.bgyfhc.cn/images/bannner_lm3.jpg</t>
  </si>
  <si>
    <t>http://www.aicib.org:8443/uploads/logo6_45bd4d82ca_1fb4d7d23d.png</t>
  </si>
  <si>
    <t>https://bkimg.cdn.bcebos.com/pic/0823dd54564e9258d109c3df87cec658ccbf6c81e0e4?x-bce-process=image/resize,m_lfit,w_536,limit_1</t>
  </si>
  <si>
    <t>https://www.isagzlws.com/images/public/logo.png</t>
  </si>
  <si>
    <t>http://27240952.s21i.faiusr.com/4/ABUIABAEGAAg3fHNiAYo8MKWzAQw7g84lQM.png</t>
  </si>
  <si>
    <t>https://www.isagzsc.com/img/logo.aa1fb3e0.png</t>
  </si>
  <si>
    <r>
      <rPr>
        <u/>
        <sz val="10"/>
        <color indexed="14"/>
        <rFont val="Helvetica Neue"/>
        <charset val="134"/>
      </rPr>
      <t>https://cisgz.com/static/cis/images/logo.png</t>
    </r>
  </si>
  <si>
    <r>
      <rPr>
        <u/>
        <sz val="10"/>
        <color indexed="14"/>
        <rFont val="Helvetica Neue"/>
        <charset val="134"/>
      </rPr>
      <t>https://www.nordangliaeducation.com/resources/asia/_cms-site-content/_guangzhou/img/logos/mobile.svg</t>
    </r>
  </si>
  <si>
    <r>
      <rPr>
        <u/>
        <sz val="10"/>
        <color indexed="14"/>
        <rFont val="Helvetica Neue"/>
        <charset val="134"/>
      </rPr>
      <t>https://www.nuodeanda.cn/nas-guangzhou/-/media/nas-guangzhoupanyu/homepage/nas-panyu-black-logo-0312.png?rev=e27b9ff054ce4f76b8ff50a51ec2c05d&amp;hash=133051E4F6C9D77D3FBD005ED27DE396</t>
    </r>
  </si>
  <si>
    <t>https://www.xiaohongshu.com/discovery/item/5f5b5e8a0000000001007045</t>
  </si>
  <si>
    <t>https://baike.baidu.com/pic/广州市越秀区朝天小学/23673492/1/fc1f4134970a304e05d805e4d7c8a786c9175c31?fr=lemma#aid=1&amp;pic=fc1f4134970a304e05d805e4d7c8a786c9175c31</t>
  </si>
  <si>
    <t>https://baike.baidu.com/pic/广州市培正中学/1986535/1/32fa828ba61ea8d3c6ff296b980a304e241f58fb?fr=lemma&amp;fromModule=lemma_top-image&amp;ct=single#aid=1&amp;pic=32fa828ba61ea8d3c6ff296b980a304e241f58fb</t>
  </si>
  <si>
    <t>https://image.baidu.com/search/detail?ct=503316480&amp;z=0&amp;ipn=d&amp;word=广州德莱国际logo&amp;step_word=&amp;hs=0&amp;pn=7&amp;spn=0&amp;di=7146857200093233153&amp;pi=0&amp;rn=1&amp;tn=baiduimagedetail&amp;is=0%2C0&amp;istype=0&amp;ie=utf-8&amp;oe=utf-8&amp;in=&amp;cl=2&amp;lm=-1&amp;st=undefined&amp;cs=577148505%2C1063442208&amp;os=3027739459%2C1240632723&amp;simid=577148505%2C1063442208&amp;adpicid=0&amp;lpn=0&amp;ln=1152&amp;fr=&amp;fmq=1665409717963_R&amp;fm=&amp;ic=undefined&amp;s=undefined&amp;hd=undefined&amp;latest=undefined&amp;copyright=undefined&amp;se=&amp;sme=&amp;tab=0&amp;width=undefined&amp;height=undefined&amp;face=undefined&amp;ist=&amp;jit=&amp;cg=&amp;bdtype=0&amp;oriquery=&amp;objurl=https%3A%2F%2Fgimg2.baidu.com%2Fimage_search%2Fsrc%3Dhttp%3A%2F%2Fimg.mp.itc.cn%2Fq_70%2Cc_zoom%2Cw_640%2Fupload%2F20160818%2Fe0fb1217d1764a7b80a91830848ab236.jpg%26refer%3Dhttp%3A%2F%2Fimg.mp.itc.cn%26app%3D2002%26size%3Df9999%2C10000%26q%3Da80%26n%3D0%26g%3D0n%26fmt%3Dauto%3Fsec%3D1668001737%26t%3D9b265af66b6235ef42432173e3ad6ab4&amp;fromurl=ippr_z2C%24qAzdH3FAzdH3F4_z%26e3Bf5i7_z%26e3Bv54AzdH3FwAzdH3F888a89lnd_9nn889&amp;gsm=800000000000008&amp;rpstart=0&amp;rpnum=0&amp;islist=&amp;querylist=&amp;nojc=undefined&amp;dyTabStr=MCwzLDEsNiw0LDUsMiw3LDgsOQ%3D%3D</t>
  </si>
  <si>
    <t>http://gzwxfx.com/Home/Sgpage/index/id/index.html</t>
  </si>
  <si>
    <t>https://bkimg.cdn.bcebos.com/pic/9825bc315c6034a8665ed311cd134954082376e5?x-bce-process=image/resize,m_lfit,w_536,limit_1</t>
  </si>
  <si>
    <t>http://www.chgzfls.com/static/demo/images/logo.png</t>
  </si>
  <si>
    <t>https://bkimg.cdn.bcebos.com/pic/3bf33a87e950352a09e7807c5343fbf2b3118bc4?x-bce-process=image/resize,m_lfit,w_440,limit_1/format,f_auto</t>
  </si>
  <si>
    <t>https://bkimg.cdn.bcebos.com/pic/9e3df8dcd100baa11bd293974a10b912c8fc2e24?x-bce-process=image/resize,m_lfit,w_536,limit_1/format,f_jpg</t>
  </si>
  <si>
    <t>https://baike.baidu.com/item/%E5%B9%BF%E5%B7%9E%E5%B8%82%E7%9C%9F%E5%85%89%E4%B8%AD%E5%AD%A6/3027898</t>
  </si>
  <si>
    <t>https://baike.baidu.com/pic/%E5%B9%BF%E4%B8%9C%E5%AE%9E%E9%AA%8C%E4%B8%AD%E5%AD%A6%E8%B6%8A%E7%A7%80%E5%AD%A6%E6%A0%A1/24380656/1/9213b07eca8065380cd754941d89b644ad34588224a5?fr=lemma&amp;fromModule=lemma_top-image&amp;ct=single</t>
  </si>
  <si>
    <t>https://ss0.bdstatic.com/6KYTfyqn1Ah3otqbppnN2DJv/comt/1652861629_68f9aea07d31059454be01bdffe70069.jpeg?x-bce-process=image/resize,m_lfit,w_200</t>
  </si>
  <si>
    <t>http://www.nhmic.com/list.html?columnId=17&amp;pageSize=9</t>
  </si>
  <si>
    <t>https://t15.baidu.com/it/u=2254534438,1649137801&amp;fm=58&amp;app=83&amp;size=w931&amp;n=0&amp;f=JPEG&amp;fmt=auto?s=8CD3C71249956AC014C7DC460300F0E9&amp;sec=1665939600&amp;t=de924fdb7d2966090bf60a0730fe236c</t>
  </si>
  <si>
    <t>https://tse3-mm.cn.bing.net/th/id/OIP-C.5ERA5YPUuu6zXzD5t292SQAAAA?pid=ImgDet&amp;rs=1</t>
  </si>
  <si>
    <t>https://www.ieduchina.com/uploadfile/college/201901/1548818832.jpg</t>
  </si>
  <si>
    <t xml:space="preserve">
</t>
  </si>
  <si>
    <t>https://www.ieduchina.com/uploadfile/college/202006/1592374678.png</t>
  </si>
  <si>
    <t>电话:</t>
  </si>
  <si>
    <t>86 0757-6688 1881</t>
  </si>
  <si>
    <t>86 20-37500314</t>
  </si>
  <si>
    <t>86 20-32051890</t>
  </si>
  <si>
    <r>
      <rPr>
        <sz val="11"/>
        <color theme="1"/>
        <rFont val="等线"/>
        <charset val="134"/>
        <scheme val="minor"/>
      </rPr>
      <t>0</t>
    </r>
    <r>
      <rPr>
        <sz val="11"/>
        <color theme="1"/>
        <rFont val="等线"/>
        <charset val="134"/>
        <scheme val="minor"/>
      </rPr>
      <t>20-89029918</t>
    </r>
  </si>
  <si>
    <t>15323340455 /15322397625</t>
  </si>
  <si>
    <t>020-87568600 /18924222855 /18924222500</t>
  </si>
  <si>
    <t>19878676609/ 17820571670</t>
  </si>
  <si>
    <t>+86 (020)36979999</t>
  </si>
  <si>
    <t>‘+86 020-2220</t>
  </si>
  <si>
    <t>400-8200-288</t>
  </si>
  <si>
    <t>020-87085090   020-38808316</t>
  </si>
  <si>
    <t>86 20-39939920</t>
  </si>
  <si>
    <t>86 20-87094788</t>
  </si>
  <si>
    <t>陆老师19924731922</t>
  </si>
  <si>
    <t>020-37039193</t>
  </si>
  <si>
    <t>:8620 8735 3392</t>
  </si>
  <si>
    <t>86 20-8333 5264</t>
  </si>
  <si>
    <t>86 20-8775 5291</t>
  </si>
  <si>
    <t>020-87202019</t>
  </si>
  <si>
    <r>
      <rPr>
        <sz val="9.75"/>
        <color rgb="FF333333"/>
        <rFont val="等线"/>
        <charset val="134"/>
        <scheme val="minor"/>
      </rPr>
      <t> </t>
    </r>
    <r>
      <rPr>
        <sz val="9.75"/>
        <color rgb="FF333333"/>
        <rFont val="等线"/>
        <charset val="134"/>
        <scheme val="minor"/>
      </rPr>
      <t>020-86976985</t>
    </r>
  </si>
  <si>
    <t>020-87210178</t>
  </si>
  <si>
    <t>86 20-6298 7895</t>
  </si>
  <si>
    <t>86 20-3466 7851</t>
  </si>
  <si>
    <t>020-81536150 / 18028510062</t>
  </si>
  <si>
    <t>020-62987883</t>
  </si>
  <si>
    <t xml:space="preserve">020-36979999 </t>
  </si>
  <si>
    <r>
      <rPr>
        <sz val="9.75"/>
        <color rgb="FF333333"/>
        <rFont val="Arial"/>
        <charset val="134"/>
      </rPr>
      <t> </t>
    </r>
    <r>
      <rPr>
        <sz val="9.75"/>
        <color rgb="FF333333"/>
        <rFont val="Arial"/>
        <charset val="134"/>
      </rPr>
      <t>020-89029918</t>
    </r>
  </si>
  <si>
    <t>0757-26677888</t>
  </si>
  <si>
    <t>020)82277650,(020)82279954</t>
  </si>
  <si>
    <t>020-26713888</t>
  </si>
  <si>
    <t>(+86)20-3921-3121   </t>
  </si>
  <si>
    <t>020-37248716</t>
  </si>
  <si>
    <t xml:space="preserve">020-32961996
           </t>
  </si>
  <si>
    <t>13480236697</t>
  </si>
  <si>
    <t>负责人:</t>
  </si>
  <si>
    <t>陈少容</t>
  </si>
  <si>
    <t>黄海峰</t>
  </si>
  <si>
    <t>黄崇琼</t>
  </si>
  <si>
    <t>李子良</t>
  </si>
  <si>
    <t>无上报</t>
  </si>
  <si>
    <t>刘红梅</t>
  </si>
  <si>
    <t>杜虹</t>
  </si>
  <si>
    <t>加藤康德</t>
  </si>
  <si>
    <t>张庆</t>
  </si>
  <si>
    <t>梁润佳</t>
  </si>
  <si>
    <t>梁艳琼</t>
  </si>
  <si>
    <t>陈吉业</t>
  </si>
  <si>
    <t xml:space="preserve">
郭庠</t>
  </si>
  <si>
    <t>管理层信息</t>
  </si>
  <si>
    <t>Howard Stribbell</t>
  </si>
  <si>
    <t>https://www.prnasia.com/mediaroom/report-8397-3-1.shtml</t>
  </si>
  <si>
    <t>https://www.zwcgia.com/szll</t>
  </si>
  <si>
    <t>由华师附中本部选派核⼼⻣⼲，与全国选聘的优秀校⻓、教育专家组成。</t>
  </si>
  <si>
    <t>中方校长姓名</t>
  </si>
  <si>
    <t>常燕</t>
  </si>
  <si>
    <t>张同</t>
  </si>
  <si>
    <t>朱子平</t>
  </si>
  <si>
    <t>袁爱民</t>
  </si>
  <si>
    <t>石佑启</t>
  </si>
  <si>
    <t>李超</t>
  </si>
  <si>
    <t>陈海淑</t>
  </si>
  <si>
    <r>
      <rPr>
        <b/>
        <sz val="18"/>
        <color rgb="FF5D2787"/>
        <rFont val="Arial"/>
        <charset val="134"/>
      </rPr>
      <t>陈亮 Nelson Chen</t>
    </r>
    <r>
      <rPr>
        <b/>
        <sz val="18"/>
        <color rgb="FF282828"/>
        <rFont val="Arial"/>
        <charset val="134"/>
      </rPr>
      <t>广州斐特思公学中方校长</t>
    </r>
  </si>
  <si>
    <t>刘鑫</t>
  </si>
  <si>
    <t>邹连文</t>
  </si>
  <si>
    <t>万清华</t>
  </si>
  <si>
    <t>李瑞</t>
  </si>
  <si>
    <t>何树声</t>
  </si>
  <si>
    <t>张柏祥</t>
  </si>
  <si>
    <t>郑景亮</t>
  </si>
  <si>
    <t>杨屋二小</t>
  </si>
  <si>
    <t>陈峰</t>
  </si>
  <si>
    <t>崔建社</t>
  </si>
  <si>
    <t>孔虹</t>
  </si>
  <si>
    <t>张志红</t>
  </si>
  <si>
    <t>李红</t>
  </si>
  <si>
    <t>陈民</t>
  </si>
  <si>
    <t>赵小成</t>
  </si>
  <si>
    <t>戎振纲</t>
  </si>
  <si>
    <t>程晋升</t>
  </si>
  <si>
    <t>冯晓生</t>
  </si>
  <si>
    <t>欧阳国防</t>
  </si>
  <si>
    <t>陈晓恒</t>
  </si>
  <si>
    <t>崔刚</t>
  </si>
  <si>
    <t>陈庆年</t>
  </si>
  <si>
    <t>中方校长介绍</t>
  </si>
  <si>
    <t>中山大学英语语言学学士、管理学硕士，曾任联合国国际劳工组织（ILO）项目官员，在国际教育领域深耕16载，拥有丰富的国际学校行政、运营管理经验。
常燕校长对国际教育有着深刻的研究和理解，她所带领的级长、班主任、成长导师团队，以高效高质的家校沟通、全方位的学生成长关怀，与教学团队一起，助力学校教育理念的实施——培养全人和具有中国根基的世界公民。
作为一所学校的引领者，常燕校长始终强调，ULC的教育目标不仅是凭借出色的学术教学成果将学生送到海外大学去，更会致力于学生个人和社交方面终生成长，为他们未来顺利进入社会、拥有精彩的人生做好准备；ULC的毕业生，无论去往世界何处，都是“四个代表”的化身——代表自己，代表父母，代表ULC，代表中国。</t>
  </si>
  <si>
    <t>张同毕业于香港浸会大学教育学硕士，英语日语教学双专业学士，前广州市第六中学国际部主任，现任广大附中教育集团国际课程国际部主任，广州雷纳森国际双语学校中方校长，从事国际课程开发，国际学校项目管理十年。</t>
  </si>
  <si>
    <t>朱子平曾任广东实验中学副校长，华南师范大学附属中学校长，中山大学附属学校总校校长。
◆ 曾创办韶关田家炳中学、华南师大中山附属中小学（民办）和珠海中大附中3所学校并担任校长。
◆ 曾当选广东省第十届人民代表大会代表、省第十届人大常委会会教科文卫委员会委员。
◆ 获得教育部全国百名优秀体育校长、广东省南粤优秀教育工作者、中华优秀传统文化教育2014年度优秀人物—管理奖、广东省特色教育品牌优秀校长等荣誉称号。</t>
  </si>
  <si>
    <t>中共党员，中学高级教师。东北师范大学家庭教育研究院特聘教授。全国首届骨干教师国家级优秀学员。曾荣获市级特等劳模、十佳青年、十佳教师、学科带头人、深圳市南山区十佳校长、优秀校长等荣誉称号。曾任湖北某示范性高中校长、北大附中深圳南山分校副校长、东莞南开实验学校校长、中海未来学校总校长、青岛博格思加州国际学校总校长。</t>
  </si>
  <si>
    <t>香港大学硕士
美国普林斯顿访问学者
美国ETS官方认证
美国CCSS官方认证
英国文化教育协会官方认证
杨三角MBA联盟成员</t>
  </si>
  <si>
    <t>1982年毕业于波士顿学院历史专业，在圣麦克学院和佛蒙特大学分别获得教育和历史硕士学位。Jeff校长作为一名教育家，大部分时间致力于教育行业。在过去三十多年的时间里，他做过高中历史老师，部门主任，培训协调员，技术中心主任及高中校长。他曾获得佛蒙特大学（University of Vermont)颁发的优秀教师奖（Outstanding Teacher Award），并被两次提名总统杰出教师奖（Presidential Distinguishde Teacher Aw...</t>
  </si>
  <si>
    <t>万清华，毕业于华中师范大学数学系，研究生学历，中学高级教师，享受政府专项津贴。曾任省、市重点中学校长、区教育局副局长、广东外语外贸大学附属中小学校长，现任广州市广外附设外语学校校长。两次在教育部中学校长培训中心培训，主持部、省、市多项教育科研课题的研究工作。长期从事基础教育的教学和管理工作，在国家及省级刊物发表研究论文多篇，出版专著一部。先后被各级政府和教育主管部门评为“武汉市示范学校优秀校长”、“武汉市十大杰出青年”、“湖北省骨干教师”、“武汉市学科带头人”、“湖北省优秀教师”、“广东省民办学校优秀校长”、“全国优秀教育工作者”等。</t>
  </si>
  <si>
    <t>从事基础教育三十年，担任校长十余年，熟悉公民办两种体制的运作模式，熟稔国内外中西课程的融合，同时有多家高端名校（集团）创校和管理的经验，对未来教育教学管理和课程建设等有自己独到的见解。</t>
  </si>
  <si>
    <t>https://aiqicha.baidu.com/human_lTM-TogKuTwVBvI5wWkJ7idQkgGWZeO9r6qxuPCnkPe</t>
  </si>
  <si>
    <t>https://baike.baidu.com/item/刘红梅/8501299?fr=aladdin</t>
  </si>
  <si>
    <t>https://baike.baidu.com/item/张志红/5603420?fr=aladdin</t>
  </si>
  <si>
    <t>/</t>
  </si>
  <si>
    <t>李红女士在加入佛山诺德安达学校之前，已经拥有21年的双语工作经验。李红女士不仅熟知中国教育体系，也在多年的国际教育工作生涯中积累了丰富的阅历和远见卓识。她曾多次访问美国、英国、加拿大、瑞士、德国、日本和新加坡的学校，学习各国先进
的教育理念和教学方法。</t>
  </si>
  <si>
    <t>中学数学高级教师，广州市中学教学教研会常务理事，曾获“执信中学优秀青年教师”和“广州市优秀教师”荣誉称号，2009年被广州市教育系统记三等功。教学中善于指导学生分析和解决问题，提高学生解决问题的能力和自主学习能力，为学生的终身发展奠基。所任教班级成绩优秀，其中2004届、2007届、2009届、2012届高三班级的数学单科平均分名列年级前茅，2008年来主管学校教学工作，担任学校高三级领导小组副组长，负责高三日常备考工作，执信中学连续多年高三毕业班在尖子生人数、高分段人数、重点上线率均居广州前两位，保持高位稳定，曾担任广州市中学数学教研会中心组成员和广州市教研室特约教研员，论文《数学教学中开展研究性学习的主要途径》、《对高中数学必修课程教学的一些思考》分别获广州市中学数学教研会第七、八届年会二等奖。曾参与了《信息技术与学科课程整合的有效性》、《学生主动发展教育研究》、《建设校园环境文化，完善环境教育课程体系的实践研究》等多项国家、省、市级课题的研究工作。2005年9月—2006年7月参加广东省委组织部、广东省教育厅组织的“人才智力扶持山区计划”到广东信宜市支教。曾任广州市执信中学党委书记，现任广州市执信中学校长</t>
  </si>
  <si>
    <r>
      <rPr>
        <sz val="9"/>
        <color rgb="FF333333"/>
        <rFont val="Arial"/>
        <charset val="134"/>
      </rPr>
      <t>原</t>
    </r>
    <r>
      <rPr>
        <sz val="9"/>
        <color rgb="FF136EC2"/>
        <rFont val="Arial"/>
        <charset val="134"/>
      </rPr>
      <t>广州市第四中学</t>
    </r>
    <r>
      <rPr>
        <sz val="9"/>
        <color rgb="FF333333"/>
        <rFont val="Arial"/>
        <charset val="134"/>
      </rPr>
      <t>校长，中学数学高级教师，广东省</t>
    </r>
    <r>
      <rPr>
        <sz val="9"/>
        <color rgb="FF136EC2"/>
        <rFont val="Arial"/>
        <charset val="134"/>
      </rPr>
      <t>教育评估</t>
    </r>
    <r>
      <rPr>
        <sz val="9"/>
        <color rgb="FF333333"/>
        <rFont val="Arial"/>
        <charset val="134"/>
      </rPr>
      <t>专家，广州市政府督学，广州市优秀</t>
    </r>
    <r>
      <rPr>
        <sz val="9"/>
        <color rgb="FF136EC2"/>
        <rFont val="Arial"/>
        <charset val="134"/>
      </rPr>
      <t>教育工作者</t>
    </r>
    <r>
      <rPr>
        <sz val="9"/>
        <color rgb="FF333333"/>
        <rFont val="Arial"/>
        <charset val="134"/>
      </rPr>
      <t>，现任</t>
    </r>
    <r>
      <rPr>
        <sz val="9"/>
        <color rgb="FF136EC2"/>
        <rFont val="Arial"/>
        <charset val="134"/>
      </rPr>
      <t>广州市真光中学</t>
    </r>
    <r>
      <rPr>
        <sz val="9"/>
        <color rgb="FF333333"/>
        <rFont val="Arial"/>
        <charset val="134"/>
      </rPr>
      <t>校长</t>
    </r>
  </si>
  <si>
    <t>中共党员，中学⾼级教师。
东北师范⼤学家庭教育研究院特聘教授。
全国⾸届⻣⼲教师国家级优秀学员。
曾荣获市级特等劳模、⼗佳⻘年、⼗佳教师、学科带头⼈、深圳市南⼭区⼗佳校⻓、优秀校⻓等荣誉称号。
曾任东莞南开实验学校、中海未来学校、⻘岛博格思加州国际学校总校⻓，北⼤附中深圳南⼭学校副校⻓</t>
  </si>
  <si>
    <t>英国曼彻斯特大学：工商管理硕士；香港大学：教育专业博士生20多年教育教学及行政管理经验，国内最早一批在国际高中从事教育教学的资深国际教育工作者，拥有丰富的行业管理经验，深谙国际教育运营与教学管理工作，坚守学术成绩与综合素养协同发展的全人教育理念。曾在国内包括上海、广东在内的多家知名国际教育集团和学校担任教师、校长、学校业务总经理职务。过去20年，见证且融入了国际教育在中国的起步、发展、再发展，作为核心成员参与创办和管理的两所国际高中已经成为全国顶尖的国际高中，与团队一起努力为牛津、剑桥、美国常青藤大学输送了超过300名优秀学子</t>
  </si>
  <si>
    <t xml:space="preserve">
--曾担任英国國王教育集團校长
--国王学校– 毕业生顺利进入世界名牌大学，包括美国康奈尔大学、西点军校、宾夕法尼亚大学、德州大学、加利福尼亚大学洛杉矶分校、杜伦大学、英国圣安德鲁大学、伦敦经济学院、爱丁堡大学、阿伯丁大学、约克大学和华威大学。
--广雅国际部教学总监
--天河外国语学校国际部教学总监</t>
  </si>
  <si>
    <t>现任清华大学外文系教授、博士生导师、语言与心理研究中心主任。兼任国家基础教育研究中心外语教育研究中心学术委员会主任、中国外语教学专业委员会学术委员会委员，《大学英语教学与研究》编委会副主任、《基础教育外语教学研究》编审、《大学英语》编委等职务。曾经先后担任清华大学教师外语培训中心主任、清华国际英语培训中心主任、清华大学继续教育学院院长助理等职务。
     崔刚教授长期从事英语教学、心理语言学与神经语言学的研究工作，出版专著7本，以主编或者副主编的身份参与编写教材16种，40余本，发表论文与教育评论60余篇，译著（汉译英）4本，主编辞书4种。1998年以来，主讲课程包括英语听力、综合英语、语言学概论、句法学、心理语言学、神经语言学、英语教学理论与实践课程等。曾经先后主持与参与多项校级与部级的科研项目。现正在主持“神经语言学理论与应用研究”（清华大学人文振兴基金重点课题）和“动态系统理论视角下的英语学习者个体差异研究”（教育部人文社科项目）。从2001年起，先后多次赴英国诺丁汉大学、剑桥大学、华威大学以及美国ETS从事合作研究。</t>
  </si>
  <si>
    <t>IBO（国际文凭）国际教育培训专家 IBO学校授权专家 中国教育部国际学校评估专家组成员 2018 腾讯“太阳奖”中国名校长教育精神奖 2016年和2017年连续两年荣获“全国十大最有影响力国际学校校长”荣誉称号 2014全国基础教育创新型校长 2013河南省民办教育十大杰出人物 新西兰籍华人,资深国际教育专家，曾先后担任过新西兰教育学院副院长，新西兰教育部、劳工部高级官员。</t>
  </si>
  <si>
    <t>中方校长照片</t>
  </si>
  <si>
    <t>https://www.ulinkcollege.com//upload/administrative_team/3/i.jpg</t>
  </si>
  <si>
    <t>http://www.gdfedu.com/assets/img/teachers/ZhangTong.jpg</t>
  </si>
  <si>
    <t>https://bcn.135editor.com/files/users/1155/11556341/202203/5Dj4Kryt_JGBT.jpg</t>
  </si>
  <si>
    <t>https://www.gdufs.edu.cn/info/1010/57198.htm</t>
  </si>
  <si>
    <t>http://hm-img.hm163.com/images/20220830/9b52b33e0ec70994826c56fde86c91f2.jpg</t>
  </si>
  <si>
    <t>http://www.eduu91.cn/Uploads/thumb/2022-08-01/160-140-62e710fe793ed.jpg</t>
  </si>
  <si>
    <t>https://www.baidu.com/link?url=rJm_aCS52QpX1Ie97B3XI43KjiNTSbuAqZ-jIkaGldDF7VSj-IZZeYuTItf1ETAHNHzzYOHbDL6-BtH9MJ4Ajq&amp;wd=&amp;eqid=90abaf150007d77300000006634bf685</t>
  </si>
  <si>
    <t>http://s.114study.com/images/201804/2018412172122229-56e28244-27e2-4931-9e73-be24d8201750.jpg</t>
  </si>
  <si>
    <t>https://www.gwdwx.com/images/ldjy02.jpg</t>
  </si>
  <si>
    <t>https://www.isagzlws.com/images/team/greg.jpg</t>
  </si>
  <si>
    <t>http://27240952.s21i.faiusr.com/4/ABUIABAEGAAgzI38jAYo_rGSpwEw6AI45QM.png</t>
  </si>
  <si>
    <t>中方校长.png</t>
  </si>
  <si>
    <t>http://gzwxfx.com/Home/Sgpage/index/id/2.html</t>
  </si>
  <si>
    <t>https://baike.baidu.com/pic/张志红/5603420/1/a1ec08fa513d269759ee7c4b8daaa5fb43166d2272d1?fr=lemma&amp;fromModule=lemma_content-image&amp;ct=single#aid=1&amp;pic=a1ec08fa513d269759ee7c4b8daaa5fb43166d2272d1</t>
  </si>
  <si>
    <t>https://baike.baidu.com/pic/%E9%99%88%E6%B0%91/61737520/1/9825bc315c6034a85edf798c44475e540923dd54d83b?fr=lemma&amp;fromModule=lemma_top-image&amp;ct=single</t>
  </si>
  <si>
    <t>https://bkimg.cdn.bcebos.com/pic/1b4c510fd9f9d72ac991bb90dc2a2834359bbb42?x-bce-process=image/watermark,image_d2F0ZXIvYmFpa2U4MA==,g_7,xp_5,yp_5/format,f_auto</t>
  </si>
  <si>
    <t>https://bkimg.cdn.bcebos.com/pic/80cb39dbb6fd5266d0164539dc54802bd40735fa98c0?x-bce-process=image/watermark,image_d2F0ZXIvYmFpa2UxMTY=,g_7,xp_5,yp_5/format,f_auto</t>
  </si>
  <si>
    <t>https://bgy.gd.cn/__local/0/18/9C/EF95E27C1060CB87EDA8BEEE916_506902A1_4C620.jpg</t>
  </si>
  <si>
    <t>http://www.nhmic.com/1/image/jpeg/e0bded301c3f3732181a37f02ecaec68.jpg</t>
  </si>
  <si>
    <t>https://pic.rmb.bdstatic.com/bjh/news/21c497cb550a45543916ecefaf1f2546.jpeg</t>
  </si>
  <si>
    <t>http://n.sinaimg.cn/edu/transform/116/w550h366/20180410/CdQz-fyzeypz9987843.jpg</t>
  </si>
  <si>
    <t>http://www.boyaeg.com/upLoad/sort/month_1210/201210261628386864.jpg</t>
  </si>
  <si>
    <t>https://www.ieduchina.com/uploadfile/college/202005/1588916964.png</t>
  </si>
  <si>
    <t>中方副校长</t>
  </si>
  <si>
    <t>李国庆</t>
  </si>
  <si>
    <t>任怀柱</t>
  </si>
  <si>
    <t>陈义近</t>
  </si>
  <si>
    <t>何传添</t>
  </si>
  <si>
    <t>林焕潮</t>
  </si>
  <si>
    <t>黄巧萍</t>
  </si>
  <si>
    <t>姬艳</t>
  </si>
  <si>
    <t>戴佳村</t>
  </si>
  <si>
    <t>王玉梅</t>
  </si>
  <si>
    <t>封岩</t>
  </si>
  <si>
    <t>邓丹彤、邹森桦</t>
  </si>
  <si>
    <t>黄育英、陈旭东</t>
  </si>
  <si>
    <t>林伟洪</t>
  </si>
  <si>
    <t>商锐</t>
  </si>
  <si>
    <t>区竞志</t>
  </si>
  <si>
    <t>张军，莫铁军，张龙</t>
  </si>
  <si>
    <t>林晓</t>
  </si>
  <si>
    <t>庾建设</t>
  </si>
  <si>
    <t>副中方校长介绍</t>
  </si>
  <si>
    <t>李国庆毕业于广东外语外贸大学，文学硕士，讲师职称，10年的国际教育履历，有丰富的课程设计、升学指导、课程教学经验，教学AP文学、IGCSE文学、美国文学、世界历史、英语写作等科目，历年培养百余名毕业生被世界各名校录取。</t>
  </si>
  <si>
    <t>◆“南粤专家型”校长
◆ 首批“全国杰出教育家”荣誉称号获得者
◆ 北京大学“青少年素质教育与才能培养”课题组专家组成员
◆ 国家一级数学奥林匹克教练</t>
  </si>
  <si>
    <t>中共党员,中学政治高级教师。毕业于华南师范大学政法系,毕业后一直任教于华南师大附属中学，后被委派至华师附中番禺学校任校长助理、副校长;华师附中新世界学校副校长、副书记。
曾获广州市政治学科考试改革专项奖、区优秀教育工作者、华南师范大学先进工作者、华南师大附中优秀德育工作先进标兵、优秀党务工作者、优秀共产党员等荣誉。</t>
  </si>
  <si>
    <t>广州市香江中学党总支书记兼常务副校长；越秀区育才实验学校副校长；数学高级教师，全国优秀教育工作</t>
  </si>
  <si>
    <t>黄巧萍，毕业于华东师范大学教育管理专业，获教育学学士学位。曾任广东外语外贸大学教务处副处长、教育产业办主任、英语教育学院党总支书记、西方语言文化学院党委书记、资产管理处处长。</t>
  </si>
  <si>
    <t>http://www.aicib.org:8443/uploads/_b562510fb8.jpg</t>
  </si>
  <si>
    <t>曾担任国内知名IB学校高中部副校长、国际文凭大学预科项目（IBDP）协调员，她带领的IBDP国际考试平均分超过40分，在中国地区名列前茅；所教学生遍布世界名校，包括牛津、剑桥和美国常春藤盟校等；</t>
  </si>
  <si>
    <t>华南师⼤附中党政办公室副主任、学校发展中⼼主任、校学术委员会委员。
中学语⽂⾼级教师、全国中语会第⼆届优秀教师、教育部⾸届中学⻣⼲教师国家级培训对象。
曾任全国中语会华⽂教育研究中⼼特约研究员、教育技术研究部副主任。是国家信息技术应⽤“96-750”项⽬中《语⾔的运⽤》教学软件主持⼈，《语⽂教学中的信息技术应⽤》副主编</t>
  </si>
  <si>
    <t>广东外语外贸大学学士、英国朴次茅斯大学硕士。
兼通中西方教育和文化，曾任职英国驻华大使馆文化教育处高级管理人员，且拥有欧洲跨国企业、英国政府外交部门、中国国际学校的跨界工作经历。</t>
  </si>
  <si>
    <t>国家杰出青年基金获得者。主要从事常微分方程，泛函微分方程与离散系统的理论与应用研究，获得了一系列重要的研究成果，曾先后解决了国际著名数学家所提出的多个公开问题与猜想。在《J. Differential Equations》、《SIAM Journal of Applied Mathematics》、《Journal of Mathematics Biology》、《中国科学》等国内外学术期刊发表论文100多篇，先后主持国家自然科学基金重点项目3项、国家自然科学基金面上项目4项，主持教育部高校博士点基金和其他省部级基金10余项。入选国家“百千万人才工程”第一、二层次人选，被评为国家有突出贡献的中青年专家</t>
  </si>
  <si>
    <t>副中方校长照片</t>
  </si>
  <si>
    <t>http://www.gdfedu.com/assets/img/teachers/%E6%9D%8E%E5%9B%BD%E5%BA%86.jpg</t>
  </si>
  <si>
    <t>https://bcn.135editor.com/files/users/1155/11556341/202203/DgJpGsyP_BXfp.jpg</t>
  </si>
  <si>
    <t>https://www.gdufs.edu.cn/info/1010/57197.htm</t>
  </si>
  <si>
    <t>http://s.114study.com/images/201804/2018417101054265-fa3e731f-626c-4cc8-b96e-abf0f61bfcf4.jpg</t>
  </si>
  <si>
    <t>https://www.isagzlws.com/images/team/myra.jpg</t>
  </si>
  <si>
    <t>http://27240952.s21i.faiusr.com/4/ABUIABAEGAAgyo38jAYo0ZfMzAIw2gI42wM.png</t>
  </si>
  <si>
    <t>https://bkimg.cdn.bcebos.com/pic/738b4710b912c8fcc3cefadc8b4f8545d688d43f8bc4?x-bce-process=image/watermark,image_d2F0ZXIvYmFpa2UyNzI=,g_7,xp_5,yp_5/format,f_auto</t>
  </si>
  <si>
    <t>https://bkimg.cdn.bcebos.com/pic/359b033b5bb5c9ea15cebfc06076a1003af33a8715ca?x-bce-process=image/resize,m_lfit,w_536,limit_1</t>
  </si>
  <si>
    <t>西方校长</t>
  </si>
  <si>
    <t>Timothy Fryer</t>
  </si>
  <si>
    <t>Jane Arden</t>
  </si>
  <si>
    <t>Alex Edmunds</t>
  </si>
  <si>
    <t>IMRAN·ALI-FARAZAL</t>
  </si>
  <si>
    <t>Dr. Cyrus</t>
  </si>
  <si>
    <t>Jeffrey Maher</t>
  </si>
  <si>
    <r>
      <rPr>
        <sz val="11"/>
        <color theme="1"/>
        <rFont val="等线"/>
        <charset val="134"/>
        <scheme val="minor"/>
      </rPr>
      <t>Ad</t>
    </r>
    <r>
      <rPr>
        <sz val="11"/>
        <color theme="1"/>
        <rFont val="等线"/>
        <charset val="134"/>
        <scheme val="minor"/>
      </rPr>
      <t>rian ortega</t>
    </r>
  </si>
  <si>
    <t>Bob Drawish</t>
  </si>
  <si>
    <t>Michael Urquhart</t>
  </si>
  <si>
    <t>Paul Bawden</t>
  </si>
  <si>
    <t>Gary Rehman</t>
  </si>
  <si>
    <t>Tim Richardson</t>
  </si>
  <si>
    <t>Bernadette Carmody</t>
  </si>
  <si>
    <r>
      <rPr>
        <b/>
        <sz val="14"/>
        <color rgb="FF333333"/>
        <rFont val="等线"/>
        <charset val="134"/>
        <scheme val="minor"/>
      </rPr>
      <t>Dr.Michael</t>
    </r>
    <r>
      <rPr>
        <b/>
        <sz val="30"/>
        <color rgb="FF333333"/>
        <rFont val="等线"/>
        <charset val="134"/>
        <scheme val="minor"/>
      </rPr>
      <t> </t>
    </r>
  </si>
  <si>
    <t>Mark Evans</t>
  </si>
  <si>
    <t>Stephen Rivers</t>
  </si>
  <si>
    <t>Kelvin O' Brien</t>
  </si>
  <si>
    <t>David Thomas</t>
  </si>
  <si>
    <t>西方校长介绍</t>
  </si>
  <si>
    <t>Tim Fryer先生来自英国，他投身教育行业逾35年，拥有英国教育课程体系及IB教育课程体系教学与教育管理经验，足迹遍布非洲、欧洲、东南亚、中东各地。
他拥有莱斯特大学授予的教育学博士学位，本科曾攻读应用化学课程，后取得PGCE教育学研究生证书、教育学硕士。Tim Fryer先生积极关注青少年健康、双语教育领域，曾在硕士论文中评估了PSHE（个人、社交及健康教育）课程的有效性，在博士论文中探讨了双语教育（中英文国际课程）。他同时也是一名经验丰富的认证考官、CIS评估官。</t>
  </si>
  <si>
    <t>Arden女士曾在利物浦大学和利物浦摩尔大学深造，取得荣誉历史学学士学位和教育学研究生文凭（PGCE）。Arden女士履历丰富，在来到佛山霍利斯之前，她曾在成都威斯敏斯特学校担任创校副校长、学术部主管和英文学科主任，以及在惠灵顿国际学校任职4年，担任学术和英文学科主任。Arden女士深耕教育行业超过20年，所任职的学校在她的带领下取得斐然的IGCSE和A Level学术成绩。Arden女士也担任过英国AQA考试局英文学科助理首席考官近20年。</t>
  </si>
  <si>
    <t>Alex Edmunds
雷纳森英豪国际学院外方校长
美国常春藤大学升学指导专家
*毕业于普林斯顿大学
*数学经济学汉语专业双学位，普林斯顿大学水球运动队队长
*曾任普林斯顿大学中国华北区招生官，也是普林斯顿大学北京校友会前任主席，任期主导了普林斯顿大学与清华大学的合作办学项目。</t>
  </si>
  <si>
    <t>◆ 国家一级数学奥林匹克教练</t>
  </si>
  <si>
    <t>国际部校长毕业于在英国被誉为“金三角”的杰出学校----伦敦大学国王学院。毕业后，IMRAN·ALI-FARAZAL校长一直致力于推进精英教育的发展，成为全英排名第一的私立中学---卡迪夫中学的主管教学校长</t>
  </si>
  <si>
    <t>美国斯托高中（Stowe High School）前校长Jeffrey Maher担任国际部校长，采用美国高中课程体系，纯美式教育管理。</t>
  </si>
  <si>
    <t>http://www.aicib.org:8443/uploads/Bob_15cea9cc5a.jpg</t>
  </si>
  <si>
    <t>任阿联酋维多利亚英语学校校长（该校学术成绩在阿联酋地区排名第一）和美国印第安纳国际学校校长（该校IB课程的成绩连续5年评为美国高中前50名）；</t>
  </si>
  <si>
    <t>Paul于2022年7月正式加入爱莎科学城学校担任校长一职。至今，他已在国际教育领域拥有超35年的教育管理经验，其中包括15年担任校长的履历，在位期间领导各学校获得了杰出的成就。在加入爱莎之前，Paul任职香港耀中教育基金会教育总监一职，负责集团旗下多所学校的教育管理。此前，他亦曾担任北京耀华国际学校执行校长，以及在印尼颇负盛名的澳大利亚国际学校担任校长，并在澳大利亚、泰国、日本、巴布亚新几内亚等地有丰富教育教育和管理经验，具备全球化思维与多元文化适应力。目前，Paul拥有昆士兰科技大学教育领导力，以及澳大利亚商学院人力资源工商管理双硕士学位。</t>
  </si>
  <si>
    <t>I started my teaching career in the UK having graduated with a Bachelor Degree in Education from Exeter University but very quickly realised that international education was where my passion lay and so moved to the Middle East to teach in one of the first truly international schools in Dubai.
Initially teaching equivalent of Primary Key Stage 2, as series of positions of responsibility followed and after 11 years in the classroom, I was appointed to a Deputy Head position in the same school. This marked the beginning of my senior leadership career which has included Head of Primary at one of Dubai’s leading IB schools as well as Principal of an outstanding National Curriculum school.
After 28 years in Dubai, most of which had been spent preparing students for further education and careers all over the world, my wife and I decided to take heed of our own advice and expand our horizons. BSG and NAIS seemed the ideal opportunity for me to become involved with a school with a great history and enormous potential and when the role of school principal became available to me, I was delighted to accept the offer. I am looking forward to working with teachers, school leaders, parents, students and NAE to develop our two schools into thriving learning hubs where students can excel in academics, sport, prerforming arts and as mature, confident and capable citizens of the world.</t>
  </si>
  <si>
    <t>https://schoollist.ieduchina.com/school/isagz/teacher.html</t>
  </si>
  <si>
    <t>http://www.cdcic.com/news/zh/2015/27.html</t>
  </si>
  <si>
    <t>https://kaoshi.china.com/xuexiao/zhsygjgz/teacher/16718.htm#1f</t>
  </si>
  <si>
    <t>40年国际教育教学与管理经验。曾先后在加拿大和中国5所国际学校担任副校长、校长。拥有加拿大三所知名大学的3个学位。</t>
  </si>
  <si>
    <t>托马斯教授目前在加拿大枫华国际教育投资集团加拿大总部担任枫华互动教育网执行总监的职位，过去的5年中，一直在集团的中国总部工作，负责运营管理及业务拓展。托马斯教授本科的专业为中国历史，读工商管理硕士学位时专攻了国际商务，博士时深入研究了中国的教育系统以及外国院校在中国办学面临的环境及问题。托马斯教授在美国Doane大学担任助理教授期间，曾获得年度最佳讲师的殊荣，并在美国城市大学担任过国际发展部副主席，参与创办了城市大学与北京工业大学合作的第一个工商管理硕士项目。托马斯教授曾担任世贸中心(World Trade Center)的贸易主管，主要负责与墨西哥的贸易，参与撰写了美国与墨西哥之间的北美自由贸易协定。托马斯教授的学术研究方向为国际商务与营销及其在西方与亚洲国家之间的应用。作为杰出的中国风景画家，托马斯教授在艺术领域也享有盛名，多年练习跆拳道，已达黑带5段。自1978年第一次访问中国以来，开展了很多有关英语培训、中西方教育差异、中西方跨文化交流的讲座。</t>
  </si>
  <si>
    <t>西方校长照片</t>
  </si>
  <si>
    <t>https://www.ulinkcollege.com//upload/administrative_team/2/i.jpg</t>
  </si>
  <si>
    <t>https://resources.finalsite.net/images/f_auto,q_auto,t_image_size_1/v1662370407/trumptechcom/gx58f5zurcvf3ysbz4uy/janeprofile.jpg</t>
  </si>
  <si>
    <t>http://www.gdfedu.com/assets/img/teachers/Alex%20Edmunds.jpg</t>
  </si>
  <si>
    <t>https://img2.baidu.com/it/u=3904850128,4102544785&amp;fm=253&amp;fmt=auto&amp;app=138&amp;f=JPEG?w=333&amp;h=500</t>
  </si>
  <si>
    <t>http://s.114study.com/images/201804/20184269326872-34c84bd3-12e2-4a89-9da9-3708c995fde0.jpg</t>
  </si>
  <si>
    <t>https://www.gwdwx.com/images/ldjy05.jpg</t>
  </si>
  <si>
    <t>https://www.isagzlws.com/images/team/michael.jpg</t>
  </si>
  <si>
    <t>https://apis.isaieg.com/upload/71/1b5e5385190adcf5d02bd391c9705d.jpg</t>
  </si>
  <si>
    <r>
      <rPr>
        <u/>
        <sz val="10"/>
        <color indexed="14"/>
        <rFont val="Helvetica Neue"/>
        <charset val="134"/>
      </rPr>
      <t>https://cisgz-1257321828.cos.ap-guangzhou.myqcloud.com/202209/573ed92294e8983.jpg</t>
    </r>
  </si>
  <si>
    <r>
      <rPr>
        <u/>
        <sz val="10"/>
        <color indexed="14"/>
        <rFont val="Helvetica Neue"/>
        <charset val="134"/>
      </rPr>
      <t>https://img.nordangliaeducation.com/resources/asia/_filecache/06c/11f/274954-cropped-w220-h240-of-1-FFFFFF-tim.jpeg</t>
    </r>
  </si>
  <si>
    <t>外方校长.jpeg</t>
  </si>
  <si>
    <t>http://www.boyaeg.com/upLoad/sort/month_1310/201310281353376716.jpg</t>
  </si>
  <si>
    <t>西方副校长</t>
  </si>
  <si>
    <t>李娟</t>
  </si>
  <si>
    <r>
      <rPr>
        <sz val="11"/>
        <color theme="1"/>
        <rFont val="等线"/>
        <charset val="134"/>
        <scheme val="minor"/>
      </rPr>
      <t>W</t>
    </r>
    <r>
      <rPr>
        <sz val="11"/>
        <color theme="1"/>
        <rFont val="等线"/>
        <charset val="134"/>
        <scheme val="minor"/>
      </rPr>
      <t>illian MacNeil</t>
    </r>
  </si>
  <si>
    <t>Peter Lasscock</t>
  </si>
  <si>
    <t>Ted Barks/Gabriela Valla</t>
  </si>
  <si>
    <t>Jennifer</t>
  </si>
  <si>
    <t>Sir John Daniel</t>
  </si>
  <si>
    <t>西方副校长介绍</t>
  </si>
  <si>
    <t>渤海大学英语语言文学教育学士，英国诺丁汉大学英语语言教学硕士，从事教育教学工作二十余载，拥有超过十五年的国际教育教学工作经历。
李娟校长在ULC履职多年，曾在教育教学管理、学生管理等工作岗位上取得出色成就，深受师生喜爱。李娟校长有着丰富的海外文化背景和专业学术背景，为剑桥认证教师培训项目负责人，她是剑桥认证第二语言考官及剑桥少儿英语考官。本着终身学习成长理念，李娟校长一直参加教育相关课程学习，于2021年7月完成PTC(Principal Training Centre校长培训中心)课程并获得毕业证书。
李娟校长热爱教育事业，在从事教育教学工作二十余年的生涯中，她一直坚持践行自己的教育信仰。她相信教育的力量，并坚信每个学生都是独一无二的，都可以成长为更好的自己。作为教育者，她所要做的就是帮助学生发现和认识自我, 探索世界，帮助学生不断突破自我并给身边人带来正能量。</t>
  </si>
  <si>
    <t>Peter Lasscock 先生拥有南澳洲大学教育、技术、工业艺术学士学位。他深耕教育 30余年，拥有20 年的国际教育管理经验，曾在澳大利亚不同的中学担任校长以及副校长等高管职务，现任香港英基旗下全 IB体系学校Discovery College（智新书院）副校长，拥有在澳大利亚、中国、新西兰、新加坡、泰国、科威特、英国等地多所知名国际学校教学与管理经验。Peter Lasscock 先生参与了 Discovery College 的创立，在Discovery College 长达 14年的工作中参与并领导了PYP、MYP、DP 等项目的课程开发，在教育规划以及教育管理方面均拥有丰富经验，尤其精通计算机与信息化学习。他为教育发展作出了卓越贡献，以其出色的信息化学习与创新教育实践荣获澳大利亚维多利亚州教育部所设立奖项。</t>
  </si>
  <si>
    <t xml:space="preserve">Sir John Daniel 约翰·丹尼尔爵士
        约翰·丹尼尔爵士是全球开放远程教育领域享有盛名的实施者和思想家之一，他协助推进了全球化教育的发展议程并在加拿大、法国及英国担任过许多大学及政府间组织的杰出领导者。约翰·丹尼尔爵士作为加拿大和英国的公民，在世界17个国家的教育机构获得了31个荣誉博士学位。1994年，由于其对高等教育的突出贡献，被英女王伊丽莎白二世封为爵士。
      约翰·丹尼尔爵士本科毕业于剑桥大学及巴黎大学的冶金专业，之后在加拿大的Concordia大学用25年的时间兼修并获得了教育技术硕士学位。1972年，约翰·丹尼尔爵士在攻读硕士学位期间的一次实习机会改变了他的人生，他到刚成立的英国开放大学(UK Open University)进行实习并接触到英国开放教育的前沿。这次经历让他预见了高等教育的未来发展方向，并决定投身其中。
      这一决定让约翰·丹尼尔爵士从此踏上了漫长的国际教育旅程，他曾先后担任过加拿大魁北克远程大学的教研主任(1973-1977)、阿尔伯塔省Athabasca大学的学习服务部副部长(1978-1980)、蒙特利尔市Concordia大学的学术副校长(1980-1984)、安大略省Laurentian大学的校长(1984-1990)、英国开放大学的副校长(1990-2001)、联合国教科文组织UNESCO的教育助理总干事(2001-2004)，以及温哥华联邦学习的主席兼总裁(2004- 2012)。约翰·丹尼尔爵士的非执行董事任命包括国际远程开放教育理事会会长、加拿大远程教育协会会长、加拿大高等教育研究协会会长，以及国际文凭组织副会长。目前，约翰·丹尼尔爵士是北京DeTao大师学院的教育专家。
      约翰·丹尼尔爵士著有320种出版物，其中书籍包括1996年Kogan Page出版的Mega Universities and Knowledge Media: Technology Strategies for Higher Education，以及2010年Routledge出版的Mega-Schools, Technology and Teachers: Achieving Education for All。 </t>
  </si>
  <si>
    <t>西方副校长照片</t>
  </si>
  <si>
    <t>https://www.ulinkcollege.com//upload/administrative_team/4/i.jpg</t>
  </si>
  <si>
    <t>https://www.gwdwx.com/images/ldjy06-01.jpg</t>
  </si>
  <si>
    <t>https://apis.isaieg.com/upload/fa/0926e3dd6795719b5fc06b9c8712ae.jpg</t>
  </si>
  <si>
    <r>
      <rPr>
        <u/>
        <sz val="10"/>
        <color indexed="14"/>
        <rFont val="Helvetica Neue"/>
        <charset val="134"/>
      </rPr>
      <t>https://cisgz-1257321828.cos.ap-guangzhou.myqcloud.com/202110/7832d03c45b2048.jpg</t>
    </r>
    <r>
      <rPr>
        <sz val="10"/>
        <color indexed="8"/>
        <rFont val="Helvetica Neue"/>
        <charset val="134"/>
      </rPr>
      <t xml:space="preserve"> </t>
    </r>
    <r>
      <rPr>
        <u/>
        <sz val="10"/>
        <color indexed="14"/>
        <rFont val="Helvetica Neue"/>
        <charset val="134"/>
      </rPr>
      <t>https://cisgz-1257321828.cos.ap-guangzhou.myqcloud.com/202110/ac491fd590441a2.jpg</t>
    </r>
  </si>
  <si>
    <t>http://www.boyaeg.com/upLoad/sort/month_1201/201201191654095077.jpg</t>
  </si>
  <si>
    <t>配套信息</t>
  </si>
  <si>
    <t>建筑面积（万）:</t>
  </si>
  <si>
    <r>
      <rPr>
        <sz val="10"/>
        <color rgb="FF000000"/>
        <rFont val="Helvetica Neue"/>
        <charset val="134"/>
      </rPr>
      <t>11900</t>
    </r>
    <r>
      <rPr>
        <sz val="10"/>
        <color rgb="FF000000"/>
        <rFont val="宋体"/>
        <charset val="134"/>
      </rPr>
      <t>平方米</t>
    </r>
  </si>
  <si>
    <t>11万平方米</t>
  </si>
  <si>
    <t>30000平方米</t>
  </si>
  <si>
    <t>https://www.sohu.com/a/480465656_432365</t>
  </si>
  <si>
    <t>8000平。</t>
  </si>
  <si>
    <t>14300多平方米</t>
  </si>
  <si>
    <t>校园占地16万余平方米，建筑面积10万余平方米</t>
  </si>
  <si>
    <t>10080 m2</t>
  </si>
  <si>
    <t>63281.71 m2</t>
  </si>
  <si>
    <t>15050平方米</t>
  </si>
  <si>
    <t>78000平方米</t>
  </si>
  <si>
    <t>47639.06平方米</t>
  </si>
  <si>
    <t>no</t>
  </si>
  <si>
    <t>22万</t>
  </si>
  <si>
    <t>28万</t>
  </si>
  <si>
    <t>23万</t>
  </si>
  <si>
    <t>6.3万</t>
  </si>
  <si>
    <t>4万</t>
  </si>
  <si>
    <t>3.1万</t>
  </si>
  <si>
    <t>占地面积（亩）:</t>
  </si>
  <si>
    <r>
      <rPr>
        <sz val="10"/>
        <color rgb="FF000000"/>
        <rFont val="Helvetica Neue"/>
        <charset val="134"/>
      </rPr>
      <t>13633.6</t>
    </r>
    <r>
      <rPr>
        <sz val="10"/>
        <color rgb="FF000000"/>
        <rFont val="宋体"/>
        <charset val="134"/>
      </rPr>
      <t>平方米</t>
    </r>
  </si>
  <si>
    <t>200亩</t>
  </si>
  <si>
    <t>144亩</t>
  </si>
  <si>
    <t>31英亩</t>
  </si>
  <si>
    <t>117亩</t>
  </si>
  <si>
    <t>88.5亩</t>
  </si>
  <si>
    <t>77.5亩</t>
  </si>
  <si>
    <r>
      <rPr>
        <sz val="18"/>
        <color rgb="FF333333"/>
        <rFont val="Arial"/>
        <charset val="134"/>
      </rPr>
      <t xml:space="preserve">81 </t>
    </r>
    <r>
      <rPr>
        <sz val="18"/>
        <color rgb="FF333333"/>
        <rFont val="方正书宋_GBK"/>
        <charset val="134"/>
      </rPr>
      <t>亩</t>
    </r>
  </si>
  <si>
    <t>占地面积160亩</t>
  </si>
  <si>
    <t>188亩</t>
  </si>
  <si>
    <t>约90亩</t>
  </si>
  <si>
    <t>6.5万</t>
  </si>
  <si>
    <t>260亩</t>
  </si>
  <si>
    <t>配套设施:</t>
  </si>
  <si>
    <t>需要查看补充信息</t>
  </si>
  <si>
    <t>精心设计建造的校园，提供一流的教学设施，专业的音乐表演场所，宽敞的体育馆和舒适环保的休闲区。我们合理安排的课程表不但强调学习，也为学生预留了参与丰富课外活动的时间，让他们更好地平衡学习与生活，发展兴趣特长，为以后人生的成功、健康与幸福打下坚实基础。</t>
  </si>
  <si>
    <t>学校总占地面积48公顷，建筑面积18万平方米。各学部都有独立的教学楼，学校的教学设施一流。采用国外学校的建筑风格，英伦式的建筑风格鲜明大气高雅；蓝白色调的搭配使得整个画面更加有立体感；人文气息浓郁的宿舍楼完全符合全封闭式寄宿制的教学管理。艺术楼为学生们设立了琴房，舞蹈室、美术画室等场所，旨在让每一学生都能在学术发展中保持身体和心理健康、各项特长的多方向发展。校园内，绿野仙踪、林荫校道、葱郁小径、芳草茵茵.....英豪校园里，随处可见的美景，是相机定格瞬间的密码；环境清新优美，鸟语花香，课间、课后，学生们和老师们散心、静想、谈心，远离喧嚣，这里是求学追逐梦想的世外桃源。走在校道上，只要你微微抬头，天空绝对是你“两看相不厌，只有敬亭山”的美，在这里你体会到李白写下《独坐敬亭山》时的情感意境；仿佛蓝天白云近在咫尺，这不正是“世外桃源”般的书屋吗？校园的每一处都是一幅美景。学生活动的场地设有游泳池、篮球场、足球场、橄榄球场、羽毛球场、乒乓球场等运动场所，总有一个运动场地属于学生的天堂。远处是高山，脚踏绿茵草地，驰骋在球场上，美如画般的学校养育英豪学子的远大梦想和胸襟。</t>
  </si>
  <si>
    <t>学校各类硬件设施齐全、设置有舞蹈室、音乐室、美术室、书法室、阅览室、多媒体教室、网络系统、400米标准塑胶跑道、优美园林等</t>
  </si>
  <si>
    <t>恒温游泳池，体育健身馆，现代化多媒体教室，智慧型理科实验室，国际范STEAM教室等</t>
  </si>
  <si>
    <r>
      <rPr>
        <sz val="10"/>
        <color indexed="8"/>
        <rFont val="Helvetica"/>
        <charset val="134"/>
      </rPr>
      <t xml:space="preserve">	所有教室均配备互动交互屏幕</t>
    </r>
    <r>
      <rPr>
        <sz val="10"/>
        <color indexed="8"/>
        <rFont val="Helvetica"/>
        <charset val="134"/>
      </rPr>
      <t xml:space="preserve">
</t>
    </r>
    <r>
      <rPr>
        <sz val="10"/>
        <color indexed="8"/>
        <rFont val="Helvetica"/>
        <charset val="134"/>
      </rPr>
      <t xml:space="preserve">	多功能体育馆</t>
    </r>
    <r>
      <rPr>
        <sz val="10"/>
        <color indexed="8"/>
        <rFont val="Helvetica"/>
        <charset val="134"/>
      </rPr>
      <t xml:space="preserve">
</t>
    </r>
    <r>
      <rPr>
        <sz val="10"/>
        <color indexed="8"/>
        <rFont val="Helvetica"/>
        <charset val="134"/>
      </rPr>
      <t xml:space="preserve">	室外游泳池</t>
    </r>
    <r>
      <rPr>
        <sz val="10"/>
        <color indexed="8"/>
        <rFont val="Helvetica"/>
        <charset val="134"/>
      </rPr>
      <t xml:space="preserve">
</t>
    </r>
    <r>
      <rPr>
        <sz val="10"/>
        <color indexed="8"/>
        <rFont val="Helvetica"/>
        <charset val="134"/>
      </rPr>
      <t xml:space="preserve">	室外网球场</t>
    </r>
    <r>
      <rPr>
        <sz val="10"/>
        <color indexed="8"/>
        <rFont val="Helvetica"/>
        <charset val="134"/>
      </rPr>
      <t xml:space="preserve">
</t>
    </r>
    <r>
      <rPr>
        <sz val="10"/>
        <color indexed="8"/>
        <rFont val="Helvetica"/>
        <charset val="134"/>
      </rPr>
      <t xml:space="preserve">	创客空间：配备了3D 打印机、激光切割机和机器人</t>
    </r>
    <r>
      <rPr>
        <sz val="10"/>
        <color indexed="8"/>
        <rFont val="Helvetica"/>
        <charset val="134"/>
      </rPr>
      <t xml:space="preserve">
</t>
    </r>
    <r>
      <rPr>
        <sz val="10"/>
        <color indexed="8"/>
        <rFont val="Helvetica"/>
        <charset val="134"/>
      </rPr>
      <t xml:space="preserve">	学习资源中心</t>
    </r>
    <r>
      <rPr>
        <sz val="10"/>
        <color indexed="8"/>
        <rFont val="Helvetica"/>
        <charset val="134"/>
      </rPr>
      <t xml:space="preserve">
</t>
    </r>
    <r>
      <rPr>
        <sz val="10"/>
        <color indexed="8"/>
        <rFont val="Helvetica"/>
        <charset val="134"/>
      </rPr>
      <t xml:space="preserve">	礼堂：可容纳 255 人</t>
    </r>
  </si>
  <si>
    <t>从幼儿园开始为学生提供40-60多种高品质辅助课程，包括音乐鉴赏、乐器、美术、芭蕾、戏剧、击剑，马术、游泳、足球、网球、高尔夫、空手道、辩论、国际象棋等</t>
  </si>
  <si>
    <r>
      <t>世界一流的</t>
    </r>
    <r>
      <rPr>
        <sz val="12"/>
        <color rgb="FF333333"/>
        <rFont val="Times New Roman"/>
        <charset val="134"/>
      </rPr>
      <t>499</t>
    </r>
    <r>
      <rPr>
        <sz val="12"/>
        <color rgb="FF333333"/>
        <rFont val="方正书宋_GBK"/>
        <charset val="134"/>
      </rPr>
      <t>个座位的剧院、一座</t>
    </r>
    <r>
      <rPr>
        <sz val="12"/>
        <color rgb="FF333333"/>
        <rFont val="Times New Roman"/>
        <charset val="134"/>
      </rPr>
      <t>8,475</t>
    </r>
    <r>
      <rPr>
        <sz val="12"/>
        <color rgb="FF333333"/>
        <rFont val="方正书宋_GBK"/>
        <charset val="134"/>
      </rPr>
      <t>平方米的全新大楼，拥有四层楼的教室和行政办公室，包括探索者走廊、可移动的墙，创新家具，以提供不同的学习环境，前沿尖端的创新实验室、自助餐厅和咖啡厅、护士办公室、艺术烧窑室，以及创意多媒体和表演艺术空间。</t>
    </r>
    <r>
      <rPr>
        <sz val="12"/>
        <color rgb="FF333333"/>
        <rFont val="Times New Roman"/>
        <charset val="134"/>
      </rPr>
      <t xml:space="preserve">
</t>
    </r>
    <r>
      <rPr>
        <sz val="12"/>
        <color rgb="FF333333"/>
        <rFont val="方正书宋_GBK"/>
        <charset val="134"/>
      </rPr>
      <t>体育设施包括一个全空调的体育馆、</t>
    </r>
    <r>
      <rPr>
        <sz val="12"/>
        <color rgb="FF333333"/>
        <rFont val="Times New Roman"/>
        <charset val="134"/>
      </rPr>
      <t>2</t>
    </r>
    <r>
      <rPr>
        <sz val="12"/>
        <color rgb="FF333333"/>
        <rFont val="方正书宋_GBK"/>
        <charset val="134"/>
      </rPr>
      <t>个标准篮球场、</t>
    </r>
    <r>
      <rPr>
        <sz val="12"/>
        <color rgb="FF333333"/>
        <rFont val="Times New Roman"/>
        <charset val="134"/>
      </rPr>
      <t>8</t>
    </r>
    <r>
      <rPr>
        <sz val="12"/>
        <color rgb="FF333333"/>
        <rFont val="方正书宋_GBK"/>
        <charset val="134"/>
      </rPr>
      <t>个羽毛球场、</t>
    </r>
    <r>
      <rPr>
        <sz val="12"/>
        <color rgb="FF333333"/>
        <rFont val="Times New Roman"/>
        <charset val="134"/>
      </rPr>
      <t>4</t>
    </r>
    <r>
      <rPr>
        <sz val="12"/>
        <color rgb="FF333333"/>
        <rFont val="方正书宋_GBK"/>
        <charset val="134"/>
      </rPr>
      <t>个排球场、一个攀岩墙，以及广州国际学校最大的足球场。</t>
    </r>
    <r>
      <rPr>
        <sz val="12"/>
        <color rgb="FF333333"/>
        <rFont val="Times New Roman"/>
        <charset val="134"/>
      </rPr>
      <t xml:space="preserve">
</t>
    </r>
    <r>
      <rPr>
        <sz val="12"/>
        <color rgb="FF333333"/>
        <rFont val="方正书宋_GBK"/>
        <charset val="134"/>
      </rPr>
      <t>学校图书馆拥有超过</t>
    </r>
    <r>
      <rPr>
        <sz val="12"/>
        <color rgb="FF333333"/>
        <rFont val="Times New Roman"/>
        <charset val="134"/>
      </rPr>
      <t>15,000</t>
    </r>
    <r>
      <rPr>
        <sz val="12"/>
        <color rgb="FF333333"/>
        <rFont val="方正书宋_GBK"/>
        <charset val="134"/>
      </rPr>
      <t>册课程相关的资源和文献，供学生休闲和拓展阅读，同时拥有</t>
    </r>
    <r>
      <rPr>
        <sz val="12"/>
        <color rgb="FF333333"/>
        <rFont val="Times New Roman"/>
        <charset val="134"/>
      </rPr>
      <t>3,000</t>
    </r>
    <r>
      <rPr>
        <sz val="12"/>
        <color rgb="FF333333"/>
        <rFont val="方正书宋_GBK"/>
        <charset val="134"/>
      </rPr>
      <t>多本电子书和有声读物、</t>
    </r>
    <r>
      <rPr>
        <sz val="12"/>
        <color rgb="FF333333"/>
        <rFont val="Times New Roman"/>
        <charset val="134"/>
      </rPr>
      <t>40</t>
    </r>
    <r>
      <rPr>
        <sz val="12"/>
        <color rgb="FF333333"/>
        <rFont val="方正书宋_GBK"/>
        <charset val="134"/>
      </rPr>
      <t>多款杂志和</t>
    </r>
    <r>
      <rPr>
        <sz val="12"/>
        <color rgb="FF333333"/>
        <rFont val="Times New Roman"/>
        <charset val="134"/>
      </rPr>
      <t>25</t>
    </r>
    <r>
      <rPr>
        <sz val="12"/>
        <color rgb="FF333333"/>
        <rFont val="方正书宋_GBK"/>
        <charset val="134"/>
      </rPr>
      <t>个数据库。</t>
    </r>
    <r>
      <rPr>
        <sz val="12"/>
        <color rgb="FF333333"/>
        <rFont val="Times New Roman"/>
        <charset val="134"/>
      </rPr>
      <t xml:space="preserve">
</t>
    </r>
    <r>
      <rPr>
        <sz val="12"/>
        <color rgb="FF333333"/>
        <rFont val="方正书宋_GBK"/>
        <charset val="134"/>
      </rPr>
      <t>学校还有一些正在进行的总体设施规划项目。最重要的一个项目是对</t>
    </r>
    <r>
      <rPr>
        <sz val="12"/>
        <color rgb="FF333333"/>
        <rFont val="Times New Roman"/>
        <charset val="134"/>
      </rPr>
      <t>13,979</t>
    </r>
    <r>
      <rPr>
        <sz val="12"/>
        <color rgb="FF333333"/>
        <rFont val="方正书宋_GBK"/>
        <charset val="134"/>
      </rPr>
      <t>平方米的教学楼进行全面翻新，其中包括一个充满自然光的学习中心、灵活的学习空间和创新实验室。为了支持扩展工程，学校正在修建停车场，该停车场位于足球场下面，足球场也正在升级，将在足球场四周建慢跑跑道。这些改造项目将在</t>
    </r>
    <r>
      <rPr>
        <sz val="12"/>
        <color rgb="FF333333"/>
        <rFont val="Times New Roman"/>
        <charset val="134"/>
      </rPr>
      <t>2021-2022</t>
    </r>
    <r>
      <rPr>
        <sz val="12"/>
        <color rgb="FF333333"/>
        <rFont val="方正书宋_GBK"/>
        <charset val="134"/>
      </rPr>
      <t>学年期间完成。</t>
    </r>
  </si>
  <si>
    <r>
      <rPr>
        <sz val="12"/>
        <color rgb="FF333333"/>
        <rFont val="方正书宋_GBK"/>
        <charset val="134"/>
      </rPr>
      <t>幼儿园</t>
    </r>
    <r>
      <rPr>
        <sz val="12"/>
        <color rgb="FF333333"/>
        <rFont val="Times New Roman"/>
        <charset val="134"/>
      </rPr>
      <t>3</t>
    </r>
    <r>
      <rPr>
        <sz val="12"/>
        <color rgb="FF333333"/>
        <rFont val="方正书宋_GBK"/>
        <charset val="134"/>
      </rPr>
      <t>至</t>
    </r>
    <r>
      <rPr>
        <sz val="12"/>
        <color rgb="FF333333"/>
        <rFont val="Times New Roman"/>
        <charset val="134"/>
      </rPr>
      <t>5</t>
    </r>
    <r>
      <rPr>
        <sz val="12"/>
        <color rgb="FF333333"/>
        <rFont val="方正书宋_GBK"/>
        <charset val="134"/>
      </rPr>
      <t>岁的学生在二沙岛校区蓝楼上课，</t>
    </r>
    <r>
      <rPr>
        <sz val="12"/>
        <color rgb="FF333333"/>
        <rFont val="Times New Roman"/>
        <charset val="134"/>
      </rPr>
      <t>1</t>
    </r>
    <r>
      <rPr>
        <sz val="12"/>
        <color rgb="FF333333"/>
        <rFont val="方正书宋_GBK"/>
        <charset val="134"/>
      </rPr>
      <t>至</t>
    </r>
    <r>
      <rPr>
        <sz val="12"/>
        <color rgb="FF333333"/>
        <rFont val="Times New Roman"/>
        <charset val="134"/>
      </rPr>
      <t>5</t>
    </r>
    <r>
      <rPr>
        <sz val="12"/>
        <color rgb="FF333333"/>
        <rFont val="方正书宋_GBK"/>
        <charset val="134"/>
      </rPr>
      <t>年级的小学在学校主楼上课。</t>
    </r>
    <r>
      <rPr>
        <sz val="12"/>
        <color rgb="FF333333"/>
        <rFont val="Times New Roman"/>
        <charset val="134"/>
      </rPr>
      <t>3</t>
    </r>
    <r>
      <rPr>
        <sz val="12"/>
        <color rgb="FF333333"/>
        <rFont val="方正书宋_GBK"/>
        <charset val="134"/>
      </rPr>
      <t>岁和</t>
    </r>
    <r>
      <rPr>
        <sz val="12"/>
        <color rgb="FF333333"/>
        <rFont val="Times New Roman"/>
        <charset val="134"/>
      </rPr>
      <t>4</t>
    </r>
    <r>
      <rPr>
        <sz val="12"/>
        <color rgb="FF333333"/>
        <rFont val="方正书宋_GBK"/>
        <charset val="134"/>
      </rPr>
      <t>岁小孩子有一个专属的操场，备有专为该年龄段而设的游乐设施，让他们有机会在安全和适合发展的空间中身心全面发展和拓展社交能力。</t>
    </r>
    <r>
      <rPr>
        <sz val="12"/>
        <color rgb="FF333333"/>
        <rFont val="Times New Roman"/>
        <charset val="134"/>
      </rPr>
      <t xml:space="preserve">
</t>
    </r>
    <r>
      <rPr>
        <sz val="12"/>
        <color rgb="FF333333"/>
        <rFont val="方正书宋_GBK"/>
        <charset val="134"/>
      </rPr>
      <t>小学部学生还配备有另外两个操场，一个室外篮球场，一个沙池，一个空调多功能厅，一个护士室和一个有全尺寸篮球场的空调体育馆。</t>
    </r>
    <r>
      <rPr>
        <sz val="12"/>
        <color rgb="FF333333"/>
        <rFont val="Times New Roman"/>
        <charset val="134"/>
      </rPr>
      <t xml:space="preserve">
</t>
    </r>
    <r>
      <rPr>
        <sz val="12"/>
        <color rgb="FF333333"/>
        <rFont val="方正书宋_GBK"/>
        <charset val="134"/>
      </rPr>
      <t>图书馆拥有</t>
    </r>
    <r>
      <rPr>
        <sz val="12"/>
        <color rgb="FF333333"/>
        <rFont val="Times New Roman"/>
        <charset val="134"/>
      </rPr>
      <t>2</t>
    </r>
    <r>
      <rPr>
        <sz val="12"/>
        <color rgb="FF333333"/>
        <rFont val="方正书宋_GBK"/>
        <charset val="134"/>
      </rPr>
      <t>万多册与课程相关的资源和文献藏书，供学生休闲及配合课程学习阅读。</t>
    </r>
  </si>
  <si>
    <t>校园具有20世纪初的校舍建筑，校门、美洲楼、图书馆、澳洲楼、王广昌楼等广州市文物建筑，并设有各个自然学科的实验室，建有图书馆，以及天文台、电子阅览室、网络室、学术报告厅、能容纳1300人的大礼堂、多功能体艺综合楼、天然草地足球场、篮球场、排球场、网球场、羽毛球场、标准游泳池等各类文化体育设施，还有能同时容纳一千多人进餐的广州市A级饭堂</t>
  </si>
  <si>
    <t>BIS国际学校坐落于白云区金沙洲，校园宽广，设有宽敞的教学空间，含音乐舞蹈室、图书馆和信息中心、美术室、创客实验室、实验设备、足球场和自由活动等区域。</t>
  </si>
  <si>
    <t>学校位于花都区狮岭镇石岗村，创办于1947年，1986年迁于现址，占地14300多平方米，拥有12个 教学班，430多名学生。学校教学设备完善，校园环境优雅，校风严谨，学风浓厚，教学水平高，学生素质好</t>
  </si>
  <si>
    <t>广州华美英语实验学校创办于1993年，是归国留学生群体创建并管理的所集幼儿园、小学、初中、普通高中、中加国际高中、加英澳大学预科于一体的全日制中英文寄宿学校;首家省一级民办学校、首届广东省“十佳”民办学校;2006年1月，学校正式被教育部公布为“教育部依法治校示范校”，是广州市教育局下属唯一获得此殊荣的学校。</t>
  </si>
  <si>
    <t>办学规模60个班，其中小学36个班、初中24个班</t>
  </si>
  <si>
    <r>
      <rPr>
        <sz val="11"/>
        <color rgb="FF333333"/>
        <rFont val="方正书宋_GBK"/>
        <charset val="134"/>
      </rPr>
      <t>朝天小学拥有</t>
    </r>
    <r>
      <rPr>
        <sz val="11"/>
        <color rgb="FF333333"/>
        <rFont val="Helvetica Neue"/>
        <charset val="134"/>
      </rPr>
      <t>2</t>
    </r>
    <r>
      <rPr>
        <sz val="11"/>
        <color rgb="FF333333"/>
        <rFont val="方正书宋_GBK"/>
        <charset val="134"/>
      </rPr>
      <t>个室内羽毛球场，</t>
    </r>
    <r>
      <rPr>
        <sz val="11"/>
        <color rgb="FF333333"/>
        <rFont val="Helvetica Neue"/>
        <charset val="134"/>
      </rPr>
      <t>1</t>
    </r>
    <r>
      <rPr>
        <sz val="11"/>
        <color rgb="FF333333"/>
        <rFont val="方正书宋_GBK"/>
        <charset val="134"/>
      </rPr>
      <t>个游泳池，和</t>
    </r>
    <r>
      <rPr>
        <sz val="11"/>
        <color rgb="FF333333"/>
        <rFont val="Helvetica Neue"/>
        <charset val="134"/>
      </rPr>
      <t>2</t>
    </r>
    <r>
      <rPr>
        <sz val="11"/>
        <color rgb="FF333333"/>
        <rFont val="方正书宋_GBK"/>
        <charset val="134"/>
      </rPr>
      <t>个篮球场（一个大篮球场，一个小篮球场），两个风雨操场（分别在满汉楼、朝阳楼）。</t>
    </r>
  </si>
  <si>
    <t>拥有按配备的物理、化学、生物、语言实验室，以及地理、历史专用室和地理园、生物园，建有电子阅览室、校内广播系统、闭路电视系统、电子监控系统、400米标准运动场，开通了千兆校园网</t>
  </si>
  <si>
    <t>除了教学、行政及住宿楼，还有黑箱剧场、体育馆、游泳馆、足球场及400米标准跑道等一流校园设施</t>
  </si>
  <si>
    <t>篮球场，足球场</t>
  </si>
  <si>
    <t>第一体育馆、第二体育馆（拥有全年恒温标准游泳池、羽毛球场、乒乓球场以及健康房等体育场馆）、室外网球场、扇形剧场、综合教学大楼（设有智慧图书馆和全媒体阅读空间、“南山科教中心（STEM课室）”、学科竞赛等区域）、天文馆、众创空间、钢琴室、雕塑室、舞蹈室、浣衣坊等</t>
  </si>
  <si>
    <t>图书馆。实验室，艺术教室，大礼堂，报告厅，健身房，足球场</t>
  </si>
  <si>
    <t>每个班级均有空调、实物投影仪、滑梯、跷跷板、舞蹈、戏水池、秋千等设施；设立科学室、美工室、舞蹈房、阅览区等功能室；每间教室装饰风格模拟家庭布置，让孩子们置身其中如在家里一样尽情舒展，培养孩子们对环境的适应能力和自主的学习能力。</t>
  </si>
  <si>
    <t>小学部的每间教室最多容纳24名学生，所有教室都配有互动式电子白板。同时，小学部配备其他的专业教室，包括：音乐教室、科学教室以及信息技术教室等。
在中学部，除设备完善的教室之外还配备各类多功能教室，包括：先进的音乐设施、设计工作室、专用电脑实验室、科学实验室、艺术工作室、摄影暗房以及两个戏剧工作室。
学校为就读高中的学生打造独立学习空间，学生同时具有独立学习室以及小组合作设施。</t>
  </si>
  <si>
    <r>
      <rPr>
        <sz val="10.5"/>
        <color theme="1"/>
        <rFont val="方正书宋_GBK"/>
        <charset val="134"/>
      </rPr>
      <t>学校依照广东省义务教育标准化学校设置要求，为学生的体育、音乐、艺术、科技等活动提供符合国家标准的的硬件设施：有</t>
    </r>
    <r>
      <rPr>
        <sz val="10.5"/>
        <color theme="1"/>
        <rFont val="Helvetica Neue"/>
        <charset val="134"/>
      </rPr>
      <t>50</t>
    </r>
    <r>
      <rPr>
        <sz val="10.5"/>
        <color theme="1"/>
        <rFont val="方正书宋_GBK"/>
        <charset val="134"/>
      </rPr>
      <t>米奥林匹克游泳池、标准运动场、</t>
    </r>
    <r>
      <rPr>
        <sz val="10.5"/>
        <color theme="1"/>
        <rFont val="Helvetica Neue"/>
        <charset val="134"/>
      </rPr>
      <t>STEM</t>
    </r>
    <r>
      <rPr>
        <sz val="10.5"/>
        <color theme="1"/>
        <rFont val="方正书宋_GBK"/>
        <charset val="134"/>
      </rPr>
      <t>创新实验室、</t>
    </r>
    <r>
      <rPr>
        <sz val="10.5"/>
        <color theme="1"/>
        <rFont val="Helvetica Neue"/>
        <charset val="134"/>
      </rPr>
      <t>AI</t>
    </r>
    <r>
      <rPr>
        <sz val="10.5"/>
        <color theme="1"/>
        <rFont val="方正书宋_GBK"/>
        <charset val="134"/>
      </rPr>
      <t>教室、</t>
    </r>
    <r>
      <rPr>
        <sz val="10.5"/>
        <color theme="1"/>
        <rFont val="Helvetica Neue"/>
        <charset val="134"/>
      </rPr>
      <t>ESL</t>
    </r>
    <r>
      <rPr>
        <sz val="10.5"/>
        <color theme="1"/>
        <rFont val="方正书宋_GBK"/>
        <charset val="134"/>
      </rPr>
      <t>教学中心、数理室、生物园、书画苑、演艺厅、学习资源中心、湿地生态园等多种教学活动场所</t>
    </r>
  </si>
  <si>
    <t>高中部校园占地面积8.075万平方米，校舍建筑面积5.27万平方米。广州市第八十六中学分为雅湖岗校区（高中部）和泰景校区（初中部），高中部有48个教学班，2408名学生，172在编教职工</t>
  </si>
  <si>
    <t>宿舍采取英式寄宿传统，四人间包含独立卫生间，既有相对独立的隐私空间，也方便同宿舍学生的社交，安全性也大大提高。
寄宿学生共享休息室和自习室。男女学生分层住宿，分别由中英文流利的教职员工负责管理。
学校饭堂为寄宿学生提供菜式丰富的中西餐饮，包括早餐、早上/下午课间餐、午餐和晚餐，以保证学生的健康和营养均衡摄入。
除此以外，学校配有24小时全天候护士/营养师服务，确保每个学生的健康、饮食习惯和体重得到全面照顾；晚间护士兼管学生的身心健康、情感和安全。
周一至周四晚餐前的一小时，寄宿学生将参与各种体育运动、健身和游泳等等。学生除了晚修和自习以外，更有一小时的社交时间，确保学生的身心健康得到全面发展。
为保障学生的睡眠质量，学校将确保学生住校期间有至少八小时的睡眠时</t>
  </si>
  <si>
    <t>学校办学条件优越，各类基础设施完善。学校现有大学城、桂花岗两个校区，占地面积2127亩，建筑面积88万平方米。校本部大学城新校园建有功能齐全、设施先进的教学楼、实验楼、演艺中心、体育馆、图书馆、网络中心和学生公寓。图书馆拥有藏书258.44万册，数字资源量达27020GB，订购中外文报刊3723种。校园网络系统完善，拥有41381个网络信息点，全面覆盖了教学区、办公区和生活区，数字校园建设初具规模。学校拥有各类实验室40个，教学科研仪器设备总值达5.215亿元。</t>
  </si>
  <si>
    <t>是否设有寄宿:</t>
  </si>
  <si>
    <t>有可能</t>
  </si>
  <si>
    <t>有</t>
  </si>
  <si>
    <t>不确定</t>
  </si>
  <si>
    <t>没有</t>
  </si>
  <si>
    <t>yes</t>
  </si>
  <si>
    <t>特色课程:</t>
  </si>
  <si>
    <t>学生领导力项目(SLA)/海外课程/Top Up培优项目</t>
  </si>
  <si>
    <t>领导力项目/素质博雅项目</t>
  </si>
  <si>
    <t>同文学堂</t>
  </si>
  <si>
    <t>NIC中西融合课程体系</t>
  </si>
  <si>
    <t>双高中文凭项目（DCP项目）/航空（广州首家航空特色项目）项目/美国GIC五大特色项目</t>
  </si>
  <si>
    <t>IGCSE、A-Level国际课程</t>
  </si>
  <si>
    <t>澳大利亚VCE课程，英国A-Level课程，美国AP课程</t>
  </si>
  <si>
    <r>
      <rPr>
        <sz val="10"/>
        <color rgb="FF000000"/>
        <rFont val="Helvetica Neue"/>
        <charset val="134"/>
      </rPr>
      <t>ipc</t>
    </r>
    <r>
      <rPr>
        <sz val="10"/>
        <color rgb="FF000000"/>
        <rFont val="宋体"/>
        <charset val="134"/>
      </rPr>
      <t>课程</t>
    </r>
    <r>
      <rPr>
        <sz val="10"/>
        <color rgb="FF000000"/>
        <rFont val="Helvetica Neue"/>
        <charset val="134"/>
      </rPr>
      <t xml:space="preserve"> ibpyp</t>
    </r>
  </si>
  <si>
    <t>双轨班，英澳班，美国班</t>
  </si>
  <si>
    <t>中华语言文化，课后活动（ASA）</t>
  </si>
  <si>
    <t>可选修中国现代汉语，法语或西班牙语</t>
  </si>
  <si>
    <t>表演艺术项目/STEAM跨学科项目</t>
  </si>
  <si>
    <t>https://schoollist.m.ieduchina.com/info/71.html</t>
  </si>
  <si>
    <t>https://schoollist.ieduchina.com/info/68.html</t>
  </si>
  <si>
    <t>https://www.ieduglobe.com/xuexiao/uisz/?tgfrom=bdsemGZPc-20210604001075&amp;bd_vid=8574922655232893380</t>
  </si>
  <si>
    <t>特色课程.png</t>
  </si>
  <si>
    <t>学校立足新时代，为卓越人才的培养奠定坚实基础，致力于课程建设和课程改革，做强基础课程，做活外语课程，做新体艺课程，打造多元丰富课程体系。除开齐开足国家课程外，已开设了德语、日语等多语种特色必修课。国画、击剑、网球、人工智能机器人编程与创意智造、陆上冰球、电子工程制作等61门自主选修课</t>
  </si>
  <si>
    <t>为兼顾学生回港澳升读高中，适应港澳地区生活的需要，我校开设了具有港澳特色的校本课程，如繁体字阅读课程、英语听说训练课程等;为强化学生对国家的认同感和民族自豪感，增强学生的文化自信和家国情怀，我校对“港澳子弟班”增设了中华传统优秀文化、岭南特色文化等课程;为提升“港澳子弟班”的综合实践素养，学校还为“港澳子弟班”的学生设置了科技创新方面的课程。</t>
  </si>
  <si>
    <t>英语</t>
  </si>
  <si>
    <t>英语德语法语意大利语</t>
  </si>
  <si>
    <t>AP课程/博雅教育</t>
  </si>
  <si>
    <t>中文课</t>
  </si>
  <si>
    <t>层级式课程体系 /多样化拓展教育</t>
  </si>
  <si>
    <t xml:space="preserve"> 全球校园/表演艺术项目/STEAM跨学科项目</t>
  </si>
  <si>
    <t>二外课程、通识、STEAM课、烹饪、服装设计、摄影、西方礼仪、企业运营课程</t>
  </si>
  <si>
    <r>
      <rPr>
        <sz val="10.5"/>
        <color theme="1"/>
        <rFont val="方正书宋_GBK"/>
        <charset val="134"/>
      </rPr>
      <t>社会</t>
    </r>
    <r>
      <rPr>
        <sz val="10.5"/>
        <color theme="1"/>
        <rFont val="Helvetica Neue"/>
        <charset val="134"/>
      </rPr>
      <t>/</t>
    </r>
    <r>
      <rPr>
        <sz val="10.5"/>
        <color theme="1"/>
        <rFont val="方正书宋_GBK"/>
        <charset val="134"/>
      </rPr>
      <t>经济</t>
    </r>
    <r>
      <rPr>
        <sz val="10.5"/>
        <color theme="1"/>
        <rFont val="Helvetica Neue"/>
        <charset val="134"/>
      </rPr>
      <t>/</t>
    </r>
    <r>
      <rPr>
        <sz val="10.5"/>
        <color theme="1"/>
        <rFont val="方正书宋_GBK"/>
        <charset val="134"/>
      </rPr>
      <t>文化</t>
    </r>
    <r>
      <rPr>
        <sz val="10.5"/>
        <color theme="1"/>
        <rFont val="Helvetica Neue"/>
        <charset val="134"/>
      </rPr>
      <t>/</t>
    </r>
    <r>
      <rPr>
        <sz val="10.5"/>
        <color theme="1"/>
        <rFont val="方正书宋_GBK"/>
        <charset val="134"/>
      </rPr>
      <t>数理进阶</t>
    </r>
    <r>
      <rPr>
        <sz val="10.5"/>
        <color theme="1"/>
        <rFont val="Helvetica Neue"/>
        <charset val="134"/>
      </rPr>
      <t>/</t>
    </r>
    <r>
      <rPr>
        <sz val="10.5"/>
        <color theme="1"/>
        <rFont val="方正书宋_GBK"/>
        <charset val="134"/>
      </rPr>
      <t>人工智能</t>
    </r>
    <r>
      <rPr>
        <sz val="10.5"/>
        <color theme="1"/>
        <rFont val="Helvetica Neue"/>
        <charset val="134"/>
      </rPr>
      <t>/</t>
    </r>
    <r>
      <rPr>
        <sz val="10.5"/>
        <color theme="1"/>
        <rFont val="方正书宋_GBK"/>
        <charset val="134"/>
      </rPr>
      <t>编剧</t>
    </r>
    <r>
      <rPr>
        <sz val="10.5"/>
        <color theme="1"/>
        <rFont val="Helvetica Neue"/>
        <charset val="134"/>
      </rPr>
      <t>/</t>
    </r>
    <r>
      <rPr>
        <sz val="10.5"/>
        <color theme="1"/>
        <rFont val="方正书宋_GBK"/>
        <charset val="134"/>
      </rPr>
      <t>演艺</t>
    </r>
    <r>
      <rPr>
        <sz val="10.5"/>
        <color theme="1"/>
        <rFont val="Helvetica Neue"/>
        <charset val="134"/>
      </rPr>
      <t>/</t>
    </r>
    <r>
      <rPr>
        <sz val="10.5"/>
        <color theme="1"/>
        <rFont val="方正书宋_GBK"/>
        <charset val="134"/>
      </rPr>
      <t>演讲</t>
    </r>
    <r>
      <rPr>
        <sz val="10.5"/>
        <color theme="1"/>
        <rFont val="Helvetica Neue"/>
        <charset val="134"/>
      </rPr>
      <t>/</t>
    </r>
    <r>
      <rPr>
        <sz val="10.5"/>
        <color theme="1"/>
        <rFont val="方正书宋_GBK"/>
        <charset val="134"/>
      </rPr>
      <t>摄影</t>
    </r>
    <r>
      <rPr>
        <sz val="10.5"/>
        <color theme="1"/>
        <rFont val="Helvetica Neue"/>
        <charset val="134"/>
      </rPr>
      <t>/</t>
    </r>
    <r>
      <rPr>
        <sz val="10.5"/>
        <color theme="1"/>
        <rFont val="方正书宋_GBK"/>
        <charset val="134"/>
      </rPr>
      <t>舞蹈</t>
    </r>
    <r>
      <rPr>
        <sz val="10.5"/>
        <color theme="1"/>
        <rFont val="Helvetica Neue"/>
        <charset val="134"/>
      </rPr>
      <t>/</t>
    </r>
    <r>
      <rPr>
        <sz val="10.5"/>
        <color theme="1"/>
        <rFont val="方正书宋_GBK"/>
        <charset val="134"/>
      </rPr>
      <t>击剑</t>
    </r>
    <r>
      <rPr>
        <sz val="10.5"/>
        <color theme="1"/>
        <rFont val="Helvetica Neue"/>
        <charset val="134"/>
      </rPr>
      <t>/</t>
    </r>
    <r>
      <rPr>
        <sz val="10.5"/>
        <color theme="1"/>
        <rFont val="方正书宋_GBK"/>
        <charset val="134"/>
      </rPr>
      <t>高尔夫</t>
    </r>
  </si>
  <si>
    <t>我们的课程设计，旨在让学生在学术、语言、体能和社交方面获得充分锻炼和成功。作为未来各行各业的领导者，我们的学生必须接受不同文化不同阶层的教育洗礼。我希望他们日后既能与总统级别和皇室成员打交道，同时也会向社会最底层需要帮助的人们伸出援手。</t>
  </si>
  <si>
    <t>科技开发与服务、教育培训、信息服务、文化普及、城市建设、文物修复等</t>
  </si>
  <si>
    <t>中黄融课课程体系</t>
  </si>
  <si>
    <t>学术英语课程</t>
  </si>
  <si>
    <t xml:space="preserve">投资额（亿）:	</t>
  </si>
  <si>
    <t>1000万</t>
  </si>
  <si>
    <t>100万</t>
  </si>
  <si>
    <t>1700万</t>
  </si>
  <si>
    <t>1.6亿</t>
  </si>
  <si>
    <t>10亿</t>
  </si>
  <si>
    <t>英文网址:</t>
  </si>
  <si>
    <t>只提供一个网站链接</t>
  </si>
  <si>
    <t>https://www.ulinkcollege.com/en/index/</t>
  </si>
  <si>
    <t>https://www.leh-foshan.cn/home</t>
  </si>
  <si>
    <t>https://www.scnufl.com/en/</t>
  </si>
  <si>
    <t>广州市香江中学,广州市香江中学课程,广州市香江中学招生咨询中心 (114study.com)</t>
  </si>
  <si>
    <t>学校概况-广州市增城区凤凰城中英文学校 (bgyfhc.cn)</t>
  </si>
  <si>
    <t>广州亚加达国际预科 (aicib.org)</t>
  </si>
  <si>
    <t>https://www.isagzlws.com/about/aboutus.php#</t>
  </si>
  <si>
    <t>广州暨大港澳子弟学校 - 广州暨大港澳子弟学校 (asjnu.com)</t>
  </si>
  <si>
    <r>
      <rPr>
        <u/>
        <sz val="10"/>
        <color indexed="14"/>
        <rFont val="Helvetica Neue"/>
        <charset val="134"/>
      </rPr>
      <t>https://cisgz.com/curriculum/mandarin</t>
    </r>
  </si>
  <si>
    <r>
      <rPr>
        <u/>
        <sz val="10"/>
        <color indexed="14"/>
        <rFont val="Helvetica Neue"/>
        <charset val="134"/>
      </rPr>
      <t>https://www.nordangliaeducation.com/en/our-schools/guangzhou</t>
    </r>
  </si>
  <si>
    <t>http://www.utahloy.com/uef/</t>
  </si>
  <si>
    <t>https://www.bisgz.com/</t>
  </si>
  <si>
    <t>https://www.zwcgia.com/xxjs</t>
  </si>
  <si>
    <t>https://www.gdqz.com/zjqz/lxwm</t>
  </si>
  <si>
    <t>http://www.gdsyzx.edu.cn</t>
  </si>
  <si>
    <t>执信中学国际部-官方网站 (zhxhs.net)</t>
  </si>
  <si>
    <t>中山大学剑桥A Level国际课程中心_百度百科 (baidu.com)</t>
  </si>
  <si>
    <t>佛山梅沙双语学校 (vanke.com)</t>
  </si>
  <si>
    <t>https://bgy.gd.cn/</t>
  </si>
  <si>
    <t>https://bigz.basischina.com/#/home?lang=en</t>
  </si>
  <si>
    <t xml:space="preserve">中文网址:	</t>
  </si>
  <si>
    <t>https://www.leh-foshan.cn/</t>
  </si>
  <si>
    <t>http://www.gdfedu.com/assets/module/course/course.html</t>
  </si>
  <si>
    <t>https://www.scnufl.com/</t>
  </si>
  <si>
    <t>https://www.gdufs.edu.cn/</t>
  </si>
  <si>
    <t>http://www.singchin.cn/</t>
  </si>
  <si>
    <t>http://gzpku.net/</t>
  </si>
  <si>
    <t>https://www.isagzfls.com/</t>
  </si>
  <si>
    <t>hgzxzc.com</t>
  </si>
  <si>
    <t>vkmah.com</t>
  </si>
  <si>
    <r>
      <rPr>
        <u/>
        <sz val="10"/>
        <color indexed="14"/>
        <rFont val="Helvetica Neue"/>
        <charset val="134"/>
      </rPr>
      <t>https://cn.cisgz.com/curriculum/mandarin</t>
    </r>
  </si>
  <si>
    <r>
      <rPr>
        <u/>
        <sz val="10"/>
        <color indexed="14"/>
        <rFont val="Helvetica Neue"/>
        <charset val="134"/>
      </rPr>
      <t>https://www.nordangliaeducation.com/zh/our-schools/guangzhou</t>
    </r>
  </si>
  <si>
    <r>
      <rPr>
        <u/>
        <sz val="10"/>
        <color indexed="14"/>
        <rFont val="Helvetica Neue"/>
        <charset val="134"/>
      </rPr>
      <t>https://www.nuodeanda.cn/nas-guangzhou</t>
    </r>
  </si>
  <si>
    <t>http://www.hm163.com</t>
  </si>
  <si>
    <t>广东实验中学</t>
  </si>
  <si>
    <t>https://www.czwie.com/education.aspx?type=11  （非幼儿园官网，集团官网）</t>
  </si>
  <si>
    <t>https://www.nuodeanda.cn/nas-foshan</t>
  </si>
  <si>
    <t>http://zhwx.czwie.com/</t>
  </si>
  <si>
    <t>http://www.gwzcsy.com/</t>
  </si>
  <si>
    <t>https://bigz.basischina.com/#/home?lang=cn</t>
  </si>
  <si>
    <t>运营状态:</t>
  </si>
  <si>
    <t>营运中</t>
  </si>
  <si>
    <t>正运营</t>
  </si>
  <si>
    <t>运行中</t>
  </si>
  <si>
    <t>在</t>
  </si>
  <si>
    <t>正常</t>
  </si>
  <si>
    <t>是否开放申请:</t>
  </si>
  <si>
    <t>是否需要面试:</t>
  </si>
  <si>
    <r>
      <rPr>
        <sz val="10"/>
        <color indexed="8"/>
        <rFont val="Tahoma"/>
        <charset val="134"/>
      </rPr>
      <t xml:space="preserve">申请表——需填写及签署，招生办公室可提供英文翻译协助。
</t>
    </r>
    <r>
      <rPr>
        <sz val="10"/>
        <color indexed="8"/>
        <rFont val="Tahoma"/>
        <charset val="134"/>
      </rPr>
      <t xml:space="preserve">图片——1张学生近照
</t>
    </r>
    <r>
      <rPr>
        <sz val="10"/>
        <color indexed="8"/>
        <rFont val="Tahoma"/>
        <charset val="134"/>
      </rPr>
      <t xml:space="preserve">学生外国护照——护照信息页的复印件
</t>
    </r>
    <r>
      <rPr>
        <sz val="10"/>
        <color indexed="8"/>
        <rFont val="Tahoma"/>
        <charset val="134"/>
      </rPr>
      <t xml:space="preserve">父母护照——父母护照信息页的复印件
</t>
    </r>
    <r>
      <rPr>
        <sz val="10"/>
        <color indexed="8"/>
        <rFont val="Tahoma"/>
        <charset val="134"/>
      </rPr>
      <t xml:space="preserve">过往学习记录：
</t>
    </r>
    <r>
      <rPr>
        <sz val="10"/>
        <color indexed="8"/>
        <rFont val="Tahoma"/>
        <charset val="134"/>
      </rPr>
      <t xml:space="preserve">最近一年的成绩单 (*本学年和上一学年的全年报告)
</t>
    </r>
    <r>
      <rPr>
        <sz val="10"/>
        <color indexed="8"/>
        <rFont val="Tahoma"/>
        <charset val="134"/>
      </rPr>
      <t xml:space="preserve">标准化成绩测试分数（如有）
</t>
    </r>
    <r>
      <rPr>
        <sz val="10"/>
        <color indexed="8"/>
        <rFont val="Tahoma"/>
        <charset val="134"/>
      </rPr>
      <t>申请费2000元人民币——不可退还或转让，用于入学资料审查和测试</t>
    </r>
  </si>
  <si>
    <t>否（就近入学）</t>
  </si>
  <si>
    <t>否（户籍入学）</t>
  </si>
  <si>
    <t>面试流程:</t>
  </si>
  <si>
    <t>面试官通过与学生进行一对一对话来考察学生语言沟通能力、学习热情度、行为表现、态度、学习意愿和行为能力。</t>
  </si>
  <si>
    <t>招生团队安排入学评估和校长面试环节。
第一部分：入学评估（80-100分钟）
线上评估：40-60分钟
英语语言评估：40分钟
英文为非母语的学生同时需要完成ELL英语语言评估
第二部分：面试
学生面试：15-20分钟
家长面谈：5-10分钟</t>
  </si>
  <si>
    <t>学籍户籍不限，需报名参加入学测试
日语小语种课程：数学、历史、物理
AP、A-Level课程入学测试：数学（全英）、英语（笔试）、英语口语面试
国际艺术课程：美术、外语（日语方向无须参加）、面试
高考美术班：素描、色彩
高考传媒班：文艺常识监测、专业方向测试</t>
  </si>
  <si>
    <t>综合素质的面试</t>
  </si>
  <si>
    <t>面试官给出题目并让考生们小组讨论随后请考生做讨论发言来考察考生的英语表述功底，小组合作能力及创新等能力</t>
  </si>
  <si>
    <t>入学考试-录取通知-学习支持</t>
  </si>
  <si>
    <t>You must complete your application to ensure we can proceed to next stage
Items marked with * are required to be filled in
You can add a Maximum of three (3) Parent/Guardian profiles
You can add a maximum of five (5) Children profiles
You can save your progress as you go, and return here anytime using the link at the top of the page
If you are experiencing technical issues, please contact our Admissions Team on +86 (0) 20 8709 4788</t>
  </si>
  <si>
    <t>数学/英语笔试/面试</t>
  </si>
  <si>
    <t>入学考试:英语机考、口语测试、数学笔试。均为英文试卷</t>
  </si>
  <si>
    <t>考试面试</t>
  </si>
  <si>
    <t>笔试面试</t>
  </si>
  <si>
    <t>外教面试+中教面试</t>
  </si>
  <si>
    <t>佛山市诺德安达学校 | 入学条件 | 佛山市诺德安达学校 (nuodeanda.cn)</t>
  </si>
  <si>
    <t>教师人数:</t>
  </si>
  <si>
    <t>选择性有</t>
  </si>
  <si>
    <t>30位</t>
  </si>
  <si>
    <t>20位</t>
  </si>
  <si>
    <t>55位</t>
  </si>
  <si>
    <t>650位</t>
  </si>
  <si>
    <t>150人左右</t>
  </si>
  <si>
    <t>约288人（2304/8）</t>
  </si>
  <si>
    <t xml:space="preserve">录取率:	</t>
  </si>
  <si>
    <t>就近入学（51%）+资源共享（49%</t>
  </si>
  <si>
    <t>由区教育局和学校根据资料审核和积分计算情况进行综合评定，最终确定拟录取名单</t>
  </si>
  <si>
    <t>师生比:</t>
  </si>
  <si>
    <t>1:20</t>
  </si>
  <si>
    <r>
      <rPr>
        <sz val="10"/>
        <color rgb="FF000000"/>
        <rFont val="Helvetica Neue"/>
        <charset val="134"/>
      </rPr>
      <t>1</t>
    </r>
    <r>
      <rPr>
        <sz val="10"/>
        <color rgb="FF000000"/>
        <rFont val="宋体"/>
        <charset val="134"/>
      </rPr>
      <t>比</t>
    </r>
    <r>
      <rPr>
        <sz val="10"/>
        <color rgb="FF000000"/>
        <rFont val="Helvetica Neue"/>
        <charset val="134"/>
      </rPr>
      <t>9</t>
    </r>
  </si>
  <si>
    <t>1;6</t>
  </si>
  <si>
    <t>小学，初中1:8，高中不知</t>
  </si>
  <si>
    <t>1；9</t>
  </si>
  <si>
    <t>1；11</t>
  </si>
  <si>
    <t>1:5.5</t>
  </si>
  <si>
    <t xml:space="preserve">外教人数:	</t>
  </si>
  <si>
    <t>50位</t>
  </si>
  <si>
    <t>学生人数:</t>
  </si>
  <si>
    <t>√ 由于上学帮分年级部展示信息，所以每个学年部的单独显示</t>
  </si>
  <si>
    <t>150人</t>
  </si>
  <si>
    <t>430位</t>
  </si>
  <si>
    <t>3600位</t>
  </si>
  <si>
    <t>450人左右</t>
  </si>
  <si>
    <t>2304名学生</t>
  </si>
  <si>
    <t>2400名</t>
  </si>
  <si>
    <t>学校满园人数:</t>
  </si>
  <si>
    <t>课堂大小:</t>
  </si>
  <si>
    <t>5-24</t>
  </si>
  <si>
    <t>15-24</t>
  </si>
  <si>
    <t>25-30</t>
  </si>
  <si>
    <r>
      <rPr>
        <sz val="11"/>
        <color theme="1"/>
        <rFont val="等线"/>
        <charset val="134"/>
        <scheme val="minor"/>
      </rPr>
      <t>2</t>
    </r>
    <r>
      <rPr>
        <sz val="11"/>
        <color theme="1"/>
        <rFont val="等线"/>
        <charset val="134"/>
        <scheme val="minor"/>
      </rPr>
      <t>5-30</t>
    </r>
  </si>
  <si>
    <r>
      <rPr>
        <sz val="10"/>
        <color rgb="FF000000"/>
        <rFont val="Helvetica Neue"/>
        <charset val="134"/>
      </rPr>
      <t>26</t>
    </r>
    <r>
      <rPr>
        <sz val="10"/>
        <color rgb="FF000000"/>
        <rFont val="宋体"/>
        <charset val="134"/>
      </rPr>
      <t>人</t>
    </r>
  </si>
  <si>
    <r>
      <rPr>
        <sz val="11"/>
        <color theme="1"/>
        <rFont val="等线"/>
        <charset val="134"/>
        <scheme val="minor"/>
      </rPr>
      <t>2</t>
    </r>
    <r>
      <rPr>
        <sz val="11"/>
        <color theme="1"/>
        <rFont val="等线"/>
        <charset val="134"/>
        <scheme val="minor"/>
      </rPr>
      <t>0人以下</t>
    </r>
  </si>
  <si>
    <t>20人/班</t>
  </si>
  <si>
    <t>24-26人</t>
  </si>
  <si>
    <t>20-30</t>
  </si>
  <si>
    <t>小班</t>
  </si>
  <si>
    <t>大班</t>
  </si>
  <si>
    <t>小</t>
  </si>
  <si>
    <t>小班教学，每班不超30人</t>
  </si>
  <si>
    <t>40人</t>
  </si>
  <si>
    <t>15-20</t>
  </si>
  <si>
    <t>留学生国家:</t>
  </si>
  <si>
    <t>美国/英国</t>
  </si>
  <si>
    <t>美国 /英国 /澳大利亚 /加拿大/新加坡</t>
  </si>
  <si>
    <t>美国 /英国 /澳洲 /香港</t>
  </si>
  <si>
    <t>美国 /英国 /澳大利亚 /加拿大</t>
  </si>
  <si>
    <t>美国/加拿大/澳洲/香港/新加坡</t>
  </si>
  <si>
    <t>40+国家和地区学生组成的国际社区</t>
  </si>
  <si>
    <t>50+国家</t>
  </si>
  <si>
    <t>美国/英国/加拿大</t>
  </si>
  <si>
    <t>30多个国家</t>
  </si>
  <si>
    <t>50多</t>
  </si>
  <si>
    <t>美国/英国/新加坡/澳州/加拿大</t>
  </si>
  <si>
    <t>全球</t>
  </si>
  <si>
    <t>日本，亚洲</t>
  </si>
  <si>
    <t>英国/美国/澳大利亚/加拿大</t>
  </si>
  <si>
    <t>英国/美国</t>
  </si>
  <si>
    <t>美国/英国/澳洲/加拿大</t>
  </si>
  <si>
    <t>美国/澳洲/英国/加拿大</t>
  </si>
  <si>
    <t>美国/英国/加拿大/澳大利亚/德国/香港</t>
  </si>
  <si>
    <t>英国/澳大利亚/美国/加拿大</t>
  </si>
  <si>
    <t>美国/英国/加拿大/澳大利亚</t>
  </si>
  <si>
    <t>美国/英国/加拿大/澳大利亚/荷兰/爱尔兰</t>
  </si>
  <si>
    <t>入读率:</t>
  </si>
  <si>
    <t xml:space="preserve">升学率:	</t>
  </si>
  <si>
    <t>TOP20大学录取率超过30%，TOP50大学录取率超过67%，TOP100大学录取率超过 91%，TOP200大学录取率100%。</t>
  </si>
  <si>
    <t>省实AP高原造峰，世界顶尖名校录取成果丰硕。历届毕业生80%被美国前50名校录取，100%被美国前100大学录取，频频问鼎哥伦比亚大学、约翰·霍普金斯大学、杜克大学和康奈尔大学等全美前十及常春藤顶尖名校。
在其他国家及地区的录取成果同样耀眼，学子遍布英国牛津大学、帝国理工学院、伦敦大学学院、伦敦政治经济学院等G5名校，加拿大麦吉尔大学、多伦多大学，澳洲八大名校，新加坡国立大学、南洋理工大学，中国香港四大名校等世界顶尖学府。</t>
  </si>
  <si>
    <t>百分之百录取首选志愿大学</t>
  </si>
  <si>
    <t>招生对象:</t>
  </si>
  <si>
    <t>2022年G6、G9应届毕业生   高一、高二年级插班生</t>
  </si>
  <si>
    <t>1、身心健康的适龄学生，国籍，户籍不限 
2、在读8年级（初⼆）学生 
3、9年级（初三）应届毕业⽣ 
4、10年级、11年级、12年级、须符合我校学分课程规划</t>
  </si>
  <si>
    <t>小学一年级 
年满6周岁以上儿童，2015年9月1日（含）至2016年8月31日（含）出生且尚未接受义务教育的适龄儿童。
 初中一年级（七年级） 
2022年应届小学毕业生。</t>
  </si>
  <si>
    <t>2岁-18岁的学生</t>
  </si>
  <si>
    <t>小学/初中</t>
  </si>
  <si>
    <t>初二和初三、高一在读学生。总人数70人。</t>
  </si>
  <si>
    <t>在广州市内创业或工作的港澳籍人士的港澳籍适龄子女，须同时满足以下三个条件：
1.申请人为该学童的父或母，持有《港澳居民居住证》；
2.申请人在广州市内有合法稳定的住所，申请人或其配偶在广州市内有合法稳定的工作；
3.学童为当年应届小学毕业生，并持有《港澳居民居住证》。
如仅有学童本人为港澳籍，其父母均不属于港澳籍的，不属于“港澳子弟班”的招生范围。</t>
  </si>
  <si>
    <t>户籍入学</t>
  </si>
  <si>
    <t>高中生</t>
  </si>
  <si>
    <t>小学初中高中</t>
  </si>
  <si>
    <t>3-6岁</t>
  </si>
  <si>
    <t>6-18岁学生</t>
  </si>
  <si>
    <t>初三毕业生</t>
  </si>
  <si>
    <t>16-18岁</t>
  </si>
  <si>
    <t>奖学金:</t>
  </si>
  <si>
    <t>1~10万元</t>
  </si>
  <si>
    <t>10w</t>
  </si>
  <si>
    <t>70w</t>
  </si>
  <si>
    <t>校内奖学金+入学奖学金（最高可申请三年全奖）+升学奖学金10万</t>
  </si>
  <si>
    <t>中教人数:</t>
  </si>
  <si>
    <t xml:space="preserve">中外教比:	</t>
  </si>
  <si>
    <t>’4:1</t>
  </si>
  <si>
    <r>
      <rPr>
        <sz val="10"/>
        <color rgb="FF000000"/>
        <rFont val="Helvetica Neue"/>
        <charset val="134"/>
      </rPr>
      <t>2</t>
    </r>
    <r>
      <rPr>
        <sz val="10"/>
        <color rgb="FF000000"/>
        <rFont val="宋体"/>
        <charset val="134"/>
      </rPr>
      <t>比</t>
    </r>
    <r>
      <rPr>
        <sz val="10"/>
        <color rgb="FF000000"/>
        <rFont val="Helvetica Neue"/>
        <charset val="134"/>
      </rPr>
      <t>1</t>
    </r>
  </si>
  <si>
    <t>30:70</t>
  </si>
  <si>
    <t>合作学校:</t>
  </si>
  <si>
    <t>合作学校1</t>
  </si>
  <si>
    <t>领科教育北京校区</t>
  </si>
  <si>
    <t>加拿大艾伯塔省政府认证国际学校</t>
  </si>
  <si>
    <t>茱莉亚学院</t>
  </si>
  <si>
    <t>合作学校2</t>
  </si>
  <si>
    <t>领科教育上海校区</t>
  </si>
  <si>
    <t>中黄GIA国际高中</t>
  </si>
  <si>
    <t>麻省理工学院 (MIT)</t>
  </si>
  <si>
    <t>合作学校3</t>
  </si>
  <si>
    <t>苏州工业园区领科海外教育学校</t>
  </si>
  <si>
    <t>联合国儿童基金会 (UNICEF)</t>
  </si>
  <si>
    <t>合作学校4</t>
  </si>
  <si>
    <t>武汉光谷剑桥国际高中</t>
  </si>
  <si>
    <t>北京房山区诺德安达学校</t>
  </si>
  <si>
    <t>合作学校5</t>
  </si>
  <si>
    <t>NCPA美式中学</t>
  </si>
  <si>
    <t>北京顺义区诺德安达学校</t>
  </si>
  <si>
    <t>合作学校6</t>
  </si>
  <si>
    <t>大连华美学校</t>
  </si>
  <si>
    <t>合作学校7</t>
  </si>
  <si>
    <t>美国加州大学伯克利分校</t>
  </si>
  <si>
    <t>美国格里格斯国际学院</t>
  </si>
  <si>
    <t>广州番禺区诺德安达学校</t>
  </si>
  <si>
    <t xml:space="preserve">开设年级:	</t>
  </si>
  <si>
    <t>幼儿园开设情况:</t>
  </si>
  <si>
    <t>官网</t>
  </si>
  <si>
    <t>小学开设情况:</t>
  </si>
  <si>
    <t>24个班</t>
  </si>
  <si>
    <t>初中开设情况:</t>
  </si>
  <si>
    <t>36个班</t>
  </si>
  <si>
    <t>七年级“港澳子弟班”招生人数30人以内，纳入越秀区公办初中招生计划</t>
  </si>
  <si>
    <t>高中开设情况:</t>
  </si>
  <si>
    <t>良好</t>
  </si>
  <si>
    <t>高一-高三</t>
  </si>
  <si>
    <t>课程信息：</t>
  </si>
  <si>
    <t xml:space="preserve">幼儿园国际课程开设时间:	</t>
  </si>
  <si>
    <t>幼儿园课程认证时间:</t>
  </si>
  <si>
    <t xml:space="preserve">幼儿园在校生人数:	</t>
  </si>
  <si>
    <t>一共一千</t>
  </si>
  <si>
    <t xml:space="preserve">小学国际课程开设时间:	</t>
  </si>
  <si>
    <t>小学在校生人数:</t>
  </si>
  <si>
    <t>270人/新生（港澳班45人）</t>
  </si>
  <si>
    <t>初中国际课程开设时间:</t>
  </si>
  <si>
    <t xml:space="preserve">初中在校生人数:	</t>
  </si>
  <si>
    <t>220人/新生</t>
  </si>
  <si>
    <t>高中国际课程开设时间:</t>
  </si>
  <si>
    <t>高中国际班在校生人数:</t>
  </si>
  <si>
    <t xml:space="preserve">高中国际课程时间:	</t>
  </si>
  <si>
    <t>正常，春季学期+秋季学期</t>
  </si>
  <si>
    <t>是否认证:</t>
  </si>
  <si>
    <t>主流学术保障认证机构</t>
  </si>
  <si>
    <t>https://www.zwcgia.com/zsxx</t>
  </si>
  <si>
    <t>IPC</t>
  </si>
  <si>
    <t>CIS</t>
  </si>
  <si>
    <t>NEASC</t>
  </si>
  <si>
    <t>WASC</t>
  </si>
  <si>
    <t>COBIS</t>
  </si>
  <si>
    <t>ECIS</t>
  </si>
  <si>
    <t>AdvancedED</t>
  </si>
  <si>
    <t>第三方组织机构认证</t>
  </si>
  <si>
    <t>ACAMIS</t>
  </si>
  <si>
    <t>EARCOS</t>
  </si>
  <si>
    <t>FOBISIA</t>
  </si>
  <si>
    <t>圆方</t>
  </si>
  <si>
    <t>课程认证</t>
  </si>
  <si>
    <t>AP国际课程</t>
  </si>
  <si>
    <t>CollegeBoard</t>
  </si>
  <si>
    <t>是，CEEB CODE：694564</t>
  </si>
  <si>
    <t>IBPYP</t>
  </si>
  <si>
    <t>IBMYP</t>
  </si>
  <si>
    <t>IBDP</t>
  </si>
  <si>
    <t>、</t>
  </si>
  <si>
    <t>AP</t>
  </si>
  <si>
    <t>A-Level(CAIE)</t>
  </si>
  <si>
    <t>A-Level(EDEXCEL)</t>
  </si>
  <si>
    <t>A-Level(牛津AQA)</t>
  </si>
  <si>
    <t>this</t>
  </si>
  <si>
    <t>澳洲</t>
  </si>
  <si>
    <t>Aptis</t>
  </si>
  <si>
    <t>Boarding School Association</t>
  </si>
  <si>
    <t>Aptis/XXX</t>
  </si>
  <si>
    <t>当前学费:</t>
  </si>
  <si>
    <t>20w</t>
  </si>
  <si>
    <t>K1</t>
  </si>
  <si>
    <t>14w</t>
  </si>
  <si>
    <r>
      <t>187000</t>
    </r>
    <r>
      <rPr>
        <sz val="11"/>
        <color rgb="FF111111"/>
        <rFont val="宋体"/>
        <charset val="134"/>
      </rPr>
      <t>元</t>
    </r>
    <r>
      <rPr>
        <sz val="11"/>
        <color rgb="FF111111"/>
        <rFont val="Arial"/>
        <charset val="134"/>
      </rPr>
      <t>/</t>
    </r>
    <r>
      <rPr>
        <sz val="11"/>
        <color rgb="FF111111"/>
        <rFont val="宋体"/>
        <charset val="134"/>
      </rPr>
      <t>年</t>
    </r>
  </si>
  <si>
    <t>187000元/年</t>
  </si>
  <si>
    <t>10W-16w</t>
  </si>
  <si>
    <t>9w</t>
  </si>
  <si>
    <t>K2</t>
  </si>
  <si>
    <t>14.8w</t>
  </si>
  <si>
    <t>K3</t>
  </si>
  <si>
    <t>K4</t>
  </si>
  <si>
    <t>K5</t>
  </si>
  <si>
    <t>15.8万</t>
  </si>
  <si>
    <t>16.1w</t>
  </si>
  <si>
    <t>27000/学期</t>
  </si>
  <si>
    <t>义务教育</t>
  </si>
  <si>
    <t>公办免学费，只收少量学杂费</t>
  </si>
  <si>
    <t>120,000人民币/年</t>
  </si>
  <si>
    <t>Y1</t>
  </si>
  <si>
    <r>
      <t>210000</t>
    </r>
    <r>
      <rPr>
        <sz val="11"/>
        <color rgb="FF111111"/>
        <rFont val="宋体"/>
        <charset val="134"/>
      </rPr>
      <t>元</t>
    </r>
    <r>
      <rPr>
        <sz val="11"/>
        <color rgb="FF111111"/>
        <rFont val="Arial"/>
        <charset val="134"/>
      </rPr>
      <t>/</t>
    </r>
    <r>
      <rPr>
        <sz val="11"/>
        <color rgb="FF111111"/>
        <rFont val="宋体"/>
        <charset val="134"/>
      </rPr>
      <t>年</t>
    </r>
  </si>
  <si>
    <t>3w</t>
  </si>
  <si>
    <t>Y2</t>
  </si>
  <si>
    <t>210000元/年</t>
  </si>
  <si>
    <t>Y3</t>
  </si>
  <si>
    <t>Y4</t>
  </si>
  <si>
    <t>Y5</t>
  </si>
  <si>
    <t>Y6</t>
  </si>
  <si>
    <t>225000元/年</t>
  </si>
  <si>
    <t>17.6万</t>
  </si>
  <si>
    <t>17.4w</t>
  </si>
  <si>
    <t>港澳班 29000/学期</t>
  </si>
  <si>
    <t>港澳班 40000/学期</t>
  </si>
  <si>
    <t>155000人民币/年</t>
  </si>
  <si>
    <t>Y7</t>
  </si>
  <si>
    <t>164000-204000</t>
  </si>
  <si>
    <t>Y8</t>
  </si>
  <si>
    <t>21w</t>
  </si>
  <si>
    <t>Y9</t>
  </si>
  <si>
    <t>18.6w</t>
  </si>
  <si>
    <t>260000元/年</t>
  </si>
  <si>
    <t>22w</t>
  </si>
  <si>
    <t>16.8万/学年</t>
  </si>
  <si>
    <t>17.6万/学年</t>
  </si>
  <si>
    <t>无高中</t>
  </si>
  <si>
    <t>183,000人民币/年</t>
  </si>
  <si>
    <t>94000人民币/年</t>
  </si>
  <si>
    <t>Y10</t>
  </si>
  <si>
    <r>
      <rPr>
        <sz val="10"/>
        <color rgb="FF000000"/>
        <rFont val="Helvetica Neue"/>
        <charset val="134"/>
      </rPr>
      <t>20</t>
    </r>
    <r>
      <rPr>
        <sz val="10"/>
        <color rgb="FF000000"/>
        <rFont val="宋体-简"/>
        <charset val="134"/>
      </rPr>
      <t>万左右</t>
    </r>
  </si>
  <si>
    <t>24w</t>
  </si>
  <si>
    <t>8w</t>
  </si>
  <si>
    <t>23.8万元/年</t>
  </si>
  <si>
    <t>Y11</t>
  </si>
  <si>
    <t>25w</t>
  </si>
  <si>
    <t>22.8万元/年</t>
  </si>
  <si>
    <t>Y12</t>
  </si>
  <si>
    <t>26w</t>
  </si>
  <si>
    <t>18.8万元/年</t>
  </si>
  <si>
    <t>Y13</t>
  </si>
  <si>
    <t>27w</t>
  </si>
  <si>
    <t>11w</t>
  </si>
  <si>
    <t>寄宿费:</t>
  </si>
  <si>
    <t>√，在手机端可以查阅，在电脑端无法查阅</t>
  </si>
  <si>
    <t>6000人民币/年</t>
  </si>
  <si>
    <t>5天住宿</t>
  </si>
  <si>
    <r>
      <rPr>
        <sz val="11"/>
        <color rgb="FF111111"/>
        <rFont val="Arial"/>
        <charset val="134"/>
      </rPr>
      <t>8000/</t>
    </r>
    <r>
      <rPr>
        <sz val="11"/>
        <color rgb="FF111111"/>
        <rFont val="方正书宋_GBK"/>
        <charset val="134"/>
      </rPr>
      <t>学期</t>
    </r>
  </si>
  <si>
    <t>3000/学期</t>
  </si>
  <si>
    <t>650/学期</t>
  </si>
  <si>
    <t>1300元/年（7-10人/间）
8000元/年（4-6人/间）
9000元/年（3-4人/间）</t>
  </si>
  <si>
    <t>各年级不同</t>
  </si>
  <si>
    <t>7天住宿</t>
  </si>
  <si>
    <t>其他住宿收费</t>
  </si>
  <si>
    <t>性质：</t>
  </si>
  <si>
    <t>出资或监管集团:</t>
  </si>
  <si>
    <t>广东优联教育服务有限公司</t>
  </si>
  <si>
    <t>同文教育集团</t>
  </si>
  <si>
    <t>广外教育集团</t>
  </si>
  <si>
    <t>广州市华美英语实验学校</t>
  </si>
  <si>
    <t>华美集团</t>
  </si>
  <si>
    <t>广州市黄冠教育</t>
  </si>
  <si>
    <t>武汉灏信信息技术服务有限公司</t>
  </si>
  <si>
    <t>中黄教育集团</t>
  </si>
  <si>
    <t>戴明教育投资有限公司</t>
  </si>
  <si>
    <t>佛山市国信控股</t>
  </si>
  <si>
    <t>广州汉顿教育咨询有限公司</t>
  </si>
  <si>
    <t>广州执信中学</t>
  </si>
  <si>
    <t>爱圣国际教育集团</t>
  </si>
  <si>
    <t>国际教育集团:</t>
  </si>
  <si>
    <t>通过描述获得</t>
  </si>
  <si>
    <t>广州附属中学国际部</t>
  </si>
  <si>
    <t>爱莎国际教育集团</t>
  </si>
  <si>
    <t>美国领事馆</t>
  </si>
  <si>
    <t>誉德莱教育机构(UEF)</t>
  </si>
  <si>
    <t>中黄国际教育集团</t>
  </si>
  <si>
    <t>新哲教育集团</t>
  </si>
  <si>
    <t>广州市黄广教育投资有限公司</t>
  </si>
  <si>
    <t>录取情况：</t>
  </si>
  <si>
    <t>录取通知书数量</t>
  </si>
  <si>
    <t>无具体信息</t>
  </si>
  <si>
    <t>2022年</t>
  </si>
  <si>
    <t>福特汉姆大学</t>
  </si>
  <si>
    <t>旧金山州立学院</t>
  </si>
  <si>
    <t>有，数量未知</t>
  </si>
  <si>
    <t>新南威尔士大学</t>
  </si>
  <si>
    <t>西澳大学</t>
  </si>
  <si>
    <t xml:space="preserve">诺丁汉大学 </t>
  </si>
  <si>
    <t>伦敦玛丽女王学院</t>
  </si>
  <si>
    <t>都柏林圣三一大学</t>
  </si>
  <si>
    <t>多伦多电影学院</t>
  </si>
  <si>
    <t>西蒙菲莎大学</t>
  </si>
  <si>
    <t>上海温哥华电影学院</t>
  </si>
  <si>
    <t>QS10录取：</t>
  </si>
  <si>
    <t>未知</t>
  </si>
  <si>
    <t>不全</t>
  </si>
  <si>
    <t>QS20录取：</t>
  </si>
  <si>
    <t>QS30录取：</t>
  </si>
  <si>
    <t>QS40录取：</t>
  </si>
  <si>
    <t>QS50录取：</t>
  </si>
  <si>
    <t>QS100录取：</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</si>
</sst>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89">
    <font>
      <sz val="11"/>
      <color theme="1"/>
      <name val="等线"/>
      <charset val="134"/>
      <scheme val="minor"/>
    </font>
    <font>
      <sz val="11"/>
      <name val="等线"/>
      <charset val="134"/>
      <scheme val="minor"/>
    </font>
    <font>
      <sz val="11"/>
      <color rgb="FFFF0000"/>
      <name val="等线"/>
      <charset val="134"/>
      <scheme val="minor"/>
    </font>
    <font>
      <b/>
      <sz val="11"/>
      <color theme="1"/>
      <name val="等线"/>
      <charset val="134"/>
      <scheme val="minor"/>
    </font>
    <font>
      <b/>
      <sz val="11"/>
      <color rgb="FFFF0000"/>
      <name val="等线"/>
      <charset val="134"/>
      <scheme val="minor"/>
    </font>
    <font>
      <sz val="11"/>
      <color rgb="FF111111"/>
      <name val="Arial"/>
      <charset val="134"/>
    </font>
    <font>
      <sz val="11"/>
      <color theme="1"/>
      <name val="等线"/>
      <charset val="134"/>
      <scheme val="minor"/>
    </font>
    <font>
      <u/>
      <sz val="11"/>
      <color rgb="FFFF0000"/>
      <name val="等线"/>
      <charset val="134"/>
      <scheme val="minor"/>
    </font>
    <font>
      <u/>
      <sz val="11"/>
      <color theme="10"/>
      <name val="等线"/>
      <charset val="134"/>
      <scheme val="minor"/>
    </font>
    <font>
      <sz val="11"/>
      <color rgb="FFFF0000"/>
      <name val="微软雅黑"/>
      <charset val="134"/>
    </font>
    <font>
      <sz val="11"/>
      <color rgb="FF000000"/>
      <name val="微软雅黑"/>
      <charset val="134"/>
    </font>
    <font>
      <b/>
      <sz val="11"/>
      <color rgb="FF111111"/>
      <name val="Arial"/>
      <charset val="134"/>
    </font>
    <font>
      <sz val="11"/>
      <color rgb="FF000000"/>
      <name val="Segoe UI"/>
      <charset val="134"/>
    </font>
    <font>
      <sz val="11"/>
      <color rgb="FFFF0000"/>
      <name val="Arial"/>
      <charset val="134"/>
    </font>
    <font>
      <sz val="11"/>
      <name val="微软雅黑"/>
      <charset val="134"/>
    </font>
    <font>
      <sz val="7"/>
      <color rgb="FFFF0000"/>
      <name val="宋体"/>
      <charset val="134"/>
    </font>
    <font>
      <sz val="11"/>
      <color rgb="FFFFFFFF"/>
      <name val="微软雅黑"/>
      <charset val="134"/>
    </font>
    <font>
      <sz val="11"/>
      <color rgb="FFFF0000"/>
      <name val="等线"/>
      <charset val="134"/>
      <scheme val="minor"/>
    </font>
    <font>
      <sz val="11"/>
      <color rgb="FF595959"/>
      <name val="Arial"/>
      <charset val="134"/>
    </font>
    <font>
      <sz val="11"/>
      <color rgb="FF111111"/>
      <name val="宋体"/>
      <charset val="134"/>
    </font>
    <font>
      <sz val="11"/>
      <color rgb="FFFF0000"/>
      <name val="宋体"/>
      <charset val="134"/>
    </font>
    <font>
      <sz val="11"/>
      <name val="等线"/>
      <charset val="134"/>
      <scheme val="minor"/>
    </font>
    <font>
      <sz val="12"/>
      <color rgb="FF464646"/>
      <name val="Source Sans Pro"/>
      <charset val="134"/>
    </font>
    <font>
      <u/>
      <sz val="11"/>
      <color rgb="FF800080"/>
      <name val="等线"/>
      <charset val="134"/>
      <scheme val="minor"/>
    </font>
    <font>
      <sz val="10.5"/>
      <color rgb="FF333333"/>
      <name val="方正书宋_GBK"/>
      <charset val="134"/>
    </font>
    <font>
      <sz val="10"/>
      <color rgb="FF333333"/>
      <name val="Arial"/>
      <charset val="134"/>
    </font>
    <font>
      <sz val="12"/>
      <color rgb="FF333333"/>
      <name val="方正书宋_GBK"/>
      <charset val="134"/>
    </font>
    <font>
      <b/>
      <sz val="11"/>
      <color rgb="FFFF0000"/>
      <name val="Arial"/>
      <charset val="134"/>
    </font>
    <font>
      <sz val="11"/>
      <color rgb="FFFF0000"/>
      <name val="Arial"/>
      <charset val="134"/>
    </font>
    <font>
      <b/>
      <sz val="9"/>
      <color rgb="FF333333"/>
      <name val="Verdana"/>
      <charset val="134"/>
    </font>
    <font>
      <sz val="9"/>
      <color rgb="FF575757"/>
      <name val="Verdana"/>
      <charset val="134"/>
    </font>
    <font>
      <b/>
      <sz val="9"/>
      <color rgb="FF921080"/>
      <name val="Verdana"/>
      <charset val="134"/>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u/>
      <sz val="10"/>
      <color indexed="8"/>
      <name val="Helvetica Neue"/>
      <charset val="134"/>
    </font>
    <font>
      <u/>
      <sz val="10"/>
      <color indexed="14"/>
      <name val="Helvetica"/>
      <charset val="134"/>
    </font>
    <font>
      <u/>
      <sz val="10"/>
      <color indexed="14"/>
      <name val="Helvetica Neue"/>
      <charset val="134"/>
    </font>
    <font>
      <sz val="10"/>
      <color rgb="FF000000"/>
      <name val="宋体"/>
      <charset val="134"/>
    </font>
    <font>
      <sz val="10"/>
      <color rgb="FF000000"/>
      <name val="Helvetica Neue"/>
      <charset val="134"/>
    </font>
    <font>
      <sz val="10.5"/>
      <color rgb="FF333333"/>
      <name val="Arial"/>
      <charset val="134"/>
    </font>
    <font>
      <sz val="10"/>
      <color rgb="FF333333"/>
      <name val="宋体"/>
      <charset val="134"/>
    </font>
    <font>
      <sz val="9.75"/>
      <color rgb="FF333333"/>
      <name val="Arial"/>
      <charset val="134"/>
    </font>
    <font>
      <sz val="9.75"/>
      <color rgb="FF333333"/>
      <name val="等线"/>
      <charset val="134"/>
      <scheme val="minor"/>
    </font>
    <font>
      <sz val="11"/>
      <color rgb="FFF73131"/>
      <name val="方正书宋_GBK"/>
      <charset val="134"/>
    </font>
    <font>
      <sz val="11"/>
      <color rgb="FFF73131"/>
      <name val="Arial"/>
      <charset val="134"/>
    </font>
    <font>
      <sz val="9"/>
      <color rgb="FF333333"/>
      <name val="方正书宋_GBK"/>
      <charset val="134"/>
    </font>
    <font>
      <sz val="9"/>
      <color rgb="FF333333"/>
      <name val="Helvetica Neue"/>
      <charset val="134"/>
    </font>
    <font>
      <sz val="9"/>
      <color rgb="FF333333"/>
      <name val="宋体"/>
      <charset val="134"/>
    </font>
    <font>
      <sz val="9"/>
      <color rgb="FF333333"/>
      <name val="Helvetica"/>
      <charset val="134"/>
    </font>
    <font>
      <sz val="10.5"/>
      <color rgb="FF666666"/>
      <name val="宋体"/>
      <charset val="134"/>
    </font>
    <font>
      <sz val="10.5"/>
      <color rgb="FF666666"/>
      <name val="Segoe UI"/>
      <charset val="134"/>
    </font>
    <font>
      <sz val="10"/>
      <color indexed="12"/>
      <name val="Tahoma"/>
      <charset val="134"/>
    </font>
    <font>
      <sz val="10"/>
      <color indexed="8"/>
      <name val="Tahoma"/>
      <charset val="134"/>
    </font>
    <font>
      <sz val="7"/>
      <color rgb="FFFF0000"/>
      <name val="MicrosoftYaHei"/>
      <charset val="134"/>
    </font>
    <font>
      <b/>
      <sz val="10.5"/>
      <color rgb="FF333333"/>
      <name val="Arial"/>
      <charset val="134"/>
    </font>
    <font>
      <u/>
      <sz val="11"/>
      <color rgb="FF0000FF"/>
      <name val="等线"/>
      <charset val="134"/>
      <scheme val="minor"/>
    </font>
    <font>
      <b/>
      <sz val="18"/>
      <color rgb="FF5D2787"/>
      <name val="Arial"/>
      <charset val="134"/>
    </font>
    <font>
      <b/>
      <sz val="18"/>
      <color rgb="FF282828"/>
      <name val="Arial"/>
      <charset val="134"/>
    </font>
    <font>
      <sz val="9"/>
      <color rgb="FF333333"/>
      <name val="Arial"/>
      <charset val="134"/>
    </font>
    <font>
      <sz val="9"/>
      <color rgb="FF136EC2"/>
      <name val="Arial"/>
      <charset val="134"/>
    </font>
    <font>
      <b/>
      <sz val="14"/>
      <color rgb="FF333333"/>
      <name val="等线"/>
      <charset val="134"/>
      <scheme val="minor"/>
    </font>
    <font>
      <b/>
      <sz val="30"/>
      <color rgb="FF333333"/>
      <name val="等线"/>
      <charset val="134"/>
      <scheme val="minor"/>
    </font>
    <font>
      <sz val="10"/>
      <color indexed="8"/>
      <name val="Helvetica Neue"/>
      <charset val="134"/>
    </font>
    <font>
      <sz val="18"/>
      <color rgb="FF333333"/>
      <name val="Arial"/>
      <charset val="134"/>
    </font>
    <font>
      <sz val="18"/>
      <color rgb="FF333333"/>
      <name val="方正书宋_GBK"/>
      <charset val="134"/>
    </font>
    <font>
      <sz val="10"/>
      <color indexed="8"/>
      <name val="Helvetica"/>
      <charset val="134"/>
    </font>
    <font>
      <sz val="12"/>
      <color rgb="FF333333"/>
      <name val="Times New Roman"/>
      <charset val="134"/>
    </font>
    <font>
      <sz val="11"/>
      <color rgb="FF333333"/>
      <name val="方正书宋_GBK"/>
      <charset val="134"/>
    </font>
    <font>
      <sz val="11"/>
      <color rgb="FF333333"/>
      <name val="Helvetica Neue"/>
      <charset val="134"/>
    </font>
    <font>
      <sz val="10.5"/>
      <color theme="1"/>
      <name val="方正书宋_GBK"/>
      <charset val="134"/>
    </font>
    <font>
      <sz val="10.5"/>
      <color theme="1"/>
      <name val="Helvetica Neue"/>
      <charset val="134"/>
    </font>
    <font>
      <sz val="10"/>
      <color rgb="FF000000"/>
      <name val="宋体-简"/>
      <charset val="134"/>
    </font>
    <font>
      <sz val="11"/>
      <color rgb="FF111111"/>
      <name val="方正书宋_GBK"/>
      <charset val="134"/>
    </font>
  </fonts>
  <fills count="38">
    <fill>
      <patternFill patternType="none"/>
    </fill>
    <fill>
      <patternFill patternType="gray125"/>
    </fill>
    <fill>
      <patternFill patternType="solid">
        <fgColor theme="9" tint="0.6"/>
        <bgColor indexed="64"/>
      </patternFill>
    </fill>
    <fill>
      <patternFill patternType="solid">
        <fgColor theme="7" tint="0.6"/>
        <bgColor indexed="64"/>
      </patternFill>
    </fill>
    <fill>
      <patternFill patternType="solid">
        <fgColor theme="9" tint="0.8"/>
        <bgColor indexed="64"/>
      </patternFill>
    </fill>
    <fill>
      <patternFill patternType="solid">
        <fgColor rgb="FFFFFF00"/>
        <bgColor indexed="64"/>
      </patternFill>
    </fill>
    <fill>
      <patternFill patternType="solid">
        <fgColor theme="9" tint="0.4"/>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right/>
      <top/>
      <bottom style="medium">
        <color rgb="FFC2C2C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32" fillId="7" borderId="0" applyNumberFormat="0" applyBorder="0" applyAlignment="0" applyProtection="0">
      <alignment vertical="center"/>
    </xf>
    <xf numFmtId="0" fontId="33" fillId="8"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2" fillId="9" borderId="0" applyNumberFormat="0" applyBorder="0" applyAlignment="0" applyProtection="0">
      <alignment vertical="center"/>
    </xf>
    <xf numFmtId="0" fontId="34" fillId="10" borderId="0" applyNumberFormat="0" applyBorder="0" applyAlignment="0" applyProtection="0">
      <alignment vertical="center"/>
    </xf>
    <xf numFmtId="43" fontId="0" fillId="0" borderId="0" applyFont="0" applyFill="0" applyBorder="0" applyAlignment="0" applyProtection="0"/>
    <xf numFmtId="0" fontId="35" fillId="11" borderId="0" applyNumberFormat="0" applyBorder="0" applyAlignment="0" applyProtection="0">
      <alignment vertical="center"/>
    </xf>
    <xf numFmtId="0" fontId="8" fillId="0" borderId="0" applyNumberFormat="0" applyFill="0" applyBorder="0" applyAlignment="0" applyProtection="0"/>
    <xf numFmtId="9" fontId="0" fillId="0" borderId="0" applyFont="0" applyFill="0" applyBorder="0" applyAlignment="0" applyProtection="0">
      <alignment vertical="center"/>
    </xf>
    <xf numFmtId="0" fontId="36" fillId="0" borderId="0" applyNumberFormat="0" applyFill="0" applyBorder="0" applyAlignment="0" applyProtection="0">
      <alignment vertical="center"/>
    </xf>
    <xf numFmtId="0" fontId="0" fillId="12" borderId="3" applyNumberFormat="0" applyFont="0" applyAlignment="0" applyProtection="0">
      <alignment vertical="center"/>
    </xf>
    <xf numFmtId="0" fontId="35" fillId="13" borderId="0" applyNumberFormat="0" applyBorder="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1" fillId="0" borderId="4" applyNumberFormat="0" applyFill="0" applyAlignment="0" applyProtection="0">
      <alignment vertical="center"/>
    </xf>
    <xf numFmtId="0" fontId="42" fillId="0" borderId="4" applyNumberFormat="0" applyFill="0" applyAlignment="0" applyProtection="0">
      <alignment vertical="center"/>
    </xf>
    <xf numFmtId="0" fontId="35" fillId="14" borderId="0" applyNumberFormat="0" applyBorder="0" applyAlignment="0" applyProtection="0">
      <alignment vertical="center"/>
    </xf>
    <xf numFmtId="0" fontId="37" fillId="0" borderId="5" applyNumberFormat="0" applyFill="0" applyAlignment="0" applyProtection="0">
      <alignment vertical="center"/>
    </xf>
    <xf numFmtId="0" fontId="35" fillId="15" borderId="0" applyNumberFormat="0" applyBorder="0" applyAlignment="0" applyProtection="0">
      <alignment vertical="center"/>
    </xf>
    <xf numFmtId="0" fontId="43" fillId="16" borderId="6" applyNumberFormat="0" applyAlignment="0" applyProtection="0">
      <alignment vertical="center"/>
    </xf>
    <xf numFmtId="0" fontId="44" fillId="16" borderId="2" applyNumberFormat="0" applyAlignment="0" applyProtection="0">
      <alignment vertical="center"/>
    </xf>
    <xf numFmtId="0" fontId="45" fillId="17" borderId="7" applyNumberFormat="0" applyAlignment="0" applyProtection="0">
      <alignment vertical="center"/>
    </xf>
    <xf numFmtId="0" fontId="32" fillId="18" borderId="0" applyNumberFormat="0" applyBorder="0" applyAlignment="0" applyProtection="0">
      <alignment vertical="center"/>
    </xf>
    <xf numFmtId="0" fontId="35" fillId="19" borderId="0" applyNumberFormat="0" applyBorder="0" applyAlignment="0" applyProtection="0">
      <alignment vertical="center"/>
    </xf>
    <xf numFmtId="0" fontId="46" fillId="0" borderId="8" applyNumberFormat="0" applyFill="0" applyAlignment="0" applyProtection="0">
      <alignment vertical="center"/>
    </xf>
    <xf numFmtId="0" fontId="47" fillId="0" borderId="9" applyNumberFormat="0" applyFill="0" applyAlignment="0" applyProtection="0">
      <alignment vertical="center"/>
    </xf>
    <xf numFmtId="0" fontId="48" fillId="20" borderId="0" applyNumberFormat="0" applyBorder="0" applyAlignment="0" applyProtection="0">
      <alignment vertical="center"/>
    </xf>
    <xf numFmtId="0" fontId="49" fillId="21" borderId="0" applyNumberFormat="0" applyBorder="0" applyAlignment="0" applyProtection="0">
      <alignment vertical="center"/>
    </xf>
    <xf numFmtId="0" fontId="32" fillId="22" borderId="0" applyNumberFormat="0" applyBorder="0" applyAlignment="0" applyProtection="0">
      <alignment vertical="center"/>
    </xf>
    <xf numFmtId="0" fontId="35" fillId="23" borderId="0" applyNumberFormat="0" applyBorder="0" applyAlignment="0" applyProtection="0">
      <alignment vertical="center"/>
    </xf>
    <xf numFmtId="0" fontId="32" fillId="24" borderId="0" applyNumberFormat="0" applyBorder="0" applyAlignment="0" applyProtection="0">
      <alignment vertical="center"/>
    </xf>
    <xf numFmtId="0" fontId="32" fillId="25" borderId="0" applyNumberFormat="0" applyBorder="0" applyAlignment="0" applyProtection="0">
      <alignment vertical="center"/>
    </xf>
    <xf numFmtId="0" fontId="32" fillId="26" borderId="0" applyNumberFormat="0" applyBorder="0" applyAlignment="0" applyProtection="0">
      <alignment vertical="center"/>
    </xf>
    <xf numFmtId="0" fontId="32" fillId="27" borderId="0" applyNumberFormat="0" applyBorder="0" applyAlignment="0" applyProtection="0">
      <alignment vertical="center"/>
    </xf>
    <xf numFmtId="0" fontId="35" fillId="28" borderId="0" applyNumberFormat="0" applyBorder="0" applyAlignment="0" applyProtection="0">
      <alignment vertical="center"/>
    </xf>
    <xf numFmtId="0" fontId="35" fillId="29" borderId="0" applyNumberFormat="0" applyBorder="0" applyAlignment="0" applyProtection="0">
      <alignment vertical="center"/>
    </xf>
    <xf numFmtId="0" fontId="32" fillId="30" borderId="0" applyNumberFormat="0" applyBorder="0" applyAlignment="0" applyProtection="0">
      <alignment vertical="center"/>
    </xf>
    <xf numFmtId="0" fontId="32" fillId="31" borderId="0" applyNumberFormat="0" applyBorder="0" applyAlignment="0" applyProtection="0">
      <alignment vertical="center"/>
    </xf>
    <xf numFmtId="0" fontId="35" fillId="32" borderId="0" applyNumberFormat="0" applyBorder="0" applyAlignment="0" applyProtection="0">
      <alignment vertical="center"/>
    </xf>
    <xf numFmtId="0" fontId="32" fillId="33" borderId="0" applyNumberFormat="0" applyBorder="0" applyAlignment="0" applyProtection="0">
      <alignment vertical="center"/>
    </xf>
    <xf numFmtId="0" fontId="35" fillId="34" borderId="0" applyNumberFormat="0" applyBorder="0" applyAlignment="0" applyProtection="0">
      <alignment vertical="center"/>
    </xf>
    <xf numFmtId="0" fontId="35" fillId="35" borderId="0" applyNumberFormat="0" applyBorder="0" applyAlignment="0" applyProtection="0">
      <alignment vertical="center"/>
    </xf>
    <xf numFmtId="0" fontId="32" fillId="36" borderId="0" applyNumberFormat="0" applyBorder="0" applyAlignment="0" applyProtection="0">
      <alignment vertical="center"/>
    </xf>
    <xf numFmtId="0" fontId="35" fillId="37" borderId="0" applyNumberFormat="0" applyBorder="0" applyAlignment="0" applyProtection="0">
      <alignment vertical="center"/>
    </xf>
  </cellStyleXfs>
  <cellXfs count="144">
    <xf numFmtId="0" fontId="0" fillId="0" borderId="0" xfId="0"/>
    <xf numFmtId="0" fontId="0" fillId="0" borderId="0" xfId="0" applyAlignment="1">
      <alignment wrapText="1"/>
    </xf>
    <xf numFmtId="0" fontId="1" fillId="2" borderId="0" xfId="0" applyFont="1" applyFill="1"/>
    <xf numFmtId="0" fontId="0" fillId="2" borderId="0" xfId="0" applyFill="1"/>
    <xf numFmtId="0" fontId="2" fillId="0" borderId="0" xfId="0" applyFont="1"/>
    <xf numFmtId="0" fontId="0" fillId="3" borderId="0" xfId="0" applyFill="1"/>
    <xf numFmtId="0" fontId="0" fillId="4" borderId="0" xfId="0" applyFill="1"/>
    <xf numFmtId="0" fontId="0" fillId="0" borderId="0" xfId="0" applyAlignment="1">
      <alignment horizontal="left" vertical="center"/>
    </xf>
    <xf numFmtId="0" fontId="0" fillId="0" borderId="0" xfId="0" applyAlignment="1">
      <alignment vertical="center"/>
    </xf>
    <xf numFmtId="0" fontId="2" fillId="0" borderId="0" xfId="0" applyFont="1" applyAlignment="1">
      <alignment horizontal="center" wrapText="1"/>
    </xf>
    <xf numFmtId="0" fontId="0" fillId="0" borderId="0" xfId="0" applyAlignment="1">
      <alignment horizontal="center" wrapText="1"/>
    </xf>
    <xf numFmtId="0" fontId="3" fillId="0" borderId="0" xfId="0" applyFont="1" applyAlignment="1">
      <alignment horizontal="left" vertical="center" indent="1"/>
    </xf>
    <xf numFmtId="0" fontId="3" fillId="0" borderId="0" xfId="0" applyFont="1" applyAlignment="1">
      <alignment vertical="center"/>
    </xf>
    <xf numFmtId="0" fontId="0" fillId="0" borderId="0" xfId="0" applyAlignment="1">
      <alignment horizontal="center" vertical="center"/>
    </xf>
    <xf numFmtId="0" fontId="0" fillId="0" borderId="0" xfId="0" applyAlignment="1">
      <alignment horizontal="center" vertical="center" wrapText="1"/>
    </xf>
    <xf numFmtId="0" fontId="4" fillId="0" borderId="0" xfId="0" applyFont="1" applyAlignment="1">
      <alignment horizontal="center" vertical="center"/>
    </xf>
    <xf numFmtId="0" fontId="3" fillId="0" borderId="0" xfId="0" applyFont="1" applyAlignment="1">
      <alignment horizontal="center" vertical="center"/>
    </xf>
    <xf numFmtId="0" fontId="0" fillId="0" borderId="0" xfId="0" applyAlignment="1">
      <alignment horizontal="left" vertical="center" indent="2"/>
    </xf>
    <xf numFmtId="0" fontId="5" fillId="0" borderId="0" xfId="0" applyFont="1" applyAlignment="1">
      <alignment horizontal="center" vertical="center"/>
    </xf>
    <xf numFmtId="0" fontId="5" fillId="0" borderId="0" xfId="0" applyFont="1" applyAlignment="1">
      <alignment horizontal="center" vertical="center" wrapText="1"/>
    </xf>
    <xf numFmtId="0" fontId="2" fillId="0" borderId="0" xfId="0" applyFont="1" applyAlignment="1">
      <alignment horizontal="center" vertical="center"/>
    </xf>
    <xf numFmtId="0" fontId="0" fillId="0" borderId="0" xfId="0" applyAlignment="1">
      <alignment horizontal="left" vertical="center" wrapText="1"/>
    </xf>
    <xf numFmtId="0" fontId="0" fillId="0" borderId="0" xfId="0" applyAlignment="1">
      <alignment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2" fillId="0" borderId="0" xfId="0" applyFont="1" applyAlignment="1">
      <alignment horizontal="center" vertical="center"/>
    </xf>
    <xf numFmtId="0" fontId="7" fillId="0" borderId="0" xfId="10" applyFont="1" applyAlignment="1">
      <alignment horizontal="center" vertical="center" wrapText="1"/>
    </xf>
    <xf numFmtId="0" fontId="7" fillId="0" borderId="0" xfId="10" applyFont="1" applyAlignment="1">
      <alignment horizontal="center" vertical="center" wrapText="1"/>
    </xf>
    <xf numFmtId="0" fontId="8" fillId="0" borderId="0" xfId="10"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horizontal="center" vertical="center" wrapText="1"/>
    </xf>
    <xf numFmtId="0" fontId="11" fillId="0" borderId="0" xfId="0" applyFont="1" applyAlignment="1">
      <alignment horizontal="center" vertical="center"/>
    </xf>
    <xf numFmtId="0" fontId="11" fillId="0" borderId="0" xfId="0" applyFont="1" applyAlignment="1">
      <alignment horizontal="center" vertical="center" wrapText="1"/>
    </xf>
    <xf numFmtId="0" fontId="12" fillId="0" borderId="0" xfId="0" applyFont="1" applyAlignment="1">
      <alignment horizontal="left" vertical="center" indent="2"/>
    </xf>
    <xf numFmtId="0" fontId="13" fillId="0" borderId="0" xfId="0" applyFont="1" applyAlignment="1">
      <alignment horizontal="center" vertical="center" wrapText="1"/>
    </xf>
    <xf numFmtId="0" fontId="2" fillId="0" borderId="0" xfId="0" applyFont="1" applyAlignment="1">
      <alignment horizontal="center" vertical="center" wrapText="1"/>
    </xf>
    <xf numFmtId="0" fontId="14" fillId="0" borderId="0" xfId="0" applyFont="1" applyAlignment="1">
      <alignment wrapText="1"/>
    </xf>
    <xf numFmtId="0" fontId="15" fillId="0" borderId="0" xfId="0" applyFont="1" applyAlignment="1">
      <alignment horizontal="center" vertical="center" wrapText="1"/>
    </xf>
    <xf numFmtId="0" fontId="3" fillId="0" borderId="0" xfId="0" applyFont="1" applyAlignment="1">
      <alignment horizontal="left" vertical="center"/>
    </xf>
    <xf numFmtId="0" fontId="3" fillId="0" borderId="0" xfId="0" applyFont="1" applyAlignment="1">
      <alignment horizontal="center" vertical="center" wrapText="1"/>
    </xf>
    <xf numFmtId="0" fontId="16" fillId="0" borderId="0" xfId="0" applyFont="1" applyAlignment="1">
      <alignment horizontal="justify" vertical="center" wrapText="1"/>
    </xf>
    <xf numFmtId="0" fontId="2" fillId="0" borderId="0" xfId="0" applyFont="1" applyAlignment="1">
      <alignment horizontal="center" wrapText="1"/>
    </xf>
    <xf numFmtId="0" fontId="17" fillId="0" borderId="0" xfId="0" applyFont="1" applyAlignment="1">
      <alignment horizontal="center" wrapText="1"/>
    </xf>
    <xf numFmtId="0" fontId="6" fillId="0" borderId="0" xfId="0" applyFont="1" applyAlignment="1">
      <alignment horizontal="center" wrapText="1"/>
    </xf>
    <xf numFmtId="0" fontId="0" fillId="0" borderId="0" xfId="0" applyAlignment="1">
      <alignment horizontal="left" vertical="center" wrapText="1" indent="3"/>
    </xf>
    <xf numFmtId="0" fontId="17" fillId="0" borderId="0" xfId="0" applyFont="1" applyAlignment="1">
      <alignment horizontal="center" vertical="center" wrapText="1"/>
    </xf>
    <xf numFmtId="0" fontId="18" fillId="0" borderId="0" xfId="0" applyFont="1" applyAlignment="1">
      <alignment horizontal="justify" vertical="center" wrapText="1"/>
    </xf>
    <xf numFmtId="0" fontId="8" fillId="0" borderId="0" xfId="10" applyAlignment="1">
      <alignment horizontal="justify" vertical="center" wrapText="1"/>
    </xf>
    <xf numFmtId="0" fontId="0" fillId="0" borderId="0" xfId="0" applyAlignment="1">
      <alignment horizontal="left" vertical="center" wrapText="1" indent="1"/>
    </xf>
    <xf numFmtId="0" fontId="0" fillId="0" borderId="0" xfId="0" applyAlignment="1">
      <alignment horizontal="left" vertical="center" indent="1"/>
    </xf>
    <xf numFmtId="0" fontId="19" fillId="0" borderId="0" xfId="0" applyFont="1" applyAlignment="1">
      <alignment horizontal="center" vertical="center"/>
    </xf>
    <xf numFmtId="0" fontId="19" fillId="0" borderId="0" xfId="0" applyFont="1" applyAlignment="1">
      <alignment horizontal="center" vertical="center" wrapText="1"/>
    </xf>
    <xf numFmtId="0" fontId="17" fillId="0" borderId="0" xfId="0" applyFont="1" applyAlignment="1">
      <alignment horizontal="center" vertical="center"/>
    </xf>
    <xf numFmtId="0" fontId="6" fillId="0" borderId="0" xfId="0" applyFont="1" applyAlignment="1">
      <alignment horizontal="center" vertical="center"/>
    </xf>
    <xf numFmtId="0" fontId="8" fillId="0" borderId="0" xfId="10" applyAlignment="1">
      <alignment horizontal="center" wrapText="1"/>
    </xf>
    <xf numFmtId="0" fontId="7" fillId="0" borderId="0" xfId="10" applyFont="1" applyAlignment="1">
      <alignment horizontal="center" wrapText="1"/>
    </xf>
    <xf numFmtId="0" fontId="20" fillId="0" borderId="0" xfId="0" applyFont="1" applyAlignment="1">
      <alignment horizontal="center" vertical="center" wrapText="1"/>
    </xf>
    <xf numFmtId="0" fontId="1" fillId="2" borderId="0" xfId="0" applyFont="1" applyFill="1" applyAlignment="1">
      <alignment horizontal="left" vertical="center" indent="1"/>
    </xf>
    <xf numFmtId="0" fontId="1" fillId="2" borderId="0" xfId="0" applyFont="1" applyFill="1" applyAlignment="1">
      <alignment vertical="center"/>
    </xf>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1" fillId="2" borderId="0" xfId="0" applyFont="1" applyFill="1" applyAlignment="1">
      <alignment horizontal="center" vertical="center" wrapText="1"/>
    </xf>
    <xf numFmtId="0" fontId="21" fillId="2" borderId="0" xfId="0" applyFont="1" applyFill="1" applyAlignment="1">
      <alignment horizontal="center" vertical="center" wrapText="1"/>
    </xf>
    <xf numFmtId="1" fontId="2" fillId="0" borderId="0" xfId="0" applyNumberFormat="1" applyFont="1" applyAlignment="1">
      <alignment horizontal="center" vertical="center"/>
    </xf>
    <xf numFmtId="1" fontId="0" fillId="0" borderId="0" xfId="0" applyNumberFormat="1" applyAlignment="1">
      <alignment horizontal="center" vertical="center"/>
    </xf>
    <xf numFmtId="0" fontId="2" fillId="5" borderId="0" xfId="0" applyFont="1" applyFill="1" applyAlignment="1">
      <alignment horizontal="center" vertical="center"/>
    </xf>
    <xf numFmtId="0" fontId="0" fillId="5" borderId="0" xfId="0" applyFill="1" applyAlignment="1">
      <alignment horizontal="center" vertical="center"/>
    </xf>
    <xf numFmtId="16" fontId="2" fillId="0" borderId="0" xfId="0" applyNumberFormat="1" applyFont="1" applyAlignment="1">
      <alignment horizontal="center" vertical="center"/>
    </xf>
    <xf numFmtId="16" fontId="0" fillId="0" borderId="0" xfId="0" applyNumberFormat="1" applyAlignment="1">
      <alignment horizontal="center" vertical="center"/>
    </xf>
    <xf numFmtId="0" fontId="22" fillId="0" borderId="0" xfId="0" applyFont="1" applyAlignment="1">
      <alignment vertical="center"/>
    </xf>
    <xf numFmtId="9" fontId="2" fillId="0" borderId="0" xfId="0" applyNumberFormat="1" applyFont="1" applyAlignment="1">
      <alignment horizontal="center" vertical="center"/>
    </xf>
    <xf numFmtId="9" fontId="0" fillId="0" borderId="0" xfId="0" applyNumberFormat="1" applyAlignment="1">
      <alignment horizontal="center" vertical="center"/>
    </xf>
    <xf numFmtId="0" fontId="0" fillId="5" borderId="0" xfId="0" applyFill="1" applyAlignment="1">
      <alignment vertical="center"/>
    </xf>
    <xf numFmtId="0" fontId="13" fillId="5" borderId="0" xfId="0" applyFont="1" applyFill="1" applyAlignment="1">
      <alignment horizontal="center" vertical="center" wrapText="1"/>
    </xf>
    <xf numFmtId="0" fontId="0" fillId="3" borderId="0" xfId="0" applyFill="1" applyAlignment="1">
      <alignment horizontal="center" wrapText="1"/>
    </xf>
    <xf numFmtId="0" fontId="0" fillId="4" borderId="0" xfId="0" applyFill="1" applyAlignment="1">
      <alignment horizontal="center" wrapText="1"/>
    </xf>
    <xf numFmtId="0" fontId="3" fillId="3" borderId="0" xfId="0" applyFont="1" applyFill="1" applyAlignment="1">
      <alignment horizontal="center" vertical="center"/>
    </xf>
    <xf numFmtId="0" fontId="3" fillId="4" borderId="0" xfId="0" applyFont="1" applyFill="1" applyAlignment="1">
      <alignment horizontal="center" vertical="center"/>
    </xf>
    <xf numFmtId="0" fontId="0" fillId="3" borderId="0" xfId="0" applyFill="1" applyAlignment="1">
      <alignment horizontal="center" vertical="center"/>
    </xf>
    <xf numFmtId="0" fontId="0" fillId="4" borderId="0" xfId="0" applyFill="1" applyAlignment="1">
      <alignment horizontal="center" vertical="center"/>
    </xf>
    <xf numFmtId="0" fontId="0" fillId="3" borderId="0" xfId="0" applyFill="1" applyAlignment="1">
      <alignment horizontal="center" vertical="center" wrapText="1"/>
    </xf>
    <xf numFmtId="0" fontId="0" fillId="4" borderId="0" xfId="0" applyFill="1" applyAlignment="1">
      <alignment horizontal="center" vertical="center" wrapText="1"/>
    </xf>
    <xf numFmtId="0" fontId="8" fillId="3" borderId="0" xfId="10" applyFill="1" applyAlignment="1">
      <alignment horizontal="center" vertical="center" wrapText="1"/>
    </xf>
    <xf numFmtId="0" fontId="8" fillId="4" borderId="0" xfId="10" applyFill="1" applyAlignment="1">
      <alignment horizontal="center" vertical="center" wrapText="1"/>
    </xf>
    <xf numFmtId="0" fontId="10" fillId="3" borderId="0" xfId="0" applyFont="1" applyFill="1" applyAlignment="1">
      <alignment horizontal="center" vertical="center" wrapText="1"/>
    </xf>
    <xf numFmtId="0" fontId="10" fillId="4" borderId="0" xfId="0" applyFont="1" applyFill="1" applyAlignment="1">
      <alignment horizontal="center" vertical="center" wrapText="1"/>
    </xf>
    <xf numFmtId="0" fontId="5" fillId="3" borderId="0" xfId="0" applyFont="1" applyFill="1" applyAlignment="1">
      <alignment horizontal="center" vertical="center" wrapText="1"/>
    </xf>
    <xf numFmtId="0" fontId="5" fillId="4" borderId="0" xfId="0" applyFont="1" applyFill="1" applyAlignment="1">
      <alignment horizontal="center" vertical="center" wrapText="1"/>
    </xf>
    <xf numFmtId="0" fontId="8" fillId="3" borderId="0" xfId="10" applyFill="1" applyAlignment="1">
      <alignment horizontal="center" wrapText="1"/>
    </xf>
    <xf numFmtId="0" fontId="8" fillId="4" borderId="0" xfId="10" applyFill="1" applyAlignment="1">
      <alignment horizontal="center" wrapText="1"/>
    </xf>
    <xf numFmtId="0" fontId="19" fillId="4" borderId="0" xfId="0" applyFont="1" applyFill="1" applyAlignment="1">
      <alignment horizontal="center" vertical="center" wrapText="1"/>
    </xf>
    <xf numFmtId="0" fontId="1" fillId="4" borderId="0" xfId="0" applyFont="1" applyFill="1" applyAlignment="1">
      <alignment horizontal="center" vertical="center" wrapText="1"/>
    </xf>
    <xf numFmtId="1" fontId="0" fillId="3" borderId="0" xfId="0" applyNumberFormat="1" applyFill="1" applyAlignment="1">
      <alignment horizontal="center" vertical="center"/>
    </xf>
    <xf numFmtId="1" fontId="0" fillId="4" borderId="0" xfId="0" applyNumberFormat="1" applyFill="1" applyAlignment="1">
      <alignment horizontal="center" vertical="center"/>
    </xf>
    <xf numFmtId="16" fontId="0" fillId="3" borderId="0" xfId="0" applyNumberFormat="1" applyFill="1" applyAlignment="1">
      <alignment horizontal="center" vertical="center"/>
    </xf>
    <xf numFmtId="16" fontId="0" fillId="4" borderId="0" xfId="0" applyNumberFormat="1" applyFill="1" applyAlignment="1">
      <alignment horizontal="center" vertical="center"/>
    </xf>
    <xf numFmtId="9" fontId="0" fillId="3" borderId="0" xfId="0" applyNumberFormat="1" applyFill="1" applyAlignment="1">
      <alignment horizontal="center" vertical="center"/>
    </xf>
    <xf numFmtId="9" fontId="0" fillId="4" borderId="0" xfId="0" applyNumberFormat="1" applyFill="1" applyAlignment="1">
      <alignment horizontal="center" vertical="center"/>
    </xf>
    <xf numFmtId="0" fontId="23" fillId="0" borderId="0" xfId="10" applyFont="1" applyAlignment="1">
      <alignment horizontal="center" vertical="center" wrapText="1"/>
    </xf>
    <xf numFmtId="0" fontId="24" fillId="0" borderId="0" xfId="0" applyFont="1" applyAlignment="1">
      <alignment horizontal="center" vertical="center" wrapText="1"/>
    </xf>
    <xf numFmtId="0" fontId="8" fillId="0" borderId="0" xfId="10" applyAlignment="1">
      <alignment horizontal="center" vertical="center"/>
    </xf>
    <xf numFmtId="0" fontId="25" fillId="0" borderId="0" xfId="0" applyFont="1" applyAlignment="1">
      <alignment horizontal="center" vertical="center" wrapText="1"/>
    </xf>
    <xf numFmtId="0" fontId="26" fillId="0" borderId="0" xfId="0" applyFont="1" applyAlignment="1">
      <alignment horizontal="center" vertical="center" wrapText="1"/>
    </xf>
    <xf numFmtId="0" fontId="8" fillId="0" borderId="0" xfId="10"/>
    <xf numFmtId="47" fontId="0" fillId="0" borderId="0" xfId="0" applyNumberFormat="1" applyAlignment="1">
      <alignment horizontal="center" vertical="center"/>
    </xf>
    <xf numFmtId="49" fontId="0" fillId="0" borderId="0" xfId="0" applyNumberFormat="1" applyAlignment="1">
      <alignment horizontal="center" wrapText="1"/>
    </xf>
    <xf numFmtId="20" fontId="0" fillId="0" borderId="0" xfId="0" applyNumberFormat="1" applyAlignment="1">
      <alignment horizontal="center" vertical="center"/>
    </xf>
    <xf numFmtId="0" fontId="8" fillId="0" borderId="0" xfId="10" applyFill="1" applyAlignment="1">
      <alignment horizontal="center" vertical="center" wrapText="1"/>
    </xf>
    <xf numFmtId="0" fontId="0" fillId="2" borderId="0" xfId="0" applyFill="1" applyAlignment="1">
      <alignment horizontal="left" vertical="center" indent="1"/>
    </xf>
    <xf numFmtId="0" fontId="0" fillId="2" borderId="0" xfId="0" applyFill="1" applyAlignment="1">
      <alignment vertical="center"/>
    </xf>
    <xf numFmtId="0" fontId="0" fillId="2" borderId="0" xfId="0" applyFill="1" applyAlignment="1">
      <alignment horizontal="center" vertical="center"/>
    </xf>
    <xf numFmtId="0" fontId="0" fillId="2" borderId="0" xfId="0" applyFill="1" applyAlignment="1">
      <alignment horizontal="center" vertical="center" wrapText="1"/>
    </xf>
    <xf numFmtId="0" fontId="2" fillId="2" borderId="0" xfId="0" applyFont="1" applyFill="1" applyAlignment="1">
      <alignment horizontal="center" vertical="center"/>
    </xf>
    <xf numFmtId="0" fontId="0" fillId="2" borderId="0" xfId="0" applyFill="1" applyAlignment="1">
      <alignment horizontal="left" vertical="center" indent="2"/>
    </xf>
    <xf numFmtId="0" fontId="2" fillId="2" borderId="0" xfId="0" applyFont="1" applyFill="1" applyAlignment="1">
      <alignment horizontal="center" vertical="center"/>
    </xf>
    <xf numFmtId="0" fontId="20" fillId="2" borderId="0" xfId="0" applyFont="1" applyFill="1" applyAlignment="1">
      <alignment horizontal="center" vertical="center" wrapText="1"/>
    </xf>
    <xf numFmtId="0" fontId="13" fillId="2" borderId="0" xfId="0" applyFont="1" applyFill="1" applyAlignment="1">
      <alignment horizontal="center" vertical="center" wrapText="1"/>
    </xf>
    <xf numFmtId="0" fontId="5" fillId="2" borderId="0" xfId="0" applyFont="1" applyFill="1" applyAlignment="1">
      <alignment horizontal="center" vertical="center" wrapText="1"/>
    </xf>
    <xf numFmtId="0" fontId="3" fillId="2" borderId="0" xfId="0" applyFont="1" applyFill="1" applyAlignment="1">
      <alignment horizontal="left" vertical="center"/>
    </xf>
    <xf numFmtId="0" fontId="3" fillId="2" borderId="0" xfId="0" applyFont="1" applyFill="1" applyAlignment="1">
      <alignment vertical="center"/>
    </xf>
    <xf numFmtId="0" fontId="11" fillId="2" borderId="0" xfId="0" applyFont="1" applyFill="1" applyAlignment="1">
      <alignment horizontal="center" vertical="center"/>
    </xf>
    <xf numFmtId="0" fontId="11" fillId="2" borderId="0" xfId="0" applyFont="1" applyFill="1" applyAlignment="1">
      <alignment horizontal="center" vertical="center" wrapText="1"/>
    </xf>
    <xf numFmtId="0" fontId="27" fillId="2" borderId="0" xfId="0" applyFont="1" applyFill="1" applyAlignment="1">
      <alignment horizontal="center" vertical="center" wrapText="1"/>
    </xf>
    <xf numFmtId="0" fontId="5" fillId="2" borderId="0" xfId="0" applyFont="1" applyFill="1" applyAlignment="1">
      <alignment horizontal="center" vertical="center"/>
    </xf>
    <xf numFmtId="0" fontId="28" fillId="2" borderId="0" xfId="0" applyFont="1" applyFill="1" applyAlignment="1">
      <alignment horizontal="center" vertical="center" wrapText="1"/>
    </xf>
    <xf numFmtId="0" fontId="3" fillId="6" borderId="0" xfId="0" applyFont="1" applyFill="1" applyAlignment="1">
      <alignment horizontal="left" vertical="center"/>
    </xf>
    <xf numFmtId="0" fontId="0" fillId="6" borderId="0" xfId="0" applyFill="1" applyAlignment="1">
      <alignment horizontal="left" vertical="center" indent="2"/>
    </xf>
    <xf numFmtId="3" fontId="5" fillId="0" borderId="0" xfId="0" applyNumberFormat="1" applyFont="1" applyAlignment="1">
      <alignment horizontal="center" vertical="center" wrapText="1"/>
    </xf>
    <xf numFmtId="3" fontId="13" fillId="0" borderId="0" xfId="0" applyNumberFormat="1" applyFont="1" applyAlignment="1">
      <alignment horizontal="center" vertical="center" wrapText="1"/>
    </xf>
    <xf numFmtId="0" fontId="11" fillId="4" borderId="0" xfId="0" applyFont="1" applyFill="1" applyAlignment="1">
      <alignment horizontal="center" vertical="center" wrapText="1"/>
    </xf>
    <xf numFmtId="3" fontId="5" fillId="3" borderId="0" xfId="0" applyNumberFormat="1" applyFont="1" applyFill="1" applyAlignment="1">
      <alignment horizontal="center" vertical="center" wrapText="1"/>
    </xf>
    <xf numFmtId="3" fontId="5" fillId="4" borderId="0" xfId="0" applyNumberFormat="1" applyFont="1" applyFill="1" applyAlignment="1">
      <alignment horizontal="center" vertical="center" wrapText="1"/>
    </xf>
    <xf numFmtId="3" fontId="13" fillId="0" borderId="0" xfId="8" applyNumberFormat="1" applyFont="1" applyFill="1" applyAlignment="1">
      <alignment horizontal="center" vertical="center" wrapText="1"/>
    </xf>
    <xf numFmtId="3" fontId="5" fillId="0" borderId="0" xfId="8" applyNumberFormat="1" applyFont="1" applyFill="1" applyAlignment="1">
      <alignment horizontal="center" vertical="center" wrapText="1"/>
    </xf>
    <xf numFmtId="0" fontId="4" fillId="2" borderId="0" xfId="0" applyFont="1" applyFill="1" applyAlignment="1">
      <alignment horizontal="center" vertical="center"/>
    </xf>
    <xf numFmtId="0" fontId="6" fillId="2" borderId="0" xfId="0" applyFont="1" applyFill="1" applyAlignment="1">
      <alignment horizontal="center" vertical="center"/>
    </xf>
    <xf numFmtId="3" fontId="5" fillId="3" borderId="0" xfId="8" applyNumberFormat="1" applyFont="1" applyFill="1" applyAlignment="1">
      <alignment horizontal="center" vertical="center" wrapText="1"/>
    </xf>
    <xf numFmtId="3" fontId="5" fillId="4" borderId="0" xfId="8" applyNumberFormat="1" applyFont="1" applyFill="1" applyAlignment="1">
      <alignment horizontal="center" vertical="center" wrapText="1"/>
    </xf>
    <xf numFmtId="0" fontId="3" fillId="2" borderId="0" xfId="0" applyFont="1" applyFill="1" applyAlignment="1">
      <alignment horizontal="center" vertical="center"/>
    </xf>
    <xf numFmtId="0" fontId="0" fillId="6" borderId="0" xfId="0" applyFill="1" applyAlignment="1">
      <alignment horizontal="center" vertical="center" wrapText="1"/>
    </xf>
    <xf numFmtId="0" fontId="29" fillId="0" borderId="0" xfId="0" applyFont="1" applyAlignment="1">
      <alignment horizontal="left" vertical="center" wrapText="1"/>
    </xf>
    <xf numFmtId="0" fontId="30" fillId="0" borderId="1" xfId="0" applyFont="1" applyBorder="1" applyAlignment="1">
      <alignment vertical="center" wrapText="1"/>
    </xf>
    <xf numFmtId="0" fontId="31" fillId="0" borderId="1" xfId="0" applyFont="1" applyBorder="1" applyAlignment="1">
      <alignment vertical="center" wrapText="1"/>
    </xf>
    <xf numFmtId="0" fontId="8" fillId="0" borderId="1" xfId="10" applyFill="1" applyBorder="1" applyAlignment="1">
      <alignment vertical="center" wrapText="1"/>
    </xf>
    <xf numFmtId="0" fontId="0" fillId="0" borderId="0" xfId="0" applyAlignment="1" quotePrefix="1">
      <alignment horizontal="center" wrapText="1"/>
    </xf>
    <xf numFmtId="0" fontId="2" fillId="0" borderId="0" xfId="0" applyFont="1" applyAlignment="1" quotePrefix="1">
      <alignment horizontal="center" vertical="center"/>
    </xf>
    <xf numFmtId="0" fontId="17" fillId="0" borderId="0" xfId="0" applyFont="1" applyAlignment="1" quotePrefix="1">
      <alignment horizontal="center" vertical="center"/>
    </xf>
    <xf numFmtId="0" fontId="0" fillId="0" borderId="0" xfId="0" applyAlignment="1" quotePrefix="1">
      <alignment horizontal="center" vertical="center"/>
    </xf>
    <xf numFmtId="47" fontId="0" fillId="0" borderId="0" xfId="0" applyNumberFormat="1" applyAlignment="1" quotePrefix="1">
      <alignment horizontal="center" vertical="center"/>
    </xf>
    <xf numFmtId="16" fontId="2" fillId="0" borderId="0" xfId="0" applyNumberFormat="1" applyFont="1" applyAlignment="1" quotePrefix="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49</xdr:col>
      <xdr:colOff>23495</xdr:colOff>
      <xdr:row>26</xdr:row>
      <xdr:rowOff>15240</xdr:rowOff>
    </xdr:from>
    <xdr:to>
      <xdr:col>49</xdr:col>
      <xdr:colOff>1287145</xdr:colOff>
      <xdr:row>27</xdr:row>
      <xdr:rowOff>40640</xdr:rowOff>
    </xdr:to>
    <xdr:pic>
      <xdr:nvPicPr>
        <xdr:cNvPr id="2" name="图片 1" descr="Image_NAS Foshan_2021-27_Julia LI_NAS_FS_teachers_feature_310x310_1-1"/>
        <xdr:cNvPicPr>
          <a:picLocks noChangeAspect="1"/>
        </xdr:cNvPicPr>
      </xdr:nvPicPr>
      <xdr:blipFill>
        <a:blip r:embed="rId1"/>
        <a:stretch>
          <a:fillRect/>
        </a:stretch>
      </xdr:blipFill>
      <xdr:spPr>
        <a:xfrm>
          <a:off x="137330180" y="37610415"/>
          <a:ext cx="1263650" cy="111125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www.betteredu.net/university/university_cnd/uni_cndli/" TargetMode="External"/><Relationship Id="rId2" Type="http://schemas.openxmlformats.org/officeDocument/2006/relationships/hyperlink" Target="http://www.betteredu.net/university/university_usa/uni_usali/" TargetMode="External"/><Relationship Id="rId1" Type="http://schemas.openxmlformats.org/officeDocument/2006/relationships/hyperlink" Target="http://www.betteredu.net/university/university_hk/uni_hkli/"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ulinkcollege.com/" TargetMode="External"/></Relationships>
</file>

<file path=xl/worksheets/_rels/sheet3.xml.rels><?xml version="1.0" encoding="UTF-8" standalone="yes"?>
<Relationships xmlns="http://schemas.openxmlformats.org/package/2006/relationships"><Relationship Id="rId99" Type="http://schemas.openxmlformats.org/officeDocument/2006/relationships/hyperlink" Target="http://gd.yuloo.com/gjxx/gdss/" TargetMode="External"/><Relationship Id="rId98" Type="http://schemas.openxmlformats.org/officeDocument/2006/relationships/hyperlink" Target="http://www.hm163.com/" TargetMode="External"/><Relationship Id="rId97" Type="http://schemas.openxmlformats.org/officeDocument/2006/relationships/hyperlink" Target="https://www.ieduchina.com/uploadfile/college/202108/1628676121.png" TargetMode="External"/><Relationship Id="rId96" Type="http://schemas.openxmlformats.org/officeDocument/2006/relationships/hyperlink" Target="http://hm-img.hm163.com/images/20200529/b07d73016e3fdd7ff35809f5a10a547b.jpg" TargetMode="External"/><Relationship Id="rId95" Type="http://schemas.openxmlformats.org/officeDocument/2006/relationships/hyperlink" Target="http://www.boyaeg.com/upLoad/sort/month_1201/201201191654095077.jpg" TargetMode="External"/><Relationship Id="rId94" Type="http://schemas.openxmlformats.org/officeDocument/2006/relationships/hyperlink" Target="http://www.boyaeg.com/upLoad/sort/month_1310/201310281353376716.jpg" TargetMode="External"/><Relationship Id="rId93" Type="http://schemas.openxmlformats.org/officeDocument/2006/relationships/hyperlink" Target="https://bkimg.cdn.bcebos.com/pic/359b033b5bb5c9ea15cebfc06076a1003af33a8715ca?x-bce-process=image/resize,m_lfit,w_536,limit_1" TargetMode="External"/><Relationship Id="rId92" Type="http://schemas.openxmlformats.org/officeDocument/2006/relationships/hyperlink" Target="http://www.boyaeg.com/upLoad/sort/month_1210/201210261628386864.jpg" TargetMode="External"/><Relationship Id="rId91" Type="http://schemas.openxmlformats.org/officeDocument/2006/relationships/hyperlink" Target="http://www.boyaeg.com/" TargetMode="External"/><Relationship Id="rId90" Type="http://schemas.openxmlformats.org/officeDocument/2006/relationships/hyperlink" Target="http://n.sinaimg.cn/edu/transform/116/w550h366/20180410/CdQz-fyzeypz9987843.jpg" TargetMode="External"/><Relationship Id="rId9" Type="http://schemas.openxmlformats.org/officeDocument/2006/relationships/hyperlink" Target="https://baike.baidu.com/pic/&#24191;&#24030;&#24066;&#36234;&#31168;&#21306;&#26397;&#22825;&#23567;&#23398;/23673492/1/fc1f4134970a304e05d805e4d7c8a786c9175c31?fr=lemma" TargetMode="External"/><Relationship Id="rId89" Type="http://schemas.openxmlformats.org/officeDocument/2006/relationships/hyperlink" Target="https://tse3-mm.cn.bing.net/th/id/OIP-C.5ERA5YPUuu6zXzD5t292SQAAAA?pid=ImgDet&amp;rs=1" TargetMode="External"/><Relationship Id="rId88" Type="http://schemas.openxmlformats.org/officeDocument/2006/relationships/hyperlink" Target="https://pic.rmb.bdstatic.com/bjh/news/21c497cb550a45543916ecefaf1f2546.jpeg" TargetMode="External"/><Relationship Id="rId87" Type="http://schemas.openxmlformats.org/officeDocument/2006/relationships/hyperlink" Target="https://t15.baidu.com/it/u=2254534438,1649137801&amp;fm=58&amp;app=83&amp;size=w931&amp;n=0&amp;f=JPEG&amp;fmt=auto?s=8CD3C71249956AC014C7DC460300F0E9&amp;sec=1665939600&amp;t=de924fdb7d2966090bf60a0730fe236c" TargetMode="External"/><Relationship Id="rId86" Type="http://schemas.openxmlformats.org/officeDocument/2006/relationships/hyperlink" Target="http://www.guojixuexiao.org/gzschool/gz86z/about.html" TargetMode="External"/><Relationship Id="rId85" Type="http://schemas.openxmlformats.org/officeDocument/2006/relationships/hyperlink" Target="http://www.hgzxzc.com/international.asp" TargetMode="External"/><Relationship Id="rId84" Type="http://schemas.openxmlformats.org/officeDocument/2006/relationships/hyperlink" Target="https://www.ieduchina.com/training/ielts/a-level/" TargetMode="External"/><Relationship Id="rId83" Type="http://schemas.openxmlformats.org/officeDocument/2006/relationships/hyperlink" Target="http://en.vkmah.com/" TargetMode="External"/><Relationship Id="rId82" Type="http://schemas.openxmlformats.org/officeDocument/2006/relationships/hyperlink" Target="https://th.bing.com/th/id/OIP.XyEQdEmWKFSTb8RLmaPLfwHaE8?w=236&amp;h=180&amp;c=7&amp;r=0&amp;o=5&amp;dpr=2&amp;pid=1.7" TargetMode="External"/><Relationship Id="rId81" Type="http://schemas.openxmlformats.org/officeDocument/2006/relationships/hyperlink" Target="http://www.chgzfls.com/" TargetMode="External"/><Relationship Id="rId80" Type="http://schemas.openxmlformats.org/officeDocument/2006/relationships/hyperlink" Target="https://baike.baidu.com/item/%E5%88%98%E7%BA%A2%E6%A2%85/8501299?fromModule=lemma_inlink" TargetMode="External"/><Relationship Id="rId8" Type="http://schemas.openxmlformats.org/officeDocument/2006/relationships/hyperlink" Target="http://www.baidu.com/link?url=CVUffSNnYNHJYZiaszz2jV5fTYE6LH62mRbnMU8tYHP7jd738-L65j4jdErWzh0O__XCd8tWw1DLE9Sbng4NVJ4cp9vNEdybhtIjlyxUaCu" TargetMode="External"/><Relationship Id="rId79" Type="http://schemas.openxmlformats.org/officeDocument/2006/relationships/hyperlink" Target="https://bkimg.cdn.bcebos.com/pic/0823dd54564e9258d109868fcad1c658ccbf6c81e00d?x-bce-process=image/resize,m_lfit,w_536,limit_1" TargetMode="External"/><Relationship Id="rId78" Type="http://schemas.openxmlformats.org/officeDocument/2006/relationships/hyperlink" Target="https://th.bing.com/th/id/OIP.Kfm0etdH1kTjC4wwd8fodgHaE7?pid=ImgDet&amp;rs=1" TargetMode="External"/><Relationship Id="rId77" Type="http://schemas.openxmlformats.org/officeDocument/2006/relationships/hyperlink" Target="https://bkimg.cdn.bcebos.com/pic/9825bc315c6034a8665ed311cd134954082376e5?x-bce-process=image/resize,m_lfit,w_536,limit_1" TargetMode="External"/><Relationship Id="rId76" Type="http://schemas.openxmlformats.org/officeDocument/2006/relationships/hyperlink" Target="https://fmbs.vanke.com/" TargetMode="External"/><Relationship Id="rId75" Type="http://schemas.openxmlformats.org/officeDocument/2006/relationships/hyperlink" Target="https://baike.baidu.com/item/%E4%B8%AD%E5%B1%B1%E5%A4%A7%E5%AD%A6%E5%89%91%E6%A1%A5A%20Level%E5%9B%BD%E9%99%85%E8%AF%BE%E7%A8%8B%E4%B8%AD%E5%BF%83/13978216" TargetMode="External"/><Relationship Id="rId74" Type="http://schemas.openxmlformats.org/officeDocument/2006/relationships/hyperlink" Target="https://baike.baidu.com/item/%E5%89%91%E6%A1%A5%E5%A4%A7%E5%AD%A6%E5%9B%BD%E9%99%85%E8%80%83%E8%AF%95%E5%A7%94%E5%91%98%E4%BC%9A/3998755" TargetMode="External"/><Relationship Id="rId73" Type="http://schemas.openxmlformats.org/officeDocument/2006/relationships/hyperlink" Target="http://www.guojixuexiao.org/school/zdjqgjxx/" TargetMode="External"/><Relationship Id="rId72" Type="http://schemas.openxmlformats.org/officeDocument/2006/relationships/hyperlink" Target="http://guoji.zhxhs.net/index.html" TargetMode="External"/><Relationship Id="rId71" Type="http://schemas.openxmlformats.org/officeDocument/2006/relationships/hyperlink" Target="https://www.ieduchina.com/uploadfile/bjq/202112/61cd899e889e9.jpg" TargetMode="External"/><Relationship Id="rId70" Type="http://schemas.openxmlformats.org/officeDocument/2006/relationships/hyperlink" Target="https://www.nuodeanda.cn/nas-foshan/admissions/entry-requirements" TargetMode="External"/><Relationship Id="rId7" Type="http://schemas.openxmlformats.org/officeDocument/2006/relationships/hyperlink" Target="https://www.zwcgia.com/zsxx" TargetMode="External"/><Relationship Id="rId69" Type="http://schemas.openxmlformats.org/officeDocument/2006/relationships/hyperlink" Target="https://www.nuodeanda.cn/nas-foshan" TargetMode="External"/><Relationship Id="rId68" Type="http://schemas.openxmlformats.org/officeDocument/2006/relationships/hyperlink" Target="https://www.nuodeanda.cn/nas-foshan/-/media/aprimo/d4fed2/image_nas-foshan_2021-173_nas_fs_homepage_full_1440x900_1.jpg" TargetMode="External"/><Relationship Id="rId67" Type="http://schemas.openxmlformats.org/officeDocument/2006/relationships/hyperlink" Target="https://bkimg.cdn.bcebos.com/pic/9e3df8dcd100baa11bd293974a10b912c8fc2e24?x-bce-process=image/resize,m_lfit,w_536,limit_1/format,f_jpg" TargetMode="External"/><Relationship Id="rId66" Type="http://schemas.openxmlformats.org/officeDocument/2006/relationships/hyperlink" Target="https://bkimg.cdn.bcebos.com/pic/3bf33a87e950352a09e7807c5343fbf2b3118bc4?x-bce-process=image/resize,m_lfit,w_440,limit_1/format,f_auto" TargetMode="External"/><Relationship Id="rId65" Type="http://schemas.openxmlformats.org/officeDocument/2006/relationships/hyperlink" Target="https://www.czwie.com/education.aspx?type=11%20%20&#65288;&#38750;&#24188;&#20799;&#22253;&#23448;&#32593;&#65292;&#38598;&#22242;&#23448;&#32593;&#65289;" TargetMode="External"/><Relationship Id="rId64" Type="http://schemas.openxmlformats.org/officeDocument/2006/relationships/hyperlink" Target="https://www.czwie.com/upload/img/2020-02-26/5c1c4a79-8f51-45f5-b869-41e6d4793e34.jpg" TargetMode="External"/><Relationship Id="rId63" Type="http://schemas.openxmlformats.org/officeDocument/2006/relationships/hyperlink" Target="https://image.baidu.com/search/detail?ct=503316480&amp;z=undefined&amp;tn=baiduimagedetail&amp;ipn=d&amp;word=ncpa&amp;step_word=&amp;ie=utf-8&amp;in=&amp;cl=2&amp;lm=-1&amp;st=undefined&amp;hd=undefined&amp;latest=undefined&amp;copyright=undefined&amp;cs=2869294457,1483988693&amp;os=2039663720,3769450530&amp;simid=3382852858,4275344517&amp;pn=1&amp;rn=1&amp;di=7146857200093233153&amp;ln=1412&amp;fr=&amp;fmq=1665924814638_R&amp;fm=&amp;ic=undefined&amp;s=undefined&amp;se=&amp;sme=&amp;tab=0&amp;width=undefined&amp;height=undefined&amp;face=undefined&amp;is=0,0&amp;istype=0&amp;ist=&amp;jit=&amp;bdtype=0&amp;spn=0&amp;pi=0&amp;gsm=0&amp;objurl=https%3A%2F%2Fgimg2.baidu.com%2Fimage_search%2Fsrc%3Dhttp%253A%252F%252Fupload.sensegroup.com.cn%252Fxsx%252Fremoteimage%252F1436838678819.jpg%26refer%3Dhttp%253A%252F%252Fupload.sensegroup.com.cn%26app%3D2002%26size%3Df9999%2C10000%26q%3Da80%26n%3D0%26g%3D0n%26fmt%3Dauto%3Fsec%3D1668516814%26t%3De3f5f30a0fe86c921f8421fc0304856d&amp;rpstart=0&amp;rpnum=0&amp;adpicid=0&amp;nojc=undefined&amp;dyTabStr=MCwzLDYsNCwyLDEsNSw3LDgsOQ%3D%3D" TargetMode="External"/><Relationship Id="rId62" Type="http://schemas.openxmlformats.org/officeDocument/2006/relationships/hyperlink" Target="http://www.nhmic.com/" TargetMode="External"/><Relationship Id="rId61" Type="http://schemas.openxmlformats.org/officeDocument/2006/relationships/hyperlink" Target="http://www.baidu.com/link?url=0-gD7cjDR9WmEH_I2aHYx-QbPKsNoaPYVNk4wwsoS1HqPShc3zkOLpYYdN9QGed5tlYrrh3wxS2KjQlEJL70Xa" TargetMode="External"/><Relationship Id="rId60" Type="http://schemas.openxmlformats.org/officeDocument/2006/relationships/hyperlink" Target="http://www.baidu.com/baidu.php?url=060000KKXYb9K48fSlVRugfApdgITR8OXChzLZYKoeXFX1hwIA7tdtI9oVVZcTpR-du_wNnObXS0nyCsFRmyN6paMtuj8SIDQXC_QW75I3Ih6R93Cd5hG5hmzgjVwURQgJ91ARaF1yQu-f8dpBvBjZXkKfo3IU1cH07VhdX5wyRjt2CMCbIVfobnY3MdSUNQzQpaMUz58DKiIwMC6syQLD1OCGE5.7D_NR2Ar5Od663rj6tMG8spJQoYC6lnaX9eQCPgjC8Cl_EwYfIlAogneikxIAMHSGOcOPjMzyNelt-xWuuggy_HA1__LTUPS1-3tVvGmuCyr1IELe-0.U1Yk0ZDq8X5yLUgasQr4So12YpxfCsKspynqnfKY5UMWdVLHOogasQr4So12YpxfCsKGUHYznWR0u1dEugK1nfKdpHdBmy-bIykV0ZKGujYY0APGujY3P0KVIjYknjD4g1DsnHIxnW0dnNt1nWc30AVG5H00TMfqrHnk0AFG5HDdr7tznjwxPH010AdW5HDsnH-xnH0kPdtznjRkg1DsnsKkTA-b5Hf0TyPGujY3P0KzuLw9u1Ys0A7B5HKxn0K-ThTqn6KsTjYs0A4vTjYsQW0snj0snj0s0AdYTjYs0AwbUL0qnfKzpWYs0Aw-IWdsmsKhIjYs0ZKC5H00ULnqn0KBI1YknfK8IjYs0ZPl5fK9TdqGuAnqTZnVuLGCXZb0pywW5R9rffKspZw45fKYmgFMugfqPWPxn7tkPHc0IZN15HDYPWcdnWTYnjc1PjDknW04P1ck0ZF-TgfqnHmvPHfsrHcLPHTvnfK1pyfqrjKbPvu9uHnsnj0duhmdnsKWTvYqPjuKfYPKwR77rjn4Pbc4PfK9m1Yk0ZK85H00TydY5H00Tyd15H00XMfqn0KVmdqhThqV5HKxn7tsg100uA78IyF-gLK_my4GuZnqn7tsg1KxPWDv" TargetMode="External"/><Relationship Id="rId6" Type="http://schemas.openxmlformats.org/officeDocument/2006/relationships/hyperlink" Target="https://www.ieduchina.com/uploadfile/college/202010/221603185623.png" TargetMode="External"/><Relationship Id="rId59" Type="http://schemas.openxmlformats.org/officeDocument/2006/relationships/hyperlink" Target="https://baike.baidu.com/item/&#24352;&#24535;&#32418;/5603420?fr=aladdin" TargetMode="External"/><Relationship Id="rId58" Type="http://schemas.openxmlformats.org/officeDocument/2006/relationships/hyperlink" Target="https://baike.baidu.com/pic/&#24352;&#24535;&#32418;/5603420/1/a1ec08fa513d269759ee7c4b8daaa5fb43166d2272d1?fr=lemma&amp;fromModule=lemma_content-image&amp;ct=single" TargetMode="External"/><Relationship Id="rId57" Type="http://schemas.openxmlformats.org/officeDocument/2006/relationships/hyperlink" Target="https://image.baidu.com/search/detail?ct=503316480&amp;z=0&amp;ipn=d&amp;word=&#24191;&#24030;&#24066;&#22521;&#27491;&#20013;&#23398;&#36234;&#31168;&#21306;&amp;step_word=&amp;hs=0&amp;pn=3&amp;spn=0&amp;di=7146857200093233153&amp;pi=0&amp;rn=1&amp;tn=baiduimagedetail&amp;is=0%2C0&amp;istype=0&amp;ie=utf-8&amp;oe=utf-8&amp;in=&amp;cl=2&amp;lm=-1&amp;st=undefined&amp;cs=3847854295%2C3666069646&amp;os=9375" TargetMode="External"/><Relationship Id="rId56" Type="http://schemas.openxmlformats.org/officeDocument/2006/relationships/hyperlink" Target="https://baike.baidu.com/item/%E5%9F%B9%E6%AD%A3%E8%B7%AF/22602493?fromModule=lemma_inlink" TargetMode="External"/><Relationship Id="rId55" Type="http://schemas.openxmlformats.org/officeDocument/2006/relationships/hyperlink" Target="https://baike.baidu.com/item/%E9%A3%8E%E9%9B%A8%E6%93%8D%E5%9C%BA/81225?fromModule=lemma_inlink" TargetMode="External"/><Relationship Id="rId54" Type="http://schemas.openxmlformats.org/officeDocument/2006/relationships/hyperlink" Target="http://gzwxfx.com/Home/Sgpage/index/id/index.html" TargetMode="External"/><Relationship Id="rId53" Type="http://schemas.openxmlformats.org/officeDocument/2006/relationships/hyperlink" Target="http://gzwxfx.com/Home/Sgpage/index/id/1.html" TargetMode="External"/><Relationship Id="rId52" Type="http://schemas.openxmlformats.org/officeDocument/2006/relationships/hyperlink" Target="http://gzwxfx.com/Home/Sgpage/index/id/2.html" TargetMode="External"/><Relationship Id="rId51" Type="http://schemas.openxmlformats.org/officeDocument/2006/relationships/hyperlink" Target="http://guangzhou.gedu.org/contents/9376/358970.html" TargetMode="External"/><Relationship Id="rId50" Type="http://schemas.openxmlformats.org/officeDocument/2006/relationships/hyperlink" Target="../WeChat Files/Vince_Cheng0501/FileStorage/File/2022-10/&#29305;&#33394;&#35838;&#31243;.png" TargetMode="External"/><Relationship Id="rId5" Type="http://schemas.openxmlformats.org/officeDocument/2006/relationships/hyperlink" Target="https://www.ieduchina.com/uploadfile/college/202010/1603345956.jpg" TargetMode="External"/><Relationship Id="rId49" Type="http://schemas.openxmlformats.org/officeDocument/2006/relationships/hyperlink" Target="../WeChat Files/Vince_Cheng0501/FileStorage/File/2022-10/&#20013;&#26041;&#26657;&#38271;.png" TargetMode="External"/><Relationship Id="rId48" Type="http://schemas.openxmlformats.org/officeDocument/2006/relationships/hyperlink" Target="../WeChat Files/Vince_Cheng0501/FileStorage/File/2022-10/&#22806;&#26041;&#26657;&#38271;.jpeg" TargetMode="External"/><Relationship Id="rId47" Type="http://schemas.openxmlformats.org/officeDocument/2006/relationships/hyperlink" Target="https://kaoshi.china.com/xuexiao/zhsygjgz/teacher/16718.htm" TargetMode="External"/><Relationship Id="rId46" Type="http://schemas.openxmlformats.org/officeDocument/2006/relationships/hyperlink" Target="https://www.zwcgia.com/szll" TargetMode="External"/><Relationship Id="rId45" Type="http://schemas.openxmlformats.org/officeDocument/2006/relationships/hyperlink" Target="http://www.asjnu.com/col.jsp?id=103" TargetMode="External"/><Relationship Id="rId44" Type="http://schemas.openxmlformats.org/officeDocument/2006/relationships/hyperlink" Target="http://27240952.s21i.faiusr.com/2/ABUIABACGAAgtJeGmQYovMC-sgMwgBk41RA!800x800.jpg" TargetMode="External"/><Relationship Id="rId43" Type="http://schemas.openxmlformats.org/officeDocument/2006/relationships/hyperlink" Target="https://www.isagzlws.com/about/aboutus.php" TargetMode="External"/><Relationship Id="rId42" Type="http://schemas.openxmlformats.org/officeDocument/2006/relationships/hyperlink" Target="http://www.aicib.org/zh/detail/39" TargetMode="External"/><Relationship Id="rId41" Type="http://schemas.openxmlformats.org/officeDocument/2006/relationships/hyperlink" Target="http://www.aicib.org/_next/image?url=http%3A%2F%2Fwww.aicib.org%3A8443%2Fuploads%2F01_382656fe31.jpg&amp;w=2048&amp;q=75" TargetMode="External"/><Relationship Id="rId40" Type="http://schemas.openxmlformats.org/officeDocument/2006/relationships/hyperlink" Target="https://www.bgyfhc.cn/xxjs/xxgk.htm" TargetMode="External"/><Relationship Id="rId4" Type="http://schemas.openxmlformats.org/officeDocument/2006/relationships/hyperlink" Target="https://www.ulinkcollege.com/upload/administrative_team/4/i.jpg" TargetMode="External"/><Relationship Id="rId39" Type="http://schemas.openxmlformats.org/officeDocument/2006/relationships/hyperlink" Target="http://guoji.114study.com/school/gzxjzx/" TargetMode="External"/><Relationship Id="rId38" Type="http://schemas.openxmlformats.org/officeDocument/2006/relationships/hyperlink" Target="http://s.114study.com/images/201804/20184269326872-34c84bd3-12e2-4a89-9da9-3708c995fde0.jpg" TargetMode="External"/><Relationship Id="rId37" Type="http://schemas.openxmlformats.org/officeDocument/2006/relationships/hyperlink" Target="http://s.114study.com/images/201804/2018412172122229-56e28244-27e2-4931-9e73-be24d8201750.jpg" TargetMode="External"/><Relationship Id="rId36" Type="http://schemas.openxmlformats.org/officeDocument/2006/relationships/hyperlink" Target="https://www.ieduchina.com/statics/js/editor/php/upload/image/20220509/1652090947226129.jpg" TargetMode="External"/><Relationship Id="rId35" Type="http://schemas.openxmlformats.org/officeDocument/2006/relationships/hyperlink" Target="http://s.114study.com/images/202203/20220302145807931.jpg" TargetMode="External"/><Relationship Id="rId34" Type="http://schemas.openxmlformats.org/officeDocument/2006/relationships/hyperlink" Target="https://www.nuodeanda.cn/nas-guangzhou" TargetMode="External"/><Relationship Id="rId33" Type="http://schemas.openxmlformats.org/officeDocument/2006/relationships/hyperlink" Target="https://www.nuodeanda.cn/nas-guangzhou/-/media/nas-guangzhoupanyu/homepage/nas-panyu-black-logo-0312.png?rev=e27b9ff054ce4f76b8ff50a51ec2c05d&amp;hash=133051E4F6C9D77D3FBD005ED27DE396" TargetMode="External"/><Relationship Id="rId32" Type="http://schemas.openxmlformats.org/officeDocument/2006/relationships/hyperlink" Target="https://upload.bangnizexiao.com/upload/7c/bb/70/20220914/166314038491745_0.jpg" TargetMode="External"/><Relationship Id="rId31" Type="http://schemas.openxmlformats.org/officeDocument/2006/relationships/hyperlink" Target="https://www.nordangliaeducation.com/zh/our-schools/guangzhou" TargetMode="External"/><Relationship Id="rId30" Type="http://schemas.openxmlformats.org/officeDocument/2006/relationships/hyperlink" Target="https://www.nordangliaeducation.com/en/our-schools/guangzhou" TargetMode="External"/><Relationship Id="rId3" Type="http://schemas.openxmlformats.org/officeDocument/2006/relationships/hyperlink" Target="https://www.ulinkcollege.com/upload/administrative_team/2/i.jpg" TargetMode="External"/><Relationship Id="rId29" Type="http://schemas.openxmlformats.org/officeDocument/2006/relationships/hyperlink" Target="https://img.nordangliaeducation.com/resources/asia/_filecache/06c/11f/274954-cropped-w220-h240-of-1-FFFFFF-tim.jpeg" TargetMode="External"/><Relationship Id="rId28" Type="http://schemas.openxmlformats.org/officeDocument/2006/relationships/hyperlink" Target="https://www.nordangliaeducation.com/resources/asia/_cms-site-content/_guangzhou/img/logos/mobile.svg" TargetMode="External"/><Relationship Id="rId27" Type="http://schemas.openxmlformats.org/officeDocument/2006/relationships/hyperlink" Target="https://gimg2.baidu.com/image_search/src=http%3A%2F%2Fpic2.zhimg.com%2Fv2-f4921442a93e9e699bd4adaee04e59ed_r.jpg&amp;refer=http%3A%2F%2Fpic2.zhimg.com&amp;app=2002&amp;size=f9999,10000&amp;q=a80&amp;n=0&amp;g=0n&amp;fmt=auto?sec=1667467460&amp;t=bc19dc9dcdba21e0b76395e8fba67ac5" TargetMode="External"/><Relationship Id="rId26" Type="http://schemas.openxmlformats.org/officeDocument/2006/relationships/hyperlink" Target="https://cn.cisgz.com/curriculum/mandarin" TargetMode="External"/><Relationship Id="rId25" Type="http://schemas.openxmlformats.org/officeDocument/2006/relationships/hyperlink" Target="https://cisgz.com/curriculum/mandarin" TargetMode="External"/><Relationship Id="rId24" Type="http://schemas.openxmlformats.org/officeDocument/2006/relationships/hyperlink" Target="https://cisgz-1257321828.cos.ap-guangzhou.myqcloud.com/202110/7832d03c45b2048.jpg" TargetMode="External"/><Relationship Id="rId23" Type="http://schemas.openxmlformats.org/officeDocument/2006/relationships/hyperlink" Target="https://cisgz-1257321828.cos.ap-guangzhou.myqcloud.com/202209/573ed92294e8983.jpg" TargetMode="External"/><Relationship Id="rId22" Type="http://schemas.openxmlformats.org/officeDocument/2006/relationships/hyperlink" Target="https://cisgz.com/static/cis/images/logo.png" TargetMode="External"/><Relationship Id="rId21" Type="http://schemas.openxmlformats.org/officeDocument/2006/relationships/hyperlink" Target="https://cn.cisgz.com/static/cis/images/logo.png" TargetMode="External"/><Relationship Id="rId20" Type="http://schemas.openxmlformats.org/officeDocument/2006/relationships/hyperlink" Target="https://www.isagzfls.com/" TargetMode="External"/><Relationship Id="rId2" Type="http://schemas.openxmlformats.org/officeDocument/2006/relationships/hyperlink" Target="https://www.ulinkcollege.com/upload/administrative_team/3/i.jpg" TargetMode="External"/><Relationship Id="rId19" Type="http://schemas.openxmlformats.org/officeDocument/2006/relationships/hyperlink" Target="http://gzpku.net/" TargetMode="External"/><Relationship Id="rId18" Type="http://schemas.openxmlformats.org/officeDocument/2006/relationships/hyperlink" Target="https://app.kuhuace.com/player/index.html?id=992369388667535360" TargetMode="External"/><Relationship Id="rId17" Type="http://schemas.openxmlformats.org/officeDocument/2006/relationships/hyperlink" Target="http://www.singchin.cn/about/facilities.html" TargetMode="External"/><Relationship Id="rId16" Type="http://schemas.openxmlformats.org/officeDocument/2006/relationships/hyperlink" Target="https://www.gdufs.edu.cn/info/1010/57197.htm" TargetMode="External"/><Relationship Id="rId15" Type="http://schemas.openxmlformats.org/officeDocument/2006/relationships/hyperlink" Target="https://www.gdufs.edu.cn/info/1010/57198.htm" TargetMode="External"/><Relationship Id="rId14" Type="http://schemas.openxmlformats.org/officeDocument/2006/relationships/hyperlink" Target="https://www.gdufs.edu.cn/About%20GDUFS/xyfg.htm" TargetMode="External"/><Relationship Id="rId13" Type="http://schemas.openxmlformats.org/officeDocument/2006/relationships/hyperlink" Target="https://bcn.135editor.com/files/users/1155/11556341/202203/5Dj4Kryt_JGBT.jpg" TargetMode="External"/><Relationship Id="rId122" Type="http://schemas.openxmlformats.org/officeDocument/2006/relationships/hyperlink" Target="https://schoollist.ieduchina.com/info/68.html" TargetMode="External"/><Relationship Id="rId121" Type="http://schemas.openxmlformats.org/officeDocument/2006/relationships/hyperlink" Target="https://schoollist.m.ieduchina.com/info/71.html" TargetMode="External"/><Relationship Id="rId120" Type="http://schemas.openxmlformats.org/officeDocument/2006/relationships/hyperlink" Target="https://www.scnufl.com/" TargetMode="External"/><Relationship Id="rId12" Type="http://schemas.openxmlformats.org/officeDocument/2006/relationships/hyperlink" Target="https://www.ieduchina.com/uploadfile/college/201904/1554887438.jpg" TargetMode="External"/><Relationship Id="rId119" Type="http://schemas.openxmlformats.org/officeDocument/2006/relationships/hyperlink" Target="https://www.scnufl.com/en/" TargetMode="External"/><Relationship Id="rId118" Type="http://schemas.openxmlformats.org/officeDocument/2006/relationships/hyperlink" Target="http://www.gdfedu.com/assets/module/course/course.html" TargetMode="External"/><Relationship Id="rId117" Type="http://schemas.openxmlformats.org/officeDocument/2006/relationships/hyperlink" Target="https://www.leh-foshan.cn/" TargetMode="External"/><Relationship Id="rId116" Type="http://schemas.openxmlformats.org/officeDocument/2006/relationships/hyperlink" Target="https://www.leh-foshan.cn/home" TargetMode="External"/><Relationship Id="rId115" Type="http://schemas.openxmlformats.org/officeDocument/2006/relationships/hyperlink" Target="https://www.ulinkcollege.com/" TargetMode="External"/><Relationship Id="rId114" Type="http://schemas.openxmlformats.org/officeDocument/2006/relationships/hyperlink" Target="https://www.ulinkcollege.com/en/index/" TargetMode="External"/><Relationship Id="rId113" Type="http://schemas.openxmlformats.org/officeDocument/2006/relationships/hyperlink" Target="https://bcn.135editor.com/files/users/1155/11556341/202203/DgJpGsyP_BXfp.jpg" TargetMode="External"/><Relationship Id="rId112" Type="http://schemas.openxmlformats.org/officeDocument/2006/relationships/hyperlink" Target="http://www.gdfedu.com/assets/img/teachers/%E6%9D%8E%E5%9B%BD%E5%BA%86.jpg" TargetMode="External"/><Relationship Id="rId111" Type="http://schemas.openxmlformats.org/officeDocument/2006/relationships/hyperlink" Target="http://www.gdfedu.com/assets/img/teachers/ZhangTong.jpg" TargetMode="External"/><Relationship Id="rId110" Type="http://schemas.openxmlformats.org/officeDocument/2006/relationships/hyperlink" Target="https://resources.finalsite.net/images/f_auto,q_auto,t_image_size_1/v1662370407/trumptechcom/gx58f5zurcvf3ysbz4uy/janeprofile.jpg" TargetMode="External"/><Relationship Id="rId11" Type="http://schemas.openxmlformats.org/officeDocument/2006/relationships/hyperlink" Target="https://www.ieduchina.com/uploadfile/college/202103/1617104400.jpg" TargetMode="External"/><Relationship Id="rId109" Type="http://schemas.openxmlformats.org/officeDocument/2006/relationships/hyperlink" Target="https://www.ieduchina.com/uploadfile/college/202006/1592374678.png" TargetMode="External"/><Relationship Id="rId108" Type="http://schemas.openxmlformats.org/officeDocument/2006/relationships/hyperlink" Target="https://bigz.basischina.com/" TargetMode="External"/><Relationship Id="rId107" Type="http://schemas.openxmlformats.org/officeDocument/2006/relationships/hyperlink" Target="http://s.114study.com/images/202203/20220304171534243.jpg" TargetMode="External"/><Relationship Id="rId106" Type="http://schemas.openxmlformats.org/officeDocument/2006/relationships/hyperlink" Target="http://www.gwzcsy.com/" TargetMode="External"/><Relationship Id="rId105" Type="http://schemas.openxmlformats.org/officeDocument/2006/relationships/hyperlink" Target="http://pmo14bdb8.hkpic1.websiteonline.cn/upload/1_n10p.jpg" TargetMode="External"/><Relationship Id="rId104" Type="http://schemas.openxmlformats.org/officeDocument/2006/relationships/hyperlink" Target="http://www.desheng-school.cn/themes/default/images/index/index_banenr_logo.png" TargetMode="External"/><Relationship Id="rId103" Type="http://schemas.openxmlformats.org/officeDocument/2006/relationships/hyperlink" Target="http://zhwx.czwie.com/" TargetMode="External"/><Relationship Id="rId102" Type="http://schemas.openxmlformats.org/officeDocument/2006/relationships/hyperlink" Target="https://www.ieduchina.com/uploadfile/college/202005/1588916964.png" TargetMode="External"/><Relationship Id="rId101" Type="http://schemas.openxmlformats.org/officeDocument/2006/relationships/hyperlink" Target="https://www.ieduchina.com/uploadfile/college/202203/1646129514.jpg" TargetMode="External"/><Relationship Id="rId100" Type="http://schemas.openxmlformats.org/officeDocument/2006/relationships/hyperlink" Target="http://www.baidu.com/link?url=X9rWpZ2emfe0GU9Br1WtPH5sjpRnvFG6uIHV-UBM6CC0ZKxXgnXoUkVO4iNWal6vo7P67s9Wxhach7KZS72_6q" TargetMode="External"/><Relationship Id="rId10" Type="http://schemas.openxmlformats.org/officeDocument/2006/relationships/hyperlink" Target="https://baike.baidu.com/pic/&#24191;&#24030;&#24066;&#22521;&#27491;&#20013;&#23398;/1986535/1/32fa828ba61ea8d3c6ff296b980a304e241f58fb?fr=lemma&amp;fromModule=lemma_top-image&amp;ct=single"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423"/>
  <sheetViews>
    <sheetView workbookViewId="0">
      <selection activeCell="F3" sqref="F3"/>
    </sheetView>
  </sheetViews>
  <sheetFormatPr defaultColWidth="9" defaultRowHeight="14.25"/>
  <cols>
    <col min="2" max="2" width="24.7083333333333" customWidth="1"/>
    <col min="3" max="3" width="24" customWidth="1"/>
  </cols>
  <sheetData>
    <row r="1" ht="22.5" spans="1:12">
      <c r="A1" s="140" t="s">
        <v>0</v>
      </c>
      <c r="B1" s="140" t="s">
        <v>1</v>
      </c>
      <c r="C1" s="140" t="s">
        <v>2</v>
      </c>
      <c r="D1" s="140" t="s">
        <v>3</v>
      </c>
      <c r="E1" s="140" t="s">
        <v>4</v>
      </c>
      <c r="F1" s="140" t="s">
        <v>5</v>
      </c>
      <c r="G1" s="140" t="s">
        <v>6</v>
      </c>
      <c r="H1" s="140" t="s">
        <v>7</v>
      </c>
      <c r="I1" s="140" t="s">
        <v>8</v>
      </c>
      <c r="J1" s="140" t="s">
        <v>9</v>
      </c>
      <c r="K1" s="140" t="s">
        <v>10</v>
      </c>
      <c r="L1" s="140" t="s">
        <v>11</v>
      </c>
    </row>
    <row r="2" ht="15" spans="1:12">
      <c r="A2" s="141">
        <v>1</v>
      </c>
      <c r="B2" s="141" t="s">
        <v>12</v>
      </c>
      <c r="C2" s="142" t="s">
        <v>13</v>
      </c>
      <c r="D2" s="141">
        <v>100</v>
      </c>
      <c r="E2" s="141">
        <v>100</v>
      </c>
      <c r="F2" s="141">
        <v>100</v>
      </c>
      <c r="G2" s="141">
        <v>100</v>
      </c>
      <c r="H2" s="141">
        <v>100</v>
      </c>
      <c r="I2" s="141">
        <v>90</v>
      </c>
      <c r="J2" s="141">
        <v>100</v>
      </c>
      <c r="K2" s="141">
        <v>96.1</v>
      </c>
      <c r="L2" s="141">
        <v>100</v>
      </c>
    </row>
    <row r="3" ht="15" spans="1:12">
      <c r="A3" s="141">
        <v>2</v>
      </c>
      <c r="B3" s="141" t="s">
        <v>14</v>
      </c>
      <c r="C3" s="142" t="s">
        <v>15</v>
      </c>
      <c r="D3" s="141">
        <v>98.8</v>
      </c>
      <c r="E3" s="141">
        <v>100</v>
      </c>
      <c r="F3" s="141">
        <v>100</v>
      </c>
      <c r="G3" s="141">
        <v>92.3</v>
      </c>
      <c r="H3" s="141">
        <v>100</v>
      </c>
      <c r="I3" s="141">
        <v>96.3</v>
      </c>
      <c r="J3" s="141">
        <v>100</v>
      </c>
      <c r="K3" s="141">
        <v>99.5</v>
      </c>
      <c r="L3" s="141">
        <v>100</v>
      </c>
    </row>
    <row r="4" ht="15" spans="1:12">
      <c r="A4" s="141">
        <v>3</v>
      </c>
      <c r="B4" s="141" t="s">
        <v>16</v>
      </c>
      <c r="C4" s="142" t="s">
        <v>13</v>
      </c>
      <c r="D4" s="141">
        <v>98.5</v>
      </c>
      <c r="E4" s="141">
        <v>100</v>
      </c>
      <c r="F4" s="141">
        <v>100</v>
      </c>
      <c r="G4" s="141">
        <v>99.9</v>
      </c>
      <c r="H4" s="141">
        <v>100</v>
      </c>
      <c r="I4" s="141">
        <v>60.3</v>
      </c>
      <c r="J4" s="141">
        <v>99.8</v>
      </c>
      <c r="K4" s="141">
        <v>96.3</v>
      </c>
      <c r="L4" s="141">
        <v>100</v>
      </c>
    </row>
    <row r="5" ht="15" spans="1:12">
      <c r="A5" s="141">
        <v>4</v>
      </c>
      <c r="B5" s="141" t="s">
        <v>17</v>
      </c>
      <c r="C5" s="142" t="s">
        <v>15</v>
      </c>
      <c r="D5" s="141">
        <v>98.4</v>
      </c>
      <c r="E5" s="141">
        <v>100</v>
      </c>
      <c r="F5" s="141">
        <v>100</v>
      </c>
      <c r="G5" s="141">
        <v>90</v>
      </c>
      <c r="H5" s="141">
        <v>100</v>
      </c>
      <c r="I5" s="141">
        <v>98.4</v>
      </c>
      <c r="J5" s="141">
        <v>98.8</v>
      </c>
      <c r="K5" s="141">
        <v>99.9</v>
      </c>
      <c r="L5" s="141">
        <v>100</v>
      </c>
    </row>
    <row r="6" ht="15" spans="1:12">
      <c r="A6" s="141">
        <v>5</v>
      </c>
      <c r="B6" s="141" t="s">
        <v>18</v>
      </c>
      <c r="C6" s="142" t="s">
        <v>13</v>
      </c>
      <c r="D6" s="141">
        <v>97.6</v>
      </c>
      <c r="E6" s="141">
        <v>100</v>
      </c>
      <c r="F6" s="141">
        <v>100</v>
      </c>
      <c r="G6" s="141">
        <v>100</v>
      </c>
      <c r="H6" s="141">
        <v>99.4</v>
      </c>
      <c r="I6" s="141">
        <v>66.9</v>
      </c>
      <c r="J6" s="141">
        <v>76.9</v>
      </c>
      <c r="K6" s="141">
        <v>100</v>
      </c>
      <c r="L6" s="141">
        <v>100</v>
      </c>
    </row>
    <row r="7" ht="15" spans="1:12">
      <c r="A7" s="141">
        <f>6</f>
        <v>6</v>
      </c>
      <c r="B7" s="141" t="s">
        <v>19</v>
      </c>
      <c r="C7" s="142" t="s">
        <v>13</v>
      </c>
      <c r="D7" s="141">
        <v>97</v>
      </c>
      <c r="E7" s="141">
        <v>96.5</v>
      </c>
      <c r="F7" s="141">
        <v>87.1</v>
      </c>
      <c r="G7" s="141">
        <v>100</v>
      </c>
      <c r="H7" s="141">
        <v>100</v>
      </c>
      <c r="I7" s="141">
        <v>85.1</v>
      </c>
      <c r="J7" s="141">
        <v>99.8</v>
      </c>
      <c r="K7" s="141">
        <v>73</v>
      </c>
      <c r="L7" s="141">
        <v>98.8</v>
      </c>
    </row>
    <row r="8" ht="15" spans="1:12">
      <c r="A8" s="141">
        <f>6</f>
        <v>6</v>
      </c>
      <c r="B8" s="141" t="s">
        <v>20</v>
      </c>
      <c r="C8" s="142" t="s">
        <v>15</v>
      </c>
      <c r="D8" s="141">
        <v>97</v>
      </c>
      <c r="E8" s="141">
        <v>98.3</v>
      </c>
      <c r="F8" s="141">
        <v>99.7</v>
      </c>
      <c r="G8" s="141">
        <v>86.5</v>
      </c>
      <c r="H8" s="141">
        <v>99.5</v>
      </c>
      <c r="I8" s="141">
        <v>100</v>
      </c>
      <c r="J8" s="141">
        <v>100</v>
      </c>
      <c r="K8" s="141">
        <v>98.1</v>
      </c>
      <c r="L8" s="141">
        <v>88.8</v>
      </c>
    </row>
    <row r="9" ht="15" spans="1:12">
      <c r="A9" s="141">
        <v>8</v>
      </c>
      <c r="B9" s="141" t="s">
        <v>21</v>
      </c>
      <c r="C9" s="142" t="s">
        <v>15</v>
      </c>
      <c r="D9" s="141">
        <v>95</v>
      </c>
      <c r="E9" s="141">
        <v>99.4</v>
      </c>
      <c r="F9" s="141">
        <v>98.6</v>
      </c>
      <c r="G9" s="141">
        <v>77</v>
      </c>
      <c r="H9" s="141">
        <v>97.6</v>
      </c>
      <c r="I9" s="141">
        <v>100</v>
      </c>
      <c r="J9" s="141">
        <v>99.2</v>
      </c>
      <c r="K9" s="141">
        <v>100</v>
      </c>
      <c r="L9" s="141">
        <v>90.3</v>
      </c>
    </row>
    <row r="10" ht="23.25" spans="1:12">
      <c r="A10" s="141">
        <v>9</v>
      </c>
      <c r="B10" s="141" t="s">
        <v>22</v>
      </c>
      <c r="C10" s="142" t="s">
        <v>23</v>
      </c>
      <c r="D10" s="141">
        <v>93.6</v>
      </c>
      <c r="E10" s="141">
        <v>98.6</v>
      </c>
      <c r="F10" s="141">
        <v>91.3</v>
      </c>
      <c r="G10" s="141">
        <v>99.2</v>
      </c>
      <c r="H10" s="141">
        <v>74.2</v>
      </c>
      <c r="I10" s="141">
        <v>98</v>
      </c>
      <c r="J10" s="141">
        <v>100</v>
      </c>
      <c r="K10" s="141">
        <v>96.2</v>
      </c>
      <c r="L10" s="141">
        <v>91.1</v>
      </c>
    </row>
    <row r="11" ht="15" spans="1:12">
      <c r="A11" s="141">
        <v>10</v>
      </c>
      <c r="B11" s="141" t="s">
        <v>24</v>
      </c>
      <c r="C11" s="142" t="s">
        <v>13</v>
      </c>
      <c r="D11" s="141">
        <v>93.2</v>
      </c>
      <c r="E11" s="141">
        <v>99.2</v>
      </c>
      <c r="F11" s="141">
        <v>92.2</v>
      </c>
      <c r="G11" s="141">
        <v>86.8</v>
      </c>
      <c r="H11" s="141">
        <v>92.9</v>
      </c>
      <c r="I11" s="141">
        <v>76</v>
      </c>
      <c r="J11" s="141">
        <v>81.6</v>
      </c>
      <c r="K11" s="141">
        <v>89.6</v>
      </c>
      <c r="L11" s="141">
        <v>98.2</v>
      </c>
    </row>
    <row r="12" ht="15" spans="1:12">
      <c r="A12" s="141">
        <v>11</v>
      </c>
      <c r="B12" s="141" t="s">
        <v>25</v>
      </c>
      <c r="C12" s="142" t="s">
        <v>26</v>
      </c>
      <c r="D12" s="141">
        <v>92.7</v>
      </c>
      <c r="E12" s="141">
        <v>99.5</v>
      </c>
      <c r="F12" s="141">
        <v>94.1</v>
      </c>
      <c r="G12" s="141">
        <v>91.8</v>
      </c>
      <c r="H12" s="141">
        <v>79.8</v>
      </c>
      <c r="I12" s="141">
        <v>73.5</v>
      </c>
      <c r="J12" s="141">
        <v>100</v>
      </c>
      <c r="K12" s="141">
        <v>89.9</v>
      </c>
      <c r="L12" s="141">
        <v>99.6</v>
      </c>
    </row>
    <row r="13" ht="15" spans="1:12">
      <c r="A13" s="141">
        <v>12</v>
      </c>
      <c r="B13" s="141" t="s">
        <v>27</v>
      </c>
      <c r="C13" s="142" t="s">
        <v>28</v>
      </c>
      <c r="D13" s="141">
        <v>91.3</v>
      </c>
      <c r="E13" s="141">
        <v>99.3</v>
      </c>
      <c r="F13" s="141">
        <v>96.5</v>
      </c>
      <c r="G13" s="141">
        <v>96.7</v>
      </c>
      <c r="H13" s="141">
        <v>87.3</v>
      </c>
      <c r="I13" s="141">
        <v>36.9</v>
      </c>
      <c r="J13" s="141">
        <v>57.1</v>
      </c>
      <c r="K13" s="141">
        <v>77.5</v>
      </c>
      <c r="L13" s="141">
        <v>91.4</v>
      </c>
    </row>
    <row r="14" ht="15" spans="1:12">
      <c r="A14" s="141">
        <v>13</v>
      </c>
      <c r="B14" s="141" t="s">
        <v>29</v>
      </c>
      <c r="C14" s="142" t="s">
        <v>13</v>
      </c>
      <c r="D14" s="141">
        <v>90.6</v>
      </c>
      <c r="E14" s="141">
        <v>96.5</v>
      </c>
      <c r="F14" s="141">
        <v>92.5</v>
      </c>
      <c r="G14" s="141">
        <v>70.9</v>
      </c>
      <c r="H14" s="141">
        <v>99.9</v>
      </c>
      <c r="I14" s="141">
        <v>66.1</v>
      </c>
      <c r="J14" s="141">
        <v>96.2</v>
      </c>
      <c r="K14" s="141">
        <v>93.3</v>
      </c>
      <c r="L14" s="141">
        <v>100</v>
      </c>
    </row>
    <row r="15" ht="15" spans="1:12">
      <c r="A15" s="141">
        <v>14</v>
      </c>
      <c r="B15" s="141" t="s">
        <v>30</v>
      </c>
      <c r="C15" s="142" t="s">
        <v>28</v>
      </c>
      <c r="D15" s="141">
        <v>90.1</v>
      </c>
      <c r="E15" s="141">
        <v>98.9</v>
      </c>
      <c r="F15" s="141">
        <v>97.7</v>
      </c>
      <c r="G15" s="141">
        <v>98.1</v>
      </c>
      <c r="H15" s="141">
        <v>92.8</v>
      </c>
      <c r="I15" s="141">
        <v>25.7</v>
      </c>
      <c r="J15" s="141">
        <v>16.7</v>
      </c>
      <c r="K15" s="141">
        <v>75.5</v>
      </c>
      <c r="L15" s="141">
        <v>87.1</v>
      </c>
    </row>
    <row r="16" ht="15" spans="1:12">
      <c r="A16" s="141">
        <v>15</v>
      </c>
      <c r="B16" s="141" t="s">
        <v>31</v>
      </c>
      <c r="C16" s="142" t="s">
        <v>15</v>
      </c>
      <c r="D16" s="141">
        <v>89.5</v>
      </c>
      <c r="E16" s="141">
        <v>98</v>
      </c>
      <c r="F16" s="141">
        <v>97.2</v>
      </c>
      <c r="G16" s="141">
        <v>70.1</v>
      </c>
      <c r="H16" s="141">
        <v>81.1</v>
      </c>
      <c r="I16" s="141">
        <v>99.5</v>
      </c>
      <c r="J16" s="141">
        <v>98.9</v>
      </c>
      <c r="K16" s="141">
        <v>98.7</v>
      </c>
      <c r="L16" s="141">
        <v>54.3</v>
      </c>
    </row>
    <row r="17" ht="15" spans="1:12">
      <c r="A17" s="141">
        <f>16</f>
        <v>16</v>
      </c>
      <c r="B17" s="141" t="s">
        <v>32</v>
      </c>
      <c r="C17" s="142" t="s">
        <v>23</v>
      </c>
      <c r="D17" s="141">
        <v>89.2</v>
      </c>
      <c r="E17" s="141">
        <v>83.7</v>
      </c>
      <c r="F17" s="141">
        <v>71.8</v>
      </c>
      <c r="G17" s="141">
        <v>99.4</v>
      </c>
      <c r="H17" s="141">
        <v>91.1</v>
      </c>
      <c r="I17" s="141">
        <v>100</v>
      </c>
      <c r="J17" s="141">
        <v>100</v>
      </c>
      <c r="K17" s="141">
        <v>87.3</v>
      </c>
      <c r="L17" s="141">
        <v>28</v>
      </c>
    </row>
    <row r="18" ht="15" spans="1:12">
      <c r="A18" s="141">
        <f>16</f>
        <v>16</v>
      </c>
      <c r="B18" s="141" t="s">
        <v>33</v>
      </c>
      <c r="C18" s="142" t="s">
        <v>13</v>
      </c>
      <c r="D18" s="141">
        <v>89.2</v>
      </c>
      <c r="E18" s="141">
        <v>99.9</v>
      </c>
      <c r="F18" s="141">
        <v>98.9</v>
      </c>
      <c r="G18" s="141">
        <v>100</v>
      </c>
      <c r="H18" s="141">
        <v>72.6</v>
      </c>
      <c r="I18" s="141">
        <v>62.2</v>
      </c>
      <c r="J18" s="141">
        <v>26</v>
      </c>
      <c r="K18" s="141">
        <v>78.5</v>
      </c>
      <c r="L18" s="141">
        <v>100</v>
      </c>
    </row>
    <row r="19" ht="15" spans="1:12">
      <c r="A19" s="141">
        <v>18</v>
      </c>
      <c r="B19" s="141" t="s">
        <v>34</v>
      </c>
      <c r="C19" s="142" t="s">
        <v>13</v>
      </c>
      <c r="D19" s="141">
        <v>89</v>
      </c>
      <c r="E19" s="141">
        <v>99.9</v>
      </c>
      <c r="F19" s="141">
        <v>100</v>
      </c>
      <c r="G19" s="141">
        <v>51.5</v>
      </c>
      <c r="H19" s="141">
        <v>100</v>
      </c>
      <c r="I19" s="141">
        <v>77.3</v>
      </c>
      <c r="J19" s="141">
        <v>89.2</v>
      </c>
      <c r="K19" s="141">
        <v>92</v>
      </c>
      <c r="L19" s="141">
        <v>100</v>
      </c>
    </row>
    <row r="20" ht="15" spans="1:12">
      <c r="A20" s="141">
        <v>19</v>
      </c>
      <c r="B20" s="141" t="s">
        <v>35</v>
      </c>
      <c r="C20" s="142" t="s">
        <v>26</v>
      </c>
      <c r="D20" s="141">
        <v>88.4</v>
      </c>
      <c r="E20" s="141">
        <v>90.4</v>
      </c>
      <c r="F20" s="141">
        <v>76.1</v>
      </c>
      <c r="G20" s="141">
        <v>94.1</v>
      </c>
      <c r="H20" s="141">
        <v>83.2</v>
      </c>
      <c r="I20" s="141">
        <v>74.1</v>
      </c>
      <c r="J20" s="141">
        <v>100</v>
      </c>
      <c r="K20" s="141">
        <v>89.6</v>
      </c>
      <c r="L20" s="141">
        <v>84.6</v>
      </c>
    </row>
    <row r="21" ht="15" spans="1:12">
      <c r="A21" s="141">
        <v>20</v>
      </c>
      <c r="B21" s="141" t="s">
        <v>36</v>
      </c>
      <c r="C21" s="142" t="s">
        <v>13</v>
      </c>
      <c r="D21" s="141">
        <v>87.2</v>
      </c>
      <c r="E21" s="141">
        <v>98.3</v>
      </c>
      <c r="F21" s="141">
        <v>91.4</v>
      </c>
      <c r="G21" s="141">
        <v>99.3</v>
      </c>
      <c r="H21" s="141">
        <v>62.2</v>
      </c>
      <c r="I21" s="141">
        <v>55.3</v>
      </c>
      <c r="J21" s="141">
        <v>63.9</v>
      </c>
      <c r="K21" s="141">
        <v>90</v>
      </c>
      <c r="L21" s="141">
        <v>99.5</v>
      </c>
    </row>
    <row r="22" ht="15" spans="1:12">
      <c r="A22" s="141">
        <v>21</v>
      </c>
      <c r="B22" s="143" t="s">
        <v>37</v>
      </c>
      <c r="C22" s="142" t="s">
        <v>38</v>
      </c>
      <c r="D22" s="141">
        <v>87</v>
      </c>
      <c r="E22" s="141">
        <v>97.4</v>
      </c>
      <c r="F22" s="141">
        <v>62.9</v>
      </c>
      <c r="G22" s="141">
        <v>72.6</v>
      </c>
      <c r="H22" s="141">
        <v>84.2</v>
      </c>
      <c r="I22" s="141">
        <v>98.7</v>
      </c>
      <c r="J22" s="141">
        <v>100</v>
      </c>
      <c r="K22" s="141">
        <v>81.1</v>
      </c>
      <c r="L22" s="141">
        <v>99</v>
      </c>
    </row>
    <row r="23" ht="15" spans="1:12">
      <c r="A23" s="141">
        <v>22</v>
      </c>
      <c r="B23" s="141" t="s">
        <v>39</v>
      </c>
      <c r="C23" s="142" t="s">
        <v>13</v>
      </c>
      <c r="D23" s="141">
        <v>86.7</v>
      </c>
      <c r="E23" s="141">
        <v>99.7</v>
      </c>
      <c r="F23" s="141">
        <v>98.1</v>
      </c>
      <c r="G23" s="141">
        <v>47.2</v>
      </c>
      <c r="H23" s="141">
        <v>100</v>
      </c>
      <c r="I23" s="141">
        <v>94.6</v>
      </c>
      <c r="J23" s="141">
        <v>47.6</v>
      </c>
      <c r="K23" s="141">
        <v>98.9</v>
      </c>
      <c r="L23" s="141">
        <v>99.8</v>
      </c>
    </row>
    <row r="24" ht="15" spans="1:12">
      <c r="A24" s="141">
        <v>23</v>
      </c>
      <c r="B24" s="141" t="s">
        <v>40</v>
      </c>
      <c r="C24" s="142" t="s">
        <v>41</v>
      </c>
      <c r="D24" s="141">
        <v>85.3</v>
      </c>
      <c r="E24" s="141">
        <v>100</v>
      </c>
      <c r="F24" s="141">
        <v>99.7</v>
      </c>
      <c r="G24" s="141">
        <v>73.3</v>
      </c>
      <c r="H24" s="141">
        <v>91.9</v>
      </c>
      <c r="I24" s="141">
        <v>27.8</v>
      </c>
      <c r="J24" s="141">
        <v>10.4</v>
      </c>
      <c r="K24" s="141">
        <v>89.5</v>
      </c>
      <c r="L24" s="141">
        <v>97.8</v>
      </c>
    </row>
    <row r="25" ht="15" spans="1:12">
      <c r="A25" s="141">
        <v>24</v>
      </c>
      <c r="B25" s="141" t="s">
        <v>42</v>
      </c>
      <c r="C25" s="142" t="s">
        <v>13</v>
      </c>
      <c r="D25" s="141">
        <v>85.1</v>
      </c>
      <c r="E25" s="141">
        <v>87.9</v>
      </c>
      <c r="F25" s="141">
        <v>47.2</v>
      </c>
      <c r="G25" s="141">
        <v>87.3</v>
      </c>
      <c r="H25" s="141">
        <v>100</v>
      </c>
      <c r="I25" s="141">
        <v>82.9</v>
      </c>
      <c r="J25" s="141">
        <v>63.6</v>
      </c>
      <c r="K25" s="141">
        <v>97.7</v>
      </c>
      <c r="L25" s="141">
        <v>95.3</v>
      </c>
    </row>
    <row r="26" ht="15" spans="1:12">
      <c r="A26" s="141">
        <v>25</v>
      </c>
      <c r="B26" s="141" t="s">
        <v>43</v>
      </c>
      <c r="C26" s="142" t="s">
        <v>13</v>
      </c>
      <c r="D26" s="141">
        <v>84.4</v>
      </c>
      <c r="E26" s="141">
        <v>98.5</v>
      </c>
      <c r="F26" s="141">
        <v>91.3</v>
      </c>
      <c r="G26" s="141">
        <v>62.5</v>
      </c>
      <c r="H26" s="141">
        <v>88.9</v>
      </c>
      <c r="I26" s="141">
        <v>33.1</v>
      </c>
      <c r="J26" s="141">
        <v>71.2</v>
      </c>
      <c r="K26" s="141">
        <v>96.3</v>
      </c>
      <c r="L26" s="141">
        <v>96</v>
      </c>
    </row>
    <row r="27" ht="15" spans="1:12">
      <c r="A27" s="141">
        <v>26</v>
      </c>
      <c r="B27" s="141" t="s">
        <v>44</v>
      </c>
      <c r="C27" s="142" t="s">
        <v>45</v>
      </c>
      <c r="D27" s="141">
        <v>83.8</v>
      </c>
      <c r="E27" s="141">
        <v>74.4</v>
      </c>
      <c r="F27" s="141">
        <v>97</v>
      </c>
      <c r="G27" s="141">
        <v>84.1</v>
      </c>
      <c r="H27" s="141">
        <v>99.8</v>
      </c>
      <c r="I27" s="141">
        <v>83.6</v>
      </c>
      <c r="J27" s="141">
        <v>59.7</v>
      </c>
      <c r="K27" s="141">
        <v>99.7</v>
      </c>
      <c r="L27" s="141">
        <v>53.9</v>
      </c>
    </row>
    <row r="28" ht="15" spans="1:12">
      <c r="A28" s="141">
        <v>27</v>
      </c>
      <c r="B28" s="141" t="s">
        <v>46</v>
      </c>
      <c r="C28" s="142" t="s">
        <v>13</v>
      </c>
      <c r="D28" s="141">
        <v>82.7</v>
      </c>
      <c r="E28" s="141">
        <v>100</v>
      </c>
      <c r="F28" s="141">
        <v>100</v>
      </c>
      <c r="G28" s="141">
        <v>99.9</v>
      </c>
      <c r="H28" s="141">
        <v>23.9</v>
      </c>
      <c r="I28" s="141">
        <v>57.7</v>
      </c>
      <c r="J28" s="141">
        <v>93.3</v>
      </c>
      <c r="K28" s="141">
        <v>96.7</v>
      </c>
      <c r="L28" s="141">
        <v>99.1</v>
      </c>
    </row>
    <row r="29" ht="15" spans="1:12">
      <c r="A29" s="141">
        <v>28</v>
      </c>
      <c r="B29" s="141" t="s">
        <v>47</v>
      </c>
      <c r="C29" s="142" t="s">
        <v>15</v>
      </c>
      <c r="D29" s="141">
        <v>82.3</v>
      </c>
      <c r="E29" s="141">
        <v>95.1</v>
      </c>
      <c r="F29" s="141">
        <v>97.7</v>
      </c>
      <c r="G29" s="141">
        <v>59</v>
      </c>
      <c r="H29" s="141">
        <v>63.1</v>
      </c>
      <c r="I29" s="141">
        <v>99.4</v>
      </c>
      <c r="J29" s="141">
        <v>93.4</v>
      </c>
      <c r="K29" s="141">
        <v>98.9</v>
      </c>
      <c r="L29" s="141">
        <v>66.4</v>
      </c>
    </row>
    <row r="30" ht="15" spans="1:12">
      <c r="A30" s="141">
        <v>29</v>
      </c>
      <c r="B30" s="141" t="s">
        <v>48</v>
      </c>
      <c r="C30" s="142" t="s">
        <v>49</v>
      </c>
      <c r="D30" s="141">
        <v>82.2</v>
      </c>
      <c r="E30" s="141">
        <v>98.6</v>
      </c>
      <c r="F30" s="141">
        <v>97.8</v>
      </c>
      <c r="G30" s="141">
        <v>70.3</v>
      </c>
      <c r="H30" s="141">
        <v>87</v>
      </c>
      <c r="I30" s="141">
        <v>10.3</v>
      </c>
      <c r="J30" s="141">
        <v>12.2</v>
      </c>
      <c r="K30" s="141">
        <v>79.3</v>
      </c>
      <c r="L30" s="141">
        <v>97.7</v>
      </c>
    </row>
    <row r="31" ht="15" spans="1:12">
      <c r="A31" s="141">
        <v>30</v>
      </c>
      <c r="B31" s="141" t="s">
        <v>50</v>
      </c>
      <c r="C31" s="142" t="s">
        <v>51</v>
      </c>
      <c r="D31" s="141">
        <v>82.1</v>
      </c>
      <c r="E31" s="141">
        <v>93.6</v>
      </c>
      <c r="F31" s="141">
        <v>70.1</v>
      </c>
      <c r="G31" s="141">
        <v>99.3</v>
      </c>
      <c r="H31" s="141">
        <v>38</v>
      </c>
      <c r="I31" s="141">
        <v>96</v>
      </c>
      <c r="J31" s="141">
        <v>100</v>
      </c>
      <c r="K31" s="141">
        <v>94.6</v>
      </c>
      <c r="L31" s="141">
        <v>59.1</v>
      </c>
    </row>
    <row r="32" ht="15" spans="1:12">
      <c r="A32" s="141">
        <v>31</v>
      </c>
      <c r="B32" s="141" t="s">
        <v>52</v>
      </c>
      <c r="C32" s="142" t="s">
        <v>53</v>
      </c>
      <c r="D32" s="141">
        <v>81.9</v>
      </c>
      <c r="E32" s="141">
        <v>93.3</v>
      </c>
      <c r="F32" s="141">
        <v>93.6</v>
      </c>
      <c r="G32" s="141">
        <v>59.6</v>
      </c>
      <c r="H32" s="141">
        <v>68.9</v>
      </c>
      <c r="I32" s="141">
        <v>95.1</v>
      </c>
      <c r="J32" s="141">
        <v>87.6</v>
      </c>
      <c r="K32" s="141">
        <v>95.2</v>
      </c>
      <c r="L32" s="141">
        <v>90</v>
      </c>
    </row>
    <row r="33" ht="15" spans="1:12">
      <c r="A33" s="141">
        <v>32</v>
      </c>
      <c r="B33" s="141" t="s">
        <v>54</v>
      </c>
      <c r="C33" s="142" t="s">
        <v>13</v>
      </c>
      <c r="D33" s="141">
        <v>81.8</v>
      </c>
      <c r="E33" s="141">
        <v>84.4</v>
      </c>
      <c r="F33" s="141">
        <v>71.9</v>
      </c>
      <c r="G33" s="141">
        <v>84.2</v>
      </c>
      <c r="H33" s="141">
        <v>98.3</v>
      </c>
      <c r="I33" s="141">
        <v>38.8</v>
      </c>
      <c r="J33" s="141">
        <v>40.5</v>
      </c>
      <c r="K33" s="141">
        <v>89</v>
      </c>
      <c r="L33" s="141">
        <v>98.4</v>
      </c>
    </row>
    <row r="34" ht="15" spans="1:12">
      <c r="A34" s="141">
        <v>33</v>
      </c>
      <c r="B34" s="141" t="s">
        <v>55</v>
      </c>
      <c r="C34" s="142" t="s">
        <v>51</v>
      </c>
      <c r="D34" s="141">
        <v>81.6</v>
      </c>
      <c r="E34" s="141">
        <v>98.6</v>
      </c>
      <c r="F34" s="141">
        <v>94.9</v>
      </c>
      <c r="G34" s="141">
        <v>95</v>
      </c>
      <c r="H34" s="141">
        <v>17.9</v>
      </c>
      <c r="I34" s="141">
        <v>99.8</v>
      </c>
      <c r="J34" s="141">
        <v>93.1</v>
      </c>
      <c r="K34" s="141">
        <v>97.6</v>
      </c>
      <c r="L34" s="141">
        <v>91.1</v>
      </c>
    </row>
    <row r="35" ht="15" spans="1:12">
      <c r="A35" s="141">
        <f>34</f>
        <v>34</v>
      </c>
      <c r="B35" s="141" t="s">
        <v>56</v>
      </c>
      <c r="C35" s="142" t="s">
        <v>28</v>
      </c>
      <c r="D35" s="141">
        <v>81.5</v>
      </c>
      <c r="E35" s="141">
        <v>83.6</v>
      </c>
      <c r="F35" s="141">
        <v>93.5</v>
      </c>
      <c r="G35" s="141">
        <v>70.4</v>
      </c>
      <c r="H35" s="141">
        <v>89.3</v>
      </c>
      <c r="I35" s="141">
        <v>38.7</v>
      </c>
      <c r="J35" s="141">
        <v>89.3</v>
      </c>
      <c r="K35" s="141">
        <v>70.6</v>
      </c>
      <c r="L35" s="141">
        <v>65.7</v>
      </c>
    </row>
    <row r="36" ht="15" spans="1:12">
      <c r="A36" s="141">
        <f>34</f>
        <v>34</v>
      </c>
      <c r="B36" s="141" t="s">
        <v>57</v>
      </c>
      <c r="C36" s="142" t="s">
        <v>53</v>
      </c>
      <c r="D36" s="141">
        <v>81.5</v>
      </c>
      <c r="E36" s="141">
        <v>99.6</v>
      </c>
      <c r="F36" s="141">
        <v>98.3</v>
      </c>
      <c r="G36" s="141">
        <v>43.5</v>
      </c>
      <c r="H36" s="141">
        <v>65.6</v>
      </c>
      <c r="I36" s="141">
        <v>95.7</v>
      </c>
      <c r="J36" s="141">
        <v>95.8</v>
      </c>
      <c r="K36" s="141">
        <v>96.7</v>
      </c>
      <c r="L36" s="141">
        <v>94</v>
      </c>
    </row>
    <row r="37" ht="15" spans="1:12">
      <c r="A37" s="141">
        <v>36</v>
      </c>
      <c r="B37" s="141" t="s">
        <v>58</v>
      </c>
      <c r="C37" s="142" t="s">
        <v>41</v>
      </c>
      <c r="D37" s="141">
        <v>81.4</v>
      </c>
      <c r="E37" s="141">
        <v>98.6</v>
      </c>
      <c r="F37" s="141">
        <v>98.9</v>
      </c>
      <c r="G37" s="141">
        <v>54.2</v>
      </c>
      <c r="H37" s="141">
        <v>94.8</v>
      </c>
      <c r="I37" s="141">
        <v>22.1</v>
      </c>
      <c r="J37" s="141">
        <v>14.9</v>
      </c>
      <c r="K37" s="141">
        <v>85.5</v>
      </c>
      <c r="L37" s="141">
        <v>56.9</v>
      </c>
    </row>
    <row r="38" ht="15" spans="1:12">
      <c r="A38" s="141">
        <v>37</v>
      </c>
      <c r="B38" s="141" t="s">
        <v>59</v>
      </c>
      <c r="C38" s="142" t="s">
        <v>15</v>
      </c>
      <c r="D38" s="141">
        <v>81.2</v>
      </c>
      <c r="E38" s="141">
        <v>88.8</v>
      </c>
      <c r="F38" s="141">
        <v>83.2</v>
      </c>
      <c r="G38" s="141">
        <v>60.5</v>
      </c>
      <c r="H38" s="141">
        <v>74.5</v>
      </c>
      <c r="I38" s="141">
        <v>100</v>
      </c>
      <c r="J38" s="141">
        <v>98.6</v>
      </c>
      <c r="K38" s="141">
        <v>99.3</v>
      </c>
      <c r="L38" s="141">
        <v>56.9</v>
      </c>
    </row>
    <row r="39" ht="15" spans="1:12">
      <c r="A39" s="141">
        <v>38</v>
      </c>
      <c r="B39" s="141" t="s">
        <v>60</v>
      </c>
      <c r="C39" s="142" t="s">
        <v>38</v>
      </c>
      <c r="D39" s="141">
        <v>80.6</v>
      </c>
      <c r="E39" s="141">
        <v>87.3</v>
      </c>
      <c r="F39" s="141">
        <v>49.6</v>
      </c>
      <c r="G39" s="141">
        <v>92.9</v>
      </c>
      <c r="H39" s="141">
        <v>60.9</v>
      </c>
      <c r="I39" s="141">
        <v>90.5</v>
      </c>
      <c r="J39" s="141">
        <v>100</v>
      </c>
      <c r="K39" s="141">
        <v>74.9</v>
      </c>
      <c r="L39" s="141">
        <v>79.4</v>
      </c>
    </row>
    <row r="40" ht="15" spans="1:12">
      <c r="A40" s="141">
        <v>39</v>
      </c>
      <c r="B40" s="141" t="s">
        <v>61</v>
      </c>
      <c r="C40" s="142" t="s">
        <v>13</v>
      </c>
      <c r="D40" s="141">
        <v>80.3</v>
      </c>
      <c r="E40" s="141">
        <v>95.9</v>
      </c>
      <c r="F40" s="141">
        <v>99</v>
      </c>
      <c r="G40" s="141">
        <v>28.9</v>
      </c>
      <c r="H40" s="141">
        <v>98.1</v>
      </c>
      <c r="I40" s="141">
        <v>94.4</v>
      </c>
      <c r="J40" s="141">
        <v>31.3</v>
      </c>
      <c r="K40" s="141">
        <v>92</v>
      </c>
      <c r="L40" s="141">
        <v>99.7</v>
      </c>
    </row>
    <row r="41" ht="15" spans="1:12">
      <c r="A41" s="141">
        <v>40</v>
      </c>
      <c r="B41" s="141" t="s">
        <v>62</v>
      </c>
      <c r="C41" s="142" t="s">
        <v>38</v>
      </c>
      <c r="D41" s="141">
        <v>79.8</v>
      </c>
      <c r="E41" s="141">
        <v>82</v>
      </c>
      <c r="F41" s="141">
        <v>50.1</v>
      </c>
      <c r="G41" s="141">
        <v>98.6</v>
      </c>
      <c r="H41" s="141">
        <v>62.6</v>
      </c>
      <c r="I41" s="141">
        <v>87.9</v>
      </c>
      <c r="J41" s="141">
        <v>100</v>
      </c>
      <c r="K41" s="141">
        <v>56.2</v>
      </c>
      <c r="L41" s="141">
        <v>91.2</v>
      </c>
    </row>
    <row r="42" ht="15" spans="1:12">
      <c r="A42" s="141">
        <v>41</v>
      </c>
      <c r="B42" s="141" t="s">
        <v>63</v>
      </c>
      <c r="C42" s="142" t="s">
        <v>51</v>
      </c>
      <c r="D42" s="141">
        <v>79.6</v>
      </c>
      <c r="E42" s="141">
        <v>96.2</v>
      </c>
      <c r="F42" s="141">
        <v>91.7</v>
      </c>
      <c r="G42" s="141">
        <v>92.1</v>
      </c>
      <c r="H42" s="141">
        <v>15.6</v>
      </c>
      <c r="I42" s="141">
        <v>100</v>
      </c>
      <c r="J42" s="141">
        <v>99.3</v>
      </c>
      <c r="K42" s="141">
        <v>97.3</v>
      </c>
      <c r="L42" s="141">
        <v>90.8</v>
      </c>
    </row>
    <row r="43" ht="15" spans="1:12">
      <c r="A43" s="141">
        <f>42</f>
        <v>42</v>
      </c>
      <c r="B43" s="141" t="s">
        <v>64</v>
      </c>
      <c r="C43" s="142" t="s">
        <v>49</v>
      </c>
      <c r="D43" s="141">
        <v>79.3</v>
      </c>
      <c r="E43" s="141">
        <v>88.1</v>
      </c>
      <c r="F43" s="141">
        <v>85.8</v>
      </c>
      <c r="G43" s="141">
        <v>97.7</v>
      </c>
      <c r="H43" s="141">
        <v>68.9</v>
      </c>
      <c r="I43" s="141">
        <v>12.3</v>
      </c>
      <c r="J43" s="141">
        <v>23.1</v>
      </c>
      <c r="K43" s="141">
        <v>65.2</v>
      </c>
      <c r="L43" s="141">
        <v>63.2</v>
      </c>
    </row>
    <row r="44" ht="15" spans="1:12">
      <c r="A44" s="141">
        <f>42</f>
        <v>42</v>
      </c>
      <c r="B44" s="141" t="s">
        <v>65</v>
      </c>
      <c r="C44" s="142" t="s">
        <v>28</v>
      </c>
      <c r="D44" s="141">
        <v>79.3</v>
      </c>
      <c r="E44" s="141">
        <v>72.2</v>
      </c>
      <c r="F44" s="141">
        <v>95.3</v>
      </c>
      <c r="G44" s="141">
        <v>88.4</v>
      </c>
      <c r="H44" s="141">
        <v>78.7</v>
      </c>
      <c r="I44" s="141">
        <v>42.5</v>
      </c>
      <c r="J44" s="141">
        <v>99.1</v>
      </c>
      <c r="K44" s="141">
        <v>80.8</v>
      </c>
      <c r="L44" s="141">
        <v>42.3</v>
      </c>
    </row>
    <row r="45" ht="15" spans="1:12">
      <c r="A45" s="141">
        <v>44</v>
      </c>
      <c r="B45" s="141" t="s">
        <v>66</v>
      </c>
      <c r="C45" s="142" t="s">
        <v>13</v>
      </c>
      <c r="D45" s="141">
        <v>78.7</v>
      </c>
      <c r="E45" s="141">
        <v>100</v>
      </c>
      <c r="F45" s="141">
        <v>99.9</v>
      </c>
      <c r="G45" s="141">
        <v>85.9</v>
      </c>
      <c r="H45" s="141">
        <v>37.7</v>
      </c>
      <c r="I45" s="141">
        <v>27.5</v>
      </c>
      <c r="J45" s="141">
        <v>45.1</v>
      </c>
      <c r="K45" s="141">
        <v>96.3</v>
      </c>
      <c r="L45" s="141">
        <v>98</v>
      </c>
    </row>
    <row r="46" ht="15" spans="1:12">
      <c r="A46" s="141">
        <v>45</v>
      </c>
      <c r="B46" s="141" t="s">
        <v>67</v>
      </c>
      <c r="C46" s="142" t="s">
        <v>51</v>
      </c>
      <c r="D46" s="141">
        <v>78</v>
      </c>
      <c r="E46" s="141">
        <v>89</v>
      </c>
      <c r="F46" s="141">
        <v>91.1</v>
      </c>
      <c r="G46" s="141">
        <v>97.6</v>
      </c>
      <c r="H46" s="141">
        <v>16.8</v>
      </c>
      <c r="I46" s="141">
        <v>99.8</v>
      </c>
      <c r="J46" s="141">
        <v>100</v>
      </c>
      <c r="K46" s="141">
        <v>98.2</v>
      </c>
      <c r="L46" s="141">
        <v>93</v>
      </c>
    </row>
    <row r="47" ht="15" spans="1:12">
      <c r="A47" s="141">
        <v>46</v>
      </c>
      <c r="B47" s="141" t="s">
        <v>68</v>
      </c>
      <c r="C47" s="142" t="s">
        <v>28</v>
      </c>
      <c r="D47" s="141">
        <v>77.4</v>
      </c>
      <c r="E47" s="141">
        <v>82.7</v>
      </c>
      <c r="F47" s="141">
        <v>90.2</v>
      </c>
      <c r="G47" s="141">
        <v>97.1</v>
      </c>
      <c r="H47" s="141">
        <v>57.7</v>
      </c>
      <c r="I47" s="141">
        <v>38.4</v>
      </c>
      <c r="J47" s="141">
        <v>40.9</v>
      </c>
      <c r="K47" s="141">
        <v>73.9</v>
      </c>
      <c r="L47" s="141">
        <v>57.8</v>
      </c>
    </row>
    <row r="48" ht="15" spans="1:12">
      <c r="A48" s="141">
        <v>47</v>
      </c>
      <c r="B48" s="141" t="s">
        <v>69</v>
      </c>
      <c r="C48" s="142" t="s">
        <v>53</v>
      </c>
      <c r="D48" s="141">
        <v>77</v>
      </c>
      <c r="E48" s="141">
        <v>98</v>
      </c>
      <c r="F48" s="141">
        <v>95.4</v>
      </c>
      <c r="G48" s="141">
        <v>42.1</v>
      </c>
      <c r="H48" s="141">
        <v>56.5</v>
      </c>
      <c r="I48" s="141">
        <v>74.9</v>
      </c>
      <c r="J48" s="141">
        <v>89</v>
      </c>
      <c r="K48" s="141">
        <v>97.9</v>
      </c>
      <c r="L48" s="141">
        <v>75.2</v>
      </c>
    </row>
    <row r="49" ht="15" spans="1:12">
      <c r="A49" s="141">
        <v>48</v>
      </c>
      <c r="B49" s="141" t="s">
        <v>70</v>
      </c>
      <c r="C49" s="142" t="s">
        <v>45</v>
      </c>
      <c r="D49" s="141">
        <v>76.8</v>
      </c>
      <c r="E49" s="141">
        <v>45.3</v>
      </c>
      <c r="F49" s="141">
        <v>99.4</v>
      </c>
      <c r="G49" s="141">
        <v>93.9</v>
      </c>
      <c r="H49" s="141">
        <v>98.9</v>
      </c>
      <c r="I49" s="141">
        <v>98.2</v>
      </c>
      <c r="J49" s="141">
        <v>97</v>
      </c>
      <c r="K49" s="141">
        <v>94.8</v>
      </c>
      <c r="L49" s="141">
        <v>99.8</v>
      </c>
    </row>
    <row r="50" ht="15" spans="1:12">
      <c r="A50" s="141">
        <v>49</v>
      </c>
      <c r="B50" s="141" t="s">
        <v>71</v>
      </c>
      <c r="C50" s="142" t="s">
        <v>72</v>
      </c>
      <c r="D50" s="141">
        <v>76.4</v>
      </c>
      <c r="E50" s="141">
        <v>84</v>
      </c>
      <c r="F50" s="141">
        <v>96.8</v>
      </c>
      <c r="G50" s="141">
        <v>25.8</v>
      </c>
      <c r="H50" s="141">
        <v>96.4</v>
      </c>
      <c r="I50" s="141">
        <v>95</v>
      </c>
      <c r="J50" s="141">
        <v>70.3</v>
      </c>
      <c r="K50" s="141">
        <v>91.8</v>
      </c>
      <c r="L50" s="141">
        <v>37.5</v>
      </c>
    </row>
    <row r="51" ht="15" spans="1:12">
      <c r="A51" s="141">
        <f>50</f>
        <v>50</v>
      </c>
      <c r="B51" s="141" t="s">
        <v>73</v>
      </c>
      <c r="C51" s="142" t="s">
        <v>13</v>
      </c>
      <c r="D51" s="141">
        <v>74.8</v>
      </c>
      <c r="E51" s="141">
        <v>86.1</v>
      </c>
      <c r="F51" s="141">
        <v>79.8</v>
      </c>
      <c r="G51" s="141">
        <v>41.2</v>
      </c>
      <c r="H51" s="141">
        <v>100</v>
      </c>
      <c r="I51" s="141">
        <v>55.1</v>
      </c>
      <c r="J51" s="141">
        <v>20.2</v>
      </c>
      <c r="K51" s="141">
        <v>95.5</v>
      </c>
      <c r="L51" s="141">
        <v>98.6</v>
      </c>
    </row>
    <row r="52" ht="15" spans="1:12">
      <c r="A52" s="141">
        <f>50</f>
        <v>50</v>
      </c>
      <c r="B52" s="141" t="s">
        <v>74</v>
      </c>
      <c r="C52" s="142" t="s">
        <v>51</v>
      </c>
      <c r="D52" s="141">
        <v>74.8</v>
      </c>
      <c r="E52" s="141">
        <v>86.6</v>
      </c>
      <c r="F52" s="141">
        <v>75.6</v>
      </c>
      <c r="G52" s="141">
        <v>90.8</v>
      </c>
      <c r="H52" s="141">
        <v>20.2</v>
      </c>
      <c r="I52" s="141">
        <v>100</v>
      </c>
      <c r="J52" s="141">
        <v>100</v>
      </c>
      <c r="K52" s="141">
        <v>94.6</v>
      </c>
      <c r="L52" s="141">
        <v>41.8</v>
      </c>
    </row>
    <row r="53" ht="15" spans="1:12">
      <c r="A53" s="141">
        <v>52</v>
      </c>
      <c r="B53" s="141" t="s">
        <v>75</v>
      </c>
      <c r="C53" s="142" t="s">
        <v>13</v>
      </c>
      <c r="D53" s="141">
        <v>74.6</v>
      </c>
      <c r="E53" s="141">
        <v>72.1</v>
      </c>
      <c r="F53" s="141">
        <v>69</v>
      </c>
      <c r="G53" s="141">
        <v>100</v>
      </c>
      <c r="H53" s="141">
        <v>58.6</v>
      </c>
      <c r="I53" s="141">
        <v>97.1</v>
      </c>
      <c r="J53" s="141">
        <v>38.2</v>
      </c>
      <c r="K53" s="141">
        <v>88.7</v>
      </c>
      <c r="L53" s="141">
        <v>85.3</v>
      </c>
    </row>
    <row r="54" ht="15" spans="1:12">
      <c r="A54" s="141">
        <v>53</v>
      </c>
      <c r="B54" s="141" t="s">
        <v>76</v>
      </c>
      <c r="C54" s="142" t="s">
        <v>13</v>
      </c>
      <c r="D54" s="141">
        <v>74.5</v>
      </c>
      <c r="E54" s="141">
        <v>90</v>
      </c>
      <c r="F54" s="141">
        <v>61.6</v>
      </c>
      <c r="G54" s="141">
        <v>77</v>
      </c>
      <c r="H54" s="141">
        <v>55.6</v>
      </c>
      <c r="I54" s="141">
        <v>53.7</v>
      </c>
      <c r="J54" s="141">
        <v>54.9</v>
      </c>
      <c r="K54" s="141">
        <v>96.9</v>
      </c>
      <c r="L54" s="141">
        <v>21.2</v>
      </c>
    </row>
    <row r="55" ht="15" spans="1:12">
      <c r="A55" s="141">
        <v>54</v>
      </c>
      <c r="B55" s="141" t="s">
        <v>77</v>
      </c>
      <c r="C55" s="142" t="s">
        <v>38</v>
      </c>
      <c r="D55" s="141">
        <v>73.6</v>
      </c>
      <c r="E55" s="141">
        <v>57.3</v>
      </c>
      <c r="F55" s="141">
        <v>29.4</v>
      </c>
      <c r="G55" s="141">
        <v>98.1</v>
      </c>
      <c r="H55" s="141">
        <v>88.6</v>
      </c>
      <c r="I55" s="141">
        <v>100</v>
      </c>
      <c r="J55" s="141">
        <v>100</v>
      </c>
      <c r="K55" s="141">
        <v>55.1</v>
      </c>
      <c r="L55" s="141">
        <v>57.2</v>
      </c>
    </row>
    <row r="56" ht="15" spans="1:12">
      <c r="A56" s="141">
        <v>55</v>
      </c>
      <c r="B56" s="141" t="s">
        <v>78</v>
      </c>
      <c r="C56" s="142" t="s">
        <v>41</v>
      </c>
      <c r="D56" s="141">
        <v>72.5</v>
      </c>
      <c r="E56" s="141">
        <v>74.1</v>
      </c>
      <c r="F56" s="141">
        <v>93.4</v>
      </c>
      <c r="G56" s="141">
        <v>65.9</v>
      </c>
      <c r="H56" s="141">
        <v>81.5</v>
      </c>
      <c r="I56" s="141">
        <v>37.9</v>
      </c>
      <c r="J56" s="141">
        <v>36.1</v>
      </c>
      <c r="K56" s="141">
        <v>55.8</v>
      </c>
      <c r="L56" s="141">
        <v>33.6</v>
      </c>
    </row>
    <row r="57" ht="15" spans="1:12">
      <c r="A57" s="141">
        <v>56</v>
      </c>
      <c r="B57" s="141" t="s">
        <v>79</v>
      </c>
      <c r="C57" s="142" t="s">
        <v>15</v>
      </c>
      <c r="D57" s="141">
        <v>72.3</v>
      </c>
      <c r="E57" s="141">
        <v>69</v>
      </c>
      <c r="F57" s="141">
        <v>98.3</v>
      </c>
      <c r="G57" s="141">
        <v>84.6</v>
      </c>
      <c r="H57" s="141">
        <v>37.8</v>
      </c>
      <c r="I57" s="141">
        <v>100</v>
      </c>
      <c r="J57" s="141">
        <v>100</v>
      </c>
      <c r="K57" s="141">
        <v>67.6</v>
      </c>
      <c r="L57" s="141">
        <v>99.9</v>
      </c>
    </row>
    <row r="58" ht="15" spans="1:12">
      <c r="A58" s="141">
        <v>57</v>
      </c>
      <c r="B58" s="141" t="s">
        <v>80</v>
      </c>
      <c r="C58" s="142" t="s">
        <v>51</v>
      </c>
      <c r="D58" s="141">
        <v>71.6</v>
      </c>
      <c r="E58" s="141">
        <v>87.6</v>
      </c>
      <c r="F58" s="141">
        <v>80.8</v>
      </c>
      <c r="G58" s="141">
        <v>79.3</v>
      </c>
      <c r="H58" s="141">
        <v>11.2</v>
      </c>
      <c r="I58" s="141">
        <v>100</v>
      </c>
      <c r="J58" s="141">
        <v>100</v>
      </c>
      <c r="K58" s="141">
        <v>95.1</v>
      </c>
      <c r="L58" s="141">
        <v>56.8</v>
      </c>
    </row>
    <row r="59" ht="15" spans="1:12">
      <c r="A59" s="141">
        <v>58</v>
      </c>
      <c r="B59" s="141" t="s">
        <v>81</v>
      </c>
      <c r="C59" s="142" t="s">
        <v>82</v>
      </c>
      <c r="D59" s="141">
        <v>71.1</v>
      </c>
      <c r="E59" s="141">
        <v>82.7</v>
      </c>
      <c r="F59" s="141">
        <v>42.3</v>
      </c>
      <c r="G59" s="141">
        <v>97.3</v>
      </c>
      <c r="H59" s="141">
        <v>26.7</v>
      </c>
      <c r="I59" s="141">
        <v>80.7</v>
      </c>
      <c r="J59" s="141">
        <v>92.3</v>
      </c>
      <c r="K59" s="141">
        <v>97.2</v>
      </c>
      <c r="L59" s="141">
        <v>51.4</v>
      </c>
    </row>
    <row r="60" ht="23.25" spans="1:12">
      <c r="A60" s="141">
        <v>59</v>
      </c>
      <c r="B60" s="141" t="s">
        <v>83</v>
      </c>
      <c r="C60" s="142" t="s">
        <v>72</v>
      </c>
      <c r="D60" s="141">
        <v>70.4</v>
      </c>
      <c r="E60" s="141">
        <v>92.6</v>
      </c>
      <c r="F60" s="141">
        <v>75.7</v>
      </c>
      <c r="G60" s="141">
        <v>45.5</v>
      </c>
      <c r="H60" s="141">
        <v>56</v>
      </c>
      <c r="I60" s="141">
        <v>38.8</v>
      </c>
      <c r="J60" s="141">
        <v>64.2</v>
      </c>
      <c r="K60" s="141">
        <v>94.7</v>
      </c>
      <c r="L60" s="141">
        <v>39.3</v>
      </c>
    </row>
    <row r="61" ht="15" spans="1:12">
      <c r="A61" s="141">
        <v>60</v>
      </c>
      <c r="B61" s="141" t="s">
        <v>84</v>
      </c>
      <c r="C61" s="142" t="s">
        <v>45</v>
      </c>
      <c r="D61" s="141">
        <v>70.1</v>
      </c>
      <c r="E61" s="141">
        <v>90</v>
      </c>
      <c r="F61" s="141">
        <v>41.7</v>
      </c>
      <c r="G61" s="141">
        <v>86.3</v>
      </c>
      <c r="H61" s="141">
        <v>40.6</v>
      </c>
      <c r="I61" s="141">
        <v>54.7</v>
      </c>
      <c r="J61" s="141">
        <v>28.3</v>
      </c>
      <c r="K61" s="141">
        <v>99.6</v>
      </c>
      <c r="L61" s="141">
        <v>60.9</v>
      </c>
    </row>
    <row r="62" ht="15" spans="1:12">
      <c r="A62" s="141">
        <f>61</f>
        <v>61</v>
      </c>
      <c r="B62" s="141" t="s">
        <v>85</v>
      </c>
      <c r="C62" s="142" t="s">
        <v>82</v>
      </c>
      <c r="D62" s="141">
        <v>70</v>
      </c>
      <c r="E62" s="141">
        <v>71.6</v>
      </c>
      <c r="F62" s="141">
        <v>80.2</v>
      </c>
      <c r="G62" s="141">
        <v>84.4</v>
      </c>
      <c r="H62" s="141">
        <v>34.5</v>
      </c>
      <c r="I62" s="141">
        <v>83.7</v>
      </c>
      <c r="J62" s="141">
        <v>100</v>
      </c>
      <c r="K62" s="141">
        <v>95.9</v>
      </c>
      <c r="L62" s="141">
        <v>64</v>
      </c>
    </row>
    <row r="63" ht="15" spans="1:12">
      <c r="A63" s="141">
        <f>61</f>
        <v>61</v>
      </c>
      <c r="B63" s="141" t="s">
        <v>86</v>
      </c>
      <c r="C63" s="142" t="s">
        <v>15</v>
      </c>
      <c r="D63" s="141">
        <v>70</v>
      </c>
      <c r="E63" s="141">
        <v>74.4</v>
      </c>
      <c r="F63" s="141">
        <v>84.1</v>
      </c>
      <c r="G63" s="141">
        <v>55.3</v>
      </c>
      <c r="H63" s="141">
        <v>58.3</v>
      </c>
      <c r="I63" s="141">
        <v>84.9</v>
      </c>
      <c r="J63" s="141">
        <v>90.5</v>
      </c>
      <c r="K63" s="141">
        <v>93.9</v>
      </c>
      <c r="L63" s="141">
        <v>59.6</v>
      </c>
    </row>
    <row r="64" ht="15" spans="1:12">
      <c r="A64" s="141">
        <v>63</v>
      </c>
      <c r="B64" s="141" t="s">
        <v>87</v>
      </c>
      <c r="C64" s="142" t="s">
        <v>13</v>
      </c>
      <c r="D64" s="141">
        <v>69.6</v>
      </c>
      <c r="E64" s="141">
        <v>57.6</v>
      </c>
      <c r="F64" s="141">
        <v>54.2</v>
      </c>
      <c r="G64" s="141">
        <v>89.9</v>
      </c>
      <c r="H64" s="141">
        <v>80.8</v>
      </c>
      <c r="I64" s="141">
        <v>49.8</v>
      </c>
      <c r="J64" s="141">
        <v>82.8</v>
      </c>
      <c r="K64" s="141">
        <v>73.6</v>
      </c>
      <c r="L64" s="141">
        <v>99.6</v>
      </c>
    </row>
    <row r="65" ht="15" spans="1:12">
      <c r="A65" s="141">
        <v>64</v>
      </c>
      <c r="B65" s="141" t="s">
        <v>88</v>
      </c>
      <c r="C65" s="142" t="s">
        <v>15</v>
      </c>
      <c r="D65" s="141">
        <v>69.1</v>
      </c>
      <c r="E65" s="141">
        <v>71.8</v>
      </c>
      <c r="F65" s="141">
        <v>89.3</v>
      </c>
      <c r="G65" s="141">
        <v>63.1</v>
      </c>
      <c r="H65" s="141">
        <v>43.1</v>
      </c>
      <c r="I65" s="141">
        <v>99.2</v>
      </c>
      <c r="J65" s="141">
        <v>98.1</v>
      </c>
      <c r="K65" s="141">
        <v>93.6</v>
      </c>
      <c r="L65" s="141">
        <v>62</v>
      </c>
    </row>
    <row r="66" ht="15" spans="1:12">
      <c r="A66" s="141">
        <f>65</f>
        <v>65</v>
      </c>
      <c r="B66" s="141" t="s">
        <v>89</v>
      </c>
      <c r="C66" s="142" t="s">
        <v>72</v>
      </c>
      <c r="D66" s="141">
        <v>69</v>
      </c>
      <c r="E66" s="141">
        <v>78.7</v>
      </c>
      <c r="F66" s="141">
        <v>40.3</v>
      </c>
      <c r="G66" s="141">
        <v>41.1</v>
      </c>
      <c r="H66" s="141">
        <v>99.8</v>
      </c>
      <c r="I66" s="141">
        <v>47.2</v>
      </c>
      <c r="J66" s="141">
        <v>51.3</v>
      </c>
      <c r="K66" s="141">
        <v>95.2</v>
      </c>
      <c r="L66" s="141">
        <v>22.8</v>
      </c>
    </row>
    <row r="67" ht="15" spans="1:12">
      <c r="A67" s="141">
        <f>65</f>
        <v>65</v>
      </c>
      <c r="B67" s="141" t="s">
        <v>90</v>
      </c>
      <c r="C67" s="142" t="s">
        <v>38</v>
      </c>
      <c r="D67" s="141">
        <v>69</v>
      </c>
      <c r="E67" s="141">
        <v>66.1</v>
      </c>
      <c r="F67" s="141">
        <v>37</v>
      </c>
      <c r="G67" s="141">
        <v>68.9</v>
      </c>
      <c r="H67" s="141">
        <v>78.4</v>
      </c>
      <c r="I67" s="141">
        <v>80.7</v>
      </c>
      <c r="J67" s="141">
        <v>100</v>
      </c>
      <c r="K67" s="141">
        <v>74.2</v>
      </c>
      <c r="L67" s="141">
        <v>49.2</v>
      </c>
    </row>
    <row r="68" ht="15" spans="1:12">
      <c r="A68" s="141">
        <v>67</v>
      </c>
      <c r="B68" s="141" t="s">
        <v>91</v>
      </c>
      <c r="C68" s="142" t="s">
        <v>92</v>
      </c>
      <c r="D68" s="141">
        <v>68.9</v>
      </c>
      <c r="E68" s="141">
        <v>92.3</v>
      </c>
      <c r="F68" s="141">
        <v>94</v>
      </c>
      <c r="G68" s="141">
        <v>1.8</v>
      </c>
      <c r="H68" s="141">
        <v>76</v>
      </c>
      <c r="I68" s="141">
        <v>68.9</v>
      </c>
      <c r="J68" s="141">
        <v>63.7</v>
      </c>
      <c r="K68" s="141">
        <v>63</v>
      </c>
      <c r="L68" s="141">
        <v>34.3</v>
      </c>
    </row>
    <row r="69" ht="15" spans="1:12">
      <c r="A69" s="141">
        <v>68</v>
      </c>
      <c r="B69" s="141" t="s">
        <v>93</v>
      </c>
      <c r="C69" s="142" t="s">
        <v>41</v>
      </c>
      <c r="D69" s="141">
        <v>68.2</v>
      </c>
      <c r="E69" s="141">
        <v>80.2</v>
      </c>
      <c r="F69" s="141">
        <v>85.4</v>
      </c>
      <c r="G69" s="141">
        <v>59.1</v>
      </c>
      <c r="H69" s="141">
        <v>67.4</v>
      </c>
      <c r="I69" s="141">
        <v>14.4</v>
      </c>
      <c r="J69" s="141">
        <v>25</v>
      </c>
      <c r="K69" s="141">
        <v>75.2</v>
      </c>
      <c r="L69" s="141">
        <v>21</v>
      </c>
    </row>
    <row r="70" ht="15" spans="1:12">
      <c r="A70" s="141">
        <v>69</v>
      </c>
      <c r="B70" s="141" t="s">
        <v>94</v>
      </c>
      <c r="C70" s="142" t="s">
        <v>45</v>
      </c>
      <c r="D70" s="141">
        <v>68.1</v>
      </c>
      <c r="E70" s="141">
        <v>57.2</v>
      </c>
      <c r="F70" s="141">
        <v>99.2</v>
      </c>
      <c r="G70" s="141">
        <v>49.5</v>
      </c>
      <c r="H70" s="141">
        <v>99.7</v>
      </c>
      <c r="I70" s="141">
        <v>59.1</v>
      </c>
      <c r="J70" s="141">
        <v>43.7</v>
      </c>
      <c r="K70" s="141">
        <v>97.1</v>
      </c>
      <c r="L70" s="141">
        <v>7.8</v>
      </c>
    </row>
    <row r="71" ht="15" spans="1:12">
      <c r="A71" s="141">
        <v>70</v>
      </c>
      <c r="B71" s="141" t="s">
        <v>95</v>
      </c>
      <c r="C71" s="142" t="s">
        <v>96</v>
      </c>
      <c r="D71" s="141">
        <v>67.9</v>
      </c>
      <c r="E71" s="141">
        <v>79.6</v>
      </c>
      <c r="F71" s="141">
        <v>94.9</v>
      </c>
      <c r="G71" s="141">
        <v>39.4</v>
      </c>
      <c r="H71" s="141">
        <v>67.8</v>
      </c>
      <c r="I71" s="141">
        <v>53</v>
      </c>
      <c r="J71" s="141">
        <v>43.6</v>
      </c>
      <c r="K71" s="141">
        <v>91.8</v>
      </c>
      <c r="L71" s="141">
        <v>41.9</v>
      </c>
    </row>
    <row r="72" ht="15" spans="1:12">
      <c r="A72" s="141">
        <v>71</v>
      </c>
      <c r="B72" s="141" t="s">
        <v>97</v>
      </c>
      <c r="C72" s="142" t="s">
        <v>49</v>
      </c>
      <c r="D72" s="141">
        <v>67.7</v>
      </c>
      <c r="E72" s="141">
        <v>47.4</v>
      </c>
      <c r="F72" s="141">
        <v>69.4</v>
      </c>
      <c r="G72" s="141">
        <v>98</v>
      </c>
      <c r="H72" s="141">
        <v>100</v>
      </c>
      <c r="I72" s="141">
        <v>2.9</v>
      </c>
      <c r="J72" s="141">
        <v>34.7</v>
      </c>
      <c r="K72" s="141">
        <v>30.9</v>
      </c>
      <c r="L72" s="141">
        <v>54.8</v>
      </c>
    </row>
    <row r="73" ht="15" spans="1:12">
      <c r="A73" s="141">
        <v>72</v>
      </c>
      <c r="B73" s="141" t="s">
        <v>98</v>
      </c>
      <c r="C73" s="142" t="s">
        <v>13</v>
      </c>
      <c r="D73" s="141">
        <v>67.4</v>
      </c>
      <c r="E73" s="141">
        <v>93.7</v>
      </c>
      <c r="F73" s="141">
        <v>85.2</v>
      </c>
      <c r="G73" s="141">
        <v>90.9</v>
      </c>
      <c r="H73" s="141">
        <v>9.8</v>
      </c>
      <c r="I73" s="141">
        <v>10.8</v>
      </c>
      <c r="J73" s="141">
        <v>7.6</v>
      </c>
      <c r="K73" s="141">
        <v>90.9</v>
      </c>
      <c r="L73" s="141">
        <v>71.1</v>
      </c>
    </row>
    <row r="74" ht="15" spans="1:12">
      <c r="A74" s="141">
        <v>73</v>
      </c>
      <c r="B74" s="141" t="s">
        <v>99</v>
      </c>
      <c r="C74" s="142" t="s">
        <v>49</v>
      </c>
      <c r="D74" s="141">
        <v>67</v>
      </c>
      <c r="E74" s="141">
        <v>75.5</v>
      </c>
      <c r="F74" s="141">
        <v>95.5</v>
      </c>
      <c r="G74" s="141">
        <v>28.4</v>
      </c>
      <c r="H74" s="141">
        <v>88.6</v>
      </c>
      <c r="I74" s="141">
        <v>51.3</v>
      </c>
      <c r="J74" s="141">
        <v>19.4</v>
      </c>
      <c r="K74" s="141">
        <v>63.5</v>
      </c>
      <c r="L74" s="141">
        <v>68.8</v>
      </c>
    </row>
    <row r="75" ht="15" spans="1:12">
      <c r="A75" s="141">
        <v>74</v>
      </c>
      <c r="B75" s="141" t="s">
        <v>100</v>
      </c>
      <c r="C75" s="142" t="s">
        <v>49</v>
      </c>
      <c r="D75" s="141">
        <v>66.9</v>
      </c>
      <c r="E75" s="141">
        <v>79.3</v>
      </c>
      <c r="F75" s="141">
        <v>93.9</v>
      </c>
      <c r="G75" s="141">
        <v>29.5</v>
      </c>
      <c r="H75" s="141">
        <v>86.1</v>
      </c>
      <c r="I75" s="141">
        <v>32.9</v>
      </c>
      <c r="J75" s="141">
        <v>14.7</v>
      </c>
      <c r="K75" s="141">
        <v>63.1</v>
      </c>
      <c r="L75" s="141">
        <v>71.8</v>
      </c>
    </row>
    <row r="76" ht="15" spans="1:12">
      <c r="A76" s="141">
        <v>75</v>
      </c>
      <c r="B76" s="141" t="s">
        <v>101</v>
      </c>
      <c r="C76" s="142" t="s">
        <v>102</v>
      </c>
      <c r="D76" s="141">
        <v>66.8</v>
      </c>
      <c r="E76" s="141">
        <v>80.5</v>
      </c>
      <c r="F76" s="141">
        <v>77</v>
      </c>
      <c r="G76" s="141">
        <v>5.3</v>
      </c>
      <c r="H76" s="141">
        <v>99.8</v>
      </c>
      <c r="I76" s="141">
        <v>91.9</v>
      </c>
      <c r="J76" s="141">
        <v>19.2</v>
      </c>
      <c r="K76" s="141">
        <v>87.5</v>
      </c>
      <c r="L76" s="141">
        <v>91.2</v>
      </c>
    </row>
    <row r="77" ht="15" spans="1:12">
      <c r="A77" s="141">
        <v>76</v>
      </c>
      <c r="B77" s="141" t="s">
        <v>103</v>
      </c>
      <c r="C77" s="142" t="s">
        <v>104</v>
      </c>
      <c r="D77" s="141">
        <v>66</v>
      </c>
      <c r="E77" s="141">
        <v>83.8</v>
      </c>
      <c r="F77" s="141">
        <v>53</v>
      </c>
      <c r="G77" s="141">
        <v>92.7</v>
      </c>
      <c r="H77" s="141">
        <v>7.7</v>
      </c>
      <c r="I77" s="141">
        <v>43.3</v>
      </c>
      <c r="J77" s="141">
        <v>91.9</v>
      </c>
      <c r="K77" s="141">
        <v>99.1</v>
      </c>
      <c r="L77" s="141">
        <v>44.8</v>
      </c>
    </row>
    <row r="78" ht="15" spans="1:12">
      <c r="A78" s="141">
        <v>77</v>
      </c>
      <c r="B78" s="141" t="s">
        <v>105</v>
      </c>
      <c r="C78" s="142" t="s">
        <v>106</v>
      </c>
      <c r="D78" s="141">
        <v>65.7</v>
      </c>
      <c r="E78" s="141">
        <v>92.3</v>
      </c>
      <c r="F78" s="141">
        <v>92.6</v>
      </c>
      <c r="G78" s="141">
        <v>49.7</v>
      </c>
      <c r="H78" s="141">
        <v>33.4</v>
      </c>
      <c r="I78" s="141">
        <v>32.6</v>
      </c>
      <c r="J78" s="141">
        <v>19</v>
      </c>
      <c r="K78" s="141">
        <v>75</v>
      </c>
      <c r="L78" s="141">
        <v>96.7</v>
      </c>
    </row>
    <row r="79" ht="15" spans="1:12">
      <c r="A79" s="141">
        <v>78</v>
      </c>
      <c r="B79" s="141" t="s">
        <v>107</v>
      </c>
      <c r="C79" s="142" t="s">
        <v>15</v>
      </c>
      <c r="D79" s="141">
        <v>65</v>
      </c>
      <c r="E79" s="141">
        <v>50.7</v>
      </c>
      <c r="F79" s="141">
        <v>56.6</v>
      </c>
      <c r="G79" s="141">
        <v>82.7</v>
      </c>
      <c r="H79" s="141">
        <v>63.3</v>
      </c>
      <c r="I79" s="141">
        <v>93.8</v>
      </c>
      <c r="J79" s="141">
        <v>96.1</v>
      </c>
      <c r="K79" s="141">
        <v>96.7</v>
      </c>
      <c r="L79" s="141">
        <v>42.8</v>
      </c>
    </row>
    <row r="80" ht="15" spans="1:12">
      <c r="A80" s="141">
        <v>79</v>
      </c>
      <c r="B80" s="141" t="s">
        <v>108</v>
      </c>
      <c r="C80" s="142" t="s">
        <v>41</v>
      </c>
      <c r="D80" s="141">
        <v>64.9</v>
      </c>
      <c r="E80" s="141">
        <v>71.8</v>
      </c>
      <c r="F80" s="141">
        <v>78.1</v>
      </c>
      <c r="G80" s="141">
        <v>34.2</v>
      </c>
      <c r="H80" s="141">
        <v>98.6</v>
      </c>
      <c r="I80" s="141">
        <v>16.4</v>
      </c>
      <c r="J80" s="141">
        <v>14.1</v>
      </c>
      <c r="K80" s="141">
        <v>66.8</v>
      </c>
      <c r="L80" s="141">
        <v>18.7</v>
      </c>
    </row>
    <row r="81" ht="15" spans="1:12">
      <c r="A81" s="141">
        <v>80</v>
      </c>
      <c r="B81" s="141" t="s">
        <v>109</v>
      </c>
      <c r="C81" s="142" t="s">
        <v>13</v>
      </c>
      <c r="D81" s="141">
        <v>64.7</v>
      </c>
      <c r="E81" s="141">
        <v>84.8</v>
      </c>
      <c r="F81" s="141">
        <v>48.6</v>
      </c>
      <c r="G81" s="141">
        <v>100</v>
      </c>
      <c r="H81" s="141">
        <v>10.8</v>
      </c>
      <c r="I81" s="141">
        <v>36</v>
      </c>
      <c r="J81" s="141">
        <v>32.5</v>
      </c>
      <c r="K81" s="141">
        <v>97.6</v>
      </c>
      <c r="L81" s="141">
        <v>84.1</v>
      </c>
    </row>
    <row r="82" ht="15" spans="1:12">
      <c r="A82" s="141">
        <v>81</v>
      </c>
      <c r="B82" s="141" t="s">
        <v>110</v>
      </c>
      <c r="C82" s="142" t="s">
        <v>15</v>
      </c>
      <c r="D82" s="141">
        <v>64.6</v>
      </c>
      <c r="E82" s="141">
        <v>75.1</v>
      </c>
      <c r="F82" s="141">
        <v>75.1</v>
      </c>
      <c r="G82" s="141">
        <v>34.7</v>
      </c>
      <c r="H82" s="141">
        <v>50.5</v>
      </c>
      <c r="I82" s="141">
        <v>98.9</v>
      </c>
      <c r="J82" s="141">
        <v>95.5</v>
      </c>
      <c r="K82" s="141">
        <v>94.7</v>
      </c>
      <c r="L82" s="141">
        <v>29.4</v>
      </c>
    </row>
    <row r="83" ht="15" spans="1:12">
      <c r="A83" s="141">
        <v>82</v>
      </c>
      <c r="B83" s="141" t="s">
        <v>111</v>
      </c>
      <c r="C83" s="142" t="s">
        <v>112</v>
      </c>
      <c r="D83" s="141">
        <v>64.1</v>
      </c>
      <c r="E83" s="141">
        <v>72.8</v>
      </c>
      <c r="F83" s="141">
        <v>36.6</v>
      </c>
      <c r="G83" s="141">
        <v>26</v>
      </c>
      <c r="H83" s="141">
        <v>100</v>
      </c>
      <c r="I83" s="141">
        <v>24.5</v>
      </c>
      <c r="J83" s="141">
        <v>91.3</v>
      </c>
      <c r="K83" s="141">
        <v>99.1</v>
      </c>
      <c r="L83" s="141">
        <v>58.2</v>
      </c>
    </row>
    <row r="84" ht="15" spans="1:12">
      <c r="A84" s="141">
        <f>83</f>
        <v>83</v>
      </c>
      <c r="B84" s="141" t="s">
        <v>113</v>
      </c>
      <c r="C84" s="142" t="s">
        <v>13</v>
      </c>
      <c r="D84" s="141">
        <v>63.7</v>
      </c>
      <c r="E84" s="141">
        <v>82.4</v>
      </c>
      <c r="F84" s="141">
        <v>48.1</v>
      </c>
      <c r="G84" s="141">
        <v>41.9</v>
      </c>
      <c r="H84" s="141">
        <v>70.6</v>
      </c>
      <c r="I84" s="141">
        <v>23.8</v>
      </c>
      <c r="J84" s="141">
        <v>37.7</v>
      </c>
      <c r="K84" s="141">
        <v>93.2</v>
      </c>
      <c r="L84" s="141">
        <v>84.6</v>
      </c>
    </row>
    <row r="85" ht="15" spans="1:12">
      <c r="A85" s="141">
        <f>83</f>
        <v>83</v>
      </c>
      <c r="B85" s="141" t="s">
        <v>114</v>
      </c>
      <c r="C85" s="142" t="s">
        <v>23</v>
      </c>
      <c r="D85" s="141">
        <v>63.7</v>
      </c>
      <c r="E85" s="141">
        <v>58</v>
      </c>
      <c r="F85" s="141">
        <v>39.2</v>
      </c>
      <c r="G85" s="141">
        <v>49.3</v>
      </c>
      <c r="H85" s="141">
        <v>93.3</v>
      </c>
      <c r="I85" s="141">
        <v>55.5</v>
      </c>
      <c r="J85" s="141">
        <v>100</v>
      </c>
      <c r="K85" s="141">
        <v>93.5</v>
      </c>
      <c r="L85" s="141">
        <v>77.8</v>
      </c>
    </row>
    <row r="86" ht="15" spans="1:12">
      <c r="A86" s="141">
        <v>85</v>
      </c>
      <c r="B86" s="141" t="s">
        <v>115</v>
      </c>
      <c r="C86" s="142" t="s">
        <v>13</v>
      </c>
      <c r="D86" s="141">
        <v>63.6</v>
      </c>
      <c r="E86" s="141">
        <v>85.6</v>
      </c>
      <c r="F86" s="141">
        <v>60.9</v>
      </c>
      <c r="G86" s="141">
        <v>88.7</v>
      </c>
      <c r="H86" s="141">
        <v>9.5</v>
      </c>
      <c r="I86" s="141">
        <v>46.4</v>
      </c>
      <c r="J86" s="141">
        <v>20.3</v>
      </c>
      <c r="K86" s="141">
        <v>92.2</v>
      </c>
      <c r="L86" s="141">
        <v>70</v>
      </c>
    </row>
    <row r="87" ht="15" spans="1:12">
      <c r="A87" s="141">
        <v>86</v>
      </c>
      <c r="B87" s="141" t="s">
        <v>116</v>
      </c>
      <c r="C87" s="142" t="s">
        <v>15</v>
      </c>
      <c r="D87" s="141">
        <v>62.8</v>
      </c>
      <c r="E87" s="141">
        <v>70.2</v>
      </c>
      <c r="F87" s="141">
        <v>78.4</v>
      </c>
      <c r="G87" s="141">
        <v>47.8</v>
      </c>
      <c r="H87" s="141">
        <v>41.6</v>
      </c>
      <c r="I87" s="141">
        <v>86.5</v>
      </c>
      <c r="J87" s="141">
        <v>86.3</v>
      </c>
      <c r="K87" s="141">
        <v>97.8</v>
      </c>
      <c r="L87" s="141">
        <v>42.9</v>
      </c>
    </row>
    <row r="88" ht="15" spans="1:12">
      <c r="A88" s="141">
        <v>87</v>
      </c>
      <c r="B88" s="141" t="s">
        <v>117</v>
      </c>
      <c r="C88" s="142" t="s">
        <v>118</v>
      </c>
      <c r="D88" s="141">
        <v>62.7</v>
      </c>
      <c r="E88" s="141">
        <v>81.5</v>
      </c>
      <c r="F88" s="141">
        <v>48.3</v>
      </c>
      <c r="G88" s="141">
        <v>54.1</v>
      </c>
      <c r="H88" s="141">
        <v>22.4</v>
      </c>
      <c r="I88" s="141">
        <v>92.4</v>
      </c>
      <c r="J88" s="141">
        <v>99.9</v>
      </c>
      <c r="K88" s="141">
        <v>87.2</v>
      </c>
      <c r="L88" s="141">
        <v>79.2</v>
      </c>
    </row>
    <row r="89" ht="15" spans="1:12">
      <c r="A89" s="141">
        <v>88</v>
      </c>
      <c r="B89" s="141" t="s">
        <v>119</v>
      </c>
      <c r="C89" s="142" t="s">
        <v>13</v>
      </c>
      <c r="D89" s="141">
        <v>62.3</v>
      </c>
      <c r="E89" s="141">
        <v>67.7</v>
      </c>
      <c r="F89" s="141">
        <v>77</v>
      </c>
      <c r="G89" s="141">
        <v>95.5</v>
      </c>
      <c r="H89" s="141">
        <v>11.1</v>
      </c>
      <c r="I89" s="141">
        <v>54.8</v>
      </c>
      <c r="J89" s="141">
        <v>62.9</v>
      </c>
      <c r="K89" s="141">
        <v>78.5</v>
      </c>
      <c r="L89" s="141">
        <v>63.5</v>
      </c>
    </row>
    <row r="90" ht="15" spans="1:12">
      <c r="A90" s="141">
        <v>89</v>
      </c>
      <c r="B90" s="141" t="s">
        <v>120</v>
      </c>
      <c r="C90" s="142" t="s">
        <v>121</v>
      </c>
      <c r="D90" s="141">
        <v>62.1</v>
      </c>
      <c r="E90" s="141">
        <v>45.8</v>
      </c>
      <c r="F90" s="141">
        <v>58.2</v>
      </c>
      <c r="G90" s="141">
        <v>76.4</v>
      </c>
      <c r="H90" s="141">
        <v>70</v>
      </c>
      <c r="I90" s="141">
        <v>70.2</v>
      </c>
      <c r="J90" s="141">
        <v>97.1</v>
      </c>
      <c r="K90" s="141">
        <v>89.9</v>
      </c>
      <c r="L90" s="141">
        <v>81.4</v>
      </c>
    </row>
    <row r="91" ht="15" spans="1:12">
      <c r="A91" s="141">
        <v>90</v>
      </c>
      <c r="B91" s="141" t="s">
        <v>122</v>
      </c>
      <c r="C91" s="142" t="s">
        <v>51</v>
      </c>
      <c r="D91" s="141">
        <v>61.7</v>
      </c>
      <c r="E91" s="141">
        <v>55.6</v>
      </c>
      <c r="F91" s="141">
        <v>49.9</v>
      </c>
      <c r="G91" s="141">
        <v>98.9</v>
      </c>
      <c r="H91" s="141">
        <v>21.8</v>
      </c>
      <c r="I91" s="141">
        <v>99.9</v>
      </c>
      <c r="J91" s="141">
        <v>100</v>
      </c>
      <c r="K91" s="141">
        <v>98.2</v>
      </c>
      <c r="L91" s="141">
        <v>65</v>
      </c>
    </row>
    <row r="92" ht="15" spans="1:12">
      <c r="A92" s="141">
        <v>91</v>
      </c>
      <c r="B92" s="141" t="s">
        <v>123</v>
      </c>
      <c r="C92" s="142" t="s">
        <v>15</v>
      </c>
      <c r="D92" s="141">
        <v>61.1</v>
      </c>
      <c r="E92" s="141">
        <v>66</v>
      </c>
      <c r="F92" s="141">
        <v>74.7</v>
      </c>
      <c r="G92" s="141">
        <v>45.9</v>
      </c>
      <c r="H92" s="141">
        <v>44.1</v>
      </c>
      <c r="I92" s="141">
        <v>87.4</v>
      </c>
      <c r="J92" s="141">
        <v>91</v>
      </c>
      <c r="K92" s="141">
        <v>95.1</v>
      </c>
      <c r="L92" s="141">
        <v>37.6</v>
      </c>
    </row>
    <row r="93" ht="15" spans="1:12">
      <c r="A93" s="141">
        <v>92</v>
      </c>
      <c r="B93" s="141" t="s">
        <v>124</v>
      </c>
      <c r="C93" s="142" t="s">
        <v>15</v>
      </c>
      <c r="D93" s="141">
        <v>60.9</v>
      </c>
      <c r="E93" s="141">
        <v>57.9</v>
      </c>
      <c r="F93" s="141">
        <v>89.2</v>
      </c>
      <c r="G93" s="141">
        <v>65.7</v>
      </c>
      <c r="H93" s="141">
        <v>31</v>
      </c>
      <c r="I93" s="141">
        <v>87.2</v>
      </c>
      <c r="J93" s="141">
        <v>97.2</v>
      </c>
      <c r="K93" s="141">
        <v>89.1</v>
      </c>
      <c r="L93" s="141">
        <v>43.6</v>
      </c>
    </row>
    <row r="94" ht="15" spans="1:12">
      <c r="A94" s="141">
        <v>93</v>
      </c>
      <c r="B94" s="141" t="s">
        <v>125</v>
      </c>
      <c r="C94" s="142" t="s">
        <v>13</v>
      </c>
      <c r="D94" s="141">
        <v>60.8</v>
      </c>
      <c r="E94" s="141">
        <v>76.7</v>
      </c>
      <c r="F94" s="141">
        <v>69.8</v>
      </c>
      <c r="G94" s="141">
        <v>67.7</v>
      </c>
      <c r="H94" s="141">
        <v>32.6</v>
      </c>
      <c r="I94" s="141">
        <v>31</v>
      </c>
      <c r="J94" s="141">
        <v>25.3</v>
      </c>
      <c r="K94" s="141">
        <v>96.8</v>
      </c>
      <c r="L94" s="141">
        <v>44.8</v>
      </c>
    </row>
    <row r="95" ht="15" spans="1:12">
      <c r="A95" s="141">
        <v>94</v>
      </c>
      <c r="B95" s="141" t="s">
        <v>126</v>
      </c>
      <c r="C95" s="142" t="s">
        <v>28</v>
      </c>
      <c r="D95" s="141">
        <v>60.7</v>
      </c>
      <c r="E95" s="141">
        <v>51.6</v>
      </c>
      <c r="F95" s="141">
        <v>12.4</v>
      </c>
      <c r="G95" s="141">
        <v>99.9</v>
      </c>
      <c r="H95" s="141">
        <v>86.6</v>
      </c>
      <c r="I95" s="141">
        <v>5.7</v>
      </c>
      <c r="J95" s="141">
        <v>18.7</v>
      </c>
      <c r="K95" s="141">
        <v>67</v>
      </c>
      <c r="L95" s="141">
        <v>37.6</v>
      </c>
    </row>
    <row r="96" ht="15" spans="1:12">
      <c r="A96" s="141">
        <v>95</v>
      </c>
      <c r="B96" s="141" t="s">
        <v>127</v>
      </c>
      <c r="C96" s="142" t="s">
        <v>121</v>
      </c>
      <c r="D96" s="141">
        <v>60.1</v>
      </c>
      <c r="E96" s="141">
        <v>68.8</v>
      </c>
      <c r="F96" s="141">
        <v>50.9</v>
      </c>
      <c r="G96" s="141">
        <v>41.4</v>
      </c>
      <c r="H96" s="141">
        <v>51.3</v>
      </c>
      <c r="I96" s="141">
        <v>76.6</v>
      </c>
      <c r="J96" s="141">
        <v>95.8</v>
      </c>
      <c r="K96" s="141">
        <v>97.6</v>
      </c>
      <c r="L96" s="141">
        <v>64.9</v>
      </c>
    </row>
    <row r="97" ht="15" spans="1:12">
      <c r="A97" s="141">
        <f>96</f>
        <v>96</v>
      </c>
      <c r="B97" s="141" t="s">
        <v>128</v>
      </c>
      <c r="C97" s="142" t="s">
        <v>15</v>
      </c>
      <c r="D97" s="141">
        <v>59.5</v>
      </c>
      <c r="E97" s="141">
        <v>58.7</v>
      </c>
      <c r="F97" s="141">
        <v>53.5</v>
      </c>
      <c r="G97" s="141">
        <v>46.9</v>
      </c>
      <c r="H97" s="141">
        <v>59.4</v>
      </c>
      <c r="I97" s="141">
        <v>97.8</v>
      </c>
      <c r="J97" s="141">
        <v>85.3</v>
      </c>
      <c r="K97" s="141">
        <v>94.7</v>
      </c>
      <c r="L97" s="141">
        <v>33.7</v>
      </c>
    </row>
    <row r="98" ht="15" spans="1:12">
      <c r="A98" s="141">
        <f>96</f>
        <v>96</v>
      </c>
      <c r="B98" s="141" t="s">
        <v>129</v>
      </c>
      <c r="C98" s="142" t="s">
        <v>15</v>
      </c>
      <c r="D98" s="141">
        <v>59.5</v>
      </c>
      <c r="E98" s="141">
        <v>46.2</v>
      </c>
      <c r="F98" s="141">
        <v>67.6</v>
      </c>
      <c r="G98" s="141">
        <v>58.9</v>
      </c>
      <c r="H98" s="141">
        <v>61.1</v>
      </c>
      <c r="I98" s="141">
        <v>99.7</v>
      </c>
      <c r="J98" s="141">
        <v>98.8</v>
      </c>
      <c r="K98" s="141">
        <v>83.4</v>
      </c>
      <c r="L98" s="141">
        <v>44.1</v>
      </c>
    </row>
    <row r="99" ht="15" spans="1:12">
      <c r="A99" s="141">
        <v>98</v>
      </c>
      <c r="B99" s="141" t="s">
        <v>130</v>
      </c>
      <c r="C99" s="142" t="s">
        <v>131</v>
      </c>
      <c r="D99" s="141">
        <v>59.1</v>
      </c>
      <c r="E99" s="141">
        <v>67.9</v>
      </c>
      <c r="F99" s="141">
        <v>48.2</v>
      </c>
      <c r="G99" s="141">
        <v>60.2</v>
      </c>
      <c r="H99" s="141">
        <v>25.7</v>
      </c>
      <c r="I99" s="141">
        <v>93.3</v>
      </c>
      <c r="J99" s="141">
        <v>99.8</v>
      </c>
      <c r="K99" s="141">
        <v>87.3</v>
      </c>
      <c r="L99" s="141">
        <v>97.9</v>
      </c>
    </row>
    <row r="100" ht="15" spans="1:12">
      <c r="A100" s="141">
        <v>99</v>
      </c>
      <c r="B100" s="141" t="s">
        <v>132</v>
      </c>
      <c r="C100" s="142" t="s">
        <v>49</v>
      </c>
      <c r="D100" s="141">
        <v>58.9</v>
      </c>
      <c r="E100" s="141">
        <v>60.2</v>
      </c>
      <c r="F100" s="141">
        <v>72.7</v>
      </c>
      <c r="G100" s="141">
        <v>37.8</v>
      </c>
      <c r="H100" s="141">
        <v>83.9</v>
      </c>
      <c r="I100" s="141">
        <v>38.7</v>
      </c>
      <c r="J100" s="141">
        <v>18.9</v>
      </c>
      <c r="K100" s="141">
        <v>58.8</v>
      </c>
      <c r="L100" s="141">
        <v>33.9</v>
      </c>
    </row>
    <row r="101" ht="15" spans="1:12">
      <c r="A101" s="141">
        <v>100</v>
      </c>
      <c r="B101" s="141" t="s">
        <v>133</v>
      </c>
      <c r="C101" s="142" t="s">
        <v>13</v>
      </c>
      <c r="D101" s="141">
        <v>58.8</v>
      </c>
      <c r="E101" s="141">
        <v>38.8</v>
      </c>
      <c r="F101" s="141">
        <v>26.1</v>
      </c>
      <c r="G101" s="141">
        <v>86.7</v>
      </c>
      <c r="H101" s="141">
        <v>69.5</v>
      </c>
      <c r="I101" s="141">
        <v>92.6</v>
      </c>
      <c r="J101" s="141">
        <v>90</v>
      </c>
      <c r="K101" s="141">
        <v>57.2</v>
      </c>
      <c r="L101" s="141">
        <v>70.7</v>
      </c>
    </row>
    <row r="102" ht="15" spans="1:12">
      <c r="A102" s="141">
        <v>101</v>
      </c>
      <c r="B102" s="141" t="s">
        <v>134</v>
      </c>
      <c r="C102" s="142" t="s">
        <v>135</v>
      </c>
      <c r="D102" s="141">
        <v>58.7</v>
      </c>
      <c r="E102" s="141">
        <v>54.9</v>
      </c>
      <c r="F102" s="141">
        <v>14.5</v>
      </c>
      <c r="G102" s="141">
        <v>62.7</v>
      </c>
      <c r="H102" s="141">
        <v>83.8</v>
      </c>
      <c r="I102" s="141">
        <v>27.5</v>
      </c>
      <c r="J102" s="141">
        <v>86.2</v>
      </c>
      <c r="K102" s="141">
        <v>97.9</v>
      </c>
      <c r="L102" s="141">
        <v>65.7</v>
      </c>
    </row>
    <row r="103" ht="15" spans="1:12">
      <c r="A103" s="141">
        <f>102</f>
        <v>102</v>
      </c>
      <c r="B103" s="141" t="s">
        <v>136</v>
      </c>
      <c r="C103" s="142" t="s">
        <v>13</v>
      </c>
      <c r="D103" s="141">
        <v>58.2</v>
      </c>
      <c r="E103" s="141">
        <v>64.8</v>
      </c>
      <c r="F103" s="141">
        <v>51</v>
      </c>
      <c r="G103" s="141">
        <v>68.7</v>
      </c>
      <c r="H103" s="141">
        <v>27.1</v>
      </c>
      <c r="I103" s="141">
        <v>70.2</v>
      </c>
      <c r="J103" s="141">
        <v>84.7</v>
      </c>
      <c r="K103" s="141">
        <v>90.2</v>
      </c>
      <c r="L103" s="141">
        <v>25</v>
      </c>
    </row>
    <row r="104" ht="15" spans="1:12">
      <c r="A104" s="141">
        <f>102</f>
        <v>102</v>
      </c>
      <c r="B104" s="141" t="s">
        <v>137</v>
      </c>
      <c r="C104" s="142" t="s">
        <v>13</v>
      </c>
      <c r="D104" s="141">
        <v>58.2</v>
      </c>
      <c r="E104" s="141">
        <v>65.5</v>
      </c>
      <c r="F104" s="141">
        <v>44.7</v>
      </c>
      <c r="G104" s="141">
        <v>46.6</v>
      </c>
      <c r="H104" s="141">
        <v>80.4</v>
      </c>
      <c r="I104" s="141">
        <v>10</v>
      </c>
      <c r="J104" s="141">
        <v>27.2</v>
      </c>
      <c r="K104" s="141">
        <v>90</v>
      </c>
      <c r="L104" s="141">
        <v>67.4</v>
      </c>
    </row>
    <row r="105" ht="15" spans="1:12">
      <c r="A105" s="141">
        <f>104</f>
        <v>104</v>
      </c>
      <c r="B105" s="141" t="s">
        <v>138</v>
      </c>
      <c r="C105" s="142" t="s">
        <v>112</v>
      </c>
      <c r="D105" s="141">
        <v>58</v>
      </c>
      <c r="E105" s="141">
        <v>30.9</v>
      </c>
      <c r="F105" s="141">
        <v>23.4</v>
      </c>
      <c r="G105" s="141">
        <v>70.8</v>
      </c>
      <c r="H105" s="141">
        <v>100</v>
      </c>
      <c r="I105" s="141">
        <v>77.2</v>
      </c>
      <c r="J105" s="141">
        <v>100</v>
      </c>
      <c r="K105" s="141">
        <v>91.2</v>
      </c>
      <c r="L105" s="141">
        <v>68.3</v>
      </c>
    </row>
    <row r="106" ht="15" spans="1:12">
      <c r="A106" s="141">
        <f>104</f>
        <v>104</v>
      </c>
      <c r="B106" s="141" t="s">
        <v>139</v>
      </c>
      <c r="C106" s="142" t="s">
        <v>140</v>
      </c>
      <c r="D106" s="141">
        <v>58</v>
      </c>
      <c r="E106" s="141">
        <v>96</v>
      </c>
      <c r="F106" s="141">
        <v>95.1</v>
      </c>
      <c r="G106" s="141">
        <v>2.9</v>
      </c>
      <c r="H106" s="141">
        <v>43.2</v>
      </c>
      <c r="I106" s="141">
        <v>2.6</v>
      </c>
      <c r="J106" s="141">
        <v>9.3</v>
      </c>
      <c r="K106" s="141">
        <v>91.3</v>
      </c>
      <c r="L106" s="141">
        <v>61.5</v>
      </c>
    </row>
    <row r="107" ht="15" spans="1:12">
      <c r="A107" s="141">
        <f>106</f>
        <v>106</v>
      </c>
      <c r="B107" s="141" t="s">
        <v>141</v>
      </c>
      <c r="C107" s="142" t="s">
        <v>142</v>
      </c>
      <c r="D107" s="141">
        <v>57.8</v>
      </c>
      <c r="E107" s="141">
        <v>48.4</v>
      </c>
      <c r="F107" s="141">
        <v>70.7</v>
      </c>
      <c r="G107" s="141">
        <v>50.6</v>
      </c>
      <c r="H107" s="141">
        <v>66.3</v>
      </c>
      <c r="I107" s="141">
        <v>54.3</v>
      </c>
      <c r="J107" s="141">
        <v>99</v>
      </c>
      <c r="K107" s="141">
        <v>93.4</v>
      </c>
      <c r="L107" s="141">
        <v>10.5</v>
      </c>
    </row>
    <row r="108" ht="15" spans="1:12">
      <c r="A108" s="141">
        <f>106</f>
        <v>106</v>
      </c>
      <c r="B108" s="141" t="s">
        <v>143</v>
      </c>
      <c r="C108" s="142" t="s">
        <v>144</v>
      </c>
      <c r="D108" s="141">
        <v>57.8</v>
      </c>
      <c r="E108" s="141">
        <v>65.3</v>
      </c>
      <c r="F108" s="141">
        <v>44.6</v>
      </c>
      <c r="G108" s="141">
        <v>49.8</v>
      </c>
      <c r="H108" s="141">
        <v>66.5</v>
      </c>
      <c r="I108" s="141">
        <v>5.8</v>
      </c>
      <c r="J108" s="141">
        <v>67.9</v>
      </c>
      <c r="K108" s="141">
        <v>95.2</v>
      </c>
      <c r="L108" s="141">
        <v>62.5</v>
      </c>
    </row>
    <row r="109" ht="15" spans="1:12">
      <c r="A109" s="141">
        <v>108</v>
      </c>
      <c r="B109" s="141" t="s">
        <v>145</v>
      </c>
      <c r="C109" s="142" t="s">
        <v>13</v>
      </c>
      <c r="D109" s="141">
        <v>57.2</v>
      </c>
      <c r="E109" s="141">
        <v>62.3</v>
      </c>
      <c r="F109" s="141">
        <v>57.2</v>
      </c>
      <c r="G109" s="141">
        <v>61.6</v>
      </c>
      <c r="H109" s="141">
        <v>40.4</v>
      </c>
      <c r="I109" s="141">
        <v>83.3</v>
      </c>
      <c r="J109" s="141">
        <v>33.7</v>
      </c>
      <c r="K109" s="141">
        <v>86.9</v>
      </c>
      <c r="L109" s="141">
        <v>80.5</v>
      </c>
    </row>
    <row r="110" ht="15" spans="1:12">
      <c r="A110" s="141">
        <v>109</v>
      </c>
      <c r="B110" s="141" t="s">
        <v>146</v>
      </c>
      <c r="C110" s="142" t="s">
        <v>51</v>
      </c>
      <c r="D110" s="141">
        <v>57</v>
      </c>
      <c r="E110" s="141">
        <v>52.3</v>
      </c>
      <c r="F110" s="141">
        <v>35.2</v>
      </c>
      <c r="G110" s="141">
        <v>94.5</v>
      </c>
      <c r="H110" s="141">
        <v>17.2</v>
      </c>
      <c r="I110" s="141">
        <v>99.8</v>
      </c>
      <c r="J110" s="141">
        <v>99.8</v>
      </c>
      <c r="K110" s="141">
        <v>93.1</v>
      </c>
      <c r="L110" s="141">
        <v>40.2</v>
      </c>
    </row>
    <row r="111" ht="15" spans="1:12">
      <c r="A111" s="141">
        <v>110</v>
      </c>
      <c r="B111" s="141" t="s">
        <v>147</v>
      </c>
      <c r="C111" s="142" t="s">
        <v>53</v>
      </c>
      <c r="D111" s="141">
        <v>56.9</v>
      </c>
      <c r="E111" s="141">
        <v>55.1</v>
      </c>
      <c r="F111" s="141">
        <v>48.9</v>
      </c>
      <c r="G111" s="141">
        <v>53.9</v>
      </c>
      <c r="H111" s="141">
        <v>51.5</v>
      </c>
      <c r="I111" s="141">
        <v>76.9</v>
      </c>
      <c r="J111" s="141">
        <v>95.3</v>
      </c>
      <c r="K111" s="141">
        <v>96.1</v>
      </c>
      <c r="L111" s="141">
        <v>41</v>
      </c>
    </row>
    <row r="112" ht="15" spans="1:12">
      <c r="A112" s="141">
        <v>111</v>
      </c>
      <c r="B112" s="141" t="s">
        <v>148</v>
      </c>
      <c r="C112" s="142" t="s">
        <v>45</v>
      </c>
      <c r="D112" s="141">
        <v>56.6</v>
      </c>
      <c r="E112" s="141">
        <v>31.8</v>
      </c>
      <c r="F112" s="141">
        <v>12.6</v>
      </c>
      <c r="G112" s="141">
        <v>96.4</v>
      </c>
      <c r="H112" s="141">
        <v>94.3</v>
      </c>
      <c r="I112" s="141">
        <v>17.4</v>
      </c>
      <c r="J112" s="141">
        <v>66</v>
      </c>
      <c r="K112" s="141">
        <v>70.1</v>
      </c>
      <c r="L112" s="141">
        <v>44.3</v>
      </c>
    </row>
    <row r="113" ht="15" spans="1:12">
      <c r="A113" s="141">
        <f>112</f>
        <v>112</v>
      </c>
      <c r="B113" s="141" t="s">
        <v>149</v>
      </c>
      <c r="C113" s="142" t="s">
        <v>41</v>
      </c>
      <c r="D113" s="141">
        <v>56.3</v>
      </c>
      <c r="E113" s="141">
        <v>59.8</v>
      </c>
      <c r="F113" s="141">
        <v>54.3</v>
      </c>
      <c r="G113" s="141">
        <v>33.9</v>
      </c>
      <c r="H113" s="141">
        <v>90.6</v>
      </c>
      <c r="I113" s="141">
        <v>20</v>
      </c>
      <c r="J113" s="141">
        <v>15.8</v>
      </c>
      <c r="K113" s="141">
        <v>66.5</v>
      </c>
      <c r="L113" s="141">
        <v>35.1</v>
      </c>
    </row>
    <row r="114" ht="15" spans="1:12">
      <c r="A114" s="141">
        <f>112</f>
        <v>112</v>
      </c>
      <c r="B114" s="141" t="s">
        <v>150</v>
      </c>
      <c r="C114" s="142" t="s">
        <v>82</v>
      </c>
      <c r="D114" s="141">
        <v>56.3</v>
      </c>
      <c r="E114" s="141">
        <v>65.8</v>
      </c>
      <c r="F114" s="141">
        <v>26.6</v>
      </c>
      <c r="G114" s="141">
        <v>79.6</v>
      </c>
      <c r="H114" s="141">
        <v>35.1</v>
      </c>
      <c r="I114" s="141">
        <v>23.1</v>
      </c>
      <c r="J114" s="141">
        <v>58.3</v>
      </c>
      <c r="K114" s="141">
        <v>94.7</v>
      </c>
      <c r="L114" s="141">
        <v>42.5</v>
      </c>
    </row>
    <row r="115" ht="15" spans="1:12">
      <c r="A115" s="141">
        <v>114</v>
      </c>
      <c r="B115" s="141" t="s">
        <v>151</v>
      </c>
      <c r="C115" s="142" t="s">
        <v>15</v>
      </c>
      <c r="D115" s="141">
        <v>56.2</v>
      </c>
      <c r="E115" s="141">
        <v>59</v>
      </c>
      <c r="F115" s="141">
        <v>75.3</v>
      </c>
      <c r="G115" s="141">
        <v>45.2</v>
      </c>
      <c r="H115" s="141">
        <v>36.9</v>
      </c>
      <c r="I115" s="141">
        <v>76.7</v>
      </c>
      <c r="J115" s="141">
        <v>90.3</v>
      </c>
      <c r="K115" s="141">
        <v>98.1</v>
      </c>
      <c r="L115" s="141">
        <v>32.5</v>
      </c>
    </row>
    <row r="116" ht="15" spans="1:12">
      <c r="A116" s="141">
        <v>115</v>
      </c>
      <c r="B116" s="141" t="s">
        <v>152</v>
      </c>
      <c r="C116" s="142" t="s">
        <v>153</v>
      </c>
      <c r="D116" s="141">
        <v>56.1</v>
      </c>
      <c r="E116" s="141">
        <v>91.8</v>
      </c>
      <c r="F116" s="141">
        <v>69.9</v>
      </c>
      <c r="G116" s="141">
        <v>40.6</v>
      </c>
      <c r="H116" s="141">
        <v>17.4</v>
      </c>
      <c r="I116" s="141">
        <v>2.7</v>
      </c>
      <c r="J116" s="141">
        <v>7.6</v>
      </c>
      <c r="K116" s="141">
        <v>94.7</v>
      </c>
      <c r="L116" s="141">
        <v>78.9</v>
      </c>
    </row>
    <row r="117" ht="15" spans="1:12">
      <c r="A117" s="141">
        <f>116</f>
        <v>116</v>
      </c>
      <c r="B117" s="141" t="s">
        <v>154</v>
      </c>
      <c r="C117" s="142" t="s">
        <v>144</v>
      </c>
      <c r="D117" s="141">
        <v>55.9</v>
      </c>
      <c r="E117" s="141">
        <v>44.5</v>
      </c>
      <c r="F117" s="141">
        <v>45.8</v>
      </c>
      <c r="G117" s="141">
        <v>89.3</v>
      </c>
      <c r="H117" s="141">
        <v>44.4</v>
      </c>
      <c r="I117" s="141">
        <v>35.6</v>
      </c>
      <c r="J117" s="141">
        <v>94.9</v>
      </c>
      <c r="K117" s="141">
        <v>90.3</v>
      </c>
      <c r="L117" s="141">
        <v>79.8</v>
      </c>
    </row>
    <row r="118" ht="15" spans="1:12">
      <c r="A118" s="141">
        <f>116</f>
        <v>116</v>
      </c>
      <c r="B118" s="141" t="s">
        <v>155</v>
      </c>
      <c r="C118" s="142" t="s">
        <v>53</v>
      </c>
      <c r="D118" s="141">
        <v>55.9</v>
      </c>
      <c r="E118" s="141">
        <v>57.4</v>
      </c>
      <c r="F118" s="141">
        <v>47.2</v>
      </c>
      <c r="G118" s="141">
        <v>27.6</v>
      </c>
      <c r="H118" s="141">
        <v>76.2</v>
      </c>
      <c r="I118" s="141">
        <v>53.7</v>
      </c>
      <c r="J118" s="141">
        <v>89.5</v>
      </c>
      <c r="K118" s="141">
        <v>86</v>
      </c>
      <c r="L118" s="141">
        <v>19.3</v>
      </c>
    </row>
    <row r="119" ht="15" spans="1:12">
      <c r="A119" s="141">
        <f>118</f>
        <v>118</v>
      </c>
      <c r="B119" s="141" t="s">
        <v>156</v>
      </c>
      <c r="C119" s="142" t="s">
        <v>72</v>
      </c>
      <c r="D119" s="141">
        <v>55.8</v>
      </c>
      <c r="E119" s="141">
        <v>80.7</v>
      </c>
      <c r="F119" s="141">
        <v>44.9</v>
      </c>
      <c r="G119" s="141">
        <v>63.5</v>
      </c>
      <c r="H119" s="141">
        <v>4</v>
      </c>
      <c r="I119" s="141">
        <v>42</v>
      </c>
      <c r="J119" s="141">
        <v>63</v>
      </c>
      <c r="K119" s="141">
        <v>91.9</v>
      </c>
      <c r="L119" s="141">
        <v>33.3</v>
      </c>
    </row>
    <row r="120" ht="15" spans="1:12">
      <c r="A120" s="141">
        <f>118</f>
        <v>118</v>
      </c>
      <c r="B120" s="141" t="s">
        <v>157</v>
      </c>
      <c r="C120" s="142" t="s">
        <v>13</v>
      </c>
      <c r="D120" s="141">
        <v>55.8</v>
      </c>
      <c r="E120" s="141">
        <v>40.1</v>
      </c>
      <c r="F120" s="141">
        <v>15.3</v>
      </c>
      <c r="G120" s="141">
        <v>55.6</v>
      </c>
      <c r="H120" s="141">
        <v>99.9</v>
      </c>
      <c r="I120" s="141">
        <v>55.1</v>
      </c>
      <c r="J120" s="141">
        <v>82.4</v>
      </c>
      <c r="K120" s="141">
        <v>84.9</v>
      </c>
      <c r="L120" s="141">
        <v>71</v>
      </c>
    </row>
    <row r="121" ht="15" spans="1:12">
      <c r="A121" s="141">
        <v>120</v>
      </c>
      <c r="B121" s="141" t="s">
        <v>158</v>
      </c>
      <c r="C121" s="142" t="s">
        <v>23</v>
      </c>
      <c r="D121" s="141">
        <v>55.7</v>
      </c>
      <c r="E121" s="141">
        <v>30.3</v>
      </c>
      <c r="F121" s="141">
        <v>35.5</v>
      </c>
      <c r="G121" s="141">
        <v>98.3</v>
      </c>
      <c r="H121" s="141">
        <v>64.9</v>
      </c>
      <c r="I121" s="141">
        <v>41.9</v>
      </c>
      <c r="J121" s="141">
        <v>100</v>
      </c>
      <c r="K121" s="141">
        <v>95.3</v>
      </c>
      <c r="L121" s="141">
        <v>18.4</v>
      </c>
    </row>
    <row r="122" ht="15" spans="1:12">
      <c r="A122" s="141">
        <v>121</v>
      </c>
      <c r="B122" s="141" t="s">
        <v>159</v>
      </c>
      <c r="C122" s="142" t="s">
        <v>160</v>
      </c>
      <c r="D122" s="141">
        <v>54.9</v>
      </c>
      <c r="E122" s="141">
        <v>91.8</v>
      </c>
      <c r="F122" s="141">
        <v>98.1</v>
      </c>
      <c r="G122" s="141">
        <v>12.5</v>
      </c>
      <c r="H122" s="141">
        <v>22.3</v>
      </c>
      <c r="I122" s="141">
        <v>3.9</v>
      </c>
      <c r="J122" s="141">
        <v>17.9</v>
      </c>
      <c r="K122" s="141">
        <v>82.7</v>
      </c>
      <c r="L122" s="141">
        <v>90.4</v>
      </c>
    </row>
    <row r="123" ht="15" spans="1:12">
      <c r="A123" s="141">
        <v>122</v>
      </c>
      <c r="B123" s="141" t="s">
        <v>161</v>
      </c>
      <c r="C123" s="142" t="s">
        <v>15</v>
      </c>
      <c r="D123" s="141">
        <v>54.8</v>
      </c>
      <c r="E123" s="141">
        <v>46.2</v>
      </c>
      <c r="F123" s="141">
        <v>83.8</v>
      </c>
      <c r="G123" s="141">
        <v>58.9</v>
      </c>
      <c r="H123" s="141">
        <v>39.1</v>
      </c>
      <c r="I123" s="141">
        <v>75.6</v>
      </c>
      <c r="J123" s="141">
        <v>84.8</v>
      </c>
      <c r="K123" s="141">
        <v>96.9</v>
      </c>
      <c r="L123" s="141">
        <v>14.9</v>
      </c>
    </row>
    <row r="124" ht="15" spans="1:12">
      <c r="A124" s="141">
        <v>123</v>
      </c>
      <c r="B124" s="141" t="s">
        <v>162</v>
      </c>
      <c r="C124" s="142" t="s">
        <v>96</v>
      </c>
      <c r="D124" s="141">
        <v>54.7</v>
      </c>
      <c r="E124" s="141">
        <v>56.8</v>
      </c>
      <c r="F124" s="141">
        <v>59.2</v>
      </c>
      <c r="G124" s="141">
        <v>19.5</v>
      </c>
      <c r="H124" s="141">
        <v>75.4</v>
      </c>
      <c r="I124" s="141">
        <v>92.7</v>
      </c>
      <c r="J124" s="141">
        <v>44.2</v>
      </c>
      <c r="K124" s="141">
        <v>85</v>
      </c>
      <c r="L124" s="141">
        <v>6.2</v>
      </c>
    </row>
    <row r="125" ht="15" spans="1:12">
      <c r="A125" s="141">
        <v>124</v>
      </c>
      <c r="B125" s="141" t="s">
        <v>163</v>
      </c>
      <c r="C125" s="142" t="s">
        <v>82</v>
      </c>
      <c r="D125" s="141">
        <v>54.6</v>
      </c>
      <c r="E125" s="141">
        <v>42.8</v>
      </c>
      <c r="F125" s="141">
        <v>17</v>
      </c>
      <c r="G125" s="141">
        <v>48.2</v>
      </c>
      <c r="H125" s="141">
        <v>97.4</v>
      </c>
      <c r="I125" s="141">
        <v>76.4</v>
      </c>
      <c r="J125" s="141">
        <v>50.5</v>
      </c>
      <c r="K125" s="141">
        <v>96.9</v>
      </c>
      <c r="L125" s="141">
        <v>18.8</v>
      </c>
    </row>
    <row r="126" ht="15" spans="1:12">
      <c r="A126" s="141">
        <f>125</f>
        <v>125</v>
      </c>
      <c r="B126" s="141" t="s">
        <v>164</v>
      </c>
      <c r="C126" s="142" t="s">
        <v>121</v>
      </c>
      <c r="D126" s="141">
        <v>54.5</v>
      </c>
      <c r="E126" s="141">
        <v>27.9</v>
      </c>
      <c r="F126" s="141">
        <v>60.7</v>
      </c>
      <c r="G126" s="141">
        <v>81.6</v>
      </c>
      <c r="H126" s="141">
        <v>60.5</v>
      </c>
      <c r="I126" s="141">
        <v>72.4</v>
      </c>
      <c r="J126" s="141">
        <v>100</v>
      </c>
      <c r="K126" s="141">
        <v>84.1</v>
      </c>
      <c r="L126" s="141">
        <v>22.5</v>
      </c>
    </row>
    <row r="127" ht="15" spans="1:12">
      <c r="A127" s="141">
        <f>125</f>
        <v>125</v>
      </c>
      <c r="B127" s="141" t="s">
        <v>165</v>
      </c>
      <c r="C127" s="142" t="s">
        <v>15</v>
      </c>
      <c r="D127" s="141">
        <v>54.5</v>
      </c>
      <c r="E127" s="141">
        <v>48.9</v>
      </c>
      <c r="F127" s="141">
        <v>36.2</v>
      </c>
      <c r="G127" s="141">
        <v>62.6</v>
      </c>
      <c r="H127" s="141">
        <v>42.8</v>
      </c>
      <c r="I127" s="141">
        <v>99.5</v>
      </c>
      <c r="J127" s="141">
        <v>99.7</v>
      </c>
      <c r="K127" s="141">
        <v>93.7</v>
      </c>
      <c r="L127" s="141">
        <v>13.8</v>
      </c>
    </row>
    <row r="128" ht="15" spans="1:12">
      <c r="A128" s="141">
        <f>125</f>
        <v>125</v>
      </c>
      <c r="B128" s="141" t="s">
        <v>166</v>
      </c>
      <c r="C128" s="142" t="s">
        <v>23</v>
      </c>
      <c r="D128" s="141">
        <v>54.5</v>
      </c>
      <c r="E128" s="141">
        <v>46.5</v>
      </c>
      <c r="F128" s="141">
        <v>20</v>
      </c>
      <c r="G128" s="141">
        <v>74</v>
      </c>
      <c r="H128" s="141">
        <v>44.8</v>
      </c>
      <c r="I128" s="141">
        <v>96.7</v>
      </c>
      <c r="J128" s="141">
        <v>100</v>
      </c>
      <c r="K128" s="141">
        <v>92.8</v>
      </c>
      <c r="L128" s="141">
        <v>45.9</v>
      </c>
    </row>
    <row r="129" ht="15" spans="1:12">
      <c r="A129" s="141">
        <v>128</v>
      </c>
      <c r="B129" s="141" t="s">
        <v>167</v>
      </c>
      <c r="C129" s="142" t="s">
        <v>121</v>
      </c>
      <c r="D129" s="141">
        <v>54.3</v>
      </c>
      <c r="E129" s="141">
        <v>63.6</v>
      </c>
      <c r="F129" s="141">
        <v>27.4</v>
      </c>
      <c r="G129" s="141">
        <v>43.4</v>
      </c>
      <c r="H129" s="141">
        <v>43.4</v>
      </c>
      <c r="I129" s="141">
        <v>74.7</v>
      </c>
      <c r="J129" s="141">
        <v>95.3</v>
      </c>
      <c r="K129" s="141">
        <v>97.1</v>
      </c>
      <c r="L129" s="141">
        <v>48.5</v>
      </c>
    </row>
    <row r="130" ht="15" spans="1:12">
      <c r="A130" s="141">
        <f>129</f>
        <v>129</v>
      </c>
      <c r="B130" s="141" t="s">
        <v>168</v>
      </c>
      <c r="C130" s="142" t="s">
        <v>13</v>
      </c>
      <c r="D130" s="141">
        <v>54.2</v>
      </c>
      <c r="E130" s="141">
        <v>62.7</v>
      </c>
      <c r="F130" s="141">
        <v>73.1</v>
      </c>
      <c r="G130" s="141">
        <v>70.9</v>
      </c>
      <c r="H130" s="141">
        <v>11.7</v>
      </c>
      <c r="I130" s="141">
        <v>48.4</v>
      </c>
      <c r="J130" s="141">
        <v>51.7</v>
      </c>
      <c r="K130" s="141">
        <v>92.2</v>
      </c>
      <c r="L130" s="141">
        <v>63.8</v>
      </c>
    </row>
    <row r="131" ht="15" spans="1:12">
      <c r="A131" s="141">
        <f>129</f>
        <v>129</v>
      </c>
      <c r="B131" s="141" t="s">
        <v>169</v>
      </c>
      <c r="C131" s="142" t="s">
        <v>96</v>
      </c>
      <c r="D131" s="141">
        <v>54.2</v>
      </c>
      <c r="E131" s="141">
        <v>57.9</v>
      </c>
      <c r="F131" s="141">
        <v>62</v>
      </c>
      <c r="G131" s="141">
        <v>9.4</v>
      </c>
      <c r="H131" s="141">
        <v>93.1</v>
      </c>
      <c r="I131" s="141">
        <v>38.7</v>
      </c>
      <c r="J131" s="141">
        <v>42.8</v>
      </c>
      <c r="K131" s="141">
        <v>76.5</v>
      </c>
      <c r="L131" s="141">
        <v>5.6</v>
      </c>
    </row>
    <row r="132" ht="15" spans="1:12">
      <c r="A132" s="141">
        <f>131</f>
        <v>131</v>
      </c>
      <c r="B132" s="141" t="s">
        <v>170</v>
      </c>
      <c r="C132" s="142" t="s">
        <v>72</v>
      </c>
      <c r="D132" s="141">
        <v>54.1</v>
      </c>
      <c r="E132" s="141">
        <v>90.1</v>
      </c>
      <c r="F132" s="141">
        <v>55.6</v>
      </c>
      <c r="G132" s="141">
        <v>29.5</v>
      </c>
      <c r="H132" s="141">
        <v>8.7</v>
      </c>
      <c r="I132" s="141">
        <v>33.9</v>
      </c>
      <c r="J132" s="141">
        <v>58.1</v>
      </c>
      <c r="K132" s="141">
        <v>91.4</v>
      </c>
      <c r="L132" s="141">
        <v>26</v>
      </c>
    </row>
    <row r="133" ht="15" spans="1:12">
      <c r="A133" s="141">
        <f>131</f>
        <v>131</v>
      </c>
      <c r="B133" s="141" t="s">
        <v>171</v>
      </c>
      <c r="C133" s="142" t="s">
        <v>82</v>
      </c>
      <c r="D133" s="141">
        <v>54.1</v>
      </c>
      <c r="E133" s="141">
        <v>68.1</v>
      </c>
      <c r="F133" s="141">
        <v>23.4</v>
      </c>
      <c r="G133" s="141">
        <v>65.8</v>
      </c>
      <c r="H133" s="141">
        <v>22.2</v>
      </c>
      <c r="I133" s="141">
        <v>47.2</v>
      </c>
      <c r="J133" s="141">
        <v>85.1</v>
      </c>
      <c r="K133" s="141">
        <v>94.7</v>
      </c>
      <c r="L133" s="141">
        <v>30</v>
      </c>
    </row>
    <row r="134" ht="15" spans="1:12">
      <c r="A134" s="141">
        <v>133</v>
      </c>
      <c r="B134" s="141" t="s">
        <v>172</v>
      </c>
      <c r="C134" s="142" t="s">
        <v>28</v>
      </c>
      <c r="D134" s="141">
        <v>53.9</v>
      </c>
      <c r="E134" s="141">
        <v>57.7</v>
      </c>
      <c r="F134" s="141">
        <v>17.7</v>
      </c>
      <c r="G134" s="141">
        <v>96.1</v>
      </c>
      <c r="H134" s="141">
        <v>32.3</v>
      </c>
      <c r="I134" s="141">
        <v>8.2</v>
      </c>
      <c r="J134" s="141">
        <v>54</v>
      </c>
      <c r="K134" s="141">
        <v>74.9</v>
      </c>
      <c r="L134" s="141">
        <v>29.6</v>
      </c>
    </row>
    <row r="135" ht="15" spans="1:12">
      <c r="A135" s="141">
        <v>134</v>
      </c>
      <c r="B135" s="141" t="s">
        <v>173</v>
      </c>
      <c r="C135" s="142" t="s">
        <v>13</v>
      </c>
      <c r="D135" s="141">
        <v>53.7</v>
      </c>
      <c r="E135" s="141">
        <v>54.6</v>
      </c>
      <c r="F135" s="141">
        <v>59.1</v>
      </c>
      <c r="G135" s="141">
        <v>71.7</v>
      </c>
      <c r="H135" s="141">
        <v>28.4</v>
      </c>
      <c r="I135" s="141">
        <v>77.4</v>
      </c>
      <c r="J135" s="141">
        <v>36.1</v>
      </c>
      <c r="K135" s="141">
        <v>89.2</v>
      </c>
      <c r="L135" s="141">
        <v>94.8</v>
      </c>
    </row>
    <row r="136" ht="15" spans="1:12">
      <c r="A136" s="141">
        <v>135</v>
      </c>
      <c r="B136" s="141" t="s">
        <v>174</v>
      </c>
      <c r="C136" s="142" t="s">
        <v>41</v>
      </c>
      <c r="D136" s="141">
        <v>53.5</v>
      </c>
      <c r="E136" s="141">
        <v>56.6</v>
      </c>
      <c r="F136" s="141">
        <v>65</v>
      </c>
      <c r="G136" s="141">
        <v>26.8</v>
      </c>
      <c r="H136" s="141">
        <v>84.9</v>
      </c>
      <c r="I136" s="141">
        <v>20.7</v>
      </c>
      <c r="J136" s="141">
        <v>15.1</v>
      </c>
      <c r="K136" s="141">
        <v>66.1</v>
      </c>
      <c r="L136" s="141">
        <v>22.4</v>
      </c>
    </row>
    <row r="137" ht="15" spans="1:12">
      <c r="A137" s="141">
        <v>136</v>
      </c>
      <c r="B137" s="141" t="s">
        <v>175</v>
      </c>
      <c r="C137" s="142" t="s">
        <v>23</v>
      </c>
      <c r="D137" s="141">
        <v>53.3</v>
      </c>
      <c r="E137" s="141">
        <v>28</v>
      </c>
      <c r="F137" s="141">
        <v>26.8</v>
      </c>
      <c r="G137" s="141">
        <v>95.7</v>
      </c>
      <c r="H137" s="141">
        <v>53.8</v>
      </c>
      <c r="I137" s="141">
        <v>84.1</v>
      </c>
      <c r="J137" s="141">
        <v>100</v>
      </c>
      <c r="K137" s="141">
        <v>90.1</v>
      </c>
      <c r="L137" s="141">
        <v>52.7</v>
      </c>
    </row>
    <row r="138" ht="15" spans="1:12">
      <c r="A138" s="141">
        <v>137</v>
      </c>
      <c r="B138" s="141" t="s">
        <v>176</v>
      </c>
      <c r="C138" s="142" t="s">
        <v>51</v>
      </c>
      <c r="D138" s="141">
        <v>53.2</v>
      </c>
      <c r="E138" s="141">
        <v>41.8</v>
      </c>
      <c r="F138" s="141">
        <v>66.1</v>
      </c>
      <c r="G138" s="141">
        <v>90.4</v>
      </c>
      <c r="H138" s="141">
        <v>9.6</v>
      </c>
      <c r="I138" s="141">
        <v>97.6</v>
      </c>
      <c r="J138" s="141">
        <v>94.6</v>
      </c>
      <c r="K138" s="141">
        <v>89.5</v>
      </c>
      <c r="L138" s="141">
        <v>39.9</v>
      </c>
    </row>
    <row r="139" ht="15" spans="1:12">
      <c r="A139" s="141">
        <v>138</v>
      </c>
      <c r="B139" s="141" t="s">
        <v>177</v>
      </c>
      <c r="C139" s="142" t="s">
        <v>82</v>
      </c>
      <c r="D139" s="141">
        <v>52.7</v>
      </c>
      <c r="E139" s="141">
        <v>28.9</v>
      </c>
      <c r="F139" s="141">
        <v>72.8</v>
      </c>
      <c r="G139" s="141">
        <v>78.2</v>
      </c>
      <c r="H139" s="141">
        <v>50.5</v>
      </c>
      <c r="I139" s="141">
        <v>56.9</v>
      </c>
      <c r="J139" s="141">
        <v>100</v>
      </c>
      <c r="K139" s="141">
        <v>72.3</v>
      </c>
      <c r="L139" s="141">
        <v>45.1</v>
      </c>
    </row>
    <row r="140" ht="15" spans="1:12">
      <c r="A140" s="141">
        <v>139</v>
      </c>
      <c r="B140" s="141" t="s">
        <v>178</v>
      </c>
      <c r="C140" s="142" t="s">
        <v>179</v>
      </c>
      <c r="D140" s="141">
        <v>52.4</v>
      </c>
      <c r="E140" s="141">
        <v>67.8</v>
      </c>
      <c r="F140" s="141">
        <v>76.8</v>
      </c>
      <c r="G140" s="141">
        <v>53.5</v>
      </c>
      <c r="H140" s="141">
        <v>5.4</v>
      </c>
      <c r="I140" s="141">
        <v>54.3</v>
      </c>
      <c r="J140" s="141">
        <v>57.5</v>
      </c>
      <c r="K140" s="141">
        <v>87.8</v>
      </c>
      <c r="L140" s="141">
        <v>39.7</v>
      </c>
    </row>
    <row r="141" ht="15" spans="1:12">
      <c r="A141" s="141">
        <v>140</v>
      </c>
      <c r="B141" s="141" t="s">
        <v>180</v>
      </c>
      <c r="C141" s="142" t="s">
        <v>13</v>
      </c>
      <c r="D141" s="141">
        <v>52</v>
      </c>
      <c r="E141" s="141">
        <v>61.1</v>
      </c>
      <c r="F141" s="141">
        <v>62.2</v>
      </c>
      <c r="G141" s="141">
        <v>34.6</v>
      </c>
      <c r="H141" s="141">
        <v>51.1</v>
      </c>
      <c r="I141" s="141">
        <v>16.2</v>
      </c>
      <c r="J141" s="141">
        <v>63</v>
      </c>
      <c r="K141" s="141">
        <v>96.5</v>
      </c>
      <c r="L141" s="141">
        <v>41.9</v>
      </c>
    </row>
    <row r="142" ht="15" spans="1:12">
      <c r="A142" s="141">
        <f>141</f>
        <v>141</v>
      </c>
      <c r="B142" s="141" t="s">
        <v>181</v>
      </c>
      <c r="C142" s="142" t="s">
        <v>41</v>
      </c>
      <c r="D142" s="141">
        <v>51.9</v>
      </c>
      <c r="E142" s="141">
        <v>55.6</v>
      </c>
      <c r="F142" s="141">
        <v>60.7</v>
      </c>
      <c r="G142" s="141">
        <v>30</v>
      </c>
      <c r="H142" s="141">
        <v>77.8</v>
      </c>
      <c r="I142" s="141">
        <v>17.2</v>
      </c>
      <c r="J142" s="141">
        <v>18.3</v>
      </c>
      <c r="K142" s="141">
        <v>72.8</v>
      </c>
      <c r="L142" s="141">
        <v>16.7</v>
      </c>
    </row>
    <row r="143" ht="15" spans="1:12">
      <c r="A143" s="141">
        <f>141</f>
        <v>141</v>
      </c>
      <c r="B143" s="141" t="s">
        <v>182</v>
      </c>
      <c r="C143" s="142" t="s">
        <v>72</v>
      </c>
      <c r="D143" s="141">
        <v>51.9</v>
      </c>
      <c r="E143" s="141">
        <v>44.7</v>
      </c>
      <c r="F143" s="141">
        <v>67.7</v>
      </c>
      <c r="G143" s="141">
        <v>72</v>
      </c>
      <c r="H143" s="141">
        <v>33.3</v>
      </c>
      <c r="I143" s="141">
        <v>50.6</v>
      </c>
      <c r="J143" s="141">
        <v>68.6</v>
      </c>
      <c r="K143" s="141">
        <v>89.6</v>
      </c>
      <c r="L143" s="141">
        <v>54.3</v>
      </c>
    </row>
    <row r="144" ht="15" spans="1:12">
      <c r="A144" s="141">
        <f>143</f>
        <v>143</v>
      </c>
      <c r="B144" s="141" t="s">
        <v>183</v>
      </c>
      <c r="C144" s="142" t="s">
        <v>104</v>
      </c>
      <c r="D144" s="141">
        <v>51.6</v>
      </c>
      <c r="E144" s="141">
        <v>54</v>
      </c>
      <c r="F144" s="141">
        <v>30.1</v>
      </c>
      <c r="G144" s="141">
        <v>26.9</v>
      </c>
      <c r="H144" s="141">
        <v>83.2</v>
      </c>
      <c r="I144" s="141">
        <v>21.4</v>
      </c>
      <c r="J144" s="141">
        <v>72.5</v>
      </c>
      <c r="K144" s="141">
        <v>99.1</v>
      </c>
      <c r="L144" s="141">
        <v>24.8</v>
      </c>
    </row>
    <row r="145" ht="15" spans="1:12">
      <c r="A145" s="141">
        <f>143</f>
        <v>143</v>
      </c>
      <c r="B145" s="141" t="s">
        <v>184</v>
      </c>
      <c r="C145" s="142" t="s">
        <v>96</v>
      </c>
      <c r="D145" s="141">
        <v>51.6</v>
      </c>
      <c r="E145" s="141">
        <v>59.7</v>
      </c>
      <c r="F145" s="141">
        <v>66.6</v>
      </c>
      <c r="G145" s="141">
        <v>13.4</v>
      </c>
      <c r="H145" s="141">
        <v>65.2</v>
      </c>
      <c r="I145" s="141">
        <v>75.3</v>
      </c>
      <c r="J145" s="141">
        <v>25.4</v>
      </c>
      <c r="K145" s="141">
        <v>79.6</v>
      </c>
      <c r="L145" s="141">
        <v>6</v>
      </c>
    </row>
    <row r="146" ht="15" spans="1:12">
      <c r="A146" s="141">
        <v>145</v>
      </c>
      <c r="B146" s="141" t="s">
        <v>185</v>
      </c>
      <c r="C146" s="142" t="s">
        <v>82</v>
      </c>
      <c r="D146" s="141">
        <v>51.4</v>
      </c>
      <c r="E146" s="141">
        <v>51.6</v>
      </c>
      <c r="F146" s="141">
        <v>21.6</v>
      </c>
      <c r="G146" s="141">
        <v>42.2</v>
      </c>
      <c r="H146" s="141">
        <v>54.4</v>
      </c>
      <c r="I146" s="141">
        <v>86.9</v>
      </c>
      <c r="J146" s="141">
        <v>93.4</v>
      </c>
      <c r="K146" s="141">
        <v>96.3</v>
      </c>
      <c r="L146" s="141">
        <v>20.9</v>
      </c>
    </row>
    <row r="147" ht="15" spans="1:12">
      <c r="A147" s="141">
        <v>146</v>
      </c>
      <c r="B147" s="141" t="s">
        <v>186</v>
      </c>
      <c r="C147" s="142" t="s">
        <v>15</v>
      </c>
      <c r="D147" s="141">
        <v>51.2</v>
      </c>
      <c r="E147" s="141">
        <v>39.6</v>
      </c>
      <c r="F147" s="141">
        <v>30</v>
      </c>
      <c r="G147" s="141">
        <v>82.2</v>
      </c>
      <c r="H147" s="141">
        <v>31.5</v>
      </c>
      <c r="I147" s="141">
        <v>94.5</v>
      </c>
      <c r="J147" s="141">
        <v>93.3</v>
      </c>
      <c r="K147" s="141">
        <v>88.9</v>
      </c>
      <c r="L147" s="141">
        <v>28.3</v>
      </c>
    </row>
    <row r="148" ht="15" spans="1:12">
      <c r="A148" s="141">
        <f>147</f>
        <v>147</v>
      </c>
      <c r="B148" s="141" t="s">
        <v>187</v>
      </c>
      <c r="C148" s="142" t="s">
        <v>72</v>
      </c>
      <c r="D148" s="141">
        <v>51.1</v>
      </c>
      <c r="E148" s="141">
        <v>49.5</v>
      </c>
      <c r="F148" s="141">
        <v>88.7</v>
      </c>
      <c r="G148" s="141">
        <v>73.3</v>
      </c>
      <c r="H148" s="141">
        <v>5.4</v>
      </c>
      <c r="I148" s="141">
        <v>81.1</v>
      </c>
      <c r="J148" s="141">
        <v>48.3</v>
      </c>
      <c r="K148" s="141">
        <v>84.1</v>
      </c>
      <c r="L148" s="141">
        <v>30.8</v>
      </c>
    </row>
    <row r="149" ht="15" spans="1:12">
      <c r="A149" s="141">
        <f>147</f>
        <v>147</v>
      </c>
      <c r="B149" s="141" t="s">
        <v>188</v>
      </c>
      <c r="C149" s="142" t="s">
        <v>13</v>
      </c>
      <c r="D149" s="141">
        <v>51.1</v>
      </c>
      <c r="E149" s="141">
        <v>23.8</v>
      </c>
      <c r="F149" s="141">
        <v>20.1</v>
      </c>
      <c r="G149" s="141">
        <v>55</v>
      </c>
      <c r="H149" s="141">
        <v>99.3</v>
      </c>
      <c r="I149" s="141">
        <v>95.1</v>
      </c>
      <c r="J149" s="141">
        <v>74.9</v>
      </c>
      <c r="K149" s="141">
        <v>75.1</v>
      </c>
      <c r="L149" s="141">
        <v>46.5</v>
      </c>
    </row>
    <row r="150" ht="15" spans="1:12">
      <c r="A150" s="141">
        <v>149</v>
      </c>
      <c r="B150" s="141" t="s">
        <v>189</v>
      </c>
      <c r="C150" s="142" t="s">
        <v>13</v>
      </c>
      <c r="D150" s="141">
        <v>50.9</v>
      </c>
      <c r="E150" s="141">
        <v>55.9</v>
      </c>
      <c r="F150" s="141">
        <v>24</v>
      </c>
      <c r="G150" s="141">
        <v>97.2</v>
      </c>
      <c r="H150" s="141">
        <v>10.6</v>
      </c>
      <c r="I150" s="141">
        <v>28.4</v>
      </c>
      <c r="J150" s="141">
        <v>57.8</v>
      </c>
      <c r="K150" s="141">
        <v>78.4</v>
      </c>
      <c r="L150" s="141">
        <v>15.6</v>
      </c>
    </row>
    <row r="151" ht="15" spans="1:12">
      <c r="A151" s="141">
        <v>150</v>
      </c>
      <c r="B151" s="141" t="s">
        <v>190</v>
      </c>
      <c r="C151" s="142" t="s">
        <v>191</v>
      </c>
      <c r="D151" s="141">
        <v>50.8</v>
      </c>
      <c r="E151" s="141">
        <v>49.1</v>
      </c>
      <c r="F151" s="141">
        <v>76.9</v>
      </c>
      <c r="G151" s="141">
        <v>1.3</v>
      </c>
      <c r="H151" s="141">
        <v>98.3</v>
      </c>
      <c r="I151" s="141">
        <v>34.6</v>
      </c>
      <c r="J151" s="141">
        <v>30.5</v>
      </c>
      <c r="K151" s="141">
        <v>35.3</v>
      </c>
      <c r="L151" s="141">
        <v>12.3</v>
      </c>
    </row>
    <row r="152" ht="15" spans="1:12">
      <c r="A152" s="141">
        <v>151</v>
      </c>
      <c r="B152" s="141" t="s">
        <v>192</v>
      </c>
      <c r="C152" s="142" t="s">
        <v>193</v>
      </c>
      <c r="D152" s="141">
        <v>50.6</v>
      </c>
      <c r="E152" s="141">
        <v>69.4</v>
      </c>
      <c r="F152" s="141">
        <v>55.3</v>
      </c>
      <c r="G152" s="141">
        <v>14.1</v>
      </c>
      <c r="H152" s="141">
        <v>24.2</v>
      </c>
      <c r="I152" s="141">
        <v>89.2</v>
      </c>
      <c r="J152" s="141">
        <v>98.9</v>
      </c>
      <c r="K152" s="141">
        <v>96.6</v>
      </c>
      <c r="L152" s="141">
        <v>73</v>
      </c>
    </row>
    <row r="153" ht="15" spans="1:12">
      <c r="A153" s="141">
        <v>152</v>
      </c>
      <c r="B153" s="141" t="s">
        <v>194</v>
      </c>
      <c r="C153" s="142" t="s">
        <v>53</v>
      </c>
      <c r="D153" s="141">
        <v>50.4</v>
      </c>
      <c r="E153" s="141">
        <v>39.9</v>
      </c>
      <c r="F153" s="141">
        <v>50.2</v>
      </c>
      <c r="G153" s="141">
        <v>21.3</v>
      </c>
      <c r="H153" s="141">
        <v>84.7</v>
      </c>
      <c r="I153" s="141">
        <v>59.2</v>
      </c>
      <c r="J153" s="141">
        <v>99.3</v>
      </c>
      <c r="K153" s="141">
        <v>79.8</v>
      </c>
      <c r="L153" s="141">
        <v>42.9</v>
      </c>
    </row>
    <row r="154" ht="15" spans="1:12">
      <c r="A154" s="141">
        <v>153</v>
      </c>
      <c r="B154" s="141" t="s">
        <v>195</v>
      </c>
      <c r="C154" s="142" t="s">
        <v>121</v>
      </c>
      <c r="D154" s="141">
        <v>50.1</v>
      </c>
      <c r="E154" s="141">
        <v>54.5</v>
      </c>
      <c r="F154" s="141">
        <v>17.7</v>
      </c>
      <c r="G154" s="141">
        <v>62.5</v>
      </c>
      <c r="H154" s="141">
        <v>29.2</v>
      </c>
      <c r="I154" s="141">
        <v>77.1</v>
      </c>
      <c r="J154" s="141">
        <v>82</v>
      </c>
      <c r="K154" s="141">
        <v>97.3</v>
      </c>
      <c r="L154" s="141">
        <v>69.3</v>
      </c>
    </row>
    <row r="155" ht="15" spans="1:12">
      <c r="A155" s="141">
        <v>154</v>
      </c>
      <c r="B155" s="141" t="s">
        <v>196</v>
      </c>
      <c r="C155" s="142" t="s">
        <v>53</v>
      </c>
      <c r="D155" s="141">
        <v>50</v>
      </c>
      <c r="E155" s="141">
        <v>40.2</v>
      </c>
      <c r="F155" s="141">
        <v>77.6</v>
      </c>
      <c r="G155" s="141">
        <v>82.5</v>
      </c>
      <c r="H155" s="141">
        <v>7</v>
      </c>
      <c r="I155" s="141">
        <v>82</v>
      </c>
      <c r="J155" s="141">
        <v>79</v>
      </c>
      <c r="K155" s="141">
        <v>83.6</v>
      </c>
      <c r="L155" s="141">
        <v>87.7</v>
      </c>
    </row>
    <row r="156" ht="15" spans="1:12">
      <c r="A156" s="141">
        <f>155</f>
        <v>155</v>
      </c>
      <c r="B156" s="141" t="s">
        <v>197</v>
      </c>
      <c r="C156" s="142" t="s">
        <v>13</v>
      </c>
      <c r="D156" s="141">
        <v>49.5</v>
      </c>
      <c r="E156" s="141">
        <v>25.2</v>
      </c>
      <c r="F156" s="141">
        <v>15.7</v>
      </c>
      <c r="G156" s="141">
        <v>68.7</v>
      </c>
      <c r="H156" s="141">
        <v>99.1</v>
      </c>
      <c r="I156" s="141">
        <v>31.1</v>
      </c>
      <c r="J156" s="141">
        <v>50.1</v>
      </c>
      <c r="K156" s="141">
        <v>87.7</v>
      </c>
      <c r="L156" s="141">
        <v>44.5</v>
      </c>
    </row>
    <row r="157" ht="15" spans="1:12">
      <c r="A157" s="141">
        <f>155</f>
        <v>155</v>
      </c>
      <c r="B157" s="141" t="s">
        <v>198</v>
      </c>
      <c r="C157" s="142" t="s">
        <v>199</v>
      </c>
      <c r="D157" s="141">
        <v>49.5</v>
      </c>
      <c r="E157" s="141">
        <v>37.6</v>
      </c>
      <c r="F157" s="141">
        <v>22.9</v>
      </c>
      <c r="G157" s="141">
        <v>100</v>
      </c>
      <c r="H157" s="141">
        <v>56.3</v>
      </c>
      <c r="I157" s="141">
        <v>1.9</v>
      </c>
      <c r="J157" s="141">
        <v>11.7</v>
      </c>
      <c r="K157" s="141">
        <v>46</v>
      </c>
      <c r="L157" s="141">
        <v>14.8</v>
      </c>
    </row>
    <row r="158" ht="15" spans="1:12">
      <c r="A158" s="141">
        <v>157</v>
      </c>
      <c r="B158" s="141" t="s">
        <v>200</v>
      </c>
      <c r="C158" s="142" t="s">
        <v>49</v>
      </c>
      <c r="D158" s="141">
        <v>49.4</v>
      </c>
      <c r="E158" s="141">
        <v>45</v>
      </c>
      <c r="F158" s="141">
        <v>79.1</v>
      </c>
      <c r="G158" s="141">
        <v>17.6</v>
      </c>
      <c r="H158" s="141">
        <v>83.2</v>
      </c>
      <c r="I158" s="141">
        <v>43.8</v>
      </c>
      <c r="J158" s="141">
        <v>18.8</v>
      </c>
      <c r="K158" s="141">
        <v>68</v>
      </c>
      <c r="L158" s="141">
        <v>33.9</v>
      </c>
    </row>
    <row r="159" ht="15" spans="1:12">
      <c r="A159" s="141">
        <v>158</v>
      </c>
      <c r="B159" s="141" t="s">
        <v>201</v>
      </c>
      <c r="C159" s="142" t="s">
        <v>72</v>
      </c>
      <c r="D159" s="141">
        <v>49.3</v>
      </c>
      <c r="E159" s="141">
        <v>55.1</v>
      </c>
      <c r="F159" s="141">
        <v>64.9</v>
      </c>
      <c r="G159" s="141">
        <v>23.6</v>
      </c>
      <c r="H159" s="141">
        <v>48.5</v>
      </c>
      <c r="I159" s="141">
        <v>75</v>
      </c>
      <c r="J159" s="141">
        <v>46.1</v>
      </c>
      <c r="K159" s="141">
        <v>83.2</v>
      </c>
      <c r="L159" s="141">
        <v>31.6</v>
      </c>
    </row>
    <row r="160" ht="15" spans="1:12">
      <c r="A160" s="141">
        <v>159</v>
      </c>
      <c r="B160" s="141" t="s">
        <v>202</v>
      </c>
      <c r="C160" s="142" t="s">
        <v>13</v>
      </c>
      <c r="D160" s="141">
        <v>48.9</v>
      </c>
      <c r="E160" s="141">
        <v>60.5</v>
      </c>
      <c r="F160" s="141">
        <v>61.4</v>
      </c>
      <c r="G160" s="141">
        <v>58.9</v>
      </c>
      <c r="H160" s="141">
        <v>12.9</v>
      </c>
      <c r="I160" s="141">
        <v>16.9</v>
      </c>
      <c r="J160" s="141">
        <v>62.1</v>
      </c>
      <c r="K160" s="141">
        <v>93.2</v>
      </c>
      <c r="L160" s="141">
        <v>53.6</v>
      </c>
    </row>
    <row r="161" ht="23.25" spans="1:12">
      <c r="A161" s="141">
        <v>160</v>
      </c>
      <c r="B161" s="141" t="s">
        <v>203</v>
      </c>
      <c r="C161" s="142" t="s">
        <v>142</v>
      </c>
      <c r="D161" s="141">
        <v>48.8</v>
      </c>
      <c r="E161" s="141">
        <v>30.3</v>
      </c>
      <c r="F161" s="141">
        <v>24.9</v>
      </c>
      <c r="G161" s="141">
        <v>50.9</v>
      </c>
      <c r="H161" s="141">
        <v>88.5</v>
      </c>
      <c r="I161" s="141">
        <v>21.8</v>
      </c>
      <c r="J161" s="141">
        <v>100</v>
      </c>
      <c r="K161" s="141">
        <v>70.2</v>
      </c>
      <c r="L161" s="141">
        <v>66.7</v>
      </c>
    </row>
    <row r="162" ht="15" spans="1:12">
      <c r="A162" s="141">
        <v>161</v>
      </c>
      <c r="B162" s="141" t="s">
        <v>204</v>
      </c>
      <c r="C162" s="142" t="s">
        <v>112</v>
      </c>
      <c r="D162" s="141">
        <v>48.6</v>
      </c>
      <c r="E162" s="141">
        <v>55.6</v>
      </c>
      <c r="F162" s="141">
        <v>33.5</v>
      </c>
      <c r="G162" s="141">
        <v>55.2</v>
      </c>
      <c r="H162" s="141">
        <v>32.4</v>
      </c>
      <c r="I162" s="141">
        <v>16.3</v>
      </c>
      <c r="J162" s="141">
        <v>87.9</v>
      </c>
      <c r="K162" s="141">
        <v>95.4</v>
      </c>
      <c r="L162" s="141">
        <v>33.5</v>
      </c>
    </row>
    <row r="163" ht="15" spans="1:12">
      <c r="A163" s="141">
        <v>162</v>
      </c>
      <c r="B163" s="141" t="s">
        <v>205</v>
      </c>
      <c r="C163" s="142" t="s">
        <v>15</v>
      </c>
      <c r="D163" s="141">
        <v>48.4</v>
      </c>
      <c r="E163" s="141">
        <v>43.3</v>
      </c>
      <c r="F163" s="141">
        <v>36.1</v>
      </c>
      <c r="G163" s="141">
        <v>48.6</v>
      </c>
      <c r="H163" s="141">
        <v>45</v>
      </c>
      <c r="I163" s="141">
        <v>82.1</v>
      </c>
      <c r="J163" s="141">
        <v>88.1</v>
      </c>
      <c r="K163" s="141">
        <v>88.9</v>
      </c>
      <c r="L163" s="141">
        <v>23.7</v>
      </c>
    </row>
    <row r="164" ht="15" spans="1:12">
      <c r="A164" s="141">
        <v>163</v>
      </c>
      <c r="B164" s="141" t="s">
        <v>206</v>
      </c>
      <c r="C164" s="142" t="s">
        <v>15</v>
      </c>
      <c r="D164" s="141">
        <v>48.2</v>
      </c>
      <c r="E164" s="141">
        <v>41.1</v>
      </c>
      <c r="F164" s="141">
        <v>56.1</v>
      </c>
      <c r="G164" s="141">
        <v>55.3</v>
      </c>
      <c r="H164" s="141">
        <v>31.5</v>
      </c>
      <c r="I164" s="141">
        <v>77.7</v>
      </c>
      <c r="J164" s="141">
        <v>92.3</v>
      </c>
      <c r="K164" s="141">
        <v>94.8</v>
      </c>
      <c r="L164" s="141">
        <v>15.9</v>
      </c>
    </row>
    <row r="165" ht="15" spans="1:12">
      <c r="A165" s="141">
        <f>164</f>
        <v>164</v>
      </c>
      <c r="B165" s="141" t="s">
        <v>207</v>
      </c>
      <c r="C165" s="142" t="s">
        <v>13</v>
      </c>
      <c r="D165" s="141">
        <v>47.9</v>
      </c>
      <c r="E165" s="141">
        <v>61.5</v>
      </c>
      <c r="F165" s="141">
        <v>65</v>
      </c>
      <c r="G165" s="141">
        <v>67.8</v>
      </c>
      <c r="H165" s="141">
        <v>5</v>
      </c>
      <c r="I165" s="141">
        <v>14.7</v>
      </c>
      <c r="J165" s="141">
        <v>24.8</v>
      </c>
      <c r="K165" s="141">
        <v>91.1</v>
      </c>
      <c r="L165" s="141">
        <v>36.3</v>
      </c>
    </row>
    <row r="166" ht="15" spans="1:12">
      <c r="A166" s="141">
        <f>164</f>
        <v>164</v>
      </c>
      <c r="B166" s="141" t="s">
        <v>208</v>
      </c>
      <c r="C166" s="142" t="s">
        <v>13</v>
      </c>
      <c r="D166" s="141">
        <v>47.9</v>
      </c>
      <c r="E166" s="141">
        <v>51.2</v>
      </c>
      <c r="F166" s="141">
        <v>35.6</v>
      </c>
      <c r="G166" s="141">
        <v>71.1</v>
      </c>
      <c r="H166" s="141">
        <v>37.1</v>
      </c>
      <c r="I166" s="141">
        <v>14.9</v>
      </c>
      <c r="J166" s="141">
        <v>23.8</v>
      </c>
      <c r="K166" s="141">
        <v>92.6</v>
      </c>
      <c r="L166" s="141">
        <v>61.4</v>
      </c>
    </row>
    <row r="167" ht="15" spans="1:12">
      <c r="A167" s="141">
        <v>166</v>
      </c>
      <c r="B167" s="141" t="s">
        <v>209</v>
      </c>
      <c r="C167" s="142" t="s">
        <v>15</v>
      </c>
      <c r="D167" s="141">
        <v>47.8</v>
      </c>
      <c r="E167" s="141">
        <v>46</v>
      </c>
      <c r="F167" s="141">
        <v>47.7</v>
      </c>
      <c r="G167" s="141">
        <v>41.8</v>
      </c>
      <c r="H167" s="141">
        <v>40.3</v>
      </c>
      <c r="I167" s="141">
        <v>74.7</v>
      </c>
      <c r="J167" s="141">
        <v>84.1</v>
      </c>
      <c r="K167" s="141">
        <v>91.4</v>
      </c>
      <c r="L167" s="141">
        <v>19.5</v>
      </c>
    </row>
    <row r="168" ht="15" spans="1:12">
      <c r="A168" s="141">
        <f>167</f>
        <v>167</v>
      </c>
      <c r="B168" s="141" t="s">
        <v>210</v>
      </c>
      <c r="C168" s="142" t="s">
        <v>179</v>
      </c>
      <c r="D168" s="141">
        <v>47.5</v>
      </c>
      <c r="E168" s="141">
        <v>78.5</v>
      </c>
      <c r="F168" s="141">
        <v>43.1</v>
      </c>
      <c r="G168" s="141">
        <v>49.7</v>
      </c>
      <c r="H168" s="141">
        <v>3.5</v>
      </c>
      <c r="I168" s="141">
        <v>10.8</v>
      </c>
      <c r="J168" s="141">
        <v>7.8</v>
      </c>
      <c r="K168" s="141">
        <v>95.1</v>
      </c>
      <c r="L168" s="141">
        <v>40.7</v>
      </c>
    </row>
    <row r="169" ht="15" spans="1:12">
      <c r="A169" s="141">
        <f>167</f>
        <v>167</v>
      </c>
      <c r="B169" s="141" t="s">
        <v>211</v>
      </c>
      <c r="C169" s="142" t="s">
        <v>160</v>
      </c>
      <c r="D169" s="141">
        <v>47.5</v>
      </c>
      <c r="E169" s="141">
        <v>80</v>
      </c>
      <c r="F169" s="141">
        <v>92</v>
      </c>
      <c r="G169" s="141">
        <v>13.9</v>
      </c>
      <c r="H169" s="141">
        <v>12.5</v>
      </c>
      <c r="I169" s="141">
        <v>5.6</v>
      </c>
      <c r="J169" s="141">
        <v>9.4</v>
      </c>
      <c r="K169" s="141">
        <v>77.4</v>
      </c>
      <c r="L169" s="141">
        <v>42.6</v>
      </c>
    </row>
    <row r="170" ht="15" spans="1:12">
      <c r="A170" s="141">
        <v>169</v>
      </c>
      <c r="B170" s="141" t="s">
        <v>212</v>
      </c>
      <c r="C170" s="142" t="s">
        <v>72</v>
      </c>
      <c r="D170" s="141">
        <v>47.2</v>
      </c>
      <c r="E170" s="141">
        <v>44.7</v>
      </c>
      <c r="F170" s="141">
        <v>21</v>
      </c>
      <c r="G170" s="141">
        <v>14.9</v>
      </c>
      <c r="H170" s="141">
        <v>96.7</v>
      </c>
      <c r="I170" s="141">
        <v>26.1</v>
      </c>
      <c r="J170" s="141">
        <v>67</v>
      </c>
      <c r="K170" s="141">
        <v>96.5</v>
      </c>
      <c r="L170" s="141">
        <v>16.6</v>
      </c>
    </row>
    <row r="171" ht="15" spans="1:12">
      <c r="A171" s="141">
        <v>170</v>
      </c>
      <c r="B171" s="141" t="s">
        <v>213</v>
      </c>
      <c r="C171" s="142" t="s">
        <v>140</v>
      </c>
      <c r="D171" s="141">
        <v>47.1</v>
      </c>
      <c r="E171" s="141">
        <v>48.8</v>
      </c>
      <c r="F171" s="141">
        <v>92.8</v>
      </c>
      <c r="G171" s="141">
        <v>2.2</v>
      </c>
      <c r="H171" s="141">
        <v>72.9</v>
      </c>
      <c r="I171" s="141">
        <v>8.6</v>
      </c>
      <c r="J171" s="141">
        <v>52.9</v>
      </c>
      <c r="K171" s="141">
        <v>65.1</v>
      </c>
      <c r="L171" s="141">
        <v>85.6</v>
      </c>
    </row>
    <row r="172" ht="15" spans="1:12">
      <c r="A172" s="141">
        <v>171</v>
      </c>
      <c r="B172" s="141" t="s">
        <v>214</v>
      </c>
      <c r="C172" s="142" t="s">
        <v>179</v>
      </c>
      <c r="D172" s="141">
        <v>46.8</v>
      </c>
      <c r="E172" s="141">
        <v>78</v>
      </c>
      <c r="F172" s="141">
        <v>36.6</v>
      </c>
      <c r="G172" s="141">
        <v>50.2</v>
      </c>
      <c r="H172" s="141">
        <v>4.5</v>
      </c>
      <c r="I172" s="141">
        <v>11.4</v>
      </c>
      <c r="J172" s="141">
        <v>3.4</v>
      </c>
      <c r="K172" s="141">
        <v>98</v>
      </c>
      <c r="L172" s="141">
        <v>55.8</v>
      </c>
    </row>
    <row r="173" ht="15" spans="1:12">
      <c r="A173" s="141">
        <f>172</f>
        <v>172</v>
      </c>
      <c r="B173" s="141" t="s">
        <v>215</v>
      </c>
      <c r="C173" s="142" t="s">
        <v>199</v>
      </c>
      <c r="D173" s="141">
        <v>46.7</v>
      </c>
      <c r="E173" s="141">
        <v>53.3</v>
      </c>
      <c r="F173" s="141">
        <v>86.5</v>
      </c>
      <c r="G173" s="141">
        <v>55.1</v>
      </c>
      <c r="H173" s="141">
        <v>25.8</v>
      </c>
      <c r="I173" s="141">
        <v>1.6</v>
      </c>
      <c r="J173" s="141">
        <v>3.9</v>
      </c>
      <c r="K173" s="141">
        <v>58</v>
      </c>
      <c r="L173" s="141">
        <v>76.7</v>
      </c>
    </row>
    <row r="174" ht="15" spans="1:12">
      <c r="A174" s="141">
        <f>172</f>
        <v>172</v>
      </c>
      <c r="B174" s="141" t="s">
        <v>216</v>
      </c>
      <c r="C174" s="142" t="s">
        <v>53</v>
      </c>
      <c r="D174" s="141">
        <v>46.7</v>
      </c>
      <c r="E174" s="141">
        <v>30.6</v>
      </c>
      <c r="F174" s="141">
        <v>60.5</v>
      </c>
      <c r="G174" s="141">
        <v>96.9</v>
      </c>
      <c r="H174" s="141">
        <v>4.6</v>
      </c>
      <c r="I174" s="141">
        <v>57.2</v>
      </c>
      <c r="J174" s="141">
        <v>99.8</v>
      </c>
      <c r="K174" s="141">
        <v>86</v>
      </c>
      <c r="L174" s="141">
        <v>81</v>
      </c>
    </row>
    <row r="175" ht="15" spans="1:12">
      <c r="A175" s="141">
        <f>174</f>
        <v>174</v>
      </c>
      <c r="B175" s="141" t="s">
        <v>217</v>
      </c>
      <c r="C175" s="142" t="s">
        <v>45</v>
      </c>
      <c r="D175" s="141">
        <v>46.5</v>
      </c>
      <c r="E175" s="141">
        <v>8.4</v>
      </c>
      <c r="F175" s="141">
        <v>55.3</v>
      </c>
      <c r="G175" s="141">
        <v>56.7</v>
      </c>
      <c r="H175" s="141">
        <v>97.4</v>
      </c>
      <c r="I175" s="141">
        <v>95</v>
      </c>
      <c r="J175" s="141">
        <v>36.3</v>
      </c>
      <c r="K175" s="141">
        <v>43.8</v>
      </c>
      <c r="L175" s="141">
        <v>90.4</v>
      </c>
    </row>
    <row r="176" ht="15" spans="1:12">
      <c r="A176" s="141">
        <f>174</f>
        <v>174</v>
      </c>
      <c r="B176" s="141" t="s">
        <v>218</v>
      </c>
      <c r="C176" s="142" t="s">
        <v>199</v>
      </c>
      <c r="D176" s="141">
        <v>46.5</v>
      </c>
      <c r="E176" s="141">
        <v>49</v>
      </c>
      <c r="F176" s="141">
        <v>79.2</v>
      </c>
      <c r="G176" s="141">
        <v>65.2</v>
      </c>
      <c r="H176" s="141">
        <v>27.7</v>
      </c>
      <c r="I176" s="141">
        <v>1.7</v>
      </c>
      <c r="J176" s="141">
        <v>2.6</v>
      </c>
      <c r="K176" s="141">
        <v>42.2</v>
      </c>
      <c r="L176" s="141">
        <v>84.8</v>
      </c>
    </row>
    <row r="177" ht="15" spans="1:12">
      <c r="A177" s="141">
        <v>176</v>
      </c>
      <c r="B177" s="141" t="s">
        <v>219</v>
      </c>
      <c r="C177" s="142" t="s">
        <v>13</v>
      </c>
      <c r="D177" s="141">
        <v>46.2</v>
      </c>
      <c r="E177" s="141">
        <v>18.3</v>
      </c>
      <c r="F177" s="141">
        <v>20.2</v>
      </c>
      <c r="G177" s="141">
        <v>65.8</v>
      </c>
      <c r="H177" s="141">
        <v>89.1</v>
      </c>
      <c r="I177" s="141">
        <v>64.6</v>
      </c>
      <c r="J177" s="141">
        <v>47.8</v>
      </c>
      <c r="K177" s="141">
        <v>72.5</v>
      </c>
      <c r="L177" s="141">
        <v>40.9</v>
      </c>
    </row>
    <row r="178" ht="15" spans="1:12">
      <c r="A178" s="141">
        <v>177</v>
      </c>
      <c r="B178" s="141" t="s">
        <v>220</v>
      </c>
      <c r="C178" s="142" t="s">
        <v>106</v>
      </c>
      <c r="D178" s="141">
        <v>45.9</v>
      </c>
      <c r="E178" s="141">
        <v>51.3</v>
      </c>
      <c r="F178" s="141">
        <v>69</v>
      </c>
      <c r="G178" s="141">
        <v>47.7</v>
      </c>
      <c r="H178" s="141">
        <v>34.4</v>
      </c>
      <c r="I178" s="141">
        <v>19.1</v>
      </c>
      <c r="J178" s="141">
        <v>17.7</v>
      </c>
      <c r="K178" s="141">
        <v>35.8</v>
      </c>
      <c r="L178" s="141">
        <v>5.5</v>
      </c>
    </row>
    <row r="179" ht="15" spans="1:12">
      <c r="A179" s="141">
        <v>178</v>
      </c>
      <c r="B179" s="141" t="s">
        <v>221</v>
      </c>
      <c r="C179" s="142" t="s">
        <v>222</v>
      </c>
      <c r="D179" s="141">
        <v>45.8</v>
      </c>
      <c r="E179" s="141">
        <v>62.2</v>
      </c>
      <c r="F179" s="141">
        <v>28.9</v>
      </c>
      <c r="G179" s="141">
        <v>66.9</v>
      </c>
      <c r="H179" s="141">
        <v>11.8</v>
      </c>
      <c r="I179" s="141">
        <v>20.2</v>
      </c>
      <c r="J179" s="141">
        <v>20.7</v>
      </c>
      <c r="K179" s="141">
        <v>94.1</v>
      </c>
      <c r="L179" s="141">
        <v>20</v>
      </c>
    </row>
    <row r="180" ht="15" spans="1:12">
      <c r="A180" s="141">
        <f>179</f>
        <v>179</v>
      </c>
      <c r="B180" s="141" t="s">
        <v>223</v>
      </c>
      <c r="C180" s="142" t="s">
        <v>193</v>
      </c>
      <c r="D180" s="141">
        <v>45.7</v>
      </c>
      <c r="E180" s="141">
        <v>30.9</v>
      </c>
      <c r="F180" s="141">
        <v>50.3</v>
      </c>
      <c r="G180" s="141">
        <v>86.6</v>
      </c>
      <c r="H180" s="141">
        <v>12.3</v>
      </c>
      <c r="I180" s="141">
        <v>86.7</v>
      </c>
      <c r="J180" s="141">
        <v>79.7</v>
      </c>
      <c r="K180" s="141">
        <v>76.7</v>
      </c>
      <c r="L180" s="141">
        <v>29.5</v>
      </c>
    </row>
    <row r="181" ht="15" spans="1:12">
      <c r="A181" s="141">
        <f>179</f>
        <v>179</v>
      </c>
      <c r="B181" s="141" t="s">
        <v>224</v>
      </c>
      <c r="C181" s="142" t="s">
        <v>15</v>
      </c>
      <c r="D181" s="141">
        <v>45.7</v>
      </c>
      <c r="E181" s="141">
        <v>34.4</v>
      </c>
      <c r="F181" s="141">
        <v>68.9</v>
      </c>
      <c r="G181" s="141">
        <v>59.1</v>
      </c>
      <c r="H181" s="141">
        <v>19.9</v>
      </c>
      <c r="I181" s="141">
        <v>83.6</v>
      </c>
      <c r="J181" s="141">
        <v>97.4</v>
      </c>
      <c r="K181" s="141">
        <v>78.2</v>
      </c>
      <c r="L181" s="141">
        <v>41</v>
      </c>
    </row>
    <row r="182" ht="15" spans="1:12">
      <c r="A182" s="141">
        <f>181</f>
        <v>181</v>
      </c>
      <c r="B182" s="141" t="s">
        <v>225</v>
      </c>
      <c r="C182" s="142" t="s">
        <v>226</v>
      </c>
      <c r="D182" s="141">
        <v>45.6</v>
      </c>
      <c r="E182" s="141">
        <v>16.6</v>
      </c>
      <c r="F182" s="141">
        <v>15.2</v>
      </c>
      <c r="G182" s="141">
        <v>51.9</v>
      </c>
      <c r="H182" s="141">
        <v>91.7</v>
      </c>
      <c r="I182" s="141">
        <v>69.7</v>
      </c>
      <c r="J182" s="141">
        <v>100</v>
      </c>
      <c r="K182" s="141">
        <v>72.8</v>
      </c>
      <c r="L182" s="141">
        <v>15.8</v>
      </c>
    </row>
    <row r="183" ht="15" spans="1:12">
      <c r="A183" s="141">
        <f>181</f>
        <v>181</v>
      </c>
      <c r="B183" s="141" t="s">
        <v>227</v>
      </c>
      <c r="C183" s="142" t="s">
        <v>131</v>
      </c>
      <c r="D183" s="141">
        <v>45.6</v>
      </c>
      <c r="E183" s="141">
        <v>48.7</v>
      </c>
      <c r="F183" s="141">
        <v>46.8</v>
      </c>
      <c r="G183" s="141">
        <v>43</v>
      </c>
      <c r="H183" s="141">
        <v>22.5</v>
      </c>
      <c r="I183" s="141">
        <v>63.1</v>
      </c>
      <c r="J183" s="141">
        <v>98.7</v>
      </c>
      <c r="K183" s="141">
        <v>87.6</v>
      </c>
      <c r="L183" s="141">
        <v>64.4</v>
      </c>
    </row>
    <row r="184" ht="15" spans="1:12">
      <c r="A184" s="141">
        <f>181</f>
        <v>181</v>
      </c>
      <c r="B184" s="141" t="s">
        <v>228</v>
      </c>
      <c r="C184" s="142" t="s">
        <v>13</v>
      </c>
      <c r="D184" s="141">
        <v>45.6</v>
      </c>
      <c r="E184" s="141">
        <v>39.9</v>
      </c>
      <c r="F184" s="141">
        <v>16.3</v>
      </c>
      <c r="G184" s="141">
        <v>37.4</v>
      </c>
      <c r="H184" s="141">
        <v>96.3</v>
      </c>
      <c r="I184" s="141">
        <v>13.8</v>
      </c>
      <c r="J184" s="141">
        <v>7.9</v>
      </c>
      <c r="K184" s="141">
        <v>90.3</v>
      </c>
      <c r="L184" s="141">
        <v>44</v>
      </c>
    </row>
    <row r="185" ht="15" spans="1:12">
      <c r="A185" s="141">
        <v>184</v>
      </c>
      <c r="B185" s="141" t="s">
        <v>229</v>
      </c>
      <c r="C185" s="142" t="s">
        <v>222</v>
      </c>
      <c r="D185" s="141">
        <v>45.5</v>
      </c>
      <c r="E185" s="141">
        <v>71.9</v>
      </c>
      <c r="F185" s="141">
        <v>28.1</v>
      </c>
      <c r="G185" s="141">
        <v>44.5</v>
      </c>
      <c r="H185" s="141">
        <v>13.6</v>
      </c>
      <c r="I185" s="141">
        <v>26.5</v>
      </c>
      <c r="J185" s="141">
        <v>14.6</v>
      </c>
      <c r="K185" s="141">
        <v>96.9</v>
      </c>
      <c r="L185" s="141">
        <v>53.5</v>
      </c>
    </row>
    <row r="186" ht="15" spans="1:12">
      <c r="A186" s="141">
        <f>185</f>
        <v>185</v>
      </c>
      <c r="B186" s="141" t="s">
        <v>230</v>
      </c>
      <c r="C186" s="142" t="s">
        <v>121</v>
      </c>
      <c r="D186" s="141">
        <v>45.4</v>
      </c>
      <c r="E186" s="141">
        <v>37.4</v>
      </c>
      <c r="F186" s="141">
        <v>20.1</v>
      </c>
      <c r="G186" s="141">
        <v>34.4</v>
      </c>
      <c r="H186" s="141">
        <v>66.1</v>
      </c>
      <c r="I186" s="141">
        <v>74.4</v>
      </c>
      <c r="J186" s="141">
        <v>86.9</v>
      </c>
      <c r="K186" s="141">
        <v>94.9</v>
      </c>
      <c r="L186" s="141">
        <v>48.7</v>
      </c>
    </row>
    <row r="187" ht="15" spans="1:12">
      <c r="A187" s="141">
        <f>185</f>
        <v>185</v>
      </c>
      <c r="B187" s="141" t="s">
        <v>231</v>
      </c>
      <c r="C187" s="142" t="s">
        <v>13</v>
      </c>
      <c r="D187" s="141">
        <v>45.4</v>
      </c>
      <c r="E187" s="141">
        <v>60.1</v>
      </c>
      <c r="F187" s="141">
        <v>28.2</v>
      </c>
      <c r="G187" s="141">
        <v>49.2</v>
      </c>
      <c r="H187" s="141">
        <v>38.2</v>
      </c>
      <c r="I187" s="141">
        <v>10.1</v>
      </c>
      <c r="J187" s="141">
        <v>7.1</v>
      </c>
      <c r="K187" s="141">
        <v>97.6</v>
      </c>
      <c r="L187" s="141">
        <v>54.5</v>
      </c>
    </row>
    <row r="188" ht="15" spans="1:12">
      <c r="A188" s="141">
        <f>185</f>
        <v>185</v>
      </c>
      <c r="B188" s="141" t="s">
        <v>232</v>
      </c>
      <c r="C188" s="142" t="s">
        <v>51</v>
      </c>
      <c r="D188" s="141">
        <v>45.4</v>
      </c>
      <c r="E188" s="141">
        <v>29.4</v>
      </c>
      <c r="F188" s="141">
        <v>34.1</v>
      </c>
      <c r="G188" s="141">
        <v>88</v>
      </c>
      <c r="H188" s="141">
        <v>20.9</v>
      </c>
      <c r="I188" s="141">
        <v>70.1</v>
      </c>
      <c r="J188" s="141">
        <v>93.9</v>
      </c>
      <c r="K188" s="141">
        <v>91.4</v>
      </c>
      <c r="L188" s="141">
        <v>24.2</v>
      </c>
    </row>
    <row r="189" ht="15" spans="1:12">
      <c r="A189" s="141">
        <v>188</v>
      </c>
      <c r="B189" s="141" t="s">
        <v>233</v>
      </c>
      <c r="C189" s="142" t="s">
        <v>13</v>
      </c>
      <c r="D189" s="141">
        <v>45.3</v>
      </c>
      <c r="E189" s="141">
        <v>48.5</v>
      </c>
      <c r="F189" s="141">
        <v>47</v>
      </c>
      <c r="G189" s="141">
        <v>26.4</v>
      </c>
      <c r="H189" s="141">
        <v>71.4</v>
      </c>
      <c r="I189" s="141">
        <v>11.3</v>
      </c>
      <c r="J189" s="141">
        <v>17.5</v>
      </c>
      <c r="K189" s="141">
        <v>98</v>
      </c>
      <c r="L189" s="141">
        <v>54</v>
      </c>
    </row>
    <row r="190" ht="15" spans="1:12">
      <c r="A190" s="141">
        <v>189</v>
      </c>
      <c r="B190" s="141" t="s">
        <v>234</v>
      </c>
      <c r="C190" s="142" t="s">
        <v>72</v>
      </c>
      <c r="D190" s="141">
        <v>45.2</v>
      </c>
      <c r="E190" s="141">
        <v>47.4</v>
      </c>
      <c r="F190" s="141">
        <v>18.6</v>
      </c>
      <c r="G190" s="141">
        <v>57.3</v>
      </c>
      <c r="H190" s="141">
        <v>36.5</v>
      </c>
      <c r="I190" s="141">
        <v>41</v>
      </c>
      <c r="J190" s="141">
        <v>67.6</v>
      </c>
      <c r="K190" s="141">
        <v>89</v>
      </c>
      <c r="L190" s="141">
        <v>19.3</v>
      </c>
    </row>
    <row r="191" ht="15" spans="1:12">
      <c r="A191" s="141">
        <f>190</f>
        <v>190</v>
      </c>
      <c r="B191" s="141" t="s">
        <v>235</v>
      </c>
      <c r="C191" s="142" t="s">
        <v>51</v>
      </c>
      <c r="D191" s="141">
        <v>44.6</v>
      </c>
      <c r="E191" s="141">
        <v>36.6</v>
      </c>
      <c r="F191" s="141">
        <v>55.5</v>
      </c>
      <c r="G191" s="141">
        <v>66</v>
      </c>
      <c r="H191" s="141">
        <v>6.7</v>
      </c>
      <c r="I191" s="141">
        <v>93.4</v>
      </c>
      <c r="J191" s="141">
        <v>100</v>
      </c>
      <c r="K191" s="141">
        <v>85.8</v>
      </c>
      <c r="L191" s="141">
        <v>41</v>
      </c>
    </row>
    <row r="192" ht="15" spans="1:12">
      <c r="A192" s="141">
        <f>190</f>
        <v>190</v>
      </c>
      <c r="B192" s="141" t="s">
        <v>236</v>
      </c>
      <c r="C192" s="142" t="s">
        <v>15</v>
      </c>
      <c r="D192" s="141">
        <v>44.6</v>
      </c>
      <c r="E192" s="141">
        <v>42.7</v>
      </c>
      <c r="F192" s="141">
        <v>34.3</v>
      </c>
      <c r="G192" s="141">
        <v>33.7</v>
      </c>
      <c r="H192" s="141">
        <v>41.5</v>
      </c>
      <c r="I192" s="141">
        <v>88.5</v>
      </c>
      <c r="J192" s="141">
        <v>87.5</v>
      </c>
      <c r="K192" s="141">
        <v>98.1</v>
      </c>
      <c r="L192" s="141">
        <v>38.9</v>
      </c>
    </row>
    <row r="193" ht="15" spans="1:12">
      <c r="A193" s="141">
        <v>192</v>
      </c>
      <c r="B193" s="141" t="s">
        <v>161</v>
      </c>
      <c r="C193" s="142" t="s">
        <v>51</v>
      </c>
      <c r="D193" s="141">
        <v>44.5</v>
      </c>
      <c r="E193" s="141">
        <v>29.1</v>
      </c>
      <c r="F193" s="141">
        <v>25.7</v>
      </c>
      <c r="G193" s="141">
        <v>86.7</v>
      </c>
      <c r="H193" s="141">
        <v>34.1</v>
      </c>
      <c r="I193" s="141">
        <v>17.6</v>
      </c>
      <c r="J193" s="141">
        <v>99.9</v>
      </c>
      <c r="K193" s="141">
        <v>78.6</v>
      </c>
      <c r="L193" s="141">
        <v>45.1</v>
      </c>
    </row>
    <row r="194" ht="15" spans="1:12">
      <c r="A194" s="141">
        <v>193</v>
      </c>
      <c r="B194" s="141" t="s">
        <v>237</v>
      </c>
      <c r="C194" s="142" t="s">
        <v>51</v>
      </c>
      <c r="D194" s="141">
        <v>44.4</v>
      </c>
      <c r="E194" s="141">
        <v>30.5</v>
      </c>
      <c r="F194" s="141">
        <v>41.2</v>
      </c>
      <c r="G194" s="141">
        <v>89.4</v>
      </c>
      <c r="H194" s="141">
        <v>13.9</v>
      </c>
      <c r="I194" s="141">
        <v>44</v>
      </c>
      <c r="J194" s="141">
        <v>100</v>
      </c>
      <c r="K194" s="141">
        <v>93.7</v>
      </c>
      <c r="L194" s="141">
        <v>20.1</v>
      </c>
    </row>
    <row r="195" ht="15" spans="1:12">
      <c r="A195" s="141">
        <v>194</v>
      </c>
      <c r="B195" s="141" t="s">
        <v>238</v>
      </c>
      <c r="C195" s="142" t="s">
        <v>28</v>
      </c>
      <c r="D195" s="141">
        <v>44.3</v>
      </c>
      <c r="E195" s="141">
        <v>38.8</v>
      </c>
      <c r="F195" s="141">
        <v>56.6</v>
      </c>
      <c r="G195" s="141">
        <v>88.1</v>
      </c>
      <c r="H195" s="141">
        <v>13.8</v>
      </c>
      <c r="I195" s="141">
        <v>7.2</v>
      </c>
      <c r="J195" s="141">
        <v>42.4</v>
      </c>
      <c r="K195" s="141">
        <v>72.8</v>
      </c>
      <c r="L195" s="141">
        <v>32.7</v>
      </c>
    </row>
    <row r="196" ht="15" spans="1:12">
      <c r="A196" s="141">
        <f>195</f>
        <v>195</v>
      </c>
      <c r="B196" s="141" t="s">
        <v>239</v>
      </c>
      <c r="C196" s="142" t="s">
        <v>51</v>
      </c>
      <c r="D196" s="141">
        <v>44.2</v>
      </c>
      <c r="E196" s="141">
        <v>30.9</v>
      </c>
      <c r="F196" s="141">
        <v>48.9</v>
      </c>
      <c r="G196" s="141">
        <v>74.6</v>
      </c>
      <c r="H196" s="141">
        <v>13.6</v>
      </c>
      <c r="I196" s="141">
        <v>88.9</v>
      </c>
      <c r="J196" s="141">
        <v>93</v>
      </c>
      <c r="K196" s="141">
        <v>88.3</v>
      </c>
      <c r="L196" s="141">
        <v>53.9</v>
      </c>
    </row>
    <row r="197" ht="15" spans="1:12">
      <c r="A197" s="141">
        <f>195</f>
        <v>195</v>
      </c>
      <c r="B197" s="141" t="s">
        <v>240</v>
      </c>
      <c r="C197" s="142" t="s">
        <v>104</v>
      </c>
      <c r="D197" s="141">
        <v>44.2</v>
      </c>
      <c r="E197" s="141">
        <v>49.7</v>
      </c>
      <c r="F197" s="141">
        <v>43</v>
      </c>
      <c r="G197" s="141">
        <v>61.7</v>
      </c>
      <c r="H197" s="141">
        <v>5.4</v>
      </c>
      <c r="I197" s="141">
        <v>38.4</v>
      </c>
      <c r="J197" s="141">
        <v>89.4</v>
      </c>
      <c r="K197" s="141">
        <v>89.6</v>
      </c>
      <c r="L197" s="141">
        <v>49.1</v>
      </c>
    </row>
    <row r="198" ht="15" spans="1:12">
      <c r="A198" s="141">
        <f>197</f>
        <v>197</v>
      </c>
      <c r="B198" s="141" t="s">
        <v>241</v>
      </c>
      <c r="C198" s="142" t="s">
        <v>41</v>
      </c>
      <c r="D198" s="141">
        <v>44.1</v>
      </c>
      <c r="E198" s="141">
        <v>50.3</v>
      </c>
      <c r="F198" s="141">
        <v>91.9</v>
      </c>
      <c r="G198" s="141">
        <v>6.6</v>
      </c>
      <c r="H198" s="141">
        <v>60.3</v>
      </c>
      <c r="I198" s="141">
        <v>12.4</v>
      </c>
      <c r="J198" s="141">
        <v>10.6</v>
      </c>
      <c r="K198" s="141">
        <v>46</v>
      </c>
      <c r="L198" s="141">
        <v>83.7</v>
      </c>
    </row>
    <row r="199" ht="15" spans="1:12">
      <c r="A199" s="141">
        <f>197</f>
        <v>197</v>
      </c>
      <c r="B199" s="141" t="s">
        <v>242</v>
      </c>
      <c r="C199" s="142" t="s">
        <v>49</v>
      </c>
      <c r="D199" s="141">
        <v>44.1</v>
      </c>
      <c r="E199" s="141">
        <v>11.8</v>
      </c>
      <c r="F199" s="141">
        <v>7.4</v>
      </c>
      <c r="G199" s="141">
        <v>99.9</v>
      </c>
      <c r="H199" s="141">
        <v>79.8</v>
      </c>
      <c r="I199" s="141">
        <v>12</v>
      </c>
      <c r="J199" s="141">
        <v>38.3</v>
      </c>
      <c r="K199" s="141">
        <v>31.7</v>
      </c>
      <c r="L199" s="141">
        <v>14.9</v>
      </c>
    </row>
    <row r="200" ht="15" spans="1:12">
      <c r="A200" s="141">
        <v>199</v>
      </c>
      <c r="B200" s="141" t="s">
        <v>243</v>
      </c>
      <c r="C200" s="142" t="s">
        <v>13</v>
      </c>
      <c r="D200" s="141">
        <v>43.9</v>
      </c>
      <c r="E200" s="141">
        <v>25.9</v>
      </c>
      <c r="F200" s="141">
        <v>22.2</v>
      </c>
      <c r="G200" s="141">
        <v>38.5</v>
      </c>
      <c r="H200" s="141">
        <v>100</v>
      </c>
      <c r="I200" s="141">
        <v>30</v>
      </c>
      <c r="J200" s="141">
        <v>38.7</v>
      </c>
      <c r="K200" s="141">
        <v>83</v>
      </c>
      <c r="L200" s="141">
        <v>56.1</v>
      </c>
    </row>
    <row r="201" ht="15" spans="1:12">
      <c r="A201" s="141">
        <v>200</v>
      </c>
      <c r="B201" s="141" t="s">
        <v>244</v>
      </c>
      <c r="C201" s="142" t="s">
        <v>72</v>
      </c>
      <c r="D201" s="141">
        <v>43.6</v>
      </c>
      <c r="E201" s="141">
        <v>37.4</v>
      </c>
      <c r="F201" s="141">
        <v>37</v>
      </c>
      <c r="G201" s="141">
        <v>14.9</v>
      </c>
      <c r="H201" s="141">
        <v>89.1</v>
      </c>
      <c r="I201" s="141">
        <v>36</v>
      </c>
      <c r="J201" s="141">
        <v>42.9</v>
      </c>
      <c r="K201" s="141">
        <v>94.2</v>
      </c>
      <c r="L201" s="141">
        <v>9.9</v>
      </c>
    </row>
    <row r="202" ht="15" spans="1:12">
      <c r="A202" s="141">
        <v>201</v>
      </c>
      <c r="B202" s="141" t="s">
        <v>245</v>
      </c>
      <c r="C202" s="142" t="s">
        <v>72</v>
      </c>
      <c r="D202" s="141">
        <v>43.3</v>
      </c>
      <c r="E202" s="141">
        <v>51.3</v>
      </c>
      <c r="F202" s="141">
        <v>16.9</v>
      </c>
      <c r="G202" s="141">
        <v>15.1</v>
      </c>
      <c r="H202" s="141">
        <v>68.1</v>
      </c>
      <c r="I202" s="141">
        <v>32.1</v>
      </c>
      <c r="J202" s="141">
        <v>51.9</v>
      </c>
      <c r="K202" s="141">
        <v>92.4</v>
      </c>
      <c r="L202" s="141">
        <v>22.8</v>
      </c>
    </row>
    <row r="203" ht="15" spans="1:12">
      <c r="A203" s="141">
        <v>202</v>
      </c>
      <c r="B203" s="141" t="s">
        <v>246</v>
      </c>
      <c r="C203" s="142" t="s">
        <v>106</v>
      </c>
      <c r="D203" s="141">
        <v>43.2</v>
      </c>
      <c r="E203" s="141">
        <v>34.8</v>
      </c>
      <c r="F203" s="141">
        <v>74.6</v>
      </c>
      <c r="G203" s="141">
        <v>46.2</v>
      </c>
      <c r="H203" s="141">
        <v>50.3</v>
      </c>
      <c r="I203" s="141">
        <v>22.3</v>
      </c>
      <c r="J203" s="141">
        <v>23.8</v>
      </c>
      <c r="K203" s="141">
        <v>42.8</v>
      </c>
      <c r="L203" s="141">
        <v>51.3</v>
      </c>
    </row>
    <row r="204" ht="15" spans="1:12">
      <c r="A204" s="141">
        <f>203</f>
        <v>203</v>
      </c>
      <c r="B204" s="141" t="s">
        <v>247</v>
      </c>
      <c r="C204" s="142" t="s">
        <v>96</v>
      </c>
      <c r="D204" s="141">
        <v>43</v>
      </c>
      <c r="E204" s="141">
        <v>44.5</v>
      </c>
      <c r="F204" s="141">
        <v>55.9</v>
      </c>
      <c r="G204" s="141">
        <v>28.6</v>
      </c>
      <c r="H204" s="141">
        <v>46.3</v>
      </c>
      <c r="I204" s="141">
        <v>77.2</v>
      </c>
      <c r="J204" s="141">
        <v>12</v>
      </c>
      <c r="K204" s="141">
        <v>82.9</v>
      </c>
      <c r="L204" s="141">
        <v>13.1</v>
      </c>
    </row>
    <row r="205" ht="15" spans="1:12">
      <c r="A205" s="141">
        <f>203</f>
        <v>203</v>
      </c>
      <c r="B205" s="141" t="s">
        <v>248</v>
      </c>
      <c r="C205" s="142" t="s">
        <v>23</v>
      </c>
      <c r="D205" s="141">
        <v>43</v>
      </c>
      <c r="E205" s="141">
        <v>30.6</v>
      </c>
      <c r="F205" s="141">
        <v>16.8</v>
      </c>
      <c r="G205" s="141">
        <v>61</v>
      </c>
      <c r="H205" s="141">
        <v>43.5</v>
      </c>
      <c r="I205" s="141">
        <v>59.1</v>
      </c>
      <c r="J205" s="141">
        <v>99.9</v>
      </c>
      <c r="K205" s="141">
        <v>82</v>
      </c>
      <c r="L205" s="141">
        <v>53.4</v>
      </c>
    </row>
    <row r="206" ht="15" spans="1:12">
      <c r="A206" s="141">
        <f>205</f>
        <v>205</v>
      </c>
      <c r="B206" s="141" t="s">
        <v>249</v>
      </c>
      <c r="C206" s="142" t="s">
        <v>13</v>
      </c>
      <c r="D206" s="141">
        <v>42.8</v>
      </c>
      <c r="E206" s="141">
        <v>19.2</v>
      </c>
      <c r="F206" s="141">
        <v>25.9</v>
      </c>
      <c r="G206" s="141">
        <v>86.7</v>
      </c>
      <c r="H206" s="141">
        <v>65.2</v>
      </c>
      <c r="I206" s="141">
        <v>32.8</v>
      </c>
      <c r="J206" s="141">
        <v>5.7</v>
      </c>
      <c r="K206" s="141">
        <v>53.7</v>
      </c>
      <c r="L206" s="141">
        <v>96.7</v>
      </c>
    </row>
    <row r="207" ht="15" spans="1:12">
      <c r="A207" s="141">
        <f>205</f>
        <v>205</v>
      </c>
      <c r="B207" s="141" t="s">
        <v>250</v>
      </c>
      <c r="C207" s="142" t="s">
        <v>41</v>
      </c>
      <c r="D207" s="141">
        <v>42.8</v>
      </c>
      <c r="E207" s="141">
        <v>58.7</v>
      </c>
      <c r="F207" s="141">
        <v>96.5</v>
      </c>
      <c r="G207" s="141">
        <v>4.4</v>
      </c>
      <c r="H207" s="141">
        <v>27.2</v>
      </c>
      <c r="I207" s="141">
        <v>35.2</v>
      </c>
      <c r="J207" s="141">
        <v>28.4</v>
      </c>
      <c r="K207" s="141">
        <v>63.5</v>
      </c>
      <c r="L207" s="141">
        <v>72.2</v>
      </c>
    </row>
    <row r="208" ht="15" spans="1:12">
      <c r="A208" s="141">
        <v>207</v>
      </c>
      <c r="B208" s="141" t="s">
        <v>251</v>
      </c>
      <c r="C208" s="142" t="s">
        <v>135</v>
      </c>
      <c r="D208" s="141">
        <v>42.7</v>
      </c>
      <c r="E208" s="141">
        <v>33.8</v>
      </c>
      <c r="F208" s="141">
        <v>8.1</v>
      </c>
      <c r="G208" s="141">
        <v>41.1</v>
      </c>
      <c r="H208" s="141">
        <v>76</v>
      </c>
      <c r="I208" s="141">
        <v>8</v>
      </c>
      <c r="J208" s="141">
        <v>86.6</v>
      </c>
      <c r="K208" s="141">
        <v>87.9</v>
      </c>
      <c r="L208" s="141">
        <v>21.7</v>
      </c>
    </row>
    <row r="209" ht="15" spans="1:12">
      <c r="A209" s="141">
        <f>208</f>
        <v>208</v>
      </c>
      <c r="B209" s="141" t="s">
        <v>252</v>
      </c>
      <c r="C209" s="142" t="s">
        <v>82</v>
      </c>
      <c r="D209" s="141">
        <v>42.6</v>
      </c>
      <c r="E209" s="141">
        <v>35.6</v>
      </c>
      <c r="F209" s="141">
        <v>47</v>
      </c>
      <c r="G209" s="141">
        <v>54.9</v>
      </c>
      <c r="H209" s="141">
        <v>28.3</v>
      </c>
      <c r="I209" s="141">
        <v>53.2</v>
      </c>
      <c r="J209" s="141">
        <v>83.2</v>
      </c>
      <c r="K209" s="141">
        <v>87.1</v>
      </c>
      <c r="L209" s="141">
        <v>56.1</v>
      </c>
    </row>
    <row r="210" ht="15" spans="1:12">
      <c r="A210" s="141">
        <f>208</f>
        <v>208</v>
      </c>
      <c r="B210" s="141" t="s">
        <v>253</v>
      </c>
      <c r="C210" s="142" t="s">
        <v>254</v>
      </c>
      <c r="D210" s="141">
        <v>42.6</v>
      </c>
      <c r="E210" s="141">
        <v>24.4</v>
      </c>
      <c r="F210" s="141">
        <v>33.2</v>
      </c>
      <c r="G210" s="141">
        <v>36.9</v>
      </c>
      <c r="H210" s="141">
        <v>61.1</v>
      </c>
      <c r="I210" s="141">
        <v>94.8</v>
      </c>
      <c r="J210" s="141">
        <v>100</v>
      </c>
      <c r="K210" s="141">
        <v>90.1</v>
      </c>
      <c r="L210" s="141">
        <v>1.1</v>
      </c>
    </row>
    <row r="211" ht="15" spans="1:12">
      <c r="A211" s="141">
        <f>210</f>
        <v>210</v>
      </c>
      <c r="B211" s="141" t="s">
        <v>255</v>
      </c>
      <c r="C211" s="142" t="s">
        <v>153</v>
      </c>
      <c r="D211" s="141">
        <v>42.5</v>
      </c>
      <c r="E211" s="141">
        <v>68.7</v>
      </c>
      <c r="F211" s="141">
        <v>32.7</v>
      </c>
      <c r="G211" s="141">
        <v>43.2</v>
      </c>
      <c r="H211" s="141">
        <v>11.6</v>
      </c>
      <c r="I211" s="141">
        <v>3.2</v>
      </c>
      <c r="J211" s="141">
        <v>8.1</v>
      </c>
      <c r="K211" s="141">
        <v>84.1</v>
      </c>
      <c r="L211" s="141">
        <v>13.4</v>
      </c>
    </row>
    <row r="212" ht="15" spans="1:12">
      <c r="A212" s="141">
        <f>210</f>
        <v>210</v>
      </c>
      <c r="B212" s="141" t="s">
        <v>256</v>
      </c>
      <c r="C212" s="142" t="s">
        <v>104</v>
      </c>
      <c r="D212" s="141">
        <v>42.5</v>
      </c>
      <c r="E212" s="141">
        <v>34.3</v>
      </c>
      <c r="F212" s="141">
        <v>50.4</v>
      </c>
      <c r="G212" s="141">
        <v>67.8</v>
      </c>
      <c r="H212" s="141">
        <v>4.1</v>
      </c>
      <c r="I212" s="141">
        <v>86.3</v>
      </c>
      <c r="J212" s="141">
        <v>96.6</v>
      </c>
      <c r="K212" s="141">
        <v>82.2</v>
      </c>
      <c r="L212" s="141">
        <v>49.6</v>
      </c>
    </row>
    <row r="213" ht="15" spans="1:12">
      <c r="A213" s="141">
        <f>212</f>
        <v>212</v>
      </c>
      <c r="B213" s="141" t="s">
        <v>257</v>
      </c>
      <c r="C213" s="142" t="s">
        <v>28</v>
      </c>
      <c r="D213" s="141">
        <v>42.4</v>
      </c>
      <c r="E213" s="141">
        <v>33.2</v>
      </c>
      <c r="F213" s="141">
        <v>10</v>
      </c>
      <c r="G213" s="141">
        <v>87.5</v>
      </c>
      <c r="H213" s="141">
        <v>26.6</v>
      </c>
      <c r="I213" s="141">
        <v>35.8</v>
      </c>
      <c r="J213" s="141">
        <v>66.2</v>
      </c>
      <c r="K213" s="141">
        <v>71</v>
      </c>
      <c r="L213" s="141">
        <v>25.9</v>
      </c>
    </row>
    <row r="214" ht="15" spans="1:12">
      <c r="A214" s="141">
        <f>212</f>
        <v>212</v>
      </c>
      <c r="B214" s="141" t="s">
        <v>258</v>
      </c>
      <c r="C214" s="142" t="s">
        <v>82</v>
      </c>
      <c r="D214" s="141">
        <v>42.4</v>
      </c>
      <c r="E214" s="141">
        <v>20.2</v>
      </c>
      <c r="F214" s="141">
        <v>36.3</v>
      </c>
      <c r="G214" s="141">
        <v>67.9</v>
      </c>
      <c r="H214" s="141">
        <v>37</v>
      </c>
      <c r="I214" s="141">
        <v>90.7</v>
      </c>
      <c r="J214" s="141">
        <v>98.8</v>
      </c>
      <c r="K214" s="141">
        <v>82.5</v>
      </c>
      <c r="L214" s="141">
        <v>9.2</v>
      </c>
    </row>
    <row r="215" ht="15" spans="1:12">
      <c r="A215" s="141">
        <v>214</v>
      </c>
      <c r="B215" s="141" t="s">
        <v>259</v>
      </c>
      <c r="C215" s="142" t="s">
        <v>82</v>
      </c>
      <c r="D215" s="141">
        <v>42.3</v>
      </c>
      <c r="E215" s="141">
        <v>39.7</v>
      </c>
      <c r="F215" s="141">
        <v>12.6</v>
      </c>
      <c r="G215" s="141">
        <v>70</v>
      </c>
      <c r="H215" s="141">
        <v>30</v>
      </c>
      <c r="I215" s="141">
        <v>33.5</v>
      </c>
      <c r="J215" s="141">
        <v>64.6</v>
      </c>
      <c r="K215" s="141">
        <v>89.8</v>
      </c>
      <c r="L215" s="141">
        <v>19</v>
      </c>
    </row>
    <row r="216" ht="15" spans="1:12">
      <c r="A216" s="141">
        <f>215</f>
        <v>215</v>
      </c>
      <c r="B216" s="141" t="s">
        <v>260</v>
      </c>
      <c r="C216" s="142" t="s">
        <v>222</v>
      </c>
      <c r="D216" s="141">
        <v>42.2</v>
      </c>
      <c r="E216" s="141">
        <v>59</v>
      </c>
      <c r="F216" s="141">
        <v>55.5</v>
      </c>
      <c r="G216" s="141">
        <v>20.8</v>
      </c>
      <c r="H216" s="141">
        <v>37.3</v>
      </c>
      <c r="I216" s="141">
        <v>14.7</v>
      </c>
      <c r="J216" s="141">
        <v>9</v>
      </c>
      <c r="K216" s="141">
        <v>89.3</v>
      </c>
      <c r="L216" s="141">
        <v>23</v>
      </c>
    </row>
    <row r="217" ht="15" spans="1:12">
      <c r="A217" s="141">
        <f>215</f>
        <v>215</v>
      </c>
      <c r="B217" s="141" t="s">
        <v>261</v>
      </c>
      <c r="C217" s="142" t="s">
        <v>72</v>
      </c>
      <c r="D217" s="141">
        <v>42.2</v>
      </c>
      <c r="E217" s="141">
        <v>49.3</v>
      </c>
      <c r="F217" s="141">
        <v>21.5</v>
      </c>
      <c r="G217" s="141">
        <v>18.7</v>
      </c>
      <c r="H217" s="141">
        <v>64.1</v>
      </c>
      <c r="I217" s="141">
        <v>23.6</v>
      </c>
      <c r="J217" s="141">
        <v>48.4</v>
      </c>
      <c r="K217" s="141">
        <v>92.7</v>
      </c>
      <c r="L217" s="141">
        <v>15.4</v>
      </c>
    </row>
    <row r="218" ht="15" spans="1:12">
      <c r="A218" s="141">
        <f>217</f>
        <v>217</v>
      </c>
      <c r="B218" s="141" t="s">
        <v>262</v>
      </c>
      <c r="C218" s="142" t="s">
        <v>28</v>
      </c>
      <c r="D218" s="141">
        <v>42</v>
      </c>
      <c r="E218" s="141">
        <v>26.6</v>
      </c>
      <c r="F218" s="141">
        <v>8.9</v>
      </c>
      <c r="G218" s="141">
        <v>96.5</v>
      </c>
      <c r="H218" s="141">
        <v>50.5</v>
      </c>
      <c r="I218" s="141">
        <v>7.8</v>
      </c>
      <c r="J218" s="141">
        <v>9.5</v>
      </c>
      <c r="K218" s="141">
        <v>64.7</v>
      </c>
      <c r="L218" s="141">
        <v>15.4</v>
      </c>
    </row>
    <row r="219" ht="15" spans="1:12">
      <c r="A219" s="141">
        <f>217</f>
        <v>217</v>
      </c>
      <c r="B219" s="141" t="s">
        <v>263</v>
      </c>
      <c r="C219" s="142" t="s">
        <v>118</v>
      </c>
      <c r="D219" s="141">
        <v>42</v>
      </c>
      <c r="E219" s="141">
        <v>47.1</v>
      </c>
      <c r="F219" s="141">
        <v>34.3</v>
      </c>
      <c r="G219" s="141">
        <v>51.4</v>
      </c>
      <c r="H219" s="141">
        <v>12.5</v>
      </c>
      <c r="I219" s="141">
        <v>34.5</v>
      </c>
      <c r="J219" s="141">
        <v>100</v>
      </c>
      <c r="K219" s="141">
        <v>77</v>
      </c>
      <c r="L219" s="141">
        <v>49.3</v>
      </c>
    </row>
    <row r="220" ht="15" spans="1:12">
      <c r="A220" s="141">
        <v>219</v>
      </c>
      <c r="B220" s="141" t="s">
        <v>264</v>
      </c>
      <c r="C220" s="142" t="s">
        <v>13</v>
      </c>
      <c r="D220" s="141">
        <v>41.8</v>
      </c>
      <c r="E220" s="141">
        <v>46.7</v>
      </c>
      <c r="F220" s="141">
        <v>40.2</v>
      </c>
      <c r="G220" s="141">
        <v>59.9</v>
      </c>
      <c r="H220" s="141">
        <v>8.2</v>
      </c>
      <c r="I220" s="141">
        <v>37.1</v>
      </c>
      <c r="J220" s="141">
        <v>67.7</v>
      </c>
      <c r="K220" s="141">
        <v>90.2</v>
      </c>
      <c r="L220" s="141">
        <v>33.4</v>
      </c>
    </row>
    <row r="221" ht="15" spans="1:12">
      <c r="A221" s="141">
        <f>220</f>
        <v>220</v>
      </c>
      <c r="B221" s="141" t="s">
        <v>265</v>
      </c>
      <c r="C221" s="142" t="s">
        <v>266</v>
      </c>
      <c r="D221" s="141">
        <v>41.6</v>
      </c>
      <c r="E221" s="141">
        <v>62.9</v>
      </c>
      <c r="F221" s="141">
        <v>95</v>
      </c>
      <c r="G221" s="141">
        <v>6.1</v>
      </c>
      <c r="H221" s="141">
        <v>19.5</v>
      </c>
      <c r="I221" s="141">
        <v>1.8</v>
      </c>
      <c r="J221" s="141">
        <v>30.5</v>
      </c>
      <c r="K221" s="141">
        <v>56.9</v>
      </c>
      <c r="L221" s="141">
        <v>66.1</v>
      </c>
    </row>
    <row r="222" ht="15" spans="1:12">
      <c r="A222" s="141">
        <f>220</f>
        <v>220</v>
      </c>
      <c r="B222" s="141" t="s">
        <v>267</v>
      </c>
      <c r="C222" s="142" t="s">
        <v>15</v>
      </c>
      <c r="D222" s="141">
        <v>41.6</v>
      </c>
      <c r="E222" s="141">
        <v>28.3</v>
      </c>
      <c r="F222" s="141">
        <v>36</v>
      </c>
      <c r="G222" s="141">
        <v>50.6</v>
      </c>
      <c r="H222" s="141">
        <v>33.5</v>
      </c>
      <c r="I222" s="141">
        <v>97.6</v>
      </c>
      <c r="J222" s="141">
        <v>94.8</v>
      </c>
      <c r="K222" s="141">
        <v>87.4</v>
      </c>
      <c r="L222" s="141">
        <v>19</v>
      </c>
    </row>
    <row r="223" ht="15" spans="1:12">
      <c r="A223" s="141">
        <f>222</f>
        <v>222</v>
      </c>
      <c r="B223" s="141" t="s">
        <v>268</v>
      </c>
      <c r="C223" s="142" t="s">
        <v>51</v>
      </c>
      <c r="D223" s="141">
        <v>41.5</v>
      </c>
      <c r="E223" s="141">
        <v>39.5</v>
      </c>
      <c r="F223" s="141">
        <v>40</v>
      </c>
      <c r="G223" s="141">
        <v>65.1</v>
      </c>
      <c r="H223" s="141">
        <v>7.7</v>
      </c>
      <c r="I223" s="141">
        <v>41.4</v>
      </c>
      <c r="J223" s="141">
        <v>97.5</v>
      </c>
      <c r="K223" s="141">
        <v>90</v>
      </c>
      <c r="L223" s="141">
        <v>22.1</v>
      </c>
    </row>
    <row r="224" ht="15" spans="1:12">
      <c r="A224" s="141">
        <f>222</f>
        <v>222</v>
      </c>
      <c r="B224" s="141" t="s">
        <v>269</v>
      </c>
      <c r="C224" s="142" t="s">
        <v>270</v>
      </c>
      <c r="D224" s="141">
        <v>41.5</v>
      </c>
      <c r="E224" s="141">
        <v>34.8</v>
      </c>
      <c r="F224" s="141">
        <v>23.8</v>
      </c>
      <c r="G224" s="141">
        <v>28.7</v>
      </c>
      <c r="H224" s="141">
        <v>78.8</v>
      </c>
      <c r="I224" s="141">
        <v>7.1</v>
      </c>
      <c r="J224" s="141">
        <v>63.7</v>
      </c>
      <c r="K224" s="141">
        <v>74.6</v>
      </c>
      <c r="L224" s="141">
        <v>89.3</v>
      </c>
    </row>
    <row r="225" ht="15" spans="1:12">
      <c r="A225" s="141">
        <f>224</f>
        <v>224</v>
      </c>
      <c r="B225" s="141" t="s">
        <v>271</v>
      </c>
      <c r="C225" s="142" t="s">
        <v>272</v>
      </c>
      <c r="D225" s="141">
        <v>41.4</v>
      </c>
      <c r="E225" s="141">
        <v>65.1</v>
      </c>
      <c r="F225" s="141">
        <v>63.8</v>
      </c>
      <c r="G225" s="141">
        <v>6.2</v>
      </c>
      <c r="H225" s="141">
        <v>34.6</v>
      </c>
      <c r="I225" s="141">
        <v>2.8</v>
      </c>
      <c r="J225" s="141">
        <v>9.6</v>
      </c>
      <c r="K225" s="141">
        <v>75.1</v>
      </c>
      <c r="L225" s="141">
        <v>93.6</v>
      </c>
    </row>
    <row r="226" ht="15" spans="1:12">
      <c r="A226" s="141">
        <f>224</f>
        <v>224</v>
      </c>
      <c r="B226" s="141" t="s">
        <v>273</v>
      </c>
      <c r="C226" s="142" t="s">
        <v>106</v>
      </c>
      <c r="D226" s="141">
        <v>41.4</v>
      </c>
      <c r="E226" s="141">
        <v>47.2</v>
      </c>
      <c r="F226" s="141">
        <v>71.9</v>
      </c>
      <c r="G226" s="141">
        <v>22.2</v>
      </c>
      <c r="H226" s="141">
        <v>40.7</v>
      </c>
      <c r="I226" s="141">
        <v>22.9</v>
      </c>
      <c r="J226" s="141">
        <v>27.8</v>
      </c>
      <c r="K226" s="141">
        <v>51.4</v>
      </c>
      <c r="L226" s="141">
        <v>17.9</v>
      </c>
    </row>
    <row r="227" ht="15" spans="1:12">
      <c r="A227" s="141">
        <f>226</f>
        <v>226</v>
      </c>
      <c r="B227" s="141" t="s">
        <v>274</v>
      </c>
      <c r="C227" s="142" t="s">
        <v>222</v>
      </c>
      <c r="D227" s="141">
        <v>41.2</v>
      </c>
      <c r="E227" s="141">
        <v>69.2</v>
      </c>
      <c r="F227" s="141">
        <v>57.4</v>
      </c>
      <c r="G227" s="141">
        <v>10.2</v>
      </c>
      <c r="H227" s="141">
        <v>22.3</v>
      </c>
      <c r="I227" s="141">
        <v>15.1</v>
      </c>
      <c r="J227" s="141">
        <v>5.7</v>
      </c>
      <c r="K227" s="141">
        <v>96.4</v>
      </c>
      <c r="L227" s="141">
        <v>67</v>
      </c>
    </row>
    <row r="228" ht="15" spans="1:12">
      <c r="A228" s="141">
        <f>226</f>
        <v>226</v>
      </c>
      <c r="B228" s="141" t="s">
        <v>275</v>
      </c>
      <c r="C228" s="142" t="s">
        <v>28</v>
      </c>
      <c r="D228" s="141">
        <v>41.2</v>
      </c>
      <c r="E228" s="141">
        <v>7.8</v>
      </c>
      <c r="F228" s="141">
        <v>1.7</v>
      </c>
      <c r="G228" s="141">
        <v>80.9</v>
      </c>
      <c r="H228" s="141">
        <v>97.7</v>
      </c>
      <c r="I228" s="141">
        <v>1.7</v>
      </c>
      <c r="J228" s="141">
        <v>38.2</v>
      </c>
      <c r="K228" s="141">
        <v>56.9</v>
      </c>
      <c r="L228" s="141">
        <v>4.2</v>
      </c>
    </row>
    <row r="229" ht="15" spans="1:12">
      <c r="A229" s="141">
        <v>228</v>
      </c>
      <c r="B229" s="141" t="s">
        <v>276</v>
      </c>
      <c r="C229" s="142" t="s">
        <v>72</v>
      </c>
      <c r="D229" s="141">
        <v>40.7</v>
      </c>
      <c r="E229" s="141">
        <v>50.8</v>
      </c>
      <c r="F229" s="141">
        <v>19.8</v>
      </c>
      <c r="G229" s="141">
        <v>58.9</v>
      </c>
      <c r="H229" s="141">
        <v>16</v>
      </c>
      <c r="I229" s="141">
        <v>21.1</v>
      </c>
      <c r="J229" s="141">
        <v>43.3</v>
      </c>
      <c r="K229" s="141">
        <v>93.2</v>
      </c>
      <c r="L229" s="141">
        <v>34.4</v>
      </c>
    </row>
    <row r="230" ht="15" spans="1:12">
      <c r="A230" s="141">
        <v>229</v>
      </c>
      <c r="B230" s="141" t="s">
        <v>277</v>
      </c>
      <c r="C230" s="142" t="s">
        <v>15</v>
      </c>
      <c r="D230" s="141">
        <v>40.4</v>
      </c>
      <c r="E230" s="141">
        <v>33.2</v>
      </c>
      <c r="F230" s="141">
        <v>29.1</v>
      </c>
      <c r="G230" s="141">
        <v>55</v>
      </c>
      <c r="H230" s="141">
        <v>20.9</v>
      </c>
      <c r="I230" s="141">
        <v>83.9</v>
      </c>
      <c r="J230" s="141">
        <v>93.3</v>
      </c>
      <c r="K230" s="141">
        <v>90.4</v>
      </c>
      <c r="L230" s="141">
        <v>29.6</v>
      </c>
    </row>
    <row r="231" ht="15" spans="1:12">
      <c r="A231" s="141">
        <v>230</v>
      </c>
      <c r="B231" s="141" t="s">
        <v>278</v>
      </c>
      <c r="C231" s="142" t="s">
        <v>102</v>
      </c>
      <c r="D231" s="141">
        <v>40.3</v>
      </c>
      <c r="E231" s="141">
        <v>27.2</v>
      </c>
      <c r="F231" s="141">
        <v>50.2</v>
      </c>
      <c r="G231" s="141">
        <v>1.4</v>
      </c>
      <c r="H231" s="141">
        <v>100</v>
      </c>
      <c r="I231" s="141">
        <v>41.2</v>
      </c>
      <c r="J231" s="141">
        <v>37.3</v>
      </c>
      <c r="K231" s="141">
        <v>8.6</v>
      </c>
      <c r="L231" s="141">
        <v>16.5</v>
      </c>
    </row>
    <row r="232" ht="15" spans="1:12">
      <c r="A232" s="141">
        <v>231</v>
      </c>
      <c r="B232" s="141" t="s">
        <v>279</v>
      </c>
      <c r="C232" s="142" t="s">
        <v>280</v>
      </c>
      <c r="D232" s="141">
        <v>40.2</v>
      </c>
      <c r="E232" s="141">
        <v>49.1</v>
      </c>
      <c r="F232" s="141">
        <v>55.1</v>
      </c>
      <c r="G232" s="141">
        <v>1.6</v>
      </c>
      <c r="H232" s="141">
        <v>62.3</v>
      </c>
      <c r="I232" s="141">
        <v>2</v>
      </c>
      <c r="J232" s="141">
        <v>39.2</v>
      </c>
      <c r="K232" s="141">
        <v>28.8</v>
      </c>
      <c r="L232" s="141">
        <v>36.2</v>
      </c>
    </row>
    <row r="233" ht="15" spans="1:12">
      <c r="A233" s="141">
        <v>232</v>
      </c>
      <c r="B233" s="141" t="s">
        <v>281</v>
      </c>
      <c r="C233" s="142" t="s">
        <v>82</v>
      </c>
      <c r="D233" s="141">
        <v>40</v>
      </c>
      <c r="E233" s="141">
        <v>29.9</v>
      </c>
      <c r="F233" s="141">
        <v>13.5</v>
      </c>
      <c r="G233" s="141">
        <v>82.4</v>
      </c>
      <c r="H233" s="141">
        <v>27.6</v>
      </c>
      <c r="I233" s="141">
        <v>19.4</v>
      </c>
      <c r="J233" s="141">
        <v>69.8</v>
      </c>
      <c r="K233" s="141">
        <v>90.9</v>
      </c>
      <c r="L233" s="141">
        <v>6.5</v>
      </c>
    </row>
    <row r="234" ht="15" spans="1:12">
      <c r="A234" s="141">
        <f>233</f>
        <v>233</v>
      </c>
      <c r="B234" s="141" t="s">
        <v>282</v>
      </c>
      <c r="C234" s="142" t="s">
        <v>15</v>
      </c>
      <c r="D234" s="141">
        <v>39.9</v>
      </c>
      <c r="E234" s="141">
        <v>31.7</v>
      </c>
      <c r="F234" s="141">
        <v>27.6</v>
      </c>
      <c r="G234" s="141">
        <v>37.3</v>
      </c>
      <c r="H234" s="141">
        <v>34.5</v>
      </c>
      <c r="I234" s="141">
        <v>99</v>
      </c>
      <c r="J234" s="141">
        <v>99.3</v>
      </c>
      <c r="K234" s="141">
        <v>95.1</v>
      </c>
      <c r="L234" s="141">
        <v>11.4</v>
      </c>
    </row>
    <row r="235" ht="15" spans="1:12">
      <c r="A235" s="141">
        <f>233</f>
        <v>233</v>
      </c>
      <c r="B235" s="141" t="s">
        <v>283</v>
      </c>
      <c r="C235" s="142" t="s">
        <v>222</v>
      </c>
      <c r="D235" s="141">
        <v>39.9</v>
      </c>
      <c r="E235" s="141">
        <v>30.8</v>
      </c>
      <c r="F235" s="141">
        <v>26.2</v>
      </c>
      <c r="G235" s="141">
        <v>91.5</v>
      </c>
      <c r="H235" s="141">
        <v>9.9</v>
      </c>
      <c r="I235" s="141">
        <v>22.2</v>
      </c>
      <c r="J235" s="141">
        <v>67.3</v>
      </c>
      <c r="K235" s="141">
        <v>78.4</v>
      </c>
      <c r="L235" s="141">
        <v>51.4</v>
      </c>
    </row>
    <row r="236" ht="15" spans="1:12">
      <c r="A236" s="141">
        <f>235</f>
        <v>235</v>
      </c>
      <c r="B236" s="141" t="s">
        <v>284</v>
      </c>
      <c r="C236" s="142" t="s">
        <v>280</v>
      </c>
      <c r="D236" s="141">
        <v>39.5</v>
      </c>
      <c r="E236" s="141">
        <v>43.7</v>
      </c>
      <c r="F236" s="141">
        <v>54.3</v>
      </c>
      <c r="G236" s="141">
        <v>2.3</v>
      </c>
      <c r="H236" s="141">
        <v>62.2</v>
      </c>
      <c r="I236" s="141">
        <v>3.1</v>
      </c>
      <c r="J236" s="141">
        <v>66.6</v>
      </c>
      <c r="K236" s="141">
        <v>21.5</v>
      </c>
      <c r="L236" s="141">
        <v>41.6</v>
      </c>
    </row>
    <row r="237" ht="15" spans="1:12">
      <c r="A237" s="141">
        <f>235</f>
        <v>235</v>
      </c>
      <c r="B237" s="141" t="s">
        <v>285</v>
      </c>
      <c r="C237" s="142" t="s">
        <v>13</v>
      </c>
      <c r="D237" s="141">
        <v>39.5</v>
      </c>
      <c r="E237" s="141">
        <v>39.7</v>
      </c>
      <c r="F237" s="141">
        <v>18.4</v>
      </c>
      <c r="G237" s="141">
        <v>59.9</v>
      </c>
      <c r="H237" s="141">
        <v>12.9</v>
      </c>
      <c r="I237" s="141">
        <v>69.1</v>
      </c>
      <c r="J237" s="141">
        <v>72</v>
      </c>
      <c r="K237" s="141">
        <v>85.8</v>
      </c>
      <c r="L237" s="141">
        <v>11.6</v>
      </c>
    </row>
    <row r="238" ht="15" spans="1:12">
      <c r="A238" s="141">
        <f>237</f>
        <v>237</v>
      </c>
      <c r="B238" s="141" t="s">
        <v>286</v>
      </c>
      <c r="C238" s="142" t="s">
        <v>142</v>
      </c>
      <c r="D238" s="141">
        <v>39.4</v>
      </c>
      <c r="E238" s="141">
        <v>34.5</v>
      </c>
      <c r="F238" s="141">
        <v>13.1</v>
      </c>
      <c r="G238" s="141">
        <v>29.3</v>
      </c>
      <c r="H238" s="141">
        <v>60.8</v>
      </c>
      <c r="I238" s="141">
        <v>23.3</v>
      </c>
      <c r="J238" s="141">
        <v>98.6</v>
      </c>
      <c r="K238" s="141">
        <v>93.4</v>
      </c>
      <c r="L238" s="141">
        <v>83.4</v>
      </c>
    </row>
    <row r="239" ht="15" spans="1:12">
      <c r="A239" s="141">
        <f>237</f>
        <v>237</v>
      </c>
      <c r="B239" s="141" t="s">
        <v>287</v>
      </c>
      <c r="C239" s="142" t="s">
        <v>288</v>
      </c>
      <c r="D239" s="141">
        <v>39.4</v>
      </c>
      <c r="E239" s="141">
        <v>43.6</v>
      </c>
      <c r="F239" s="141">
        <v>50.7</v>
      </c>
      <c r="G239" s="141">
        <v>44.6</v>
      </c>
      <c r="H239" s="141">
        <v>15.7</v>
      </c>
      <c r="I239" s="141">
        <v>30.1</v>
      </c>
      <c r="J239" s="141">
        <v>62.1</v>
      </c>
      <c r="K239" s="141">
        <v>95.5</v>
      </c>
      <c r="L239" s="141">
        <v>92.8</v>
      </c>
    </row>
    <row r="240" ht="15" spans="1:12">
      <c r="A240" s="141">
        <f>237</f>
        <v>237</v>
      </c>
      <c r="B240" s="141" t="s">
        <v>289</v>
      </c>
      <c r="C240" s="142" t="s">
        <v>53</v>
      </c>
      <c r="D240" s="141">
        <v>39.4</v>
      </c>
      <c r="E240" s="141">
        <v>25.9</v>
      </c>
      <c r="F240" s="141">
        <v>38.8</v>
      </c>
      <c r="G240" s="141">
        <v>80.3</v>
      </c>
      <c r="H240" s="141">
        <v>4.4</v>
      </c>
      <c r="I240" s="141">
        <v>70.8</v>
      </c>
      <c r="J240" s="141">
        <v>90.5</v>
      </c>
      <c r="K240" s="141">
        <v>90.7</v>
      </c>
      <c r="L240" s="141">
        <v>10.8</v>
      </c>
    </row>
    <row r="241" ht="15" spans="1:12">
      <c r="A241" s="141">
        <f>240</f>
        <v>240</v>
      </c>
      <c r="B241" s="141" t="s">
        <v>290</v>
      </c>
      <c r="C241" s="142" t="s">
        <v>23</v>
      </c>
      <c r="D241" s="141">
        <v>39.2</v>
      </c>
      <c r="E241" s="141">
        <v>5.3</v>
      </c>
      <c r="F241" s="141">
        <v>4.6</v>
      </c>
      <c r="G241" s="141">
        <v>47.2</v>
      </c>
      <c r="H241" s="141">
        <v>85</v>
      </c>
      <c r="I241" s="141">
        <v>100</v>
      </c>
      <c r="J241" s="141">
        <v>100</v>
      </c>
      <c r="K241" s="141">
        <v>38.5</v>
      </c>
      <c r="L241" s="141">
        <v>61.7</v>
      </c>
    </row>
    <row r="242" ht="15" spans="1:12">
      <c r="A242" s="141">
        <f>240</f>
        <v>240</v>
      </c>
      <c r="B242" s="141" t="s">
        <v>291</v>
      </c>
      <c r="C242" s="142" t="s">
        <v>15</v>
      </c>
      <c r="D242" s="141">
        <v>39.2</v>
      </c>
      <c r="E242" s="141">
        <v>23.9</v>
      </c>
      <c r="F242" s="141">
        <v>6.8</v>
      </c>
      <c r="G242" s="141">
        <v>80.5</v>
      </c>
      <c r="H242" s="141">
        <v>16.2</v>
      </c>
      <c r="I242" s="141">
        <v>92.5</v>
      </c>
      <c r="J242" s="141">
        <v>96.9</v>
      </c>
      <c r="K242" s="141">
        <v>85.9</v>
      </c>
      <c r="L242" s="141">
        <v>38</v>
      </c>
    </row>
    <row r="243" ht="15" spans="1:12">
      <c r="A243" s="141">
        <v>242</v>
      </c>
      <c r="B243" s="141" t="s">
        <v>292</v>
      </c>
      <c r="C243" s="142" t="s">
        <v>53</v>
      </c>
      <c r="D243" s="141">
        <v>39</v>
      </c>
      <c r="E243" s="141">
        <v>36.1</v>
      </c>
      <c r="F243" s="141">
        <v>50.5</v>
      </c>
      <c r="G243" s="141">
        <v>41.9</v>
      </c>
      <c r="H243" s="141">
        <v>21.2</v>
      </c>
      <c r="I243" s="141">
        <v>54.2</v>
      </c>
      <c r="J243" s="141">
        <v>80.6</v>
      </c>
      <c r="K243" s="141">
        <v>85.2</v>
      </c>
      <c r="L243" s="141">
        <v>35.3</v>
      </c>
    </row>
    <row r="244" ht="15" spans="1:12">
      <c r="A244" s="141">
        <f>243</f>
        <v>243</v>
      </c>
      <c r="B244" s="141" t="s">
        <v>293</v>
      </c>
      <c r="C244" s="142" t="s">
        <v>266</v>
      </c>
      <c r="D244" s="141">
        <v>38.9</v>
      </c>
      <c r="E244" s="141">
        <v>67.5</v>
      </c>
      <c r="F244" s="141">
        <v>93.4</v>
      </c>
      <c r="G244" s="141">
        <v>3.6</v>
      </c>
      <c r="H244" s="141">
        <v>6.1</v>
      </c>
      <c r="I244" s="141">
        <v>1.5</v>
      </c>
      <c r="J244" s="141">
        <v>7.2</v>
      </c>
      <c r="K244" s="141">
        <v>58.6</v>
      </c>
      <c r="L244" s="141">
        <v>36.3</v>
      </c>
    </row>
    <row r="245" ht="15" spans="1:12">
      <c r="A245" s="141">
        <f>243</f>
        <v>243</v>
      </c>
      <c r="B245" s="141" t="s">
        <v>294</v>
      </c>
      <c r="C245" s="142" t="s">
        <v>13</v>
      </c>
      <c r="D245" s="141">
        <v>38.9</v>
      </c>
      <c r="E245" s="141">
        <v>26.6</v>
      </c>
      <c r="F245" s="141">
        <v>44.2</v>
      </c>
      <c r="G245" s="141">
        <v>47.3</v>
      </c>
      <c r="H245" s="141">
        <v>61.5</v>
      </c>
      <c r="I245" s="141">
        <v>15.2</v>
      </c>
      <c r="J245" s="141">
        <v>23.5</v>
      </c>
      <c r="K245" s="141">
        <v>74.8</v>
      </c>
      <c r="L245" s="141">
        <v>74.8</v>
      </c>
    </row>
    <row r="246" ht="15" spans="1:12">
      <c r="A246" s="141">
        <f>243</f>
        <v>243</v>
      </c>
      <c r="B246" s="141" t="s">
        <v>295</v>
      </c>
      <c r="C246" s="142" t="s">
        <v>179</v>
      </c>
      <c r="D246" s="141">
        <v>38.9</v>
      </c>
      <c r="E246" s="141">
        <v>56.2</v>
      </c>
      <c r="F246" s="141">
        <v>30.4</v>
      </c>
      <c r="G246" s="141">
        <v>51.9</v>
      </c>
      <c r="H246" s="141">
        <v>9.3</v>
      </c>
      <c r="I246" s="141">
        <v>7.1</v>
      </c>
      <c r="J246" s="141">
        <v>11.5</v>
      </c>
      <c r="K246" s="141">
        <v>93.4</v>
      </c>
      <c r="L246" s="141">
        <v>10.5</v>
      </c>
    </row>
    <row r="247" ht="15" spans="1:12">
      <c r="A247" s="141">
        <f>246</f>
        <v>246</v>
      </c>
      <c r="B247" s="141" t="s">
        <v>296</v>
      </c>
      <c r="C247" s="142" t="s">
        <v>53</v>
      </c>
      <c r="D247" s="141">
        <v>38.8</v>
      </c>
      <c r="E247" s="141">
        <v>38.6</v>
      </c>
      <c r="F247" s="141">
        <v>69</v>
      </c>
      <c r="G247" s="141">
        <v>49.6</v>
      </c>
      <c r="H247" s="141">
        <v>6.1</v>
      </c>
      <c r="I247" s="141">
        <v>33.2</v>
      </c>
      <c r="J247" s="141">
        <v>70.3</v>
      </c>
      <c r="K247" s="141">
        <v>77.6</v>
      </c>
      <c r="L247" s="141">
        <v>74.1</v>
      </c>
    </row>
    <row r="248" ht="15" spans="1:12">
      <c r="A248" s="141">
        <f>246</f>
        <v>246</v>
      </c>
      <c r="B248" s="141" t="s">
        <v>297</v>
      </c>
      <c r="C248" s="142" t="s">
        <v>13</v>
      </c>
      <c r="D248" s="141">
        <v>38.8</v>
      </c>
      <c r="E248" s="141">
        <v>2.6</v>
      </c>
      <c r="F248" s="141">
        <v>3.7</v>
      </c>
      <c r="G248" s="141">
        <v>98.5</v>
      </c>
      <c r="H248" s="141">
        <v>85.5</v>
      </c>
      <c r="I248" s="141">
        <v>8.9</v>
      </c>
      <c r="J248" s="141"/>
      <c r="K248" s="141">
        <v>42.2</v>
      </c>
      <c r="L248" s="141">
        <v>24.1</v>
      </c>
    </row>
    <row r="249" ht="15" spans="1:12">
      <c r="A249" s="141">
        <f>248</f>
        <v>248</v>
      </c>
      <c r="B249" s="141" t="s">
        <v>298</v>
      </c>
      <c r="C249" s="142" t="s">
        <v>280</v>
      </c>
      <c r="D249" s="141">
        <v>38.7</v>
      </c>
      <c r="E249" s="141">
        <v>47.5</v>
      </c>
      <c r="F249" s="141">
        <v>62.4</v>
      </c>
      <c r="G249" s="141">
        <v>1.9</v>
      </c>
      <c r="H249" s="141">
        <v>44.9</v>
      </c>
      <c r="I249" s="141">
        <v>4.7</v>
      </c>
      <c r="J249" s="141">
        <v>72.7</v>
      </c>
      <c r="K249" s="141">
        <v>40.3</v>
      </c>
      <c r="L249" s="141">
        <v>35.8</v>
      </c>
    </row>
    <row r="250" ht="15" spans="1:12">
      <c r="A250" s="141">
        <f>248</f>
        <v>248</v>
      </c>
      <c r="B250" s="141" t="s">
        <v>299</v>
      </c>
      <c r="C250" s="142" t="s">
        <v>45</v>
      </c>
      <c r="D250" s="141">
        <v>38.7</v>
      </c>
      <c r="E250" s="141">
        <v>34.7</v>
      </c>
      <c r="F250" s="141">
        <v>6.8</v>
      </c>
      <c r="G250" s="141">
        <v>91.5</v>
      </c>
      <c r="H250" s="141">
        <v>11.9</v>
      </c>
      <c r="I250" s="141">
        <v>43.5</v>
      </c>
      <c r="J250" s="141">
        <v>21</v>
      </c>
      <c r="K250" s="141">
        <v>99.4</v>
      </c>
      <c r="L250" s="141">
        <v>2.5</v>
      </c>
    </row>
    <row r="251" ht="15" spans="1:12">
      <c r="A251" s="141">
        <v>250</v>
      </c>
      <c r="B251" s="141" t="s">
        <v>300</v>
      </c>
      <c r="C251" s="142" t="s">
        <v>199</v>
      </c>
      <c r="D251" s="141">
        <v>38.6</v>
      </c>
      <c r="E251" s="141">
        <v>38</v>
      </c>
      <c r="F251" s="141">
        <v>58.3</v>
      </c>
      <c r="G251" s="141">
        <v>58.3</v>
      </c>
      <c r="H251" s="141">
        <v>27.6</v>
      </c>
      <c r="I251" s="141">
        <v>1.4</v>
      </c>
      <c r="J251" s="141">
        <v>2.8</v>
      </c>
      <c r="K251" s="141">
        <v>41.4</v>
      </c>
      <c r="L251" s="141">
        <v>76.1</v>
      </c>
    </row>
    <row r="252" ht="15" spans="1:12">
      <c r="A252" s="141">
        <v>251</v>
      </c>
      <c r="B252" s="141" t="s">
        <v>301</v>
      </c>
      <c r="C252" s="142" t="s">
        <v>104</v>
      </c>
      <c r="D252" s="141">
        <v>38.5</v>
      </c>
      <c r="E252" s="141">
        <v>22.7</v>
      </c>
      <c r="F252" s="141">
        <v>16.1</v>
      </c>
      <c r="G252" s="141">
        <v>23.8</v>
      </c>
      <c r="H252" s="141">
        <v>76.2</v>
      </c>
      <c r="I252" s="141">
        <v>60.5</v>
      </c>
      <c r="J252" s="141">
        <v>92.1</v>
      </c>
      <c r="K252" s="141">
        <v>90.8</v>
      </c>
      <c r="L252" s="141">
        <v>52</v>
      </c>
    </row>
    <row r="253" ht="15" spans="1:12">
      <c r="A253" s="141">
        <v>252</v>
      </c>
      <c r="B253" s="143" t="s">
        <v>302</v>
      </c>
      <c r="C253" s="142" t="s">
        <v>303</v>
      </c>
      <c r="D253" s="141">
        <v>38.4</v>
      </c>
      <c r="E253" s="141">
        <v>27.2</v>
      </c>
      <c r="F253" s="141">
        <v>40.7</v>
      </c>
      <c r="G253" s="141">
        <v>20</v>
      </c>
      <c r="H253" s="141">
        <v>62.1</v>
      </c>
      <c r="I253" s="141">
        <v>61.8</v>
      </c>
      <c r="J253" s="141">
        <v>74.9</v>
      </c>
      <c r="K253" s="141">
        <v>73.8</v>
      </c>
      <c r="L253" s="141">
        <v>99</v>
      </c>
    </row>
    <row r="254" ht="15" spans="1:12">
      <c r="A254" s="141">
        <f>253</f>
        <v>253</v>
      </c>
      <c r="B254" s="141" t="s">
        <v>304</v>
      </c>
      <c r="C254" s="142" t="s">
        <v>13</v>
      </c>
      <c r="D254" s="141">
        <v>38.3</v>
      </c>
      <c r="E254" s="141">
        <v>40.7</v>
      </c>
      <c r="F254" s="141">
        <v>16.8</v>
      </c>
      <c r="G254" s="141">
        <v>65.3</v>
      </c>
      <c r="H254" s="141">
        <v>13.7</v>
      </c>
      <c r="I254" s="141">
        <v>22.6</v>
      </c>
      <c r="J254" s="141">
        <v>65.2</v>
      </c>
      <c r="K254" s="141">
        <v>81.1</v>
      </c>
      <c r="L254" s="141">
        <v>50.9</v>
      </c>
    </row>
    <row r="255" ht="15" spans="1:12">
      <c r="A255" s="141">
        <f>253</f>
        <v>253</v>
      </c>
      <c r="B255" s="141" t="s">
        <v>305</v>
      </c>
      <c r="C255" s="142" t="s">
        <v>222</v>
      </c>
      <c r="D255" s="141">
        <v>38.3</v>
      </c>
      <c r="E255" s="141">
        <v>29.4</v>
      </c>
      <c r="F255" s="141">
        <v>66.4</v>
      </c>
      <c r="G255" s="141">
        <v>15.1</v>
      </c>
      <c r="H255" s="141">
        <v>59.7</v>
      </c>
      <c r="I255" s="141">
        <v>71.8</v>
      </c>
      <c r="J255" s="141">
        <v>22.4</v>
      </c>
      <c r="K255" s="141">
        <v>74.6</v>
      </c>
      <c r="L255" s="141">
        <v>28.8</v>
      </c>
    </row>
    <row r="256" ht="15" spans="1:12">
      <c r="A256" s="141">
        <f>253</f>
        <v>253</v>
      </c>
      <c r="B256" s="141" t="s">
        <v>306</v>
      </c>
      <c r="C256" s="142" t="s">
        <v>13</v>
      </c>
      <c r="D256" s="141">
        <v>38.3</v>
      </c>
      <c r="E256" s="141">
        <v>35.2</v>
      </c>
      <c r="F256" s="141">
        <v>37.5</v>
      </c>
      <c r="G256" s="141">
        <v>36.5</v>
      </c>
      <c r="H256" s="141">
        <v>60.7</v>
      </c>
      <c r="I256" s="141">
        <v>10.9</v>
      </c>
      <c r="J256" s="141">
        <v>6.7</v>
      </c>
      <c r="K256" s="141">
        <v>84.9</v>
      </c>
      <c r="L256" s="141">
        <v>81.5</v>
      </c>
    </row>
    <row r="257" ht="15" spans="1:12">
      <c r="A257" s="141">
        <f>256</f>
        <v>256</v>
      </c>
      <c r="B257" s="141" t="s">
        <v>307</v>
      </c>
      <c r="C257" s="142" t="s">
        <v>15</v>
      </c>
      <c r="D257" s="141">
        <v>38.1</v>
      </c>
      <c r="E257" s="141">
        <v>29.9</v>
      </c>
      <c r="F257" s="141">
        <v>65.9</v>
      </c>
      <c r="G257" s="141">
        <v>37.7</v>
      </c>
      <c r="H257" s="141">
        <v>22.2</v>
      </c>
      <c r="I257" s="141">
        <v>63.7</v>
      </c>
      <c r="J257" s="141">
        <v>84.3</v>
      </c>
      <c r="K257" s="141">
        <v>88.2</v>
      </c>
      <c r="L257" s="141">
        <v>25.6</v>
      </c>
    </row>
    <row r="258" ht="15" spans="1:12">
      <c r="A258" s="141">
        <f>256</f>
        <v>256</v>
      </c>
      <c r="B258" s="141" t="s">
        <v>308</v>
      </c>
      <c r="C258" s="142" t="s">
        <v>272</v>
      </c>
      <c r="D258" s="141">
        <v>38.1</v>
      </c>
      <c r="E258" s="141">
        <v>40.5</v>
      </c>
      <c r="F258" s="141">
        <v>42.7</v>
      </c>
      <c r="G258" s="141">
        <v>5.2</v>
      </c>
      <c r="H258" s="141">
        <v>79.3</v>
      </c>
      <c r="I258" s="141">
        <v>4.4</v>
      </c>
      <c r="J258" s="141">
        <v>5.7</v>
      </c>
      <c r="K258" s="141">
        <v>59.2</v>
      </c>
      <c r="L258" s="141">
        <v>8.3</v>
      </c>
    </row>
    <row r="259" ht="15" spans="1:12">
      <c r="A259" s="141">
        <f>256</f>
        <v>256</v>
      </c>
      <c r="B259" s="141" t="s">
        <v>309</v>
      </c>
      <c r="C259" s="142" t="s">
        <v>310</v>
      </c>
      <c r="D259" s="141">
        <v>38.1</v>
      </c>
      <c r="E259" s="141">
        <v>19.1</v>
      </c>
      <c r="F259" s="141">
        <v>9.8</v>
      </c>
      <c r="G259" s="141">
        <v>8.5</v>
      </c>
      <c r="H259" s="141">
        <v>96.5</v>
      </c>
      <c r="I259" s="141">
        <v>65.4</v>
      </c>
      <c r="J259" s="141">
        <v>100</v>
      </c>
      <c r="K259" s="141">
        <v>36.4</v>
      </c>
      <c r="L259" s="141">
        <v>1</v>
      </c>
    </row>
    <row r="260" ht="15" spans="1:12">
      <c r="A260" s="141">
        <v>259</v>
      </c>
      <c r="B260" s="141" t="s">
        <v>311</v>
      </c>
      <c r="C260" s="142" t="s">
        <v>45</v>
      </c>
      <c r="D260" s="141">
        <v>38</v>
      </c>
      <c r="E260" s="141">
        <v>18.7</v>
      </c>
      <c r="F260" s="141">
        <v>31.9</v>
      </c>
      <c r="G260" s="141">
        <v>3.3</v>
      </c>
      <c r="H260" s="141">
        <v>93.6</v>
      </c>
      <c r="I260" s="141">
        <v>98.6</v>
      </c>
      <c r="J260" s="141">
        <v>56.8</v>
      </c>
      <c r="K260" s="141">
        <v>26.3</v>
      </c>
      <c r="L260" s="141">
        <v>92.6</v>
      </c>
    </row>
    <row r="261" ht="15" spans="1:12">
      <c r="A261" s="141">
        <f>260</f>
        <v>260</v>
      </c>
      <c r="B261" s="141" t="s">
        <v>312</v>
      </c>
      <c r="C261" s="142" t="s">
        <v>102</v>
      </c>
      <c r="D261" s="141">
        <v>37.9</v>
      </c>
      <c r="E261" s="141">
        <v>27.3</v>
      </c>
      <c r="F261" s="141">
        <v>15.9</v>
      </c>
      <c r="G261" s="141">
        <v>15.7</v>
      </c>
      <c r="H261" s="141">
        <v>94</v>
      </c>
      <c r="I261" s="141">
        <v>58</v>
      </c>
      <c r="J261" s="141">
        <v>7.3</v>
      </c>
      <c r="K261" s="141">
        <v>52.3</v>
      </c>
      <c r="L261" s="141">
        <v>24.9</v>
      </c>
    </row>
    <row r="262" ht="15" spans="1:12">
      <c r="A262" s="141">
        <f>260</f>
        <v>260</v>
      </c>
      <c r="B262" s="141" t="s">
        <v>313</v>
      </c>
      <c r="C262" s="142" t="s">
        <v>270</v>
      </c>
      <c r="D262" s="141">
        <v>37.9</v>
      </c>
      <c r="E262" s="141">
        <v>32.7</v>
      </c>
      <c r="F262" s="141">
        <v>19.2</v>
      </c>
      <c r="G262" s="141">
        <v>99.7</v>
      </c>
      <c r="H262" s="141">
        <v>4.2</v>
      </c>
      <c r="I262" s="141">
        <v>5.5</v>
      </c>
      <c r="J262" s="141">
        <v>34</v>
      </c>
      <c r="K262" s="141">
        <v>81.9</v>
      </c>
      <c r="L262" s="141">
        <v>90.7</v>
      </c>
    </row>
    <row r="263" ht="15" spans="1:12">
      <c r="A263" s="141">
        <f>262</f>
        <v>262</v>
      </c>
      <c r="B263" s="141" t="s">
        <v>314</v>
      </c>
      <c r="C263" s="142" t="s">
        <v>28</v>
      </c>
      <c r="D263" s="141">
        <v>37.8</v>
      </c>
      <c r="E263" s="141">
        <v>36.3</v>
      </c>
      <c r="F263" s="141">
        <v>6.4</v>
      </c>
      <c r="G263" s="141">
        <v>76.4</v>
      </c>
      <c r="H263" s="141">
        <v>27.7</v>
      </c>
      <c r="I263" s="141">
        <v>25.3</v>
      </c>
      <c r="J263" s="141">
        <v>7.9</v>
      </c>
      <c r="K263" s="141">
        <v>69.8</v>
      </c>
      <c r="L263" s="141">
        <v>17.5</v>
      </c>
    </row>
    <row r="264" ht="15" spans="1:12">
      <c r="A264" s="141">
        <f>262</f>
        <v>262</v>
      </c>
      <c r="B264" s="141" t="s">
        <v>315</v>
      </c>
      <c r="C264" s="142" t="s">
        <v>13</v>
      </c>
      <c r="D264" s="141">
        <v>37.8</v>
      </c>
      <c r="E264" s="141">
        <v>39.6</v>
      </c>
      <c r="F264" s="141">
        <v>22.4</v>
      </c>
      <c r="G264" s="141">
        <v>21.5</v>
      </c>
      <c r="H264" s="141">
        <v>67.6</v>
      </c>
      <c r="I264" s="141">
        <v>13.5</v>
      </c>
      <c r="J264" s="141">
        <v>20.5</v>
      </c>
      <c r="K264" s="141">
        <v>97</v>
      </c>
      <c r="L264" s="141">
        <v>40.7</v>
      </c>
    </row>
    <row r="265" ht="15" spans="1:12">
      <c r="A265" s="141">
        <f>264</f>
        <v>264</v>
      </c>
      <c r="B265" s="141" t="s">
        <v>316</v>
      </c>
      <c r="C265" s="142" t="s">
        <v>199</v>
      </c>
      <c r="D265" s="141">
        <v>37.6</v>
      </c>
      <c r="E265" s="141">
        <v>32.6</v>
      </c>
      <c r="F265" s="141">
        <v>49.3</v>
      </c>
      <c r="G265" s="141">
        <v>79</v>
      </c>
      <c r="H265" s="141">
        <v>17.4</v>
      </c>
      <c r="I265" s="141">
        <v>1.2</v>
      </c>
      <c r="J265" s="141">
        <v>2.3</v>
      </c>
      <c r="K265" s="141">
        <v>25.9</v>
      </c>
      <c r="L265" s="141">
        <v>73.8</v>
      </c>
    </row>
    <row r="266" ht="15" spans="1:12">
      <c r="A266" s="141">
        <f>264</f>
        <v>264</v>
      </c>
      <c r="B266" s="141" t="s">
        <v>317</v>
      </c>
      <c r="C266" s="142" t="s">
        <v>102</v>
      </c>
      <c r="D266" s="141">
        <v>37.6</v>
      </c>
      <c r="E266" s="141">
        <v>22.9</v>
      </c>
      <c r="F266" s="141">
        <v>11.2</v>
      </c>
      <c r="G266" s="141">
        <v>6.3</v>
      </c>
      <c r="H266" s="141">
        <v>99.6</v>
      </c>
      <c r="I266" s="141">
        <v>93.1</v>
      </c>
      <c r="J266" s="141">
        <v>25.1</v>
      </c>
      <c r="K266" s="141">
        <v>68.6</v>
      </c>
      <c r="L266" s="141">
        <v>4.1</v>
      </c>
    </row>
    <row r="267" ht="15" spans="1:12">
      <c r="A267" s="141">
        <v>266</v>
      </c>
      <c r="B267" s="141" t="s">
        <v>318</v>
      </c>
      <c r="C267" s="142" t="s">
        <v>51</v>
      </c>
      <c r="D267" s="141">
        <v>37.5</v>
      </c>
      <c r="E267" s="141">
        <v>27.6</v>
      </c>
      <c r="F267" s="141">
        <v>30.7</v>
      </c>
      <c r="G267" s="141">
        <v>66.8</v>
      </c>
      <c r="H267" s="141">
        <v>4.7</v>
      </c>
      <c r="I267" s="141">
        <v>80.5</v>
      </c>
      <c r="J267" s="141">
        <v>97.8</v>
      </c>
      <c r="K267" s="141">
        <v>85.3</v>
      </c>
      <c r="L267" s="141">
        <v>28.8</v>
      </c>
    </row>
    <row r="268" ht="15" spans="1:12">
      <c r="A268" s="141">
        <f>267</f>
        <v>267</v>
      </c>
      <c r="B268" s="141" t="s">
        <v>319</v>
      </c>
      <c r="C268" s="142" t="s">
        <v>102</v>
      </c>
      <c r="D268" s="141">
        <v>37.3</v>
      </c>
      <c r="E268" s="141">
        <v>19.7</v>
      </c>
      <c r="F268" s="141">
        <v>22.5</v>
      </c>
      <c r="G268" s="141">
        <v>16</v>
      </c>
      <c r="H268" s="141">
        <v>97.9</v>
      </c>
      <c r="I268" s="141">
        <v>51</v>
      </c>
      <c r="J268" s="141">
        <v>32.7</v>
      </c>
      <c r="K268" s="141">
        <v>43.1</v>
      </c>
      <c r="L268" s="141">
        <v>45.6</v>
      </c>
    </row>
    <row r="269" ht="23.25" spans="1:12">
      <c r="A269" s="141">
        <f>267</f>
        <v>267</v>
      </c>
      <c r="B269" s="141" t="s">
        <v>320</v>
      </c>
      <c r="C269" s="142" t="s">
        <v>13</v>
      </c>
      <c r="D269" s="141">
        <v>37.3</v>
      </c>
      <c r="E269" s="141">
        <v>37.6</v>
      </c>
      <c r="F269" s="141">
        <v>35.6</v>
      </c>
      <c r="G269" s="141">
        <v>26.3</v>
      </c>
      <c r="H269" s="141">
        <v>51.3</v>
      </c>
      <c r="I269" s="141">
        <v>36.5</v>
      </c>
      <c r="J269" s="141">
        <v>22.4</v>
      </c>
      <c r="K269" s="141">
        <v>90.8</v>
      </c>
      <c r="L269" s="141">
        <v>15.5</v>
      </c>
    </row>
    <row r="270" ht="15" spans="1:12">
      <c r="A270" s="141">
        <f>267</f>
        <v>267</v>
      </c>
      <c r="B270" s="141" t="s">
        <v>321</v>
      </c>
      <c r="C270" s="142" t="s">
        <v>28</v>
      </c>
      <c r="D270" s="141">
        <v>37.3</v>
      </c>
      <c r="E270" s="141">
        <v>34.4</v>
      </c>
      <c r="F270" s="141">
        <v>32.5</v>
      </c>
      <c r="G270" s="141">
        <v>46</v>
      </c>
      <c r="H270" s="141">
        <v>52.6</v>
      </c>
      <c r="I270" s="141">
        <v>5</v>
      </c>
      <c r="J270" s="141">
        <v>2.9</v>
      </c>
      <c r="K270" s="141">
        <v>75.7</v>
      </c>
      <c r="L270" s="141">
        <v>17.7</v>
      </c>
    </row>
    <row r="271" ht="15" spans="1:12">
      <c r="A271" s="141">
        <f>270</f>
        <v>270</v>
      </c>
      <c r="B271" s="141" t="s">
        <v>322</v>
      </c>
      <c r="C271" s="142" t="s">
        <v>199</v>
      </c>
      <c r="D271" s="141">
        <v>37.2</v>
      </c>
      <c r="E271" s="141">
        <v>30.2</v>
      </c>
      <c r="F271" s="141">
        <v>48.3</v>
      </c>
      <c r="G271" s="141">
        <v>86.4</v>
      </c>
      <c r="H271" s="141">
        <v>13</v>
      </c>
      <c r="I271" s="141">
        <v>1.1</v>
      </c>
      <c r="J271" s="141">
        <v>3.7</v>
      </c>
      <c r="K271" s="141">
        <v>52.4</v>
      </c>
      <c r="L271" s="141">
        <v>65.6</v>
      </c>
    </row>
    <row r="272" ht="15" spans="1:12">
      <c r="A272" s="141">
        <f>270</f>
        <v>270</v>
      </c>
      <c r="B272" s="141" t="s">
        <v>323</v>
      </c>
      <c r="C272" s="142" t="s">
        <v>49</v>
      </c>
      <c r="D272" s="141">
        <v>37.2</v>
      </c>
      <c r="E272" s="141">
        <v>24.9</v>
      </c>
      <c r="F272" s="141">
        <v>39</v>
      </c>
      <c r="G272" s="141">
        <v>13.3</v>
      </c>
      <c r="H272" s="141">
        <v>85.7</v>
      </c>
      <c r="I272" s="141">
        <v>52.4</v>
      </c>
      <c r="J272" s="141">
        <v>15.3</v>
      </c>
      <c r="K272" s="141">
        <v>63.1</v>
      </c>
      <c r="L272" s="141">
        <v>10.2</v>
      </c>
    </row>
    <row r="273" ht="15" spans="1:12">
      <c r="A273" s="141">
        <f>270</f>
        <v>270</v>
      </c>
      <c r="B273" s="141" t="s">
        <v>324</v>
      </c>
      <c r="C273" s="142" t="s">
        <v>131</v>
      </c>
      <c r="D273" s="141">
        <v>37.2</v>
      </c>
      <c r="E273" s="141">
        <v>26.4</v>
      </c>
      <c r="F273" s="141">
        <v>31.6</v>
      </c>
      <c r="G273" s="141">
        <v>13.5</v>
      </c>
      <c r="H273" s="141">
        <v>70.7</v>
      </c>
      <c r="I273" s="141">
        <v>37.9</v>
      </c>
      <c r="J273" s="141">
        <v>91.3</v>
      </c>
      <c r="K273" s="141">
        <v>75.7</v>
      </c>
      <c r="L273" s="141">
        <v>39.3</v>
      </c>
    </row>
    <row r="274" ht="15" spans="1:12">
      <c r="A274" s="141">
        <f>270</f>
        <v>270</v>
      </c>
      <c r="B274" s="141" t="s">
        <v>325</v>
      </c>
      <c r="C274" s="142" t="s">
        <v>102</v>
      </c>
      <c r="D274" s="141">
        <v>37.2</v>
      </c>
      <c r="E274" s="141">
        <v>41.8</v>
      </c>
      <c r="F274" s="141">
        <v>28.8</v>
      </c>
      <c r="G274" s="141">
        <v>6.1</v>
      </c>
      <c r="H274" s="141">
        <v>68.5</v>
      </c>
      <c r="I274" s="141">
        <v>44.2</v>
      </c>
      <c r="J274" s="141">
        <v>5.9</v>
      </c>
      <c r="K274" s="141">
        <v>80.7</v>
      </c>
      <c r="L274" s="141">
        <v>78.9</v>
      </c>
    </row>
    <row r="275" ht="15" spans="1:12">
      <c r="A275" s="141">
        <v>274</v>
      </c>
      <c r="B275" s="141" t="s">
        <v>326</v>
      </c>
      <c r="C275" s="142" t="s">
        <v>327</v>
      </c>
      <c r="D275" s="141">
        <v>37.1</v>
      </c>
      <c r="E275" s="141">
        <v>40.7</v>
      </c>
      <c r="F275" s="141">
        <v>23.8</v>
      </c>
      <c r="G275" s="141">
        <v>71.4</v>
      </c>
      <c r="H275" s="141">
        <v>12.8</v>
      </c>
      <c r="I275" s="141">
        <v>21.3</v>
      </c>
      <c r="J275" s="141">
        <v>7.4</v>
      </c>
      <c r="K275" s="141">
        <v>96.9</v>
      </c>
      <c r="L275" s="141">
        <v>55.4</v>
      </c>
    </row>
    <row r="276" ht="15" spans="1:12">
      <c r="A276" s="141">
        <f>275</f>
        <v>275</v>
      </c>
      <c r="B276" s="141" t="s">
        <v>328</v>
      </c>
      <c r="C276" s="142" t="s">
        <v>72</v>
      </c>
      <c r="D276" s="141">
        <v>36.9</v>
      </c>
      <c r="E276" s="141">
        <v>20.8</v>
      </c>
      <c r="F276" s="141">
        <v>38.8</v>
      </c>
      <c r="G276" s="141">
        <v>81.4</v>
      </c>
      <c r="H276" s="141">
        <v>6.1</v>
      </c>
      <c r="I276" s="141">
        <v>76.5</v>
      </c>
      <c r="J276" s="141">
        <v>63.6</v>
      </c>
      <c r="K276" s="141">
        <v>82.2</v>
      </c>
      <c r="L276" s="141">
        <v>37.5</v>
      </c>
    </row>
    <row r="277" ht="15" spans="1:12">
      <c r="A277" s="141">
        <f>275</f>
        <v>275</v>
      </c>
      <c r="B277" s="141" t="s">
        <v>329</v>
      </c>
      <c r="C277" s="142" t="s">
        <v>118</v>
      </c>
      <c r="D277" s="141">
        <v>36.9</v>
      </c>
      <c r="E277" s="141">
        <v>44.8</v>
      </c>
      <c r="F277" s="141">
        <v>30.1</v>
      </c>
      <c r="G277" s="141">
        <v>30.9</v>
      </c>
      <c r="H277" s="141">
        <v>10.5</v>
      </c>
      <c r="I277" s="141">
        <v>50.2</v>
      </c>
      <c r="J277" s="141">
        <v>99.4</v>
      </c>
      <c r="K277" s="141">
        <v>69.7</v>
      </c>
      <c r="L277" s="141">
        <v>63.6</v>
      </c>
    </row>
    <row r="278" ht="15" spans="1:12">
      <c r="A278" s="141">
        <v>277</v>
      </c>
      <c r="B278" s="141" t="s">
        <v>330</v>
      </c>
      <c r="C278" s="142" t="s">
        <v>191</v>
      </c>
      <c r="D278" s="141">
        <v>36.8</v>
      </c>
      <c r="E278" s="141">
        <v>25.1</v>
      </c>
      <c r="F278" s="141">
        <v>37.8</v>
      </c>
      <c r="G278" s="141">
        <v>1.4</v>
      </c>
      <c r="H278" s="141">
        <v>98.8</v>
      </c>
      <c r="I278" s="141">
        <v>7</v>
      </c>
      <c r="J278" s="141">
        <v>48.8</v>
      </c>
      <c r="K278" s="141">
        <v>14.3</v>
      </c>
      <c r="L278" s="141">
        <v>11.4</v>
      </c>
    </row>
    <row r="279" ht="15" spans="1:12">
      <c r="A279" s="141">
        <v>278</v>
      </c>
      <c r="B279" s="141" t="s">
        <v>331</v>
      </c>
      <c r="C279" s="142" t="s">
        <v>82</v>
      </c>
      <c r="D279" s="141">
        <v>36.7</v>
      </c>
      <c r="E279" s="141">
        <v>21.8</v>
      </c>
      <c r="F279" s="141">
        <v>22.1</v>
      </c>
      <c r="G279" s="141">
        <v>63.1</v>
      </c>
      <c r="H279" s="141">
        <v>14.9</v>
      </c>
      <c r="I279" s="141">
        <v>100</v>
      </c>
      <c r="J279" s="141">
        <v>98.9</v>
      </c>
      <c r="K279" s="141">
        <v>80.8</v>
      </c>
      <c r="L279" s="141">
        <v>68.3</v>
      </c>
    </row>
    <row r="280" ht="15" spans="1:12">
      <c r="A280" s="141">
        <v>279</v>
      </c>
      <c r="B280" s="141" t="s">
        <v>332</v>
      </c>
      <c r="C280" s="142" t="s">
        <v>15</v>
      </c>
      <c r="D280" s="141">
        <v>36.6</v>
      </c>
      <c r="E280" s="141">
        <v>22.2</v>
      </c>
      <c r="F280" s="141">
        <v>14.9</v>
      </c>
      <c r="G280" s="141">
        <v>42.7</v>
      </c>
      <c r="H280" s="141">
        <v>44.6</v>
      </c>
      <c r="I280" s="141">
        <v>88.7</v>
      </c>
      <c r="J280" s="141">
        <v>82.9</v>
      </c>
      <c r="K280" s="141">
        <v>85.7</v>
      </c>
      <c r="L280" s="141">
        <v>15.5</v>
      </c>
    </row>
    <row r="281" ht="15" spans="1:12">
      <c r="A281" s="141">
        <v>280</v>
      </c>
      <c r="B281" s="141" t="s">
        <v>333</v>
      </c>
      <c r="C281" s="142" t="s">
        <v>104</v>
      </c>
      <c r="D281" s="141">
        <v>36.5</v>
      </c>
      <c r="E281" s="141">
        <v>22.7</v>
      </c>
      <c r="F281" s="141">
        <v>12.6</v>
      </c>
      <c r="G281" s="141">
        <v>44.8</v>
      </c>
      <c r="H281" s="141">
        <v>55.2</v>
      </c>
      <c r="I281" s="141">
        <v>34.2</v>
      </c>
      <c r="J281" s="141">
        <v>85.3</v>
      </c>
      <c r="K281" s="141">
        <v>93.4</v>
      </c>
      <c r="L281" s="141">
        <v>49.9</v>
      </c>
    </row>
    <row r="282" ht="15" spans="1:12">
      <c r="A282" s="141">
        <f>281</f>
        <v>281</v>
      </c>
      <c r="B282" s="141" t="s">
        <v>334</v>
      </c>
      <c r="C282" s="142" t="s">
        <v>13</v>
      </c>
      <c r="D282" s="141">
        <v>36.3</v>
      </c>
      <c r="E282" s="141">
        <v>31.2</v>
      </c>
      <c r="F282" s="141">
        <v>44.6</v>
      </c>
      <c r="G282" s="141">
        <v>27.3</v>
      </c>
      <c r="H282" s="141">
        <v>55.4</v>
      </c>
      <c r="I282" s="141">
        <v>41.7</v>
      </c>
      <c r="J282" s="141">
        <v>10.5</v>
      </c>
      <c r="K282" s="141">
        <v>57.9</v>
      </c>
      <c r="L282" s="141">
        <v>96</v>
      </c>
    </row>
    <row r="283" ht="15" spans="1:12">
      <c r="A283" s="141">
        <f>281</f>
        <v>281</v>
      </c>
      <c r="B283" s="141" t="s">
        <v>335</v>
      </c>
      <c r="C283" s="142" t="s">
        <v>15</v>
      </c>
      <c r="D283" s="141">
        <v>36.3</v>
      </c>
      <c r="E283" s="141">
        <v>14.9</v>
      </c>
      <c r="F283" s="141">
        <v>29.6</v>
      </c>
      <c r="G283" s="141">
        <v>65.8</v>
      </c>
      <c r="H283" s="141">
        <v>21.3</v>
      </c>
      <c r="I283" s="141">
        <v>94.9</v>
      </c>
      <c r="J283" s="141">
        <v>100</v>
      </c>
      <c r="K283" s="141">
        <v>64.3</v>
      </c>
      <c r="L283" s="141">
        <v>31.9</v>
      </c>
    </row>
    <row r="284" ht="15" spans="1:12">
      <c r="A284" s="141">
        <f>281</f>
        <v>281</v>
      </c>
      <c r="B284" s="141" t="s">
        <v>336</v>
      </c>
      <c r="C284" s="142" t="s">
        <v>38</v>
      </c>
      <c r="D284" s="141">
        <v>36.3</v>
      </c>
      <c r="E284" s="141">
        <v>17</v>
      </c>
      <c r="F284" s="141">
        <v>12.8</v>
      </c>
      <c r="G284" s="141">
        <v>39.6</v>
      </c>
      <c r="H284" s="141">
        <v>50.9</v>
      </c>
      <c r="I284" s="141">
        <v>100</v>
      </c>
      <c r="J284" s="141">
        <v>98</v>
      </c>
      <c r="K284" s="141">
        <v>30.4</v>
      </c>
      <c r="L284" s="141">
        <v>26.9</v>
      </c>
    </row>
    <row r="285" ht="15" spans="1:12">
      <c r="A285" s="141">
        <f>284</f>
        <v>284</v>
      </c>
      <c r="B285" s="141" t="s">
        <v>337</v>
      </c>
      <c r="C285" s="142" t="s">
        <v>193</v>
      </c>
      <c r="D285" s="141">
        <v>36.1</v>
      </c>
      <c r="E285" s="141">
        <v>13.5</v>
      </c>
      <c r="F285" s="141">
        <v>7.6</v>
      </c>
      <c r="G285" s="141">
        <v>15.7</v>
      </c>
      <c r="H285" s="141">
        <v>99.1</v>
      </c>
      <c r="I285" s="141">
        <v>61.2</v>
      </c>
      <c r="J285" s="141">
        <v>75.6</v>
      </c>
      <c r="K285" s="141">
        <v>59.7</v>
      </c>
      <c r="L285" s="141">
        <v>40.7</v>
      </c>
    </row>
    <row r="286" ht="15" spans="1:12">
      <c r="A286" s="141">
        <f>284</f>
        <v>284</v>
      </c>
      <c r="B286" s="141" t="s">
        <v>338</v>
      </c>
      <c r="C286" s="142" t="s">
        <v>96</v>
      </c>
      <c r="D286" s="141">
        <v>36.1</v>
      </c>
      <c r="E286" s="141">
        <v>21.5</v>
      </c>
      <c r="F286" s="141">
        <v>80</v>
      </c>
      <c r="G286" s="141">
        <v>6.6</v>
      </c>
      <c r="H286" s="141">
        <v>55.1</v>
      </c>
      <c r="I286" s="141">
        <v>97.5</v>
      </c>
      <c r="J286" s="141">
        <v>42.4</v>
      </c>
      <c r="K286" s="141">
        <v>34.9</v>
      </c>
      <c r="L286" s="141">
        <v>28</v>
      </c>
    </row>
    <row r="287" ht="15" spans="1:12">
      <c r="A287" s="141">
        <f>284</f>
        <v>284</v>
      </c>
      <c r="B287" s="141" t="s">
        <v>339</v>
      </c>
      <c r="C287" s="142" t="s">
        <v>96</v>
      </c>
      <c r="D287" s="141">
        <v>36.1</v>
      </c>
      <c r="E287" s="141">
        <v>20.5</v>
      </c>
      <c r="F287" s="141">
        <v>54.9</v>
      </c>
      <c r="G287" s="141">
        <v>2.8</v>
      </c>
      <c r="H287" s="141">
        <v>67.1</v>
      </c>
      <c r="I287" s="141">
        <v>92.7</v>
      </c>
      <c r="J287" s="141">
        <v>72.5</v>
      </c>
      <c r="K287" s="141">
        <v>21.4</v>
      </c>
      <c r="L287" s="141">
        <v>74.3</v>
      </c>
    </row>
    <row r="288" ht="15" spans="1:12">
      <c r="A288" s="141">
        <f>284</f>
        <v>284</v>
      </c>
      <c r="B288" s="141" t="s">
        <v>340</v>
      </c>
      <c r="C288" s="142" t="s">
        <v>341</v>
      </c>
      <c r="D288" s="141">
        <v>36.1</v>
      </c>
      <c r="E288" s="141">
        <v>48.9</v>
      </c>
      <c r="F288" s="141">
        <v>63.3</v>
      </c>
      <c r="G288" s="141">
        <v>7.1</v>
      </c>
      <c r="H288" s="141">
        <v>38.4</v>
      </c>
      <c r="I288" s="141">
        <v>9.3</v>
      </c>
      <c r="J288" s="141">
        <v>8.6</v>
      </c>
      <c r="K288" s="141">
        <v>78</v>
      </c>
      <c r="L288" s="141">
        <v>59.3</v>
      </c>
    </row>
    <row r="289" ht="15" spans="1:12">
      <c r="A289" s="141">
        <f>284</f>
        <v>284</v>
      </c>
      <c r="B289" s="141" t="s">
        <v>342</v>
      </c>
      <c r="C289" s="142" t="s">
        <v>118</v>
      </c>
      <c r="D289" s="141">
        <v>36.2</v>
      </c>
      <c r="E289" s="141">
        <v>38.9</v>
      </c>
      <c r="F289" s="141">
        <v>39.6</v>
      </c>
      <c r="G289" s="141">
        <v>33.2</v>
      </c>
      <c r="H289" s="141">
        <v>11.3</v>
      </c>
      <c r="I289" s="141">
        <v>52.7</v>
      </c>
      <c r="J289" s="141">
        <v>98.5</v>
      </c>
      <c r="K289" s="141">
        <v>67.6</v>
      </c>
      <c r="L289" s="141">
        <v>54</v>
      </c>
    </row>
    <row r="290" ht="15" spans="1:12">
      <c r="A290" s="141">
        <f>288</f>
        <v>288</v>
      </c>
      <c r="B290" s="141" t="s">
        <v>343</v>
      </c>
      <c r="C290" s="142" t="s">
        <v>344</v>
      </c>
      <c r="D290" s="141">
        <v>36</v>
      </c>
      <c r="E290" s="141">
        <v>24.2</v>
      </c>
      <c r="F290" s="141">
        <v>39.7</v>
      </c>
      <c r="G290" s="141">
        <v>1.3</v>
      </c>
      <c r="H290" s="141">
        <v>96.8</v>
      </c>
      <c r="I290" s="141">
        <v>48.2</v>
      </c>
      <c r="J290" s="141">
        <v>3.4</v>
      </c>
      <c r="K290" s="141">
        <v>46.2</v>
      </c>
      <c r="L290" s="141">
        <v>29.9</v>
      </c>
    </row>
    <row r="291" ht="15" spans="1:12">
      <c r="A291" s="141">
        <f>288</f>
        <v>288</v>
      </c>
      <c r="B291" s="141" t="s">
        <v>345</v>
      </c>
      <c r="C291" s="142" t="s">
        <v>346</v>
      </c>
      <c r="D291" s="141">
        <v>36</v>
      </c>
      <c r="E291" s="141">
        <v>45.3</v>
      </c>
      <c r="F291" s="141">
        <v>34.9</v>
      </c>
      <c r="G291" s="141">
        <v>10.7</v>
      </c>
      <c r="H291" s="141">
        <v>41.3</v>
      </c>
      <c r="I291" s="141">
        <v>51.6</v>
      </c>
      <c r="J291" s="141">
        <v>23.9</v>
      </c>
      <c r="K291" s="141">
        <v>96</v>
      </c>
      <c r="L291" s="141">
        <v>41.5</v>
      </c>
    </row>
    <row r="292" ht="15" spans="1:12">
      <c r="A292" s="141">
        <f>288</f>
        <v>288</v>
      </c>
      <c r="B292" s="141" t="s">
        <v>347</v>
      </c>
      <c r="C292" s="142" t="s">
        <v>49</v>
      </c>
      <c r="D292" s="141">
        <v>36</v>
      </c>
      <c r="E292" s="141">
        <v>14.5</v>
      </c>
      <c r="F292" s="141">
        <v>6.6</v>
      </c>
      <c r="G292" s="141">
        <v>100</v>
      </c>
      <c r="H292" s="141">
        <v>39.2</v>
      </c>
      <c r="I292" s="141">
        <v>8.8</v>
      </c>
      <c r="J292" s="141">
        <v>22.1</v>
      </c>
      <c r="K292" s="141">
        <v>34.5</v>
      </c>
      <c r="L292" s="141">
        <v>13.7</v>
      </c>
    </row>
    <row r="293" ht="15" spans="1:12">
      <c r="A293" s="141">
        <v>291</v>
      </c>
      <c r="B293" s="141" t="s">
        <v>348</v>
      </c>
      <c r="C293" s="142" t="s">
        <v>144</v>
      </c>
      <c r="D293" s="141">
        <v>35.8</v>
      </c>
      <c r="E293" s="141">
        <v>28.8</v>
      </c>
      <c r="F293" s="141">
        <v>32.1</v>
      </c>
      <c r="G293" s="141">
        <v>36.3</v>
      </c>
      <c r="H293" s="141">
        <v>60.3</v>
      </c>
      <c r="I293" s="141">
        <v>4.9</v>
      </c>
      <c r="J293" s="141">
        <v>27.3</v>
      </c>
      <c r="K293" s="141">
        <v>88.4</v>
      </c>
      <c r="L293" s="141">
        <v>28.3</v>
      </c>
    </row>
    <row r="294" ht="15" spans="1:12">
      <c r="A294" s="141">
        <v>292</v>
      </c>
      <c r="B294" s="141" t="s">
        <v>349</v>
      </c>
      <c r="C294" s="142" t="s">
        <v>118</v>
      </c>
      <c r="D294" s="141">
        <v>35.7</v>
      </c>
      <c r="E294" s="141">
        <v>29.3</v>
      </c>
      <c r="F294" s="141">
        <v>19.1</v>
      </c>
      <c r="G294" s="141">
        <v>22.6</v>
      </c>
      <c r="H294" s="141">
        <v>37.4</v>
      </c>
      <c r="I294" s="141">
        <v>99.7</v>
      </c>
      <c r="J294" s="141">
        <v>98.3</v>
      </c>
      <c r="K294" s="141">
        <v>84.1</v>
      </c>
      <c r="L294" s="141">
        <v>32.5</v>
      </c>
    </row>
    <row r="295" ht="15" spans="1:12">
      <c r="A295" s="141">
        <f>293</f>
        <v>293</v>
      </c>
      <c r="B295" s="141" t="s">
        <v>350</v>
      </c>
      <c r="C295" s="142" t="s">
        <v>341</v>
      </c>
      <c r="D295" s="141">
        <v>35.6</v>
      </c>
      <c r="E295" s="141">
        <v>38</v>
      </c>
      <c r="F295" s="141">
        <v>55.1</v>
      </c>
      <c r="G295" s="141">
        <v>6.6</v>
      </c>
      <c r="H295" s="141">
        <v>62.6</v>
      </c>
      <c r="I295" s="141">
        <v>11.9</v>
      </c>
      <c r="J295" s="141">
        <v>5</v>
      </c>
      <c r="K295" s="141">
        <v>82.8</v>
      </c>
      <c r="L295" s="141">
        <v>33</v>
      </c>
    </row>
    <row r="296" ht="15" spans="1:12">
      <c r="A296" s="141">
        <f>293</f>
        <v>293</v>
      </c>
      <c r="B296" s="141" t="s">
        <v>351</v>
      </c>
      <c r="C296" s="142" t="s">
        <v>51</v>
      </c>
      <c r="D296" s="141">
        <v>35.6</v>
      </c>
      <c r="E296" s="141">
        <v>16.5</v>
      </c>
      <c r="F296" s="141">
        <v>7.5</v>
      </c>
      <c r="G296" s="141">
        <v>85.4</v>
      </c>
      <c r="H296" s="141">
        <v>14.5</v>
      </c>
      <c r="I296" s="141">
        <v>99.4</v>
      </c>
      <c r="J296" s="141">
        <v>61.9</v>
      </c>
      <c r="K296" s="141">
        <v>85.5</v>
      </c>
      <c r="L296" s="141">
        <v>23.1</v>
      </c>
    </row>
    <row r="297" ht="15" spans="1:12">
      <c r="A297" s="141">
        <v>295</v>
      </c>
      <c r="B297" s="141" t="s">
        <v>352</v>
      </c>
      <c r="C297" s="142" t="s">
        <v>102</v>
      </c>
      <c r="D297" s="141">
        <v>35.5</v>
      </c>
      <c r="E297" s="141">
        <v>19.7</v>
      </c>
      <c r="F297" s="141">
        <v>33.9</v>
      </c>
      <c r="G297" s="141">
        <v>1.8</v>
      </c>
      <c r="H297" s="141">
        <v>92.7</v>
      </c>
      <c r="I297" s="141">
        <v>93</v>
      </c>
      <c r="J297" s="141">
        <v>9.7</v>
      </c>
      <c r="K297" s="141">
        <v>79.1</v>
      </c>
      <c r="L297" s="141">
        <v>8.7</v>
      </c>
    </row>
    <row r="298" ht="15" spans="1:12">
      <c r="A298" s="141">
        <f>296</f>
        <v>296</v>
      </c>
      <c r="B298" s="141" t="s">
        <v>353</v>
      </c>
      <c r="C298" s="142" t="s">
        <v>51</v>
      </c>
      <c r="D298" s="141">
        <v>35.4</v>
      </c>
      <c r="E298" s="141">
        <v>13</v>
      </c>
      <c r="F298" s="141">
        <v>16.4</v>
      </c>
      <c r="G298" s="141">
        <v>87</v>
      </c>
      <c r="H298" s="141">
        <v>12.2</v>
      </c>
      <c r="I298" s="141">
        <v>72.2</v>
      </c>
      <c r="J298" s="141">
        <v>97.8</v>
      </c>
      <c r="K298" s="141">
        <v>76.6</v>
      </c>
      <c r="L298" s="141">
        <v>18.1</v>
      </c>
    </row>
    <row r="299" ht="15" spans="1:12">
      <c r="A299" s="141">
        <f>296</f>
        <v>296</v>
      </c>
      <c r="B299" s="141" t="s">
        <v>354</v>
      </c>
      <c r="C299" s="142" t="s">
        <v>226</v>
      </c>
      <c r="D299" s="141">
        <v>35.4</v>
      </c>
      <c r="E299" s="141">
        <v>26.3</v>
      </c>
      <c r="F299" s="141">
        <v>36.6</v>
      </c>
      <c r="G299" s="141">
        <v>11.5</v>
      </c>
      <c r="H299" s="141">
        <v>59.4</v>
      </c>
      <c r="I299" s="141">
        <v>38.2</v>
      </c>
      <c r="J299" s="141">
        <v>100</v>
      </c>
      <c r="K299" s="141">
        <v>70.8</v>
      </c>
      <c r="L299" s="141">
        <v>86.8</v>
      </c>
    </row>
    <row r="300" ht="15" spans="1:12">
      <c r="A300" s="141">
        <f>296</f>
        <v>296</v>
      </c>
      <c r="B300" s="141" t="s">
        <v>355</v>
      </c>
      <c r="C300" s="142" t="s">
        <v>13</v>
      </c>
      <c r="D300" s="141">
        <v>35.4</v>
      </c>
      <c r="E300" s="141">
        <v>22.7</v>
      </c>
      <c r="F300" s="141">
        <v>32.1</v>
      </c>
      <c r="G300" s="141">
        <v>20.8</v>
      </c>
      <c r="H300" s="141">
        <v>70.8</v>
      </c>
      <c r="I300" s="141">
        <v>25.3</v>
      </c>
      <c r="J300" s="141">
        <v>66.9</v>
      </c>
      <c r="K300" s="141">
        <v>81.7</v>
      </c>
      <c r="L300" s="141">
        <v>50.3</v>
      </c>
    </row>
    <row r="301" ht="15" spans="1:12">
      <c r="A301" s="141">
        <f>296</f>
        <v>296</v>
      </c>
      <c r="B301" s="141" t="s">
        <v>356</v>
      </c>
      <c r="C301" s="142" t="s">
        <v>357</v>
      </c>
      <c r="D301" s="141">
        <v>35.4</v>
      </c>
      <c r="E301" s="141">
        <v>25.8</v>
      </c>
      <c r="F301" s="141">
        <v>10.7</v>
      </c>
      <c r="G301" s="141">
        <v>14.3</v>
      </c>
      <c r="H301" s="141">
        <v>88.9</v>
      </c>
      <c r="I301" s="141">
        <v>24.2</v>
      </c>
      <c r="J301" s="141">
        <v>40</v>
      </c>
      <c r="K301" s="141">
        <v>88</v>
      </c>
      <c r="L301" s="141">
        <v>79.6</v>
      </c>
    </row>
    <row r="302" ht="15" spans="1:12">
      <c r="A302" s="141">
        <f>300</f>
        <v>300</v>
      </c>
      <c r="B302" s="141" t="s">
        <v>358</v>
      </c>
      <c r="C302" s="142" t="s">
        <v>51</v>
      </c>
      <c r="D302" s="141">
        <v>35.2</v>
      </c>
      <c r="E302" s="141">
        <v>26.1</v>
      </c>
      <c r="F302" s="141">
        <v>16.6</v>
      </c>
      <c r="G302" s="141">
        <v>71.7</v>
      </c>
      <c r="H302" s="141">
        <v>7.6</v>
      </c>
      <c r="I302" s="141">
        <v>40.5</v>
      </c>
      <c r="J302" s="141">
        <v>99.9</v>
      </c>
      <c r="K302" s="141">
        <v>90</v>
      </c>
      <c r="L302" s="141">
        <v>27</v>
      </c>
    </row>
    <row r="303" ht="15" spans="1:12">
      <c r="A303" s="141">
        <f>300</f>
        <v>300</v>
      </c>
      <c r="B303" s="141" t="s">
        <v>359</v>
      </c>
      <c r="C303" s="142" t="s">
        <v>45</v>
      </c>
      <c r="D303" s="141">
        <v>35.2</v>
      </c>
      <c r="E303" s="141">
        <v>64</v>
      </c>
      <c r="F303" s="141">
        <v>35.7</v>
      </c>
      <c r="G303" s="141">
        <v>3.4</v>
      </c>
      <c r="H303" s="141">
        <v>4.7</v>
      </c>
      <c r="I303" s="141">
        <v>49.9</v>
      </c>
      <c r="J303" s="141">
        <v>35.5</v>
      </c>
      <c r="K303" s="141">
        <v>73.4</v>
      </c>
      <c r="L303" s="141">
        <v>32.2</v>
      </c>
    </row>
    <row r="304" ht="15" spans="1:12">
      <c r="A304" s="141">
        <v>302</v>
      </c>
      <c r="B304" s="141" t="s">
        <v>360</v>
      </c>
      <c r="C304" s="142" t="s">
        <v>28</v>
      </c>
      <c r="D304" s="141">
        <v>35.1</v>
      </c>
      <c r="E304" s="141">
        <v>21.8</v>
      </c>
      <c r="F304" s="141">
        <v>50.7</v>
      </c>
      <c r="G304" s="141">
        <v>80.7</v>
      </c>
      <c r="H304" s="141">
        <v>22.2</v>
      </c>
      <c r="I304" s="141">
        <v>4.3</v>
      </c>
      <c r="J304" s="141">
        <v>6.7</v>
      </c>
      <c r="K304" s="141">
        <v>74.4</v>
      </c>
      <c r="L304" s="141">
        <v>29</v>
      </c>
    </row>
    <row r="305" ht="15" spans="1:12">
      <c r="A305" s="141">
        <v>303</v>
      </c>
      <c r="B305" s="141" t="s">
        <v>361</v>
      </c>
      <c r="C305" s="142" t="s">
        <v>131</v>
      </c>
      <c r="D305" s="141">
        <v>35</v>
      </c>
      <c r="E305" s="141">
        <v>29</v>
      </c>
      <c r="F305" s="141">
        <v>38.1</v>
      </c>
      <c r="G305" s="141">
        <v>25.9</v>
      </c>
      <c r="H305" s="141">
        <v>36.7</v>
      </c>
      <c r="I305" s="141">
        <v>42.6</v>
      </c>
      <c r="J305" s="141">
        <v>94.6</v>
      </c>
      <c r="K305" s="141">
        <v>76.3</v>
      </c>
      <c r="L305" s="141">
        <v>32.8</v>
      </c>
    </row>
    <row r="306" ht="15" spans="1:12">
      <c r="A306" s="141">
        <v>304</v>
      </c>
      <c r="B306" s="141" t="s">
        <v>362</v>
      </c>
      <c r="C306" s="142" t="s">
        <v>363</v>
      </c>
      <c r="D306" s="141">
        <v>34.9</v>
      </c>
      <c r="E306" s="141">
        <v>9.5</v>
      </c>
      <c r="F306" s="141">
        <v>9.8</v>
      </c>
      <c r="G306" s="141">
        <v>84</v>
      </c>
      <c r="H306" s="141">
        <v>16.4</v>
      </c>
      <c r="I306" s="141">
        <v>98.2</v>
      </c>
      <c r="J306" s="141">
        <v>100</v>
      </c>
      <c r="K306" s="141">
        <v>49.2</v>
      </c>
      <c r="L306" s="141">
        <v>73.8</v>
      </c>
    </row>
    <row r="307" ht="15" spans="1:12">
      <c r="A307" s="141">
        <v>305</v>
      </c>
      <c r="B307" s="141" t="s">
        <v>364</v>
      </c>
      <c r="C307" s="142" t="s">
        <v>15</v>
      </c>
      <c r="D307" s="141">
        <v>34.7</v>
      </c>
      <c r="E307" s="141">
        <v>20.4</v>
      </c>
      <c r="F307" s="141">
        <v>28.1</v>
      </c>
      <c r="G307" s="141">
        <v>49.6</v>
      </c>
      <c r="H307" s="141">
        <v>21.5</v>
      </c>
      <c r="I307" s="141">
        <v>89.7</v>
      </c>
      <c r="J307" s="141">
        <v>97.7</v>
      </c>
      <c r="K307" s="141">
        <v>82.1</v>
      </c>
      <c r="L307" s="141">
        <v>21</v>
      </c>
    </row>
    <row r="308" ht="15" spans="1:12">
      <c r="A308" s="141">
        <v>306</v>
      </c>
      <c r="B308" s="141" t="s">
        <v>365</v>
      </c>
      <c r="C308" s="142" t="s">
        <v>28</v>
      </c>
      <c r="D308" s="141">
        <v>34.6</v>
      </c>
      <c r="E308" s="141">
        <v>21.3</v>
      </c>
      <c r="F308" s="141">
        <v>40.2</v>
      </c>
      <c r="G308" s="141">
        <v>96</v>
      </c>
      <c r="H308" s="141">
        <v>10.5</v>
      </c>
      <c r="I308" s="141">
        <v>4.9</v>
      </c>
      <c r="J308" s="141">
        <v>6.2</v>
      </c>
      <c r="K308" s="141">
        <v>75</v>
      </c>
      <c r="L308" s="141">
        <v>20.5</v>
      </c>
    </row>
    <row r="309" ht="15" spans="1:12">
      <c r="A309" s="141">
        <v>307</v>
      </c>
      <c r="B309" s="141" t="s">
        <v>366</v>
      </c>
      <c r="C309" s="142" t="s">
        <v>28</v>
      </c>
      <c r="D309" s="141">
        <v>34.4</v>
      </c>
      <c r="E309" s="141">
        <v>18.3</v>
      </c>
      <c r="F309" s="141">
        <v>4.3</v>
      </c>
      <c r="G309" s="141">
        <v>92</v>
      </c>
      <c r="H309" s="141">
        <v>31.2</v>
      </c>
      <c r="I309" s="141">
        <v>19.6</v>
      </c>
      <c r="J309" s="141">
        <v>16.3</v>
      </c>
      <c r="K309" s="141">
        <v>69.5</v>
      </c>
      <c r="L309" s="141">
        <v>30.6</v>
      </c>
    </row>
    <row r="310" ht="15" spans="1:12">
      <c r="A310" s="141">
        <f>308</f>
        <v>308</v>
      </c>
      <c r="B310" s="141" t="s">
        <v>367</v>
      </c>
      <c r="C310" s="142" t="s">
        <v>53</v>
      </c>
      <c r="D310" s="141">
        <v>34.3</v>
      </c>
      <c r="E310" s="141">
        <v>18.5</v>
      </c>
      <c r="F310" s="141">
        <v>21.2</v>
      </c>
      <c r="G310" s="141">
        <v>63.8</v>
      </c>
      <c r="H310" s="141">
        <v>14.2</v>
      </c>
      <c r="I310" s="141">
        <v>80.5</v>
      </c>
      <c r="J310" s="141">
        <v>100</v>
      </c>
      <c r="K310" s="141">
        <v>81.7</v>
      </c>
      <c r="L310" s="141">
        <v>18.4</v>
      </c>
    </row>
    <row r="311" ht="23.25" spans="1:12">
      <c r="A311" s="141">
        <f>308</f>
        <v>308</v>
      </c>
      <c r="B311" s="141" t="s">
        <v>368</v>
      </c>
      <c r="C311" s="142" t="s">
        <v>102</v>
      </c>
      <c r="D311" s="141">
        <v>34.3</v>
      </c>
      <c r="E311" s="141">
        <v>26.9</v>
      </c>
      <c r="F311" s="141">
        <v>32.6</v>
      </c>
      <c r="G311" s="141">
        <v>1.9</v>
      </c>
      <c r="H311" s="141">
        <v>92.6</v>
      </c>
      <c r="I311" s="141">
        <v>17.2</v>
      </c>
      <c r="J311" s="141">
        <v>7.8</v>
      </c>
      <c r="K311" s="141">
        <v>70.6</v>
      </c>
      <c r="L311" s="141">
        <v>25.5</v>
      </c>
    </row>
    <row r="312" ht="15" spans="1:12">
      <c r="A312" s="141">
        <f>308</f>
        <v>308</v>
      </c>
      <c r="B312" s="141" t="s">
        <v>369</v>
      </c>
      <c r="C312" s="142" t="s">
        <v>102</v>
      </c>
      <c r="D312" s="141">
        <v>34.3</v>
      </c>
      <c r="E312" s="141">
        <v>9.2</v>
      </c>
      <c r="F312" s="141">
        <v>11.3</v>
      </c>
      <c r="G312" s="141">
        <v>11.8</v>
      </c>
      <c r="H312" s="141">
        <v>99.2</v>
      </c>
      <c r="I312" s="141">
        <v>89.1</v>
      </c>
      <c r="J312" s="141">
        <v>52.9</v>
      </c>
      <c r="K312" s="141">
        <v>42.7</v>
      </c>
      <c r="L312" s="141">
        <v>31.7</v>
      </c>
    </row>
    <row r="313" ht="15" spans="1:12">
      <c r="A313" s="141">
        <f>308</f>
        <v>308</v>
      </c>
      <c r="B313" s="141" t="s">
        <v>370</v>
      </c>
      <c r="C313" s="142" t="s">
        <v>193</v>
      </c>
      <c r="D313" s="141">
        <v>34.3</v>
      </c>
      <c r="E313" s="141">
        <v>19.8</v>
      </c>
      <c r="F313" s="141">
        <v>5.3</v>
      </c>
      <c r="G313" s="141">
        <v>12.8</v>
      </c>
      <c r="H313" s="141">
        <v>65.7</v>
      </c>
      <c r="I313" s="141">
        <v>99.9</v>
      </c>
      <c r="J313" s="141">
        <v>100</v>
      </c>
      <c r="K313" s="141">
        <v>81</v>
      </c>
      <c r="L313" s="141">
        <v>47.4</v>
      </c>
    </row>
    <row r="314" ht="15" spans="1:12">
      <c r="A314" s="141">
        <f>312</f>
        <v>312</v>
      </c>
      <c r="B314" s="141" t="s">
        <v>371</v>
      </c>
      <c r="C314" s="142" t="s">
        <v>13</v>
      </c>
      <c r="D314" s="141">
        <v>34.1</v>
      </c>
      <c r="E314" s="141">
        <v>29.2</v>
      </c>
      <c r="F314" s="141">
        <v>23</v>
      </c>
      <c r="G314" s="141">
        <v>68.3</v>
      </c>
      <c r="H314" s="141">
        <v>11.3</v>
      </c>
      <c r="I314" s="141">
        <v>16</v>
      </c>
      <c r="J314" s="141">
        <v>63.7</v>
      </c>
      <c r="K314" s="141">
        <v>79</v>
      </c>
      <c r="L314" s="141">
        <v>31.3</v>
      </c>
    </row>
    <row r="315" ht="15" spans="1:12">
      <c r="A315" s="141">
        <f>312</f>
        <v>312</v>
      </c>
      <c r="B315" s="141" t="s">
        <v>372</v>
      </c>
      <c r="C315" s="142" t="s">
        <v>13</v>
      </c>
      <c r="D315" s="141">
        <v>34.1</v>
      </c>
      <c r="E315" s="141">
        <v>18.3</v>
      </c>
      <c r="F315" s="141">
        <v>7.2</v>
      </c>
      <c r="G315" s="141">
        <v>48.2</v>
      </c>
      <c r="H315" s="141">
        <v>65.7</v>
      </c>
      <c r="I315" s="141">
        <v>32.9</v>
      </c>
      <c r="J315" s="141">
        <v>30.1</v>
      </c>
      <c r="K315" s="141">
        <v>77.9</v>
      </c>
      <c r="L315" s="141">
        <v>83.1</v>
      </c>
    </row>
    <row r="316" ht="15" spans="1:12">
      <c r="A316" s="141">
        <f>312</f>
        <v>312</v>
      </c>
      <c r="B316" s="141" t="s">
        <v>373</v>
      </c>
      <c r="C316" s="142" t="s">
        <v>41</v>
      </c>
      <c r="D316" s="141">
        <v>34.1</v>
      </c>
      <c r="E316" s="141">
        <v>33.9</v>
      </c>
      <c r="F316" s="141">
        <v>17.5</v>
      </c>
      <c r="G316" s="141">
        <v>19.2</v>
      </c>
      <c r="H316" s="141">
        <v>63.5</v>
      </c>
      <c r="I316" s="141">
        <v>26.5</v>
      </c>
      <c r="J316" s="141">
        <v>15</v>
      </c>
      <c r="K316" s="141">
        <v>61</v>
      </c>
      <c r="L316" s="141">
        <v>13</v>
      </c>
    </row>
    <row r="317" ht="15" spans="1:12">
      <c r="A317" s="141">
        <v>316</v>
      </c>
      <c r="B317" s="141" t="s">
        <v>374</v>
      </c>
      <c r="C317" s="142" t="s">
        <v>51</v>
      </c>
      <c r="D317" s="141">
        <v>33.9</v>
      </c>
      <c r="E317" s="141">
        <v>20.8</v>
      </c>
      <c r="F317" s="141">
        <v>20.9</v>
      </c>
      <c r="G317" s="141">
        <v>61.9</v>
      </c>
      <c r="H317" s="141">
        <v>6.4</v>
      </c>
      <c r="I317" s="141">
        <v>99.4</v>
      </c>
      <c r="J317" s="141">
        <v>94.5</v>
      </c>
      <c r="K317" s="141">
        <v>81.1</v>
      </c>
      <c r="L317" s="141">
        <v>11.4</v>
      </c>
    </row>
    <row r="318" ht="15" spans="1:12">
      <c r="A318" s="141">
        <f>317</f>
        <v>317</v>
      </c>
      <c r="B318" s="141" t="s">
        <v>375</v>
      </c>
      <c r="C318" s="142" t="s">
        <v>13</v>
      </c>
      <c r="D318" s="141">
        <v>33.8</v>
      </c>
      <c r="E318" s="141">
        <v>37</v>
      </c>
      <c r="F318" s="141">
        <v>13.5</v>
      </c>
      <c r="G318" s="141">
        <v>36.8</v>
      </c>
      <c r="H318" s="141">
        <v>41.8</v>
      </c>
      <c r="I318" s="141">
        <v>5.8</v>
      </c>
      <c r="J318" s="141">
        <v>30.2</v>
      </c>
      <c r="K318" s="141">
        <v>89.6</v>
      </c>
      <c r="L318" s="141">
        <v>47.2</v>
      </c>
    </row>
    <row r="319" ht="15" spans="1:12">
      <c r="A319" s="141">
        <f>317</f>
        <v>317</v>
      </c>
      <c r="B319" s="141" t="s">
        <v>376</v>
      </c>
      <c r="C319" s="142" t="s">
        <v>13</v>
      </c>
      <c r="D319" s="141">
        <v>33.8</v>
      </c>
      <c r="E319" s="141">
        <v>42</v>
      </c>
      <c r="F319" s="141">
        <v>31.9</v>
      </c>
      <c r="G319" s="141">
        <v>26.4</v>
      </c>
      <c r="H319" s="141">
        <v>35.6</v>
      </c>
      <c r="I319" s="141">
        <v>15.4</v>
      </c>
      <c r="J319" s="141">
        <v>10.1</v>
      </c>
      <c r="K319" s="141">
        <v>89.8</v>
      </c>
      <c r="L319" s="141">
        <v>41.6</v>
      </c>
    </row>
    <row r="320" ht="15" spans="1:12">
      <c r="A320" s="141">
        <f>317</f>
        <v>317</v>
      </c>
      <c r="B320" s="141" t="s">
        <v>377</v>
      </c>
      <c r="C320" s="142" t="s">
        <v>45</v>
      </c>
      <c r="D320" s="141">
        <v>33.8</v>
      </c>
      <c r="E320" s="141">
        <v>43.3</v>
      </c>
      <c r="F320" s="141">
        <v>12.5</v>
      </c>
      <c r="G320" s="141">
        <v>51.1</v>
      </c>
      <c r="H320" s="141">
        <v>8.3</v>
      </c>
      <c r="I320" s="141">
        <v>37.8</v>
      </c>
      <c r="J320" s="141">
        <v>25.7</v>
      </c>
      <c r="K320" s="141">
        <v>97.4</v>
      </c>
      <c r="L320" s="141">
        <v>13.3</v>
      </c>
    </row>
    <row r="321" ht="15" spans="1:12">
      <c r="A321" s="141">
        <f>320</f>
        <v>320</v>
      </c>
      <c r="B321" s="141" t="s">
        <v>378</v>
      </c>
      <c r="C321" s="142" t="s">
        <v>121</v>
      </c>
      <c r="D321" s="141">
        <v>33.7</v>
      </c>
      <c r="E321" s="141">
        <v>19.8</v>
      </c>
      <c r="F321" s="141">
        <v>25.6</v>
      </c>
      <c r="G321" s="141">
        <v>55</v>
      </c>
      <c r="H321" s="141">
        <v>32.5</v>
      </c>
      <c r="I321" s="141">
        <v>36.2</v>
      </c>
      <c r="J321" s="141">
        <v>74.7</v>
      </c>
      <c r="K321" s="141">
        <v>89</v>
      </c>
      <c r="L321" s="141">
        <v>22.3</v>
      </c>
    </row>
    <row r="322" ht="15" spans="1:12">
      <c r="A322" s="141">
        <f>320</f>
        <v>320</v>
      </c>
      <c r="B322" s="141" t="s">
        <v>379</v>
      </c>
      <c r="C322" s="142" t="s">
        <v>222</v>
      </c>
      <c r="D322" s="141">
        <v>33.7</v>
      </c>
      <c r="E322" s="141">
        <v>31</v>
      </c>
      <c r="F322" s="141">
        <v>48.4</v>
      </c>
      <c r="G322" s="141">
        <v>5.3</v>
      </c>
      <c r="H322" s="141">
        <v>57.1</v>
      </c>
      <c r="I322" s="141">
        <v>29.5</v>
      </c>
      <c r="J322" s="141">
        <v>46.4</v>
      </c>
      <c r="K322" s="141">
        <v>65</v>
      </c>
      <c r="L322" s="141">
        <v>11.7</v>
      </c>
    </row>
    <row r="323" ht="15" spans="1:12">
      <c r="A323" s="141">
        <v>322</v>
      </c>
      <c r="B323" s="141" t="s">
        <v>380</v>
      </c>
      <c r="C323" s="142" t="s">
        <v>102</v>
      </c>
      <c r="D323" s="141">
        <v>33.4</v>
      </c>
      <c r="E323" s="141">
        <v>20.8</v>
      </c>
      <c r="F323" s="141">
        <v>7.6</v>
      </c>
      <c r="G323" s="141">
        <v>3.2</v>
      </c>
      <c r="H323" s="141">
        <v>91.4</v>
      </c>
      <c r="I323" s="141">
        <v>93.1</v>
      </c>
      <c r="J323" s="141">
        <v>11.1</v>
      </c>
      <c r="K323" s="141">
        <v>80.7</v>
      </c>
      <c r="L323" s="141">
        <v>12.9</v>
      </c>
    </row>
    <row r="324" ht="15" spans="1:12">
      <c r="A324" s="141">
        <v>323</v>
      </c>
      <c r="B324" s="141" t="s">
        <v>381</v>
      </c>
      <c r="C324" s="142" t="s">
        <v>92</v>
      </c>
      <c r="D324" s="141">
        <v>33.3</v>
      </c>
      <c r="E324" s="141">
        <v>20.4</v>
      </c>
      <c r="F324" s="141">
        <v>43.3</v>
      </c>
      <c r="G324" s="141">
        <v>1.1</v>
      </c>
      <c r="H324" s="141">
        <v>99.8</v>
      </c>
      <c r="I324" s="141">
        <v>7.4</v>
      </c>
      <c r="J324" s="141">
        <v>2.3</v>
      </c>
      <c r="K324" s="141">
        <v>8.5</v>
      </c>
      <c r="L324" s="141">
        <v>26.1</v>
      </c>
    </row>
    <row r="325" ht="15" spans="1:12">
      <c r="A325" s="141">
        <v>324</v>
      </c>
      <c r="B325" s="141" t="s">
        <v>382</v>
      </c>
      <c r="C325" s="142" t="s">
        <v>179</v>
      </c>
      <c r="D325" s="141">
        <v>33.2</v>
      </c>
      <c r="E325" s="141">
        <v>49.8</v>
      </c>
      <c r="F325" s="141">
        <v>15</v>
      </c>
      <c r="G325" s="141">
        <v>48.5</v>
      </c>
      <c r="H325" s="141">
        <v>5.4</v>
      </c>
      <c r="I325" s="141">
        <v>7.1</v>
      </c>
      <c r="J325" s="141">
        <v>9</v>
      </c>
      <c r="K325" s="141">
        <v>88.4</v>
      </c>
      <c r="L325" s="141">
        <v>16.5</v>
      </c>
    </row>
    <row r="326" ht="15" spans="1:12">
      <c r="A326" s="141">
        <f>325</f>
        <v>325</v>
      </c>
      <c r="B326" s="141" t="s">
        <v>383</v>
      </c>
      <c r="C326" s="142" t="s">
        <v>179</v>
      </c>
      <c r="D326" s="141">
        <v>33.1</v>
      </c>
      <c r="E326" s="141">
        <v>36.6</v>
      </c>
      <c r="F326" s="141">
        <v>47.3</v>
      </c>
      <c r="G326" s="141">
        <v>54</v>
      </c>
      <c r="H326" s="141">
        <v>2.5</v>
      </c>
      <c r="I326" s="141">
        <v>41.8</v>
      </c>
      <c r="J326" s="141">
        <v>3.3</v>
      </c>
      <c r="K326" s="141">
        <v>71.3</v>
      </c>
      <c r="L326" s="141">
        <v>15.5</v>
      </c>
    </row>
    <row r="327" ht="15" spans="1:12">
      <c r="A327" s="141">
        <f>325</f>
        <v>325</v>
      </c>
      <c r="B327" s="141" t="s">
        <v>384</v>
      </c>
      <c r="C327" s="142" t="s">
        <v>15</v>
      </c>
      <c r="D327" s="141">
        <v>33.1</v>
      </c>
      <c r="E327" s="141">
        <v>25.9</v>
      </c>
      <c r="F327" s="141">
        <v>41.8</v>
      </c>
      <c r="G327" s="141">
        <v>33.4</v>
      </c>
      <c r="H327" s="141">
        <v>18.8</v>
      </c>
      <c r="I327" s="141">
        <v>65.8</v>
      </c>
      <c r="J327" s="141">
        <v>93.1</v>
      </c>
      <c r="K327" s="141">
        <v>80</v>
      </c>
      <c r="L327" s="141">
        <v>25.5</v>
      </c>
    </row>
    <row r="328" ht="15" spans="1:12">
      <c r="A328" s="141">
        <v>327</v>
      </c>
      <c r="B328" s="141" t="s">
        <v>385</v>
      </c>
      <c r="C328" s="142" t="s">
        <v>106</v>
      </c>
      <c r="D328" s="141">
        <v>33</v>
      </c>
      <c r="E328" s="141">
        <v>25.6</v>
      </c>
      <c r="F328" s="141">
        <v>37.6</v>
      </c>
      <c r="G328" s="141">
        <v>25.1</v>
      </c>
      <c r="H328" s="141">
        <v>52.6</v>
      </c>
      <c r="I328" s="141">
        <v>39.9</v>
      </c>
      <c r="J328" s="141">
        <v>26.6</v>
      </c>
      <c r="K328" s="141">
        <v>34.4</v>
      </c>
      <c r="L328" s="141">
        <v>50.8</v>
      </c>
    </row>
    <row r="329" ht="15" spans="1:12">
      <c r="A329" s="141">
        <f>328</f>
        <v>328</v>
      </c>
      <c r="B329" s="141" t="s">
        <v>386</v>
      </c>
      <c r="C329" s="142" t="s">
        <v>72</v>
      </c>
      <c r="D329" s="141">
        <v>32.9</v>
      </c>
      <c r="E329" s="141">
        <v>45.4</v>
      </c>
      <c r="F329" s="141">
        <v>28.6</v>
      </c>
      <c r="G329" s="141">
        <v>15.6</v>
      </c>
      <c r="H329" s="141">
        <v>26.4</v>
      </c>
      <c r="I329" s="141">
        <v>27.5</v>
      </c>
      <c r="J329" s="141">
        <v>37.9</v>
      </c>
      <c r="K329" s="141">
        <v>93.7</v>
      </c>
      <c r="L329" s="141">
        <v>7.6</v>
      </c>
    </row>
    <row r="330" ht="15" spans="1:12">
      <c r="A330" s="141">
        <f>328</f>
        <v>328</v>
      </c>
      <c r="B330" s="141" t="s">
        <v>387</v>
      </c>
      <c r="C330" s="142" t="s">
        <v>53</v>
      </c>
      <c r="D330" s="141">
        <v>32.9</v>
      </c>
      <c r="E330" s="141">
        <v>24.9</v>
      </c>
      <c r="F330" s="141">
        <v>21.2</v>
      </c>
      <c r="G330" s="141">
        <v>52.5</v>
      </c>
      <c r="H330" s="141">
        <v>5.4</v>
      </c>
      <c r="I330" s="141">
        <v>88.3</v>
      </c>
      <c r="J330" s="141">
        <v>93.8</v>
      </c>
      <c r="K330" s="141">
        <v>75.6</v>
      </c>
      <c r="L330" s="141">
        <v>24.9</v>
      </c>
    </row>
    <row r="331" ht="15" spans="1:12">
      <c r="A331" s="141">
        <v>330</v>
      </c>
      <c r="B331" s="141" t="s">
        <v>388</v>
      </c>
      <c r="C331" s="142" t="s">
        <v>112</v>
      </c>
      <c r="D331" s="141">
        <v>32.5</v>
      </c>
      <c r="E331" s="141">
        <v>19.8</v>
      </c>
      <c r="F331" s="141">
        <v>28.1</v>
      </c>
      <c r="G331" s="141">
        <v>47.8</v>
      </c>
      <c r="H331" s="141">
        <v>34.2</v>
      </c>
      <c r="I331" s="141">
        <v>30</v>
      </c>
      <c r="J331" s="141">
        <v>73.2</v>
      </c>
      <c r="K331" s="141">
        <v>90.3</v>
      </c>
      <c r="L331" s="141">
        <v>24.3</v>
      </c>
    </row>
    <row r="332" ht="15" spans="1:12">
      <c r="A332" s="141">
        <v>331</v>
      </c>
      <c r="B332" s="141" t="s">
        <v>389</v>
      </c>
      <c r="C332" s="142" t="s">
        <v>118</v>
      </c>
      <c r="D332" s="141">
        <v>32.3</v>
      </c>
      <c r="E332" s="141">
        <v>18.4</v>
      </c>
      <c r="F332" s="141">
        <v>13</v>
      </c>
      <c r="G332" s="141">
        <v>58.2</v>
      </c>
      <c r="H332" s="141">
        <v>12</v>
      </c>
      <c r="I332" s="141">
        <v>88.7</v>
      </c>
      <c r="J332" s="141">
        <v>99.1</v>
      </c>
      <c r="K332" s="141">
        <v>56.8</v>
      </c>
      <c r="L332" s="141">
        <v>54.2</v>
      </c>
    </row>
    <row r="333" ht="15" spans="1:12">
      <c r="A333" s="141">
        <v>332</v>
      </c>
      <c r="B333" s="141" t="s">
        <v>390</v>
      </c>
      <c r="C333" s="142" t="s">
        <v>106</v>
      </c>
      <c r="D333" s="141">
        <v>32.2</v>
      </c>
      <c r="E333" s="141">
        <v>32.7</v>
      </c>
      <c r="F333" s="141">
        <v>18.6</v>
      </c>
      <c r="G333" s="141">
        <v>6.3</v>
      </c>
      <c r="H333" s="141">
        <v>68.3</v>
      </c>
      <c r="I333" s="141">
        <v>28.1</v>
      </c>
      <c r="J333" s="141">
        <v>14.8</v>
      </c>
      <c r="K333" s="141">
        <v>25.2</v>
      </c>
      <c r="L333" s="141">
        <v>17.2</v>
      </c>
    </row>
    <row r="334" ht="15" spans="1:12">
      <c r="A334" s="141">
        <v>333</v>
      </c>
      <c r="B334" s="141" t="s">
        <v>391</v>
      </c>
      <c r="C334" s="142" t="s">
        <v>153</v>
      </c>
      <c r="D334" s="141">
        <v>32.1</v>
      </c>
      <c r="E334" s="141">
        <v>58.1</v>
      </c>
      <c r="F334" s="141">
        <v>25.3</v>
      </c>
      <c r="G334" s="141">
        <v>8.9</v>
      </c>
      <c r="H334" s="141">
        <v>19.3</v>
      </c>
      <c r="I334" s="141">
        <v>1.6</v>
      </c>
      <c r="J334" s="141">
        <v>9.2</v>
      </c>
      <c r="K334" s="141">
        <v>77</v>
      </c>
      <c r="L334" s="141">
        <v>52.2</v>
      </c>
    </row>
    <row r="335" ht="15" spans="1:12">
      <c r="A335" s="141">
        <v>334</v>
      </c>
      <c r="B335" s="141" t="s">
        <v>392</v>
      </c>
      <c r="C335" s="142" t="s">
        <v>393</v>
      </c>
      <c r="D335" s="141">
        <v>32</v>
      </c>
      <c r="E335" s="141">
        <v>18.2</v>
      </c>
      <c r="F335" s="141">
        <v>67.7</v>
      </c>
      <c r="G335" s="141">
        <v>9.6</v>
      </c>
      <c r="H335" s="141">
        <v>77</v>
      </c>
      <c r="I335" s="141">
        <v>5.7</v>
      </c>
      <c r="J335" s="141">
        <v>3</v>
      </c>
      <c r="K335" s="141">
        <v>55.5</v>
      </c>
      <c r="L335" s="141">
        <v>14.6</v>
      </c>
    </row>
    <row r="336" ht="15" spans="1:12">
      <c r="A336" s="141">
        <f>335</f>
        <v>335</v>
      </c>
      <c r="B336" s="141" t="s">
        <v>394</v>
      </c>
      <c r="C336" s="142" t="s">
        <v>72</v>
      </c>
      <c r="D336" s="141">
        <v>31.9</v>
      </c>
      <c r="E336" s="141">
        <v>36.7</v>
      </c>
      <c r="F336" s="141">
        <v>31</v>
      </c>
      <c r="G336" s="141">
        <v>25.6</v>
      </c>
      <c r="H336" s="141">
        <v>24.8</v>
      </c>
      <c r="I336" s="141">
        <v>33</v>
      </c>
      <c r="J336" s="141">
        <v>44.6</v>
      </c>
      <c r="K336" s="141">
        <v>89.7</v>
      </c>
      <c r="L336" s="141">
        <v>27.5</v>
      </c>
    </row>
    <row r="337" ht="15" spans="1:12">
      <c r="A337" s="141">
        <f>335</f>
        <v>335</v>
      </c>
      <c r="B337" s="141" t="s">
        <v>395</v>
      </c>
      <c r="C337" s="142" t="s">
        <v>327</v>
      </c>
      <c r="D337" s="141">
        <v>31.9</v>
      </c>
      <c r="E337" s="141">
        <v>42.5</v>
      </c>
      <c r="F337" s="141">
        <v>20.5</v>
      </c>
      <c r="G337" s="141">
        <v>38.2</v>
      </c>
      <c r="H337" s="141">
        <v>12.3</v>
      </c>
      <c r="I337" s="141">
        <v>41.9</v>
      </c>
      <c r="J337" s="141">
        <v>10</v>
      </c>
      <c r="K337" s="141">
        <v>95.1</v>
      </c>
      <c r="L337" s="141">
        <v>55.4</v>
      </c>
    </row>
    <row r="338" ht="15" spans="1:12">
      <c r="A338" s="141">
        <f>335</f>
        <v>335</v>
      </c>
      <c r="B338" s="141" t="s">
        <v>396</v>
      </c>
      <c r="C338" s="142" t="s">
        <v>102</v>
      </c>
      <c r="D338" s="141">
        <v>31.9</v>
      </c>
      <c r="E338" s="141">
        <v>21.6</v>
      </c>
      <c r="F338" s="141">
        <v>14</v>
      </c>
      <c r="G338" s="141">
        <v>2.1</v>
      </c>
      <c r="H338" s="141">
        <v>96.1</v>
      </c>
      <c r="I338" s="141">
        <v>36.6</v>
      </c>
      <c r="J338" s="141">
        <v>5.5</v>
      </c>
      <c r="K338" s="141">
        <v>77.2</v>
      </c>
      <c r="L338" s="141">
        <v>7.2</v>
      </c>
    </row>
    <row r="339" ht="15" spans="1:12">
      <c r="A339" s="141">
        <v>338</v>
      </c>
      <c r="B339" s="141" t="s">
        <v>397</v>
      </c>
      <c r="C339" s="142" t="s">
        <v>41</v>
      </c>
      <c r="D339" s="141">
        <v>31.8</v>
      </c>
      <c r="E339" s="141">
        <v>22.4</v>
      </c>
      <c r="F339" s="141">
        <v>13</v>
      </c>
      <c r="G339" s="141">
        <v>10.3</v>
      </c>
      <c r="H339" s="141">
        <v>87.2</v>
      </c>
      <c r="I339" s="141">
        <v>17</v>
      </c>
      <c r="J339" s="141">
        <v>20.1</v>
      </c>
      <c r="K339" s="141">
        <v>57.2</v>
      </c>
      <c r="L339" s="141">
        <v>4.9</v>
      </c>
    </row>
    <row r="340" ht="15" spans="1:12">
      <c r="A340" s="141">
        <v>339</v>
      </c>
      <c r="B340" s="141" t="s">
        <v>398</v>
      </c>
      <c r="C340" s="142" t="s">
        <v>13</v>
      </c>
      <c r="D340" s="141">
        <v>31.7</v>
      </c>
      <c r="E340" s="141">
        <v>36.6</v>
      </c>
      <c r="F340" s="141">
        <v>26.3</v>
      </c>
      <c r="G340" s="141">
        <v>29.4</v>
      </c>
      <c r="H340" s="141">
        <v>28.4</v>
      </c>
      <c r="I340" s="141">
        <v>11.8</v>
      </c>
      <c r="J340" s="141">
        <v>43.3</v>
      </c>
      <c r="K340" s="141">
        <v>87.1</v>
      </c>
      <c r="L340" s="141">
        <v>63.8</v>
      </c>
    </row>
    <row r="341" ht="15" spans="1:12">
      <c r="A341" s="141">
        <f>340</f>
        <v>340</v>
      </c>
      <c r="B341" s="141" t="s">
        <v>399</v>
      </c>
      <c r="C341" s="142" t="s">
        <v>72</v>
      </c>
      <c r="D341" s="141">
        <v>31.6</v>
      </c>
      <c r="E341" s="141">
        <v>23.3</v>
      </c>
      <c r="F341" s="141">
        <v>13.1</v>
      </c>
      <c r="G341" s="141">
        <v>85.8</v>
      </c>
      <c r="H341" s="141">
        <v>2.6</v>
      </c>
      <c r="I341" s="141">
        <v>28.8</v>
      </c>
      <c r="J341" s="141">
        <v>33.7</v>
      </c>
      <c r="K341" s="141">
        <v>91.5</v>
      </c>
      <c r="L341" s="141">
        <v>12</v>
      </c>
    </row>
    <row r="342" ht="15" spans="1:12">
      <c r="A342" s="141">
        <f>340</f>
        <v>340</v>
      </c>
      <c r="B342" s="141" t="s">
        <v>400</v>
      </c>
      <c r="C342" s="142" t="s">
        <v>310</v>
      </c>
      <c r="D342" s="141">
        <v>31.6</v>
      </c>
      <c r="E342" s="141">
        <v>12</v>
      </c>
      <c r="F342" s="141">
        <v>7</v>
      </c>
      <c r="G342" s="141">
        <v>7.6</v>
      </c>
      <c r="H342" s="141">
        <v>95.1</v>
      </c>
      <c r="I342" s="141">
        <v>8.6</v>
      </c>
      <c r="J342" s="141">
        <v>99</v>
      </c>
      <c r="K342" s="141">
        <v>11.7</v>
      </c>
      <c r="L342" s="141">
        <v>1</v>
      </c>
    </row>
    <row r="343" ht="15" spans="1:12">
      <c r="A343" s="141">
        <v>342</v>
      </c>
      <c r="B343" s="141" t="s">
        <v>401</v>
      </c>
      <c r="C343" s="142" t="s">
        <v>15</v>
      </c>
      <c r="D343" s="141">
        <v>31.5</v>
      </c>
      <c r="E343" s="141">
        <v>18.6</v>
      </c>
      <c r="F343" s="141">
        <v>10.8</v>
      </c>
      <c r="G343" s="141">
        <v>59.7</v>
      </c>
      <c r="H343" s="141">
        <v>21.5</v>
      </c>
      <c r="I343" s="141">
        <v>54.7</v>
      </c>
      <c r="J343" s="141">
        <v>77.7</v>
      </c>
      <c r="K343" s="141">
        <v>89.5</v>
      </c>
      <c r="L343" s="141">
        <v>12.3</v>
      </c>
    </row>
    <row r="344" ht="15" spans="1:12">
      <c r="A344" s="141">
        <f>343</f>
        <v>343</v>
      </c>
      <c r="B344" s="141" t="s">
        <v>402</v>
      </c>
      <c r="C344" s="142" t="s">
        <v>15</v>
      </c>
      <c r="D344" s="141">
        <v>31.4</v>
      </c>
      <c r="E344" s="141">
        <v>11.2</v>
      </c>
      <c r="F344" s="141">
        <v>3.2</v>
      </c>
      <c r="G344" s="141">
        <v>70.1</v>
      </c>
      <c r="H344" s="141">
        <v>13.1</v>
      </c>
      <c r="I344" s="141">
        <v>98.1</v>
      </c>
      <c r="J344" s="141">
        <v>97.5</v>
      </c>
      <c r="K344" s="141">
        <v>50.5</v>
      </c>
      <c r="L344" s="141">
        <v>8.6</v>
      </c>
    </row>
    <row r="345" ht="15" spans="1:12">
      <c r="A345" s="141">
        <f>343</f>
        <v>343</v>
      </c>
      <c r="B345" s="141" t="s">
        <v>403</v>
      </c>
      <c r="C345" s="142" t="s">
        <v>222</v>
      </c>
      <c r="D345" s="141">
        <v>31.4</v>
      </c>
      <c r="E345" s="141">
        <v>32.5</v>
      </c>
      <c r="F345" s="141">
        <v>25.8</v>
      </c>
      <c r="G345" s="141">
        <v>24.7</v>
      </c>
      <c r="H345" s="141">
        <v>45.1</v>
      </c>
      <c r="I345" s="141">
        <v>21.8</v>
      </c>
      <c r="J345" s="141">
        <v>12.7</v>
      </c>
      <c r="K345" s="141">
        <v>89.2</v>
      </c>
      <c r="L345" s="141">
        <v>18.9</v>
      </c>
    </row>
    <row r="346" ht="15" spans="1:12">
      <c r="A346" s="141">
        <v>345</v>
      </c>
      <c r="B346" s="141" t="s">
        <v>404</v>
      </c>
      <c r="C346" s="142" t="s">
        <v>102</v>
      </c>
      <c r="D346" s="141">
        <v>31.3</v>
      </c>
      <c r="E346" s="141">
        <v>12.5</v>
      </c>
      <c r="F346" s="141">
        <v>24.6</v>
      </c>
      <c r="G346" s="141">
        <v>1.4</v>
      </c>
      <c r="H346" s="141">
        <v>100</v>
      </c>
      <c r="I346" s="141">
        <v>52.4</v>
      </c>
      <c r="J346" s="141">
        <v>15.8</v>
      </c>
      <c r="K346" s="141">
        <v>1.5</v>
      </c>
      <c r="L346" s="141">
        <v>93.9</v>
      </c>
    </row>
    <row r="347" ht="15" spans="1:12">
      <c r="A347" s="141">
        <v>346</v>
      </c>
      <c r="B347" s="141" t="s">
        <v>405</v>
      </c>
      <c r="C347" s="142" t="s">
        <v>49</v>
      </c>
      <c r="D347" s="141">
        <v>31.2</v>
      </c>
      <c r="E347" s="141">
        <v>23.4</v>
      </c>
      <c r="F347" s="141">
        <v>22.2</v>
      </c>
      <c r="G347" s="141">
        <v>9.1</v>
      </c>
      <c r="H347" s="141">
        <v>79.4</v>
      </c>
      <c r="I347" s="141">
        <v>27.3</v>
      </c>
      <c r="J347" s="141">
        <v>8.3</v>
      </c>
      <c r="K347" s="141">
        <v>33.2</v>
      </c>
      <c r="L347" s="141">
        <v>15.8</v>
      </c>
    </row>
    <row r="348" ht="15" spans="1:12">
      <c r="A348" s="141">
        <f>347</f>
        <v>347</v>
      </c>
      <c r="B348" s="141" t="s">
        <v>406</v>
      </c>
      <c r="C348" s="142" t="s">
        <v>222</v>
      </c>
      <c r="D348" s="141">
        <v>31.1</v>
      </c>
      <c r="E348" s="141">
        <v>6.7</v>
      </c>
      <c r="F348" s="141">
        <v>47.6</v>
      </c>
      <c r="G348" s="141">
        <v>2.6</v>
      </c>
      <c r="H348" s="141">
        <v>66.6</v>
      </c>
      <c r="I348" s="141">
        <v>100</v>
      </c>
      <c r="J348" s="141">
        <v>92.9</v>
      </c>
      <c r="K348" s="141">
        <v>6</v>
      </c>
      <c r="L348" s="141">
        <v>67.9</v>
      </c>
    </row>
    <row r="349" ht="15" spans="1:12">
      <c r="A349" s="141">
        <f>347</f>
        <v>347</v>
      </c>
      <c r="B349" s="141" t="s">
        <v>407</v>
      </c>
      <c r="C349" s="142" t="s">
        <v>144</v>
      </c>
      <c r="D349" s="141">
        <v>31.1</v>
      </c>
      <c r="E349" s="141">
        <v>16.9</v>
      </c>
      <c r="F349" s="141">
        <v>15.4</v>
      </c>
      <c r="G349" s="141">
        <v>19.3</v>
      </c>
      <c r="H349" s="141">
        <v>83.6</v>
      </c>
      <c r="I349" s="141">
        <v>3.1</v>
      </c>
      <c r="J349" s="141">
        <v>39.1</v>
      </c>
      <c r="K349" s="141">
        <v>79</v>
      </c>
      <c r="L349" s="141">
        <v>6.3</v>
      </c>
    </row>
    <row r="350" ht="15" spans="1:12">
      <c r="A350" s="141">
        <f>347</f>
        <v>347</v>
      </c>
      <c r="B350" s="141" t="s">
        <v>408</v>
      </c>
      <c r="C350" s="142" t="s">
        <v>112</v>
      </c>
      <c r="D350" s="141">
        <v>31.1</v>
      </c>
      <c r="E350" s="141">
        <v>19.3</v>
      </c>
      <c r="F350" s="141">
        <v>20.6</v>
      </c>
      <c r="G350" s="141">
        <v>44.5</v>
      </c>
      <c r="H350" s="141">
        <v>35.2</v>
      </c>
      <c r="I350" s="141">
        <v>22.7</v>
      </c>
      <c r="J350" s="141">
        <v>82.4</v>
      </c>
      <c r="K350" s="141">
        <v>82.5</v>
      </c>
      <c r="L350" s="141">
        <v>21.1</v>
      </c>
    </row>
    <row r="351" ht="15" spans="1:12">
      <c r="A351" s="141">
        <f>350</f>
        <v>350</v>
      </c>
      <c r="B351" s="141" t="s">
        <v>409</v>
      </c>
      <c r="C351" s="142" t="s">
        <v>193</v>
      </c>
      <c r="D351" s="141">
        <v>31</v>
      </c>
      <c r="E351" s="141">
        <v>11.4</v>
      </c>
      <c r="F351" s="141">
        <v>11</v>
      </c>
      <c r="G351" s="141">
        <v>20</v>
      </c>
      <c r="H351" s="141">
        <v>79.5</v>
      </c>
      <c r="I351" s="141">
        <v>22.4</v>
      </c>
      <c r="J351" s="141">
        <v>84.2</v>
      </c>
      <c r="K351" s="141">
        <v>62.7</v>
      </c>
      <c r="L351" s="141">
        <v>21.1</v>
      </c>
    </row>
    <row r="352" ht="15" spans="1:12">
      <c r="A352" s="141">
        <f>350</f>
        <v>350</v>
      </c>
      <c r="B352" s="141" t="s">
        <v>410</v>
      </c>
      <c r="C352" s="142" t="s">
        <v>13</v>
      </c>
      <c r="D352" s="141">
        <v>31</v>
      </c>
      <c r="E352" s="141">
        <v>15.5</v>
      </c>
      <c r="F352" s="141">
        <v>10.7</v>
      </c>
      <c r="G352" s="141">
        <v>82.8</v>
      </c>
      <c r="H352" s="141">
        <v>11.5</v>
      </c>
      <c r="I352" s="141">
        <v>24.4</v>
      </c>
      <c r="J352" s="141">
        <v>69</v>
      </c>
      <c r="K352" s="141">
        <v>86.9</v>
      </c>
      <c r="L352" s="141">
        <v>35.5</v>
      </c>
    </row>
    <row r="353" ht="15" spans="1:12">
      <c r="A353" s="141">
        <f>352</f>
        <v>352</v>
      </c>
      <c r="B353" s="141" t="s">
        <v>411</v>
      </c>
      <c r="C353" s="142" t="s">
        <v>135</v>
      </c>
      <c r="D353" s="141">
        <v>30.9</v>
      </c>
      <c r="E353" s="141">
        <v>33.9</v>
      </c>
      <c r="F353" s="141">
        <v>27</v>
      </c>
      <c r="G353" s="141">
        <v>25.1</v>
      </c>
      <c r="H353" s="141">
        <v>25.5</v>
      </c>
      <c r="I353" s="141">
        <v>11.4</v>
      </c>
      <c r="J353" s="141">
        <v>76.6</v>
      </c>
      <c r="K353" s="141">
        <v>95.8</v>
      </c>
      <c r="L353" s="141">
        <v>47.9</v>
      </c>
    </row>
    <row r="354" ht="15" spans="1:12">
      <c r="A354" s="141">
        <f>352</f>
        <v>352</v>
      </c>
      <c r="B354" s="141" t="s">
        <v>412</v>
      </c>
      <c r="C354" s="142" t="s">
        <v>72</v>
      </c>
      <c r="D354" s="141">
        <v>30.9</v>
      </c>
      <c r="E354" s="141">
        <v>18.4</v>
      </c>
      <c r="F354" s="141">
        <v>3.3</v>
      </c>
      <c r="G354" s="141">
        <v>9.2</v>
      </c>
      <c r="H354" s="141">
        <v>99.9</v>
      </c>
      <c r="I354" s="141">
        <v>24</v>
      </c>
      <c r="J354" s="141"/>
      <c r="K354" s="141">
        <v>87.7</v>
      </c>
      <c r="L354" s="141">
        <v>8.1</v>
      </c>
    </row>
    <row r="355" ht="15" spans="1:12">
      <c r="A355" s="141">
        <v>354</v>
      </c>
      <c r="B355" s="141" t="s">
        <v>413</v>
      </c>
      <c r="C355" s="142" t="s">
        <v>15</v>
      </c>
      <c r="D355" s="141">
        <v>30.8</v>
      </c>
      <c r="E355" s="141">
        <v>18.9</v>
      </c>
      <c r="F355" s="141">
        <v>15</v>
      </c>
      <c r="G355" s="141">
        <v>30.1</v>
      </c>
      <c r="H355" s="141">
        <v>35.5</v>
      </c>
      <c r="I355" s="141">
        <v>69.8</v>
      </c>
      <c r="J355" s="141">
        <v>99</v>
      </c>
      <c r="K355" s="141">
        <v>57.9</v>
      </c>
      <c r="L355" s="141">
        <v>11.8</v>
      </c>
    </row>
    <row r="356" ht="15" spans="1:12">
      <c r="A356" s="141">
        <f>355</f>
        <v>355</v>
      </c>
      <c r="B356" s="141" t="s">
        <v>414</v>
      </c>
      <c r="C356" s="142" t="s">
        <v>28</v>
      </c>
      <c r="D356" s="141">
        <v>30.7</v>
      </c>
      <c r="E356" s="141">
        <v>20.7</v>
      </c>
      <c r="F356" s="141">
        <v>15</v>
      </c>
      <c r="G356" s="141">
        <v>64.3</v>
      </c>
      <c r="H356" s="141">
        <v>37.7</v>
      </c>
      <c r="I356" s="141">
        <v>4.7</v>
      </c>
      <c r="J356" s="141">
        <v>3.4</v>
      </c>
      <c r="K356" s="141">
        <v>63.4</v>
      </c>
      <c r="L356" s="141">
        <v>14.5</v>
      </c>
    </row>
    <row r="357" ht="15" spans="1:12">
      <c r="A357" s="141">
        <f>355</f>
        <v>355</v>
      </c>
      <c r="B357" s="141" t="s">
        <v>415</v>
      </c>
      <c r="C357" s="142" t="s">
        <v>15</v>
      </c>
      <c r="D357" s="141">
        <v>30.7</v>
      </c>
      <c r="E357" s="141">
        <v>20.6</v>
      </c>
      <c r="F357" s="141">
        <v>18.7</v>
      </c>
      <c r="G357" s="141">
        <v>44.3</v>
      </c>
      <c r="H357" s="141">
        <v>8.6</v>
      </c>
      <c r="I357" s="141">
        <v>99.5</v>
      </c>
      <c r="J357" s="141">
        <v>97.3</v>
      </c>
      <c r="K357" s="141">
        <v>67.6</v>
      </c>
      <c r="L357" s="141">
        <v>42.3</v>
      </c>
    </row>
    <row r="358" ht="15" spans="1:12">
      <c r="A358" s="141">
        <f>355</f>
        <v>355</v>
      </c>
      <c r="B358" s="141" t="s">
        <v>416</v>
      </c>
      <c r="C358" s="142" t="s">
        <v>72</v>
      </c>
      <c r="D358" s="141">
        <v>30.7</v>
      </c>
      <c r="E358" s="141">
        <v>24.1</v>
      </c>
      <c r="F358" s="141">
        <v>24.2</v>
      </c>
      <c r="G358" s="141">
        <v>65.8</v>
      </c>
      <c r="H358" s="141">
        <v>5.7</v>
      </c>
      <c r="I358" s="141">
        <v>47.3</v>
      </c>
      <c r="J358" s="141">
        <v>36.7</v>
      </c>
      <c r="K358" s="141">
        <v>80.9</v>
      </c>
      <c r="L358" s="141">
        <v>28.3</v>
      </c>
    </row>
    <row r="359" ht="15" spans="1:12">
      <c r="A359" s="141">
        <v>358</v>
      </c>
      <c r="B359" s="141" t="s">
        <v>417</v>
      </c>
      <c r="C359" s="142" t="s">
        <v>346</v>
      </c>
      <c r="D359" s="141">
        <v>30.6</v>
      </c>
      <c r="E359" s="141">
        <v>6.5</v>
      </c>
      <c r="F359" s="141">
        <v>7.9</v>
      </c>
      <c r="G359" s="141">
        <v>13</v>
      </c>
      <c r="H359" s="141">
        <v>99.7</v>
      </c>
      <c r="I359" s="141">
        <v>61.2</v>
      </c>
      <c r="J359" s="141">
        <v>28.3</v>
      </c>
      <c r="K359" s="141">
        <v>35.2</v>
      </c>
      <c r="L359" s="141">
        <v>44.1</v>
      </c>
    </row>
    <row r="360" ht="15" spans="1:12">
      <c r="A360" s="141">
        <f>359</f>
        <v>359</v>
      </c>
      <c r="B360" s="141" t="s">
        <v>418</v>
      </c>
      <c r="C360" s="142" t="s">
        <v>102</v>
      </c>
      <c r="D360" s="141">
        <v>30.5</v>
      </c>
      <c r="E360" s="141">
        <v>11.9</v>
      </c>
      <c r="F360" s="141">
        <v>15.5</v>
      </c>
      <c r="G360" s="141">
        <v>7.3</v>
      </c>
      <c r="H360" s="141">
        <v>96.2</v>
      </c>
      <c r="I360" s="141">
        <v>42.8</v>
      </c>
      <c r="J360" s="141">
        <v>23.1</v>
      </c>
      <c r="K360" s="141">
        <v>61.7</v>
      </c>
      <c r="L360" s="141">
        <v>4.2</v>
      </c>
    </row>
    <row r="361" ht="15" spans="1:12">
      <c r="A361" s="141">
        <f>359</f>
        <v>359</v>
      </c>
      <c r="B361" s="141" t="s">
        <v>419</v>
      </c>
      <c r="C361" s="142" t="s">
        <v>53</v>
      </c>
      <c r="D361" s="141">
        <v>30.5</v>
      </c>
      <c r="E361" s="141">
        <v>17.1</v>
      </c>
      <c r="F361" s="141">
        <v>9.8</v>
      </c>
      <c r="G361" s="141">
        <v>71.9</v>
      </c>
      <c r="H361" s="141">
        <v>3.6</v>
      </c>
      <c r="I361" s="141">
        <v>58.2</v>
      </c>
      <c r="J361" s="141">
        <v>91.2</v>
      </c>
      <c r="K361" s="141">
        <v>63.8</v>
      </c>
      <c r="L361" s="141">
        <v>10.4</v>
      </c>
    </row>
    <row r="362" ht="15" spans="1:12">
      <c r="A362" s="141">
        <v>361</v>
      </c>
      <c r="B362" s="141" t="s">
        <v>420</v>
      </c>
      <c r="C362" s="142" t="s">
        <v>96</v>
      </c>
      <c r="D362" s="141">
        <v>30.4</v>
      </c>
      <c r="E362" s="141">
        <v>16.4</v>
      </c>
      <c r="F362" s="141">
        <v>29.8</v>
      </c>
      <c r="G362" s="141">
        <v>46</v>
      </c>
      <c r="H362" s="141">
        <v>31.8</v>
      </c>
      <c r="I362" s="141">
        <v>18.4</v>
      </c>
      <c r="J362" s="141">
        <v>85.2</v>
      </c>
      <c r="K362" s="141">
        <v>65.5</v>
      </c>
      <c r="L362" s="141">
        <v>10.6</v>
      </c>
    </row>
    <row r="363" ht="15" spans="1:12">
      <c r="A363" s="141">
        <v>362</v>
      </c>
      <c r="B363" s="141" t="s">
        <v>421</v>
      </c>
      <c r="C363" s="142" t="s">
        <v>13</v>
      </c>
      <c r="D363" s="141">
        <v>30.3</v>
      </c>
      <c r="E363" s="141">
        <v>27.2</v>
      </c>
      <c r="F363" s="141">
        <v>29</v>
      </c>
      <c r="G363" s="141">
        <v>32.6</v>
      </c>
      <c r="H363" s="141">
        <v>31.3</v>
      </c>
      <c r="I363" s="141">
        <v>32.1</v>
      </c>
      <c r="J363" s="141">
        <v>39.2</v>
      </c>
      <c r="K363" s="141">
        <v>86.1</v>
      </c>
      <c r="L363" s="141">
        <v>66.6</v>
      </c>
    </row>
    <row r="364" ht="15" spans="1:12">
      <c r="A364" s="141">
        <f>363</f>
        <v>363</v>
      </c>
      <c r="B364" s="141" t="s">
        <v>422</v>
      </c>
      <c r="C364" s="142" t="s">
        <v>41</v>
      </c>
      <c r="D364" s="141">
        <v>30.2</v>
      </c>
      <c r="E364" s="141">
        <v>27.3</v>
      </c>
      <c r="F364" s="141">
        <v>35.9</v>
      </c>
      <c r="G364" s="141">
        <v>9.3</v>
      </c>
      <c r="H364" s="141">
        <v>64.1</v>
      </c>
      <c r="I364" s="141">
        <v>9.2</v>
      </c>
      <c r="J364" s="141">
        <v>8.6</v>
      </c>
      <c r="K364" s="141">
        <v>45.1</v>
      </c>
      <c r="L364" s="141">
        <v>12.9</v>
      </c>
    </row>
    <row r="365" ht="15" spans="1:12">
      <c r="A365" s="141">
        <f>363</f>
        <v>363</v>
      </c>
      <c r="B365" s="141" t="s">
        <v>423</v>
      </c>
      <c r="C365" s="142" t="s">
        <v>424</v>
      </c>
      <c r="D365" s="141">
        <v>30.2</v>
      </c>
      <c r="E365" s="141">
        <v>43.8</v>
      </c>
      <c r="F365" s="141">
        <v>63.2</v>
      </c>
      <c r="G365" s="141">
        <v>1.8</v>
      </c>
      <c r="H365" s="141">
        <v>27.7</v>
      </c>
      <c r="I365" s="141">
        <v>1.5</v>
      </c>
      <c r="J365" s="141">
        <v>4.3</v>
      </c>
      <c r="K365" s="141">
        <v>34.5</v>
      </c>
      <c r="L365" s="141">
        <v>48.9</v>
      </c>
    </row>
    <row r="366" ht="15" spans="1:12">
      <c r="A366" s="141">
        <f>363</f>
        <v>363</v>
      </c>
      <c r="B366" s="141" t="s">
        <v>425</v>
      </c>
      <c r="C366" s="142" t="s">
        <v>393</v>
      </c>
      <c r="D366" s="141">
        <v>30.2</v>
      </c>
      <c r="E366" s="141">
        <v>15.4</v>
      </c>
      <c r="F366" s="141">
        <v>38.4</v>
      </c>
      <c r="G366" s="141">
        <v>95.8</v>
      </c>
      <c r="H366" s="141">
        <v>2.6</v>
      </c>
      <c r="I366" s="141">
        <v>2.6</v>
      </c>
      <c r="J366" s="141">
        <v>3.8</v>
      </c>
      <c r="K366" s="141">
        <v>59.2</v>
      </c>
      <c r="L366" s="141">
        <v>16.6</v>
      </c>
    </row>
    <row r="367" ht="15" spans="1:12">
      <c r="A367" s="141">
        <f>363</f>
        <v>363</v>
      </c>
      <c r="B367" s="141" t="s">
        <v>426</v>
      </c>
      <c r="C367" s="142" t="s">
        <v>51</v>
      </c>
      <c r="D367" s="141">
        <v>30.2</v>
      </c>
      <c r="E367" s="141">
        <v>21.7</v>
      </c>
      <c r="F367" s="141">
        <v>12.7</v>
      </c>
      <c r="G367" s="141">
        <v>38.2</v>
      </c>
      <c r="H367" s="141">
        <v>20.8</v>
      </c>
      <c r="I367" s="141">
        <v>65.2</v>
      </c>
      <c r="J367" s="141">
        <v>99.9</v>
      </c>
      <c r="K367" s="141">
        <v>76</v>
      </c>
      <c r="L367" s="141">
        <v>19.1</v>
      </c>
    </row>
    <row r="368" ht="23.25" spans="1:12">
      <c r="A368" s="141">
        <f>363</f>
        <v>363</v>
      </c>
      <c r="B368" s="141" t="s">
        <v>427</v>
      </c>
      <c r="C368" s="142" t="s">
        <v>13</v>
      </c>
      <c r="D368" s="141">
        <v>30.2</v>
      </c>
      <c r="E368" s="141">
        <v>28.5</v>
      </c>
      <c r="F368" s="141">
        <v>25.6</v>
      </c>
      <c r="G368" s="141">
        <v>38.5</v>
      </c>
      <c r="H368" s="141">
        <v>20</v>
      </c>
      <c r="I368" s="141">
        <v>18.5</v>
      </c>
      <c r="J368" s="141">
        <v>68.4</v>
      </c>
      <c r="K368" s="141">
        <v>84.1</v>
      </c>
      <c r="L368" s="141">
        <v>28.5</v>
      </c>
    </row>
    <row r="369" ht="15" spans="1:12">
      <c r="A369" s="141">
        <v>368</v>
      </c>
      <c r="B369" s="141" t="s">
        <v>428</v>
      </c>
      <c r="C369" s="142" t="s">
        <v>118</v>
      </c>
      <c r="D369" s="141">
        <v>30.1</v>
      </c>
      <c r="E369" s="141">
        <v>7.5</v>
      </c>
      <c r="F369" s="141">
        <v>5.9</v>
      </c>
      <c r="G369" s="141">
        <v>39.1</v>
      </c>
      <c r="H369" s="141">
        <v>43.7</v>
      </c>
      <c r="I369" s="141">
        <v>95.5</v>
      </c>
      <c r="J369" s="141">
        <v>100</v>
      </c>
      <c r="K369" s="141">
        <v>20.8</v>
      </c>
      <c r="L369" s="141">
        <v>93.6</v>
      </c>
    </row>
    <row r="370" ht="15" spans="1:12">
      <c r="A370" s="141">
        <f t="shared" ref="A370:A375" si="0">369</f>
        <v>369</v>
      </c>
      <c r="B370" s="141" t="s">
        <v>429</v>
      </c>
      <c r="C370" s="142" t="s">
        <v>280</v>
      </c>
      <c r="D370" s="141">
        <v>29.9</v>
      </c>
      <c r="E370" s="141">
        <v>30.8</v>
      </c>
      <c r="F370" s="141">
        <v>60.9</v>
      </c>
      <c r="G370" s="141">
        <v>1.3</v>
      </c>
      <c r="H370" s="141">
        <v>48.3</v>
      </c>
      <c r="I370" s="141">
        <v>3</v>
      </c>
      <c r="J370" s="141">
        <v>26</v>
      </c>
      <c r="K370" s="141">
        <v>14.5</v>
      </c>
      <c r="L370" s="141">
        <v>10</v>
      </c>
    </row>
    <row r="371" ht="15" spans="1:12">
      <c r="A371" s="141">
        <f t="shared" si="0"/>
        <v>369</v>
      </c>
      <c r="B371" s="141" t="s">
        <v>430</v>
      </c>
      <c r="C371" s="142" t="s">
        <v>226</v>
      </c>
      <c r="D371" s="141">
        <v>29.9</v>
      </c>
      <c r="E371" s="141">
        <v>18.7</v>
      </c>
      <c r="F371" s="141">
        <v>35.8</v>
      </c>
      <c r="G371" s="141">
        <v>17.3</v>
      </c>
      <c r="H371" s="141">
        <v>26.2</v>
      </c>
      <c r="I371" s="141">
        <v>100</v>
      </c>
      <c r="J371" s="141">
        <v>100</v>
      </c>
      <c r="K371" s="141">
        <v>30.2</v>
      </c>
      <c r="L371" s="141">
        <v>79.3</v>
      </c>
    </row>
    <row r="372" ht="15" spans="1:12">
      <c r="A372" s="141">
        <f t="shared" si="0"/>
        <v>369</v>
      </c>
      <c r="B372" s="141" t="s">
        <v>431</v>
      </c>
      <c r="C372" s="142" t="s">
        <v>199</v>
      </c>
      <c r="D372" s="141">
        <v>29.9</v>
      </c>
      <c r="E372" s="141">
        <v>16</v>
      </c>
      <c r="F372" s="141">
        <v>23.9</v>
      </c>
      <c r="G372" s="141">
        <v>94.5</v>
      </c>
      <c r="H372" s="141">
        <v>9.6</v>
      </c>
      <c r="I372" s="141">
        <v>2.5</v>
      </c>
      <c r="J372" s="141">
        <v>1.1</v>
      </c>
      <c r="K372" s="141">
        <v>35.6</v>
      </c>
      <c r="L372" s="141">
        <v>18.4</v>
      </c>
    </row>
    <row r="373" ht="15" spans="1:12">
      <c r="A373" s="141">
        <f t="shared" si="0"/>
        <v>369</v>
      </c>
      <c r="B373" s="141" t="s">
        <v>432</v>
      </c>
      <c r="C373" s="142" t="s">
        <v>121</v>
      </c>
      <c r="D373" s="141">
        <v>29.9</v>
      </c>
      <c r="E373" s="141">
        <v>20</v>
      </c>
      <c r="F373" s="141">
        <v>11.5</v>
      </c>
      <c r="G373" s="141">
        <v>17</v>
      </c>
      <c r="H373" s="141">
        <v>77.1</v>
      </c>
      <c r="I373" s="141">
        <v>10.6</v>
      </c>
      <c r="J373" s="141">
        <v>25.7</v>
      </c>
      <c r="K373" s="141">
        <v>82.4</v>
      </c>
      <c r="L373" s="141">
        <v>6.2</v>
      </c>
    </row>
    <row r="374" ht="15" spans="1:12">
      <c r="A374" s="141">
        <f t="shared" si="0"/>
        <v>369</v>
      </c>
      <c r="B374" s="141" t="s">
        <v>433</v>
      </c>
      <c r="C374" s="142" t="s">
        <v>327</v>
      </c>
      <c r="D374" s="141">
        <v>29.9</v>
      </c>
      <c r="E374" s="141">
        <v>28.7</v>
      </c>
      <c r="F374" s="141">
        <v>20.5</v>
      </c>
      <c r="G374" s="141">
        <v>35</v>
      </c>
      <c r="H374" s="141">
        <v>25</v>
      </c>
      <c r="I374" s="141">
        <v>60.8</v>
      </c>
      <c r="J374" s="141">
        <v>23.6</v>
      </c>
      <c r="K374" s="141">
        <v>88.4</v>
      </c>
      <c r="L374" s="141">
        <v>22.1</v>
      </c>
    </row>
    <row r="375" ht="15" spans="1:12">
      <c r="A375" s="141">
        <f t="shared" si="0"/>
        <v>369</v>
      </c>
      <c r="B375" s="141" t="s">
        <v>434</v>
      </c>
      <c r="C375" s="142" t="s">
        <v>13</v>
      </c>
      <c r="D375" s="141">
        <v>29.9</v>
      </c>
      <c r="E375" s="141">
        <v>14.9</v>
      </c>
      <c r="F375" s="141">
        <v>16.1</v>
      </c>
      <c r="G375" s="141">
        <v>11.2</v>
      </c>
      <c r="H375" s="141">
        <v>80.5</v>
      </c>
      <c r="I375" s="141">
        <v>8.2</v>
      </c>
      <c r="J375" s="141">
        <v>68.9</v>
      </c>
      <c r="K375" s="141">
        <v>80.9</v>
      </c>
      <c r="L375" s="141">
        <v>23.1</v>
      </c>
    </row>
    <row r="376" ht="15" spans="1:12">
      <c r="A376" s="141">
        <f>375</f>
        <v>375</v>
      </c>
      <c r="B376" s="141" t="s">
        <v>435</v>
      </c>
      <c r="C376" s="142" t="s">
        <v>72</v>
      </c>
      <c r="D376" s="141">
        <v>29.8</v>
      </c>
      <c r="E376" s="141">
        <v>7.6</v>
      </c>
      <c r="F376" s="141">
        <v>3.2</v>
      </c>
      <c r="G376" s="141">
        <v>34.4</v>
      </c>
      <c r="H376" s="141">
        <v>80.6</v>
      </c>
      <c r="I376" s="141">
        <v>23</v>
      </c>
      <c r="J376" s="141">
        <v>42.7</v>
      </c>
      <c r="K376" s="141">
        <v>60.7</v>
      </c>
      <c r="L376" s="141">
        <v>7.5</v>
      </c>
    </row>
    <row r="377" ht="15" spans="1:12">
      <c r="A377" s="141">
        <f>375</f>
        <v>375</v>
      </c>
      <c r="B377" s="141" t="s">
        <v>436</v>
      </c>
      <c r="C377" s="142" t="s">
        <v>13</v>
      </c>
      <c r="D377" s="141">
        <v>29.8</v>
      </c>
      <c r="E377" s="141">
        <v>18.6</v>
      </c>
      <c r="F377" s="141">
        <v>5</v>
      </c>
      <c r="G377" s="141">
        <v>81.4</v>
      </c>
      <c r="H377" s="141">
        <v>8</v>
      </c>
      <c r="I377" s="141">
        <v>13.4</v>
      </c>
      <c r="J377" s="141">
        <v>63.5</v>
      </c>
      <c r="K377" s="141">
        <v>60.5</v>
      </c>
      <c r="L377" s="141">
        <v>15.4</v>
      </c>
    </row>
    <row r="378" ht="15" spans="1:12">
      <c r="A378" s="141">
        <f>375</f>
        <v>375</v>
      </c>
      <c r="B378" s="141" t="s">
        <v>437</v>
      </c>
      <c r="C378" s="142" t="s">
        <v>15</v>
      </c>
      <c r="D378" s="141">
        <v>29.8</v>
      </c>
      <c r="E378" s="141">
        <v>18.2</v>
      </c>
      <c r="F378" s="141">
        <v>6.4</v>
      </c>
      <c r="G378" s="141">
        <v>50.7</v>
      </c>
      <c r="H378" s="141">
        <v>16.6</v>
      </c>
      <c r="I378" s="141">
        <v>68.4</v>
      </c>
      <c r="J378" s="141">
        <v>96.7</v>
      </c>
      <c r="K378" s="141">
        <v>69.5</v>
      </c>
      <c r="L378" s="141">
        <v>32.7</v>
      </c>
    </row>
    <row r="379" ht="15" spans="1:12">
      <c r="A379" s="141">
        <f>378</f>
        <v>378</v>
      </c>
      <c r="B379" s="141" t="s">
        <v>438</v>
      </c>
      <c r="C379" s="142" t="s">
        <v>346</v>
      </c>
      <c r="D379" s="141">
        <v>29.7</v>
      </c>
      <c r="E379" s="141">
        <v>19.9</v>
      </c>
      <c r="F379" s="141">
        <v>33.2</v>
      </c>
      <c r="G379" s="141">
        <v>4.9</v>
      </c>
      <c r="H379" s="141">
        <v>68.9</v>
      </c>
      <c r="I379" s="141">
        <v>47.3</v>
      </c>
      <c r="J379" s="141">
        <v>23.7</v>
      </c>
      <c r="K379" s="141">
        <v>75</v>
      </c>
      <c r="L379" s="141">
        <v>8.7</v>
      </c>
    </row>
    <row r="380" ht="15" spans="1:12">
      <c r="A380" s="141">
        <f>378</f>
        <v>378</v>
      </c>
      <c r="B380" s="141" t="s">
        <v>439</v>
      </c>
      <c r="C380" s="142" t="s">
        <v>28</v>
      </c>
      <c r="D380" s="141">
        <v>29.7</v>
      </c>
      <c r="E380" s="141">
        <v>21.2</v>
      </c>
      <c r="F380" s="141">
        <v>5</v>
      </c>
      <c r="G380" s="141">
        <v>70.5</v>
      </c>
      <c r="H380" s="141">
        <v>28.7</v>
      </c>
      <c r="I380" s="141">
        <v>3.7</v>
      </c>
      <c r="J380" s="141">
        <v>11</v>
      </c>
      <c r="K380" s="141">
        <v>39.1</v>
      </c>
      <c r="L380" s="141">
        <v>24.2</v>
      </c>
    </row>
    <row r="381" ht="15" spans="1:12">
      <c r="A381" s="141">
        <f>380</f>
        <v>380</v>
      </c>
      <c r="B381" s="141" t="s">
        <v>440</v>
      </c>
      <c r="C381" s="142" t="s">
        <v>441</v>
      </c>
      <c r="D381" s="141">
        <v>29.6</v>
      </c>
      <c r="E381" s="141">
        <v>11.6</v>
      </c>
      <c r="F381" s="141">
        <v>31.8</v>
      </c>
      <c r="G381" s="141">
        <v>98.3</v>
      </c>
      <c r="H381" s="141">
        <v>7.7</v>
      </c>
      <c r="I381" s="141">
        <v>1.3</v>
      </c>
      <c r="J381" s="141">
        <v>8</v>
      </c>
      <c r="K381" s="141">
        <v>52.3</v>
      </c>
      <c r="L381" s="141">
        <v>82</v>
      </c>
    </row>
    <row r="382" ht="15" spans="1:12">
      <c r="A382" s="141">
        <f>380</f>
        <v>380</v>
      </c>
      <c r="B382" s="141" t="s">
        <v>442</v>
      </c>
      <c r="C382" s="142" t="s">
        <v>13</v>
      </c>
      <c r="D382" s="141">
        <v>29.6</v>
      </c>
      <c r="E382" s="141">
        <v>15.6</v>
      </c>
      <c r="F382" s="141">
        <v>14.3</v>
      </c>
      <c r="G382" s="141">
        <v>46.1</v>
      </c>
      <c r="H382" s="141">
        <v>45.4</v>
      </c>
      <c r="I382" s="141">
        <v>14.2</v>
      </c>
      <c r="J382" s="141">
        <v>55.4</v>
      </c>
      <c r="K382" s="141">
        <v>84.8</v>
      </c>
      <c r="L382" s="141">
        <v>10.2</v>
      </c>
    </row>
    <row r="383" ht="15" spans="1:12">
      <c r="A383" s="141">
        <f>382</f>
        <v>382</v>
      </c>
      <c r="B383" s="141" t="s">
        <v>443</v>
      </c>
      <c r="C383" s="142" t="s">
        <v>102</v>
      </c>
      <c r="D383" s="141">
        <v>29.5</v>
      </c>
      <c r="E383" s="141">
        <v>15</v>
      </c>
      <c r="F383" s="141">
        <v>10.4</v>
      </c>
      <c r="G383" s="141">
        <v>3.7</v>
      </c>
      <c r="H383" s="141">
        <v>81.4</v>
      </c>
      <c r="I383" s="141">
        <v>89.3</v>
      </c>
      <c r="J383" s="141">
        <v>16.4</v>
      </c>
      <c r="K383" s="141">
        <v>45.4</v>
      </c>
      <c r="L383" s="141">
        <v>18.7</v>
      </c>
    </row>
    <row r="384" ht="15" spans="1:12">
      <c r="A384" s="141">
        <f>382</f>
        <v>382</v>
      </c>
      <c r="B384" s="141" t="s">
        <v>444</v>
      </c>
      <c r="C384" s="142" t="s">
        <v>266</v>
      </c>
      <c r="D384" s="141">
        <v>29.5</v>
      </c>
      <c r="E384" s="141">
        <v>41</v>
      </c>
      <c r="F384" s="141">
        <v>82.4</v>
      </c>
      <c r="G384" s="141">
        <v>1.8</v>
      </c>
      <c r="H384" s="141">
        <v>20.1</v>
      </c>
      <c r="I384" s="141">
        <v>1.9</v>
      </c>
      <c r="J384" s="141">
        <v>4.9</v>
      </c>
      <c r="K384" s="141">
        <v>27.6</v>
      </c>
      <c r="L384" s="141">
        <v>37.2</v>
      </c>
    </row>
    <row r="385" ht="15" spans="1:12">
      <c r="A385" s="141">
        <f>384</f>
        <v>384</v>
      </c>
      <c r="B385" s="141" t="s">
        <v>445</v>
      </c>
      <c r="C385" s="142" t="s">
        <v>199</v>
      </c>
      <c r="D385" s="141">
        <v>29.3</v>
      </c>
      <c r="E385" s="141">
        <v>15.1</v>
      </c>
      <c r="F385" s="141">
        <v>16.9</v>
      </c>
      <c r="G385" s="141">
        <v>96.3</v>
      </c>
      <c r="H385" s="141">
        <v>9.5</v>
      </c>
      <c r="I385" s="141">
        <v>1.3</v>
      </c>
      <c r="J385" s="141">
        <v>3.4</v>
      </c>
      <c r="K385" s="141">
        <v>36.6</v>
      </c>
      <c r="L385" s="141">
        <v>23.5</v>
      </c>
    </row>
    <row r="386" ht="15" spans="1:12">
      <c r="A386" s="141">
        <f>384</f>
        <v>384</v>
      </c>
      <c r="B386" s="141" t="s">
        <v>446</v>
      </c>
      <c r="C386" s="142" t="s">
        <v>447</v>
      </c>
      <c r="D386" s="141">
        <v>29.3</v>
      </c>
      <c r="E386" s="141">
        <v>15</v>
      </c>
      <c r="F386" s="141">
        <v>16.9</v>
      </c>
      <c r="G386" s="141">
        <v>14.3</v>
      </c>
      <c r="H386" s="141">
        <v>67.3</v>
      </c>
      <c r="I386" s="141">
        <v>3.7</v>
      </c>
      <c r="J386" s="141">
        <v>100</v>
      </c>
      <c r="K386" s="141">
        <v>86.8</v>
      </c>
      <c r="L386" s="141">
        <v>63.4</v>
      </c>
    </row>
    <row r="387" ht="15" spans="1:12">
      <c r="A387" s="141">
        <f>384</f>
        <v>384</v>
      </c>
      <c r="B387" s="141" t="s">
        <v>448</v>
      </c>
      <c r="C387" s="142" t="s">
        <v>106</v>
      </c>
      <c r="D387" s="141">
        <v>29.3</v>
      </c>
      <c r="E387" s="141">
        <v>9.7</v>
      </c>
      <c r="F387" s="141">
        <v>17</v>
      </c>
      <c r="G387" s="141">
        <v>17</v>
      </c>
      <c r="H387" s="141">
        <v>92.3</v>
      </c>
      <c r="I387" s="141">
        <v>16.1</v>
      </c>
      <c r="J387" s="141">
        <v>18.1</v>
      </c>
      <c r="K387" s="141">
        <v>24</v>
      </c>
      <c r="L387" s="141">
        <v>26.5</v>
      </c>
    </row>
    <row r="388" ht="15" spans="1:12">
      <c r="A388" s="141">
        <f>384</f>
        <v>384</v>
      </c>
      <c r="B388" s="141" t="s">
        <v>449</v>
      </c>
      <c r="C388" s="142" t="s">
        <v>72</v>
      </c>
      <c r="D388" s="141">
        <v>29.3</v>
      </c>
      <c r="E388" s="141">
        <v>33.1</v>
      </c>
      <c r="F388" s="141">
        <v>22.2</v>
      </c>
      <c r="G388" s="141">
        <v>13.6</v>
      </c>
      <c r="H388" s="141">
        <v>46.3</v>
      </c>
      <c r="I388" s="141">
        <v>5.3</v>
      </c>
      <c r="J388" s="141">
        <v>29.1</v>
      </c>
      <c r="K388" s="141">
        <v>83.1</v>
      </c>
      <c r="L388" s="141">
        <v>19.3</v>
      </c>
    </row>
    <row r="389" ht="15" spans="1:12">
      <c r="A389" s="141">
        <f>388</f>
        <v>388</v>
      </c>
      <c r="B389" s="141" t="s">
        <v>450</v>
      </c>
      <c r="C389" s="142" t="s">
        <v>144</v>
      </c>
      <c r="D389" s="141">
        <v>29.2</v>
      </c>
      <c r="E389" s="141">
        <v>7</v>
      </c>
      <c r="F389" s="141">
        <v>18.1</v>
      </c>
      <c r="G389" s="141">
        <v>96.8</v>
      </c>
      <c r="H389" s="141">
        <v>13.5</v>
      </c>
      <c r="I389" s="141">
        <v>11.3</v>
      </c>
      <c r="J389" s="141">
        <v>35.4</v>
      </c>
      <c r="K389" s="141">
        <v>55.2</v>
      </c>
      <c r="L389" s="141">
        <v>11.3</v>
      </c>
    </row>
    <row r="390" ht="15" spans="1:12">
      <c r="A390" s="141">
        <f>388</f>
        <v>388</v>
      </c>
      <c r="B390" s="141" t="s">
        <v>108</v>
      </c>
      <c r="C390" s="142" t="s">
        <v>13</v>
      </c>
      <c r="D390" s="141">
        <v>29.2</v>
      </c>
      <c r="E390" s="141">
        <v>20.5</v>
      </c>
      <c r="F390" s="141">
        <v>12.5</v>
      </c>
      <c r="G390" s="141">
        <v>37.1</v>
      </c>
      <c r="H390" s="141">
        <v>17.8</v>
      </c>
      <c r="I390" s="141">
        <v>95.8</v>
      </c>
      <c r="J390" s="141">
        <v>76</v>
      </c>
      <c r="K390" s="141">
        <v>75.6</v>
      </c>
      <c r="L390" s="141">
        <v>46.2</v>
      </c>
    </row>
    <row r="391" ht="23.25" spans="1:12">
      <c r="A391" s="141">
        <f>390</f>
        <v>390</v>
      </c>
      <c r="B391" s="141" t="s">
        <v>451</v>
      </c>
      <c r="C391" s="142" t="s">
        <v>393</v>
      </c>
      <c r="D391" s="141">
        <v>29.1</v>
      </c>
      <c r="E391" s="141">
        <v>5.2</v>
      </c>
      <c r="F391" s="141">
        <v>8.2</v>
      </c>
      <c r="G391" s="141">
        <v>44.1</v>
      </c>
      <c r="H391" s="141">
        <v>86.4</v>
      </c>
      <c r="I391" s="141"/>
      <c r="J391" s="141"/>
      <c r="K391" s="141">
        <v>23.4</v>
      </c>
      <c r="L391" s="141">
        <v>91.2</v>
      </c>
    </row>
    <row r="392" ht="15" spans="1:12">
      <c r="A392" s="141">
        <f>390</f>
        <v>390</v>
      </c>
      <c r="B392" s="141" t="s">
        <v>452</v>
      </c>
      <c r="C392" s="142" t="s">
        <v>92</v>
      </c>
      <c r="D392" s="141">
        <v>29.1</v>
      </c>
      <c r="E392" s="141">
        <v>9.7</v>
      </c>
      <c r="F392" s="141">
        <v>9.9</v>
      </c>
      <c r="G392" s="141">
        <v>1.1</v>
      </c>
      <c r="H392" s="141">
        <v>87.8</v>
      </c>
      <c r="I392" s="141">
        <v>96.7</v>
      </c>
      <c r="J392" s="141">
        <v>29.4</v>
      </c>
      <c r="K392" s="141">
        <v>4</v>
      </c>
      <c r="L392" s="141">
        <v>11.8</v>
      </c>
    </row>
    <row r="393" ht="15" spans="1:12">
      <c r="A393" s="141">
        <f>392</f>
        <v>392</v>
      </c>
      <c r="B393" s="141" t="s">
        <v>453</v>
      </c>
      <c r="C393" s="142" t="s">
        <v>49</v>
      </c>
      <c r="D393" s="141">
        <v>29</v>
      </c>
      <c r="E393" s="141">
        <v>16.7</v>
      </c>
      <c r="F393" s="141">
        <v>35.3</v>
      </c>
      <c r="G393" s="141">
        <v>8.6</v>
      </c>
      <c r="H393" s="141">
        <v>72.4</v>
      </c>
      <c r="I393" s="141">
        <v>34.7</v>
      </c>
      <c r="J393" s="141">
        <v>13.9</v>
      </c>
      <c r="K393" s="141">
        <v>33</v>
      </c>
      <c r="L393" s="141">
        <v>12.8</v>
      </c>
    </row>
    <row r="394" ht="15" spans="1:12">
      <c r="A394" s="141">
        <f>392</f>
        <v>392</v>
      </c>
      <c r="B394" s="141" t="s">
        <v>454</v>
      </c>
      <c r="C394" s="142" t="s">
        <v>41</v>
      </c>
      <c r="D394" s="141">
        <v>29</v>
      </c>
      <c r="E394" s="141">
        <v>10.6</v>
      </c>
      <c r="F394" s="141">
        <v>4.8</v>
      </c>
      <c r="G394" s="141">
        <v>15.8</v>
      </c>
      <c r="H394" s="141">
        <v>100</v>
      </c>
      <c r="I394" s="141">
        <v>16.6</v>
      </c>
      <c r="J394" s="141">
        <v>3.2</v>
      </c>
      <c r="K394" s="141">
        <v>24.7</v>
      </c>
      <c r="L394" s="141">
        <v>6.4</v>
      </c>
    </row>
    <row r="395" ht="15" spans="1:12">
      <c r="A395" s="141">
        <f>392</f>
        <v>392</v>
      </c>
      <c r="B395" s="141" t="s">
        <v>455</v>
      </c>
      <c r="C395" s="142" t="s">
        <v>144</v>
      </c>
      <c r="D395" s="141">
        <v>29</v>
      </c>
      <c r="E395" s="141">
        <v>15.6</v>
      </c>
      <c r="F395" s="141">
        <v>22.6</v>
      </c>
      <c r="G395" s="141">
        <v>55.6</v>
      </c>
      <c r="H395" s="141">
        <v>30</v>
      </c>
      <c r="I395" s="141">
        <v>7.5</v>
      </c>
      <c r="J395" s="141">
        <v>56.8</v>
      </c>
      <c r="K395" s="141">
        <v>84.4</v>
      </c>
      <c r="L395" s="141">
        <v>24.6</v>
      </c>
    </row>
    <row r="396" ht="15" spans="1:12">
      <c r="A396" s="141">
        <f>392</f>
        <v>392</v>
      </c>
      <c r="B396" s="141" t="s">
        <v>456</v>
      </c>
      <c r="C396" s="142" t="s">
        <v>13</v>
      </c>
      <c r="D396" s="141">
        <v>29</v>
      </c>
      <c r="E396" s="141">
        <v>16.5</v>
      </c>
      <c r="F396" s="141">
        <v>7.6</v>
      </c>
      <c r="G396" s="141">
        <v>38</v>
      </c>
      <c r="H396" s="141">
        <v>62.5</v>
      </c>
      <c r="I396" s="141">
        <v>9.2</v>
      </c>
      <c r="J396" s="141">
        <v>18.9</v>
      </c>
      <c r="K396" s="141">
        <v>82.2</v>
      </c>
      <c r="L396" s="141">
        <v>15.2</v>
      </c>
    </row>
    <row r="397" ht="15" spans="1:12">
      <c r="A397" s="141">
        <f>396</f>
        <v>396</v>
      </c>
      <c r="B397" s="141" t="s">
        <v>457</v>
      </c>
      <c r="C397" s="142" t="s">
        <v>199</v>
      </c>
      <c r="D397" s="141">
        <v>28.7</v>
      </c>
      <c r="E397" s="141">
        <v>4.7</v>
      </c>
      <c r="F397" s="141">
        <v>4.3</v>
      </c>
      <c r="G397" s="141">
        <v>88.7</v>
      </c>
      <c r="H397" s="141">
        <v>42.1</v>
      </c>
      <c r="I397" s="141"/>
      <c r="J397" s="141">
        <v>2.5</v>
      </c>
      <c r="K397" s="141">
        <v>23.8</v>
      </c>
      <c r="L397" s="141">
        <v>37.2</v>
      </c>
    </row>
    <row r="398" ht="15" spans="1:12">
      <c r="A398" s="141">
        <f>396</f>
        <v>396</v>
      </c>
      <c r="B398" s="141" t="s">
        <v>458</v>
      </c>
      <c r="C398" s="142" t="s">
        <v>28</v>
      </c>
      <c r="D398" s="141">
        <v>28.7</v>
      </c>
      <c r="E398" s="141">
        <v>13.8</v>
      </c>
      <c r="F398" s="141">
        <v>32.8</v>
      </c>
      <c r="G398" s="141">
        <v>76.4</v>
      </c>
      <c r="H398" s="141">
        <v>19.2</v>
      </c>
      <c r="I398" s="141">
        <v>3.8</v>
      </c>
      <c r="J398" s="141">
        <v>9.8</v>
      </c>
      <c r="K398" s="141">
        <v>59.4</v>
      </c>
      <c r="L398" s="141">
        <v>17.7</v>
      </c>
    </row>
    <row r="399" ht="15" spans="1:12">
      <c r="A399" s="141">
        <f>398</f>
        <v>398</v>
      </c>
      <c r="B399" s="141" t="s">
        <v>459</v>
      </c>
      <c r="C399" s="142" t="s">
        <v>102</v>
      </c>
      <c r="D399" s="141">
        <v>28.6</v>
      </c>
      <c r="E399" s="141">
        <v>9.4</v>
      </c>
      <c r="F399" s="141">
        <v>7.8</v>
      </c>
      <c r="G399" s="141">
        <v>5.3</v>
      </c>
      <c r="H399" s="141">
        <v>91.9</v>
      </c>
      <c r="I399" s="141">
        <v>80.6</v>
      </c>
      <c r="J399" s="141">
        <v>8.9</v>
      </c>
      <c r="K399" s="141">
        <v>78</v>
      </c>
      <c r="L399" s="141">
        <v>4.5</v>
      </c>
    </row>
    <row r="400" ht="15" spans="1:12">
      <c r="A400" s="141">
        <f>398</f>
        <v>398</v>
      </c>
      <c r="B400" s="141" t="s">
        <v>460</v>
      </c>
      <c r="C400" s="142" t="s">
        <v>82</v>
      </c>
      <c r="D400" s="141">
        <v>28.6</v>
      </c>
      <c r="E400" s="141">
        <v>14.8</v>
      </c>
      <c r="F400" s="141">
        <v>30.7</v>
      </c>
      <c r="G400" s="141">
        <v>50.1</v>
      </c>
      <c r="H400" s="141">
        <v>10.6</v>
      </c>
      <c r="I400" s="141">
        <v>52</v>
      </c>
      <c r="J400" s="141">
        <v>95.3</v>
      </c>
      <c r="K400" s="141">
        <v>51.9</v>
      </c>
      <c r="L400" s="141">
        <v>10.6</v>
      </c>
    </row>
    <row r="401" ht="15" spans="1:12">
      <c r="A401" s="141">
        <f>400</f>
        <v>400</v>
      </c>
      <c r="B401" s="141" t="s">
        <v>461</v>
      </c>
      <c r="C401" s="142" t="s">
        <v>222</v>
      </c>
      <c r="D401" s="141">
        <v>28.4</v>
      </c>
      <c r="E401" s="141">
        <v>26</v>
      </c>
      <c r="F401" s="141">
        <v>10.2</v>
      </c>
      <c r="G401" s="141">
        <v>17.6</v>
      </c>
      <c r="H401" s="141">
        <v>60.3</v>
      </c>
      <c r="I401" s="141">
        <v>20.8</v>
      </c>
      <c r="J401" s="141">
        <v>4.8</v>
      </c>
      <c r="K401" s="141">
        <v>84.6</v>
      </c>
      <c r="L401" s="141">
        <v>13.9</v>
      </c>
    </row>
    <row r="402" ht="15" spans="1:12">
      <c r="A402" s="141">
        <f>400</f>
        <v>400</v>
      </c>
      <c r="B402" s="141" t="s">
        <v>462</v>
      </c>
      <c r="C402" s="142" t="s">
        <v>463</v>
      </c>
      <c r="D402" s="141">
        <v>28.4</v>
      </c>
      <c r="E402" s="141">
        <v>20</v>
      </c>
      <c r="F402" s="141">
        <v>27.5</v>
      </c>
      <c r="G402" s="141">
        <v>3.1</v>
      </c>
      <c r="H402" s="141">
        <v>79.8</v>
      </c>
      <c r="I402" s="141">
        <v>9.1</v>
      </c>
      <c r="J402" s="141">
        <v>10.4</v>
      </c>
      <c r="K402" s="141">
        <v>74.3</v>
      </c>
      <c r="L402" s="141">
        <v>52.4</v>
      </c>
    </row>
    <row r="403" ht="15" spans="1:12">
      <c r="A403" s="141">
        <f>402</f>
        <v>402</v>
      </c>
      <c r="B403" s="141" t="s">
        <v>464</v>
      </c>
      <c r="C403" s="142" t="s">
        <v>140</v>
      </c>
      <c r="D403" s="141">
        <v>28.3</v>
      </c>
      <c r="E403" s="141">
        <v>14.9</v>
      </c>
      <c r="F403" s="141">
        <v>3.9</v>
      </c>
      <c r="G403" s="141">
        <v>1.5</v>
      </c>
      <c r="H403" s="141">
        <v>100</v>
      </c>
      <c r="I403" s="141">
        <v>19.8</v>
      </c>
      <c r="J403" s="141">
        <v>10.1</v>
      </c>
      <c r="K403" s="141">
        <v>1.7</v>
      </c>
      <c r="L403" s="141">
        <v>99.6</v>
      </c>
    </row>
    <row r="404" ht="15" spans="1:12">
      <c r="A404" s="141">
        <f>402</f>
        <v>402</v>
      </c>
      <c r="B404" s="141" t="s">
        <v>465</v>
      </c>
      <c r="C404" s="142" t="s">
        <v>15</v>
      </c>
      <c r="D404" s="141">
        <v>28.3</v>
      </c>
      <c r="E404" s="141">
        <v>16.8</v>
      </c>
      <c r="F404" s="141">
        <v>7.5</v>
      </c>
      <c r="G404" s="141">
        <v>42.5</v>
      </c>
      <c r="H404" s="141">
        <v>15.8</v>
      </c>
      <c r="I404" s="141">
        <v>86.9</v>
      </c>
      <c r="J404" s="141">
        <v>94.3</v>
      </c>
      <c r="K404" s="141">
        <v>64.7</v>
      </c>
      <c r="L404" s="141">
        <v>11.5</v>
      </c>
    </row>
    <row r="405" ht="15" spans="1:12">
      <c r="A405" s="141">
        <v>404</v>
      </c>
      <c r="B405" s="141" t="s">
        <v>466</v>
      </c>
      <c r="C405" s="142" t="s">
        <v>179</v>
      </c>
      <c r="D405" s="141">
        <v>28.2</v>
      </c>
      <c r="E405" s="141">
        <v>40.6</v>
      </c>
      <c r="F405" s="141">
        <v>14.7</v>
      </c>
      <c r="G405" s="141">
        <v>41.7</v>
      </c>
      <c r="H405" s="141">
        <v>7</v>
      </c>
      <c r="I405" s="141">
        <v>4.6</v>
      </c>
      <c r="J405" s="141">
        <v>6.6</v>
      </c>
      <c r="K405" s="141">
        <v>90.8</v>
      </c>
      <c r="L405" s="141">
        <v>12.1</v>
      </c>
    </row>
    <row r="406" ht="15" spans="1:12">
      <c r="A406" s="141">
        <v>405</v>
      </c>
      <c r="B406" s="141" t="s">
        <v>467</v>
      </c>
      <c r="C406" s="142" t="s">
        <v>191</v>
      </c>
      <c r="D406" s="141">
        <v>28.1</v>
      </c>
      <c r="E406" s="141">
        <v>18.7</v>
      </c>
      <c r="F406" s="141">
        <v>28.9</v>
      </c>
      <c r="G406" s="141">
        <v>1.3</v>
      </c>
      <c r="H406" s="141">
        <v>79.7</v>
      </c>
      <c r="I406" s="141">
        <v>4.1</v>
      </c>
      <c r="J406" s="141">
        <v>22.8</v>
      </c>
      <c r="K406" s="141">
        <v>12</v>
      </c>
      <c r="L406" s="141">
        <v>13.7</v>
      </c>
    </row>
    <row r="407" ht="15" spans="1:12">
      <c r="A407" s="141">
        <f>406</f>
        <v>406</v>
      </c>
      <c r="B407" s="141" t="s">
        <v>468</v>
      </c>
      <c r="C407" s="142" t="s">
        <v>28</v>
      </c>
      <c r="D407" s="141">
        <v>28</v>
      </c>
      <c r="E407" s="141">
        <v>18.2</v>
      </c>
      <c r="F407" s="141">
        <v>4</v>
      </c>
      <c r="G407" s="141">
        <v>83.5</v>
      </c>
      <c r="H407" s="141">
        <v>14.6</v>
      </c>
      <c r="I407" s="141">
        <v>5.8</v>
      </c>
      <c r="J407" s="141">
        <v>5.9</v>
      </c>
      <c r="K407" s="141">
        <v>69.2</v>
      </c>
      <c r="L407" s="141">
        <v>18.6</v>
      </c>
    </row>
    <row r="408" ht="15" spans="1:12">
      <c r="A408" s="141">
        <f>406</f>
        <v>406</v>
      </c>
      <c r="B408" s="141" t="s">
        <v>469</v>
      </c>
      <c r="C408" s="142" t="s">
        <v>28</v>
      </c>
      <c r="D408" s="141">
        <v>28</v>
      </c>
      <c r="E408" s="141">
        <v>10.7</v>
      </c>
      <c r="F408" s="141">
        <v>3.5</v>
      </c>
      <c r="G408" s="141">
        <v>93.7</v>
      </c>
      <c r="H408" s="141">
        <v>18.6</v>
      </c>
      <c r="I408" s="141">
        <v>4.6</v>
      </c>
      <c r="J408" s="141">
        <v>10.5</v>
      </c>
      <c r="K408" s="141">
        <v>65.1</v>
      </c>
      <c r="L408" s="141">
        <v>28.9</v>
      </c>
    </row>
    <row r="409" ht="15" spans="1:12">
      <c r="A409" s="141">
        <f>408</f>
        <v>408</v>
      </c>
      <c r="B409" s="141" t="s">
        <v>470</v>
      </c>
      <c r="C409" s="142" t="s">
        <v>13</v>
      </c>
      <c r="D409" s="141">
        <v>27.9</v>
      </c>
      <c r="E409" s="141">
        <v>19.1</v>
      </c>
      <c r="F409" s="141">
        <v>19.2</v>
      </c>
      <c r="G409" s="141">
        <v>20.8</v>
      </c>
      <c r="H409" s="141">
        <v>63.5</v>
      </c>
      <c r="I409" s="141">
        <v>5.3</v>
      </c>
      <c r="J409" s="141">
        <v>21.2</v>
      </c>
      <c r="K409" s="141">
        <v>77.9</v>
      </c>
      <c r="L409" s="141">
        <v>19.8</v>
      </c>
    </row>
    <row r="410" ht="15" spans="1:12">
      <c r="A410" s="141">
        <f>408</f>
        <v>408</v>
      </c>
      <c r="B410" s="141" t="s">
        <v>471</v>
      </c>
      <c r="C410" s="142" t="s">
        <v>270</v>
      </c>
      <c r="D410" s="141">
        <v>27.9</v>
      </c>
      <c r="E410" s="141">
        <v>25</v>
      </c>
      <c r="F410" s="141">
        <v>24.3</v>
      </c>
      <c r="G410" s="141">
        <v>23.2</v>
      </c>
      <c r="H410" s="141">
        <v>35.4</v>
      </c>
      <c r="I410" s="141">
        <v>4.6</v>
      </c>
      <c r="J410" s="141">
        <v>67</v>
      </c>
      <c r="K410" s="141">
        <v>54.4</v>
      </c>
      <c r="L410" s="141">
        <v>49.1</v>
      </c>
    </row>
    <row r="411" ht="15" spans="1:12">
      <c r="A411" s="141">
        <f>410</f>
        <v>410</v>
      </c>
      <c r="B411" s="141" t="s">
        <v>472</v>
      </c>
      <c r="C411" s="142" t="s">
        <v>49</v>
      </c>
      <c r="D411" s="141">
        <v>27.8</v>
      </c>
      <c r="E411" s="141">
        <v>11.3</v>
      </c>
      <c r="F411" s="141">
        <v>26</v>
      </c>
      <c r="G411" s="141">
        <v>1.6</v>
      </c>
      <c r="H411" s="141">
        <v>82.3</v>
      </c>
      <c r="I411" s="141">
        <v>41.3</v>
      </c>
      <c r="J411" s="141">
        <v>34</v>
      </c>
      <c r="K411" s="141">
        <v>13</v>
      </c>
      <c r="L411" s="141">
        <v>7.8</v>
      </c>
    </row>
    <row r="412" ht="15" spans="1:12">
      <c r="A412" s="141">
        <f>410</f>
        <v>410</v>
      </c>
      <c r="B412" s="141" t="s">
        <v>473</v>
      </c>
      <c r="C412" s="142" t="s">
        <v>72</v>
      </c>
      <c r="D412" s="141">
        <v>27.8</v>
      </c>
      <c r="E412" s="141">
        <v>16.2</v>
      </c>
      <c r="F412" s="141">
        <v>4.2</v>
      </c>
      <c r="G412" s="141">
        <v>85.5</v>
      </c>
      <c r="H412" s="141">
        <v>4.6</v>
      </c>
      <c r="I412" s="141">
        <v>10.6</v>
      </c>
      <c r="J412" s="141">
        <v>43.8</v>
      </c>
      <c r="K412" s="141">
        <v>77.3</v>
      </c>
      <c r="L412" s="141">
        <v>2.9</v>
      </c>
    </row>
    <row r="413" ht="15" spans="1:12">
      <c r="A413" s="141">
        <f>412</f>
        <v>412</v>
      </c>
      <c r="B413" s="141" t="s">
        <v>474</v>
      </c>
      <c r="C413" s="142" t="s">
        <v>15</v>
      </c>
      <c r="D413" s="141">
        <v>27.7</v>
      </c>
      <c r="E413" s="141">
        <v>11.1</v>
      </c>
      <c r="F413" s="141">
        <v>13.2</v>
      </c>
      <c r="G413" s="141">
        <v>49.4</v>
      </c>
      <c r="H413" s="141">
        <v>9.9</v>
      </c>
      <c r="I413" s="141">
        <v>98.6</v>
      </c>
      <c r="J413" s="141">
        <v>99.7</v>
      </c>
      <c r="K413" s="141">
        <v>86.7</v>
      </c>
      <c r="L413" s="141">
        <v>22.4</v>
      </c>
    </row>
    <row r="414" ht="15" spans="1:12">
      <c r="A414" s="141">
        <f>412</f>
        <v>412</v>
      </c>
      <c r="B414" s="141" t="s">
        <v>475</v>
      </c>
      <c r="C414" s="142" t="s">
        <v>288</v>
      </c>
      <c r="D414" s="141">
        <v>27.7</v>
      </c>
      <c r="E414" s="141">
        <v>15.2</v>
      </c>
      <c r="F414" s="141">
        <v>21.5</v>
      </c>
      <c r="G414" s="141">
        <v>18.3</v>
      </c>
      <c r="H414" s="141">
        <v>40.3</v>
      </c>
      <c r="I414" s="141">
        <v>58.4</v>
      </c>
      <c r="J414" s="141">
        <v>94.3</v>
      </c>
      <c r="K414" s="141">
        <v>88.1</v>
      </c>
      <c r="L414" s="141">
        <v>38.9</v>
      </c>
    </row>
    <row r="415" ht="15" spans="1:12">
      <c r="A415" s="141">
        <f>412</f>
        <v>412</v>
      </c>
      <c r="B415" s="141" t="s">
        <v>476</v>
      </c>
      <c r="C415" s="142" t="s">
        <v>477</v>
      </c>
      <c r="D415" s="141">
        <v>27.7</v>
      </c>
      <c r="E415" s="141">
        <v>32.4</v>
      </c>
      <c r="F415" s="141">
        <v>47.6</v>
      </c>
      <c r="G415" s="141">
        <v>1.8</v>
      </c>
      <c r="H415" s="141">
        <v>46.8</v>
      </c>
      <c r="I415" s="141">
        <v>1.3</v>
      </c>
      <c r="J415" s="141">
        <v>2.1</v>
      </c>
      <c r="K415" s="141">
        <v>41.1</v>
      </c>
      <c r="L415" s="141">
        <v>46.4</v>
      </c>
    </row>
    <row r="416" ht="15" spans="1:12">
      <c r="A416" s="141">
        <v>415</v>
      </c>
      <c r="B416" s="141" t="s">
        <v>478</v>
      </c>
      <c r="C416" s="142" t="s">
        <v>144</v>
      </c>
      <c r="D416" s="141">
        <v>27.6</v>
      </c>
      <c r="E416" s="141">
        <v>23.7</v>
      </c>
      <c r="F416" s="141">
        <v>27.7</v>
      </c>
      <c r="G416" s="141">
        <v>37.8</v>
      </c>
      <c r="H416" s="141">
        <v>27.7</v>
      </c>
      <c r="I416" s="141">
        <v>6.9</v>
      </c>
      <c r="J416" s="141">
        <v>36.3</v>
      </c>
      <c r="K416" s="141">
        <v>84.3</v>
      </c>
      <c r="L416" s="141">
        <v>5.8</v>
      </c>
    </row>
    <row r="417" ht="15" spans="1:12">
      <c r="A417" s="141">
        <f>416</f>
        <v>416</v>
      </c>
      <c r="B417" s="141" t="s">
        <v>479</v>
      </c>
      <c r="C417" s="142" t="s">
        <v>72</v>
      </c>
      <c r="D417" s="141">
        <v>27.5</v>
      </c>
      <c r="E417" s="141">
        <v>21.4</v>
      </c>
      <c r="F417" s="141">
        <v>8.9</v>
      </c>
      <c r="G417" s="141">
        <v>72.6</v>
      </c>
      <c r="H417" s="141">
        <v>2.2</v>
      </c>
      <c r="I417" s="141">
        <v>28.5</v>
      </c>
      <c r="J417" s="141">
        <v>29.7</v>
      </c>
      <c r="K417" s="141">
        <v>84.8</v>
      </c>
      <c r="L417" s="141">
        <v>12.5</v>
      </c>
    </row>
    <row r="418" ht="15" spans="1:12">
      <c r="A418" s="141">
        <f>416</f>
        <v>416</v>
      </c>
      <c r="B418" s="141" t="s">
        <v>480</v>
      </c>
      <c r="C418" s="142" t="s">
        <v>13</v>
      </c>
      <c r="D418" s="141">
        <v>27.5</v>
      </c>
      <c r="E418" s="141">
        <v>19.3</v>
      </c>
      <c r="F418" s="141">
        <v>9.8</v>
      </c>
      <c r="G418" s="141">
        <v>34.7</v>
      </c>
      <c r="H418" s="141">
        <v>31.7</v>
      </c>
      <c r="I418" s="141">
        <v>60.2</v>
      </c>
      <c r="J418" s="141">
        <v>47.5</v>
      </c>
      <c r="K418" s="141">
        <v>79.1</v>
      </c>
      <c r="L418" s="141">
        <v>24.5</v>
      </c>
    </row>
    <row r="419" ht="15" spans="1:12">
      <c r="A419" s="141">
        <f>416</f>
        <v>416</v>
      </c>
      <c r="B419" s="143" t="s">
        <v>481</v>
      </c>
      <c r="C419" s="142" t="s">
        <v>482</v>
      </c>
      <c r="D419" s="141">
        <v>27.5</v>
      </c>
      <c r="E419" s="141">
        <v>28.3</v>
      </c>
      <c r="F419" s="141">
        <v>20.2</v>
      </c>
      <c r="G419" s="141">
        <v>4.1</v>
      </c>
      <c r="H419" s="141">
        <v>40.8</v>
      </c>
      <c r="I419" s="141">
        <v>4.3</v>
      </c>
      <c r="J419" s="141">
        <v>96.1</v>
      </c>
      <c r="K419" s="141">
        <v>21.9</v>
      </c>
      <c r="L419" s="141">
        <v>92.5</v>
      </c>
    </row>
    <row r="420" ht="15" spans="1:12">
      <c r="A420" s="141">
        <f>416</f>
        <v>416</v>
      </c>
      <c r="B420" s="141" t="s">
        <v>483</v>
      </c>
      <c r="C420" s="142" t="s">
        <v>179</v>
      </c>
      <c r="D420" s="141">
        <v>27.5</v>
      </c>
      <c r="E420" s="141">
        <v>34.2</v>
      </c>
      <c r="F420" s="141">
        <v>14.8</v>
      </c>
      <c r="G420" s="141">
        <v>55.4</v>
      </c>
      <c r="H420" s="141">
        <v>4.8</v>
      </c>
      <c r="I420" s="141">
        <v>1.1</v>
      </c>
      <c r="J420" s="141">
        <v>2.6</v>
      </c>
      <c r="K420" s="141">
        <v>91.3</v>
      </c>
      <c r="L420" s="141">
        <v>17</v>
      </c>
    </row>
    <row r="421" ht="15" spans="1:12">
      <c r="A421" s="141">
        <f>420</f>
        <v>420</v>
      </c>
      <c r="B421" s="141" t="s">
        <v>484</v>
      </c>
      <c r="C421" s="142" t="s">
        <v>72</v>
      </c>
      <c r="D421" s="141">
        <v>27.4</v>
      </c>
      <c r="E421" s="141">
        <v>21.3</v>
      </c>
      <c r="F421" s="141">
        <v>15.6</v>
      </c>
      <c r="G421" s="141">
        <v>17.4</v>
      </c>
      <c r="H421" s="141">
        <v>54.4</v>
      </c>
      <c r="I421" s="141">
        <v>17.9</v>
      </c>
      <c r="J421" s="141">
        <v>39.3</v>
      </c>
      <c r="K421" s="141">
        <v>92.5</v>
      </c>
      <c r="L421" s="141">
        <v>11.2</v>
      </c>
    </row>
    <row r="422" ht="15" spans="1:12">
      <c r="A422" s="141">
        <f>420</f>
        <v>420</v>
      </c>
      <c r="B422" s="141" t="s">
        <v>485</v>
      </c>
      <c r="C422" s="142" t="s">
        <v>72</v>
      </c>
      <c r="D422" s="141">
        <v>27.4</v>
      </c>
      <c r="E422" s="141">
        <v>26</v>
      </c>
      <c r="F422" s="141">
        <v>6.6</v>
      </c>
      <c r="G422" s="141">
        <v>9.9</v>
      </c>
      <c r="H422" s="141">
        <v>66.6</v>
      </c>
      <c r="I422" s="141">
        <v>17.1</v>
      </c>
      <c r="J422" s="141"/>
      <c r="K422" s="141">
        <v>85.9</v>
      </c>
      <c r="L422" s="141">
        <v>13.5</v>
      </c>
    </row>
    <row r="423" ht="15" spans="1:12">
      <c r="A423" s="141">
        <f>422</f>
        <v>422</v>
      </c>
      <c r="B423" s="141" t="s">
        <v>486</v>
      </c>
      <c r="C423" s="142" t="s">
        <v>487</v>
      </c>
      <c r="D423" s="141">
        <v>27.3</v>
      </c>
      <c r="E423" s="141">
        <v>18.7</v>
      </c>
      <c r="F423" s="141">
        <v>45.7</v>
      </c>
      <c r="G423" s="141">
        <v>67.9</v>
      </c>
      <c r="H423" s="141">
        <v>5.3</v>
      </c>
      <c r="I423" s="141">
        <v>7.5</v>
      </c>
      <c r="J423" s="141">
        <v>1.4</v>
      </c>
      <c r="K423" s="141">
        <v>68.9</v>
      </c>
      <c r="L423" s="141">
        <v>68</v>
      </c>
    </row>
    <row r="424" ht="15" spans="1:12">
      <c r="A424" s="141">
        <f>422</f>
        <v>422</v>
      </c>
      <c r="B424" s="141" t="s">
        <v>488</v>
      </c>
      <c r="C424" s="142" t="s">
        <v>28</v>
      </c>
      <c r="D424" s="141">
        <v>27.3</v>
      </c>
      <c r="E424" s="141">
        <v>21.1</v>
      </c>
      <c r="F424" s="141">
        <v>8.5</v>
      </c>
      <c r="G424" s="141">
        <v>22.3</v>
      </c>
      <c r="H424" s="141">
        <v>54.2</v>
      </c>
      <c r="I424" s="141">
        <v>7</v>
      </c>
      <c r="J424" s="141">
        <v>44.3</v>
      </c>
      <c r="K424" s="141">
        <v>56</v>
      </c>
      <c r="L424" s="141">
        <v>13</v>
      </c>
    </row>
    <row r="425" ht="15" spans="1:12">
      <c r="A425" s="141">
        <f>422</f>
        <v>422</v>
      </c>
      <c r="B425" s="141" t="s">
        <v>489</v>
      </c>
      <c r="C425" s="142" t="s">
        <v>28</v>
      </c>
      <c r="D425" s="141">
        <v>27.3</v>
      </c>
      <c r="E425" s="141">
        <v>23.9</v>
      </c>
      <c r="F425" s="141">
        <v>8.8</v>
      </c>
      <c r="G425" s="141">
        <v>59.3</v>
      </c>
      <c r="H425" s="141">
        <v>21.8</v>
      </c>
      <c r="I425" s="141">
        <v>3.8</v>
      </c>
      <c r="J425" s="141">
        <v>6.1</v>
      </c>
      <c r="K425" s="141">
        <v>61.6</v>
      </c>
      <c r="L425" s="141">
        <v>23.7</v>
      </c>
    </row>
    <row r="426" ht="15" spans="1:12">
      <c r="A426" s="141">
        <f>425</f>
        <v>425</v>
      </c>
      <c r="B426" s="141" t="s">
        <v>490</v>
      </c>
      <c r="C426" s="142" t="s">
        <v>51</v>
      </c>
      <c r="D426" s="141">
        <v>27.2</v>
      </c>
      <c r="E426" s="141">
        <v>12.1</v>
      </c>
      <c r="F426" s="141">
        <v>7</v>
      </c>
      <c r="G426" s="141">
        <v>53.5</v>
      </c>
      <c r="H426" s="141">
        <v>6.3</v>
      </c>
      <c r="I426" s="141">
        <v>93.8</v>
      </c>
      <c r="J426" s="141">
        <v>97.7</v>
      </c>
      <c r="K426" s="141">
        <v>83.7</v>
      </c>
      <c r="L426" s="141">
        <v>14.7</v>
      </c>
    </row>
    <row r="427" ht="15" spans="1:12">
      <c r="A427" s="141">
        <f>425</f>
        <v>425</v>
      </c>
      <c r="B427" s="141" t="s">
        <v>491</v>
      </c>
      <c r="C427" s="142" t="s">
        <v>15</v>
      </c>
      <c r="D427" s="141">
        <v>27.2</v>
      </c>
      <c r="E427" s="141">
        <v>18.5</v>
      </c>
      <c r="F427" s="141">
        <v>33.7</v>
      </c>
      <c r="G427" s="141">
        <v>24.4</v>
      </c>
      <c r="H427" s="141">
        <v>25.9</v>
      </c>
      <c r="I427" s="141">
        <v>52.8</v>
      </c>
      <c r="J427" s="141">
        <v>72.8</v>
      </c>
      <c r="K427" s="141">
        <v>83.2</v>
      </c>
      <c r="L427" s="141">
        <v>7.3</v>
      </c>
    </row>
    <row r="428" ht="15" spans="1:12">
      <c r="A428" s="141">
        <f>425</f>
        <v>425</v>
      </c>
      <c r="B428" s="141" t="s">
        <v>492</v>
      </c>
      <c r="C428" s="142" t="s">
        <v>13</v>
      </c>
      <c r="D428" s="141">
        <v>27.2</v>
      </c>
      <c r="E428" s="141">
        <v>17.7</v>
      </c>
      <c r="F428" s="141">
        <v>10.6</v>
      </c>
      <c r="G428" s="141">
        <v>57.9</v>
      </c>
      <c r="H428" s="141">
        <v>7.2</v>
      </c>
      <c r="I428" s="141">
        <v>42.7</v>
      </c>
      <c r="J428" s="141">
        <v>76</v>
      </c>
      <c r="K428" s="141">
        <v>70.9</v>
      </c>
      <c r="L428" s="141">
        <v>35.5</v>
      </c>
    </row>
    <row r="429" ht="15" spans="1:12">
      <c r="A429" s="141">
        <f>428</f>
        <v>428</v>
      </c>
      <c r="B429" s="141" t="s">
        <v>493</v>
      </c>
      <c r="C429" s="142" t="s">
        <v>106</v>
      </c>
      <c r="D429" s="141">
        <v>27.1</v>
      </c>
      <c r="E429" s="141">
        <v>25.3</v>
      </c>
      <c r="F429" s="141">
        <v>24.9</v>
      </c>
      <c r="G429" s="141">
        <v>27.3</v>
      </c>
      <c r="H429" s="141">
        <v>36.7</v>
      </c>
      <c r="I429" s="141">
        <v>10.6</v>
      </c>
      <c r="J429" s="141">
        <v>20.6</v>
      </c>
      <c r="K429" s="141">
        <v>31.2</v>
      </c>
      <c r="L429" s="141">
        <v>7.5</v>
      </c>
    </row>
    <row r="430" ht="15" spans="1:12">
      <c r="A430" s="141">
        <f>428</f>
        <v>428</v>
      </c>
      <c r="B430" s="141" t="s">
        <v>494</v>
      </c>
      <c r="C430" s="142" t="s">
        <v>13</v>
      </c>
      <c r="D430" s="141">
        <v>27.1</v>
      </c>
      <c r="E430" s="141">
        <v>7.9</v>
      </c>
      <c r="F430" s="141">
        <v>8.2</v>
      </c>
      <c r="G430" s="141">
        <v>11.6</v>
      </c>
      <c r="H430" s="141">
        <v>100</v>
      </c>
      <c r="I430" s="141">
        <v>10</v>
      </c>
      <c r="J430" s="141">
        <v>4</v>
      </c>
      <c r="K430" s="141">
        <v>75.4</v>
      </c>
      <c r="L430" s="141">
        <v>4.6</v>
      </c>
    </row>
    <row r="431" ht="15" spans="1:12">
      <c r="A431" s="141">
        <f>428</f>
        <v>428</v>
      </c>
      <c r="B431" s="141" t="s">
        <v>495</v>
      </c>
      <c r="C431" s="142" t="s">
        <v>28</v>
      </c>
      <c r="D431" s="141">
        <v>27.1</v>
      </c>
      <c r="E431" s="141">
        <v>13.1</v>
      </c>
      <c r="F431" s="141">
        <v>3.4</v>
      </c>
      <c r="G431" s="141">
        <v>93.2</v>
      </c>
      <c r="H431" s="141">
        <v>11.8</v>
      </c>
      <c r="I431" s="141">
        <v>3.4</v>
      </c>
      <c r="J431" s="141">
        <v>3.7</v>
      </c>
      <c r="K431" s="141">
        <v>56.2</v>
      </c>
      <c r="L431" s="141">
        <v>4.6</v>
      </c>
    </row>
    <row r="432" ht="15" spans="1:12">
      <c r="A432" s="141">
        <f>428</f>
        <v>428</v>
      </c>
      <c r="B432" s="141" t="s">
        <v>496</v>
      </c>
      <c r="C432" s="142" t="s">
        <v>288</v>
      </c>
      <c r="D432" s="141">
        <v>27.1</v>
      </c>
      <c r="E432" s="141">
        <v>25.1</v>
      </c>
      <c r="F432" s="141">
        <v>38.9</v>
      </c>
      <c r="G432" s="141">
        <v>30.5</v>
      </c>
      <c r="H432" s="141">
        <v>12.3</v>
      </c>
      <c r="I432" s="141">
        <v>9.1</v>
      </c>
      <c r="J432" s="141">
        <v>80.8</v>
      </c>
      <c r="K432" s="141">
        <v>91.4</v>
      </c>
      <c r="L432" s="141">
        <v>89.2</v>
      </c>
    </row>
    <row r="433" ht="15" spans="1:12">
      <c r="A433" s="141">
        <v>432</v>
      </c>
      <c r="B433" s="141" t="s">
        <v>497</v>
      </c>
      <c r="C433" s="142" t="s">
        <v>92</v>
      </c>
      <c r="D433" s="141">
        <v>27</v>
      </c>
      <c r="E433" s="141">
        <v>17.5</v>
      </c>
      <c r="F433" s="141">
        <v>32.7</v>
      </c>
      <c r="G433" s="141">
        <v>1.8</v>
      </c>
      <c r="H433" s="141">
        <v>77.9</v>
      </c>
      <c r="I433" s="141">
        <v>9.5</v>
      </c>
      <c r="J433" s="141">
        <v>2.7</v>
      </c>
      <c r="K433" s="141">
        <v>3.6</v>
      </c>
      <c r="L433" s="141">
        <v>11.5</v>
      </c>
    </row>
    <row r="434" ht="15" spans="1:12">
      <c r="A434" s="141">
        <v>433</v>
      </c>
      <c r="B434" s="141" t="s">
        <v>498</v>
      </c>
      <c r="C434" s="142" t="s">
        <v>53</v>
      </c>
      <c r="D434" s="141">
        <v>26.9</v>
      </c>
      <c r="E434" s="141">
        <v>20</v>
      </c>
      <c r="F434" s="141">
        <v>17.8</v>
      </c>
      <c r="G434" s="141">
        <v>27.6</v>
      </c>
      <c r="H434" s="141">
        <v>32</v>
      </c>
      <c r="I434" s="141">
        <v>33.5</v>
      </c>
      <c r="J434" s="141">
        <v>67.4</v>
      </c>
      <c r="K434" s="141">
        <v>84.6</v>
      </c>
      <c r="L434" s="141">
        <v>17</v>
      </c>
    </row>
    <row r="435" ht="15" spans="1:12">
      <c r="A435" s="141">
        <f>434</f>
        <v>434</v>
      </c>
      <c r="B435" s="141" t="s">
        <v>499</v>
      </c>
      <c r="C435" s="142" t="s">
        <v>102</v>
      </c>
      <c r="D435" s="141">
        <v>26.8</v>
      </c>
      <c r="E435" s="141">
        <v>8.4</v>
      </c>
      <c r="F435" s="141">
        <v>3.4</v>
      </c>
      <c r="G435" s="141">
        <v>1.9</v>
      </c>
      <c r="H435" s="141">
        <v>93.2</v>
      </c>
      <c r="I435" s="141">
        <v>63.4</v>
      </c>
      <c r="J435" s="141">
        <v>15.4</v>
      </c>
      <c r="K435" s="141">
        <v>40.5</v>
      </c>
      <c r="L435" s="141">
        <v>11.6</v>
      </c>
    </row>
    <row r="436" ht="15" spans="1:12">
      <c r="A436" s="141">
        <f>434</f>
        <v>434</v>
      </c>
      <c r="B436" s="141" t="s">
        <v>500</v>
      </c>
      <c r="C436" s="142" t="s">
        <v>45</v>
      </c>
      <c r="D436" s="141">
        <v>26.8</v>
      </c>
      <c r="E436" s="141">
        <v>40.7</v>
      </c>
      <c r="F436" s="141">
        <v>6.8</v>
      </c>
      <c r="G436" s="141">
        <v>24.9</v>
      </c>
      <c r="H436" s="141">
        <v>5.1</v>
      </c>
      <c r="I436" s="141">
        <v>37.4</v>
      </c>
      <c r="J436" s="141">
        <v>37.3</v>
      </c>
      <c r="K436" s="141">
        <v>86.6</v>
      </c>
      <c r="L436" s="141">
        <v>11.2</v>
      </c>
    </row>
    <row r="437" ht="15" spans="1:12">
      <c r="A437" s="141">
        <f>436</f>
        <v>436</v>
      </c>
      <c r="B437" s="141" t="s">
        <v>501</v>
      </c>
      <c r="C437" s="142" t="s">
        <v>106</v>
      </c>
      <c r="D437" s="141">
        <v>26.6</v>
      </c>
      <c r="E437" s="141">
        <v>15.2</v>
      </c>
      <c r="F437" s="141">
        <v>58.2</v>
      </c>
      <c r="G437" s="141">
        <v>32.2</v>
      </c>
      <c r="H437" s="141">
        <v>28.9</v>
      </c>
      <c r="I437" s="141">
        <v>24.6</v>
      </c>
      <c r="J437" s="141">
        <v>23.2</v>
      </c>
      <c r="K437" s="141">
        <v>24.3</v>
      </c>
      <c r="L437" s="141">
        <v>25.1</v>
      </c>
    </row>
    <row r="438" ht="15" spans="1:12">
      <c r="A438" s="141">
        <f>436</f>
        <v>436</v>
      </c>
      <c r="B438" s="141" t="s">
        <v>502</v>
      </c>
      <c r="C438" s="142" t="s">
        <v>179</v>
      </c>
      <c r="D438" s="141">
        <v>26.6</v>
      </c>
      <c r="E438" s="141">
        <v>3</v>
      </c>
      <c r="F438" s="141">
        <v>1.4</v>
      </c>
      <c r="G438" s="141">
        <v>22.7</v>
      </c>
      <c r="H438" s="141">
        <v>99.7</v>
      </c>
      <c r="I438" s="141">
        <v>4.9</v>
      </c>
      <c r="J438" s="141">
        <v>8.7</v>
      </c>
      <c r="K438" s="141">
        <v>35.7</v>
      </c>
      <c r="L438" s="141">
        <v>9.5</v>
      </c>
    </row>
    <row r="439" ht="15" spans="1:12">
      <c r="A439" s="141">
        <f>438</f>
        <v>438</v>
      </c>
      <c r="B439" s="141" t="s">
        <v>503</v>
      </c>
      <c r="C439" s="142" t="s">
        <v>15</v>
      </c>
      <c r="D439" s="141">
        <v>26.5</v>
      </c>
      <c r="E439" s="141">
        <v>27</v>
      </c>
      <c r="F439" s="141">
        <v>41.4</v>
      </c>
      <c r="G439" s="141">
        <v>9.2</v>
      </c>
      <c r="H439" s="141">
        <v>13</v>
      </c>
      <c r="I439" s="141">
        <v>71.9</v>
      </c>
      <c r="J439" s="141">
        <v>67.3</v>
      </c>
      <c r="K439" s="141">
        <v>52.1</v>
      </c>
      <c r="L439" s="141">
        <v>32.7</v>
      </c>
    </row>
    <row r="440" ht="15" spans="1:12">
      <c r="A440" s="141">
        <f>438</f>
        <v>438</v>
      </c>
      <c r="B440" s="141" t="s">
        <v>504</v>
      </c>
      <c r="C440" s="142" t="s">
        <v>327</v>
      </c>
      <c r="D440" s="141">
        <v>26.5</v>
      </c>
      <c r="E440" s="141">
        <v>30.1</v>
      </c>
      <c r="F440" s="141">
        <v>13.8</v>
      </c>
      <c r="G440" s="141">
        <v>38.6</v>
      </c>
      <c r="H440" s="141">
        <v>14.5</v>
      </c>
      <c r="I440" s="141">
        <v>33.7</v>
      </c>
      <c r="J440" s="141">
        <v>12.3</v>
      </c>
      <c r="K440" s="141">
        <v>86.3</v>
      </c>
      <c r="L440" s="141">
        <v>30.9</v>
      </c>
    </row>
    <row r="441" ht="15" spans="1:12">
      <c r="A441" s="141">
        <f>438</f>
        <v>438</v>
      </c>
      <c r="B441" s="141" t="s">
        <v>505</v>
      </c>
      <c r="C441" s="142" t="s">
        <v>13</v>
      </c>
      <c r="D441" s="141">
        <v>26.5</v>
      </c>
      <c r="E441" s="141">
        <v>5.4</v>
      </c>
      <c r="F441" s="141">
        <v>7.3</v>
      </c>
      <c r="G441" s="141">
        <v>12.6</v>
      </c>
      <c r="H441" s="141">
        <v>100</v>
      </c>
      <c r="I441" s="141">
        <v>12.9</v>
      </c>
      <c r="J441" s="141">
        <v>6</v>
      </c>
      <c r="K441" s="141">
        <v>50.8</v>
      </c>
      <c r="L441" s="141">
        <v>43</v>
      </c>
    </row>
    <row r="442" ht="15" spans="1:12">
      <c r="A442" s="141">
        <f>441</f>
        <v>441</v>
      </c>
      <c r="B442" s="141" t="s">
        <v>506</v>
      </c>
      <c r="C442" s="142" t="s">
        <v>153</v>
      </c>
      <c r="D442" s="141">
        <v>26.4</v>
      </c>
      <c r="E442" s="141">
        <v>11.3</v>
      </c>
      <c r="F442" s="141">
        <v>4.8</v>
      </c>
      <c r="G442" s="141">
        <v>6.6</v>
      </c>
      <c r="H442" s="141">
        <v>98.2</v>
      </c>
      <c r="I442" s="141">
        <v>1.5</v>
      </c>
      <c r="J442" s="141">
        <v>5.6</v>
      </c>
      <c r="K442" s="141">
        <v>45.3</v>
      </c>
      <c r="L442" s="141">
        <v>3.1</v>
      </c>
    </row>
    <row r="443" ht="15" spans="1:12">
      <c r="A443" s="141">
        <f>441</f>
        <v>441</v>
      </c>
      <c r="B443" s="141" t="s">
        <v>507</v>
      </c>
      <c r="C443" s="142" t="s">
        <v>72</v>
      </c>
      <c r="D443" s="141">
        <v>26.4</v>
      </c>
      <c r="E443" s="141">
        <v>10.2</v>
      </c>
      <c r="F443" s="141">
        <v>7.5</v>
      </c>
      <c r="G443" s="141">
        <v>9</v>
      </c>
      <c r="H443" s="141">
        <v>86.8</v>
      </c>
      <c r="I443" s="141">
        <v>41</v>
      </c>
      <c r="J443" s="141">
        <v>5.5</v>
      </c>
      <c r="K443" s="141">
        <v>80.3</v>
      </c>
      <c r="L443" s="141">
        <v>23.6</v>
      </c>
    </row>
    <row r="444" ht="15" spans="1:12">
      <c r="A444" s="141">
        <f t="shared" ref="A444:A449" si="1">443</f>
        <v>443</v>
      </c>
      <c r="B444" s="141" t="s">
        <v>508</v>
      </c>
      <c r="C444" s="142" t="s">
        <v>441</v>
      </c>
      <c r="D444" s="141">
        <v>26.3</v>
      </c>
      <c r="E444" s="141">
        <v>5</v>
      </c>
      <c r="F444" s="141">
        <v>23.4</v>
      </c>
      <c r="G444" s="141">
        <v>99.6</v>
      </c>
      <c r="H444" s="141">
        <v>4.9</v>
      </c>
      <c r="I444" s="141">
        <v>2.4</v>
      </c>
      <c r="J444" s="141">
        <v>15.7</v>
      </c>
      <c r="K444" s="141">
        <v>62.6</v>
      </c>
      <c r="L444" s="141">
        <v>39.9</v>
      </c>
    </row>
    <row r="445" ht="15" spans="1:12">
      <c r="A445" s="141">
        <f t="shared" si="1"/>
        <v>443</v>
      </c>
      <c r="B445" s="141" t="s">
        <v>509</v>
      </c>
      <c r="C445" s="142" t="s">
        <v>191</v>
      </c>
      <c r="D445" s="141">
        <v>26.3</v>
      </c>
      <c r="E445" s="141">
        <v>11.8</v>
      </c>
      <c r="F445" s="141">
        <v>13.7</v>
      </c>
      <c r="G445" s="141">
        <v>1</v>
      </c>
      <c r="H445" s="141">
        <v>90.5</v>
      </c>
      <c r="I445" s="141">
        <v>21.3</v>
      </c>
      <c r="J445" s="141">
        <v>15</v>
      </c>
      <c r="K445" s="141">
        <v>2.7</v>
      </c>
      <c r="L445" s="141">
        <v>10.8</v>
      </c>
    </row>
    <row r="446" ht="15" spans="1:12">
      <c r="A446" s="141">
        <f t="shared" si="1"/>
        <v>443</v>
      </c>
      <c r="B446" s="141" t="s">
        <v>510</v>
      </c>
      <c r="C446" s="142" t="s">
        <v>28</v>
      </c>
      <c r="D446" s="141">
        <v>26.3</v>
      </c>
      <c r="E446" s="141">
        <v>13.1</v>
      </c>
      <c r="F446" s="141">
        <v>4.4</v>
      </c>
      <c r="G446" s="141">
        <v>67.8</v>
      </c>
      <c r="H446" s="141">
        <v>31</v>
      </c>
      <c r="I446" s="141">
        <v>5.5</v>
      </c>
      <c r="J446" s="141">
        <v>8.3</v>
      </c>
      <c r="K446" s="141">
        <v>52.1</v>
      </c>
      <c r="L446" s="141">
        <v>13.8</v>
      </c>
    </row>
    <row r="447" ht="15" spans="1:12">
      <c r="A447" s="141">
        <f t="shared" si="1"/>
        <v>443</v>
      </c>
      <c r="B447" s="141" t="s">
        <v>511</v>
      </c>
      <c r="C447" s="142" t="s">
        <v>13</v>
      </c>
      <c r="D447" s="141">
        <v>26.3</v>
      </c>
      <c r="E447" s="141">
        <v>14.8</v>
      </c>
      <c r="F447" s="141">
        <v>8.2</v>
      </c>
      <c r="G447" s="141">
        <v>52.9</v>
      </c>
      <c r="H447" s="141">
        <v>14.7</v>
      </c>
      <c r="I447" s="141">
        <v>95</v>
      </c>
      <c r="J447" s="141">
        <v>23.7</v>
      </c>
      <c r="K447" s="141">
        <v>31.3</v>
      </c>
      <c r="L447" s="141">
        <v>22.8</v>
      </c>
    </row>
    <row r="448" ht="15" spans="1:12">
      <c r="A448" s="141">
        <f t="shared" si="1"/>
        <v>443</v>
      </c>
      <c r="B448" s="141" t="s">
        <v>512</v>
      </c>
      <c r="C448" s="142" t="s">
        <v>15</v>
      </c>
      <c r="D448" s="141">
        <v>26.3</v>
      </c>
      <c r="E448" s="141">
        <v>17.9</v>
      </c>
      <c r="F448" s="141">
        <v>10.2</v>
      </c>
      <c r="G448" s="141">
        <v>16.4</v>
      </c>
      <c r="H448" s="141">
        <v>23.8</v>
      </c>
      <c r="I448" s="141">
        <v>99.7</v>
      </c>
      <c r="J448" s="141">
        <v>100</v>
      </c>
      <c r="K448" s="141">
        <v>17.9</v>
      </c>
      <c r="L448" s="141">
        <v>68.6</v>
      </c>
    </row>
    <row r="449" ht="15" spans="1:12">
      <c r="A449" s="141">
        <f t="shared" si="1"/>
        <v>443</v>
      </c>
      <c r="B449" s="141" t="s">
        <v>513</v>
      </c>
      <c r="C449" s="142" t="s">
        <v>13</v>
      </c>
      <c r="D449" s="141">
        <v>26.3</v>
      </c>
      <c r="E449" s="141">
        <v>25.5</v>
      </c>
      <c r="F449" s="141">
        <v>24.4</v>
      </c>
      <c r="G449" s="141">
        <v>36.2</v>
      </c>
      <c r="H449" s="141">
        <v>15.3</v>
      </c>
      <c r="I449" s="141">
        <v>6.4</v>
      </c>
      <c r="J449" s="141">
        <v>57.4</v>
      </c>
      <c r="K449" s="141">
        <v>78.7</v>
      </c>
      <c r="L449" s="141">
        <v>13.3</v>
      </c>
    </row>
    <row r="450" ht="15" spans="1:12">
      <c r="A450" s="141">
        <f>449</f>
        <v>449</v>
      </c>
      <c r="B450" s="141" t="s">
        <v>514</v>
      </c>
      <c r="C450" s="142" t="s">
        <v>280</v>
      </c>
      <c r="D450" s="141">
        <v>26.2</v>
      </c>
      <c r="E450" s="141">
        <v>19.6</v>
      </c>
      <c r="F450" s="141">
        <v>28.5</v>
      </c>
      <c r="G450" s="141">
        <v>1.7</v>
      </c>
      <c r="H450" s="141">
        <v>60.7</v>
      </c>
      <c r="I450" s="141">
        <v>3.3</v>
      </c>
      <c r="J450" s="141">
        <v>54.6</v>
      </c>
      <c r="K450" s="141">
        <v>21.6</v>
      </c>
      <c r="L450" s="141">
        <v>11.6</v>
      </c>
    </row>
    <row r="451" ht="15" spans="1:12">
      <c r="A451" s="141">
        <f>449</f>
        <v>449</v>
      </c>
      <c r="B451" s="141" t="s">
        <v>515</v>
      </c>
      <c r="C451" s="142" t="s">
        <v>104</v>
      </c>
      <c r="D451" s="141">
        <v>26.2</v>
      </c>
      <c r="E451" s="141">
        <v>4.7</v>
      </c>
      <c r="F451" s="141">
        <v>3.8</v>
      </c>
      <c r="G451" s="141">
        <v>16.6</v>
      </c>
      <c r="H451" s="141">
        <v>78.8</v>
      </c>
      <c r="I451" s="141">
        <v>25.3</v>
      </c>
      <c r="J451" s="141">
        <v>68.6</v>
      </c>
      <c r="K451" s="141">
        <v>74.1</v>
      </c>
      <c r="L451" s="141">
        <v>11.7</v>
      </c>
    </row>
    <row r="452" ht="15" spans="1:12">
      <c r="A452" s="141">
        <f>449</f>
        <v>449</v>
      </c>
      <c r="B452" s="141" t="s">
        <v>516</v>
      </c>
      <c r="C452" s="142" t="s">
        <v>142</v>
      </c>
      <c r="D452" s="141">
        <v>26.2</v>
      </c>
      <c r="E452" s="141">
        <v>16.9</v>
      </c>
      <c r="F452" s="141">
        <v>10.5</v>
      </c>
      <c r="G452" s="141">
        <v>1.9</v>
      </c>
      <c r="H452" s="141">
        <v>59.8</v>
      </c>
      <c r="I452" s="141">
        <v>19.3</v>
      </c>
      <c r="J452" s="141">
        <v>100</v>
      </c>
      <c r="K452" s="141">
        <v>35.1</v>
      </c>
      <c r="L452" s="141">
        <v>3.9</v>
      </c>
    </row>
    <row r="453" ht="15" spans="1:12">
      <c r="A453" s="141">
        <f>449</f>
        <v>449</v>
      </c>
      <c r="B453" s="141" t="s">
        <v>517</v>
      </c>
      <c r="C453" s="142" t="s">
        <v>518</v>
      </c>
      <c r="D453" s="141">
        <v>26.2</v>
      </c>
      <c r="E453" s="141">
        <v>16.6</v>
      </c>
      <c r="F453" s="141">
        <v>19.8</v>
      </c>
      <c r="G453" s="141">
        <v>1.1</v>
      </c>
      <c r="H453" s="141">
        <v>78.9</v>
      </c>
      <c r="I453" s="141">
        <v>3.6</v>
      </c>
      <c r="J453" s="141">
        <v>26.1</v>
      </c>
      <c r="K453" s="141">
        <v>1.8</v>
      </c>
      <c r="L453" s="141">
        <v>87.6</v>
      </c>
    </row>
    <row r="454" ht="15" spans="1:12">
      <c r="A454" s="141">
        <v>453</v>
      </c>
      <c r="B454" s="141" t="s">
        <v>519</v>
      </c>
      <c r="C454" s="142" t="s">
        <v>13</v>
      </c>
      <c r="D454" s="141">
        <v>26.1</v>
      </c>
      <c r="E454" s="141">
        <v>17.8</v>
      </c>
      <c r="F454" s="141">
        <v>8.5</v>
      </c>
      <c r="G454" s="141">
        <v>61.8</v>
      </c>
      <c r="H454" s="141">
        <v>8</v>
      </c>
      <c r="I454" s="141">
        <v>9.4</v>
      </c>
      <c r="J454" s="141">
        <v>72</v>
      </c>
      <c r="K454" s="141">
        <v>76</v>
      </c>
      <c r="L454" s="141">
        <v>11.6</v>
      </c>
    </row>
    <row r="455" ht="15" spans="1:12">
      <c r="A455" s="141">
        <f>454</f>
        <v>454</v>
      </c>
      <c r="B455" s="141" t="s">
        <v>520</v>
      </c>
      <c r="C455" s="142" t="s">
        <v>288</v>
      </c>
      <c r="D455" s="141">
        <v>26</v>
      </c>
      <c r="E455" s="141">
        <v>24.5</v>
      </c>
      <c r="F455" s="141">
        <v>35.7</v>
      </c>
      <c r="G455" s="141">
        <v>51.2</v>
      </c>
      <c r="H455" s="141">
        <v>3.6</v>
      </c>
      <c r="I455" s="141">
        <v>9.1</v>
      </c>
      <c r="J455" s="141">
        <v>21.5</v>
      </c>
      <c r="K455" s="141">
        <v>86.6</v>
      </c>
      <c r="L455" s="141">
        <v>53.8</v>
      </c>
    </row>
    <row r="456" ht="15" spans="1:12">
      <c r="A456" s="141">
        <f>454</f>
        <v>454</v>
      </c>
      <c r="B456" s="141" t="s">
        <v>521</v>
      </c>
      <c r="C456" s="142" t="s">
        <v>135</v>
      </c>
      <c r="D456" s="141">
        <v>26</v>
      </c>
      <c r="E456" s="141">
        <v>12.4</v>
      </c>
      <c r="F456" s="141">
        <v>3.9</v>
      </c>
      <c r="G456" s="141">
        <v>9.3</v>
      </c>
      <c r="H456" s="141">
        <v>73.2</v>
      </c>
      <c r="I456" s="141">
        <v>8.5</v>
      </c>
      <c r="J456" s="141">
        <v>71.2</v>
      </c>
      <c r="K456" s="141">
        <v>77.1</v>
      </c>
      <c r="L456" s="141">
        <v>22.9</v>
      </c>
    </row>
    <row r="457" ht="15" spans="1:12">
      <c r="A457" s="141">
        <v>456</v>
      </c>
      <c r="B457" s="141" t="s">
        <v>205</v>
      </c>
      <c r="C457" s="142" t="s">
        <v>53</v>
      </c>
      <c r="D457" s="141">
        <v>25.9</v>
      </c>
      <c r="E457" s="141">
        <v>22.6</v>
      </c>
      <c r="F457" s="141">
        <v>31.3</v>
      </c>
      <c r="G457" s="141">
        <v>28.2</v>
      </c>
      <c r="H457" s="141">
        <v>6.1</v>
      </c>
      <c r="I457" s="141">
        <v>82.1</v>
      </c>
      <c r="J457" s="141">
        <v>52</v>
      </c>
      <c r="K457" s="141">
        <v>60.8</v>
      </c>
      <c r="L457" s="141">
        <v>48.7</v>
      </c>
    </row>
    <row r="458" ht="15" spans="1:12">
      <c r="A458" s="141">
        <f>457</f>
        <v>457</v>
      </c>
      <c r="B458" s="141" t="s">
        <v>522</v>
      </c>
      <c r="C458" s="142" t="s">
        <v>45</v>
      </c>
      <c r="D458" s="141">
        <v>25.7</v>
      </c>
      <c r="E458" s="141">
        <v>7.5</v>
      </c>
      <c r="F458" s="141">
        <v>31.7</v>
      </c>
      <c r="G458" s="141">
        <v>32.3</v>
      </c>
      <c r="H458" s="141">
        <v>37.8</v>
      </c>
      <c r="I458" s="141">
        <v>79</v>
      </c>
      <c r="J458" s="141">
        <v>29</v>
      </c>
      <c r="K458" s="141">
        <v>81</v>
      </c>
      <c r="L458" s="141">
        <v>28.2</v>
      </c>
    </row>
    <row r="459" ht="15" spans="1:12">
      <c r="A459" s="141">
        <f>457</f>
        <v>457</v>
      </c>
      <c r="B459" s="141" t="s">
        <v>523</v>
      </c>
      <c r="C459" s="142" t="s">
        <v>49</v>
      </c>
      <c r="D459" s="141">
        <v>25.7</v>
      </c>
      <c r="E459" s="141">
        <v>18.1</v>
      </c>
      <c r="F459" s="141">
        <v>44.5</v>
      </c>
      <c r="G459" s="141">
        <v>6.3</v>
      </c>
      <c r="H459" s="141">
        <v>51.6</v>
      </c>
      <c r="I459" s="141">
        <v>36.2</v>
      </c>
      <c r="J459" s="141">
        <v>9.8</v>
      </c>
      <c r="K459" s="141">
        <v>13.8</v>
      </c>
      <c r="L459" s="141">
        <v>30.3</v>
      </c>
    </row>
    <row r="460" ht="15" spans="1:12">
      <c r="A460" s="141">
        <f>457</f>
        <v>457</v>
      </c>
      <c r="B460" s="141" t="s">
        <v>524</v>
      </c>
      <c r="C460" s="142" t="s">
        <v>179</v>
      </c>
      <c r="D460" s="141">
        <v>25.7</v>
      </c>
      <c r="E460" s="141">
        <v>24.6</v>
      </c>
      <c r="F460" s="141">
        <v>9.4</v>
      </c>
      <c r="G460" s="141">
        <v>46.6</v>
      </c>
      <c r="H460" s="141">
        <v>18</v>
      </c>
      <c r="I460" s="141">
        <v>6.1</v>
      </c>
      <c r="J460" s="141">
        <v>31.8</v>
      </c>
      <c r="K460" s="141">
        <v>85.8</v>
      </c>
      <c r="L460" s="141">
        <v>7.2</v>
      </c>
    </row>
    <row r="461" ht="15" spans="1:12">
      <c r="A461" s="141">
        <v>460</v>
      </c>
      <c r="B461" s="141" t="s">
        <v>525</v>
      </c>
      <c r="C461" s="142" t="s">
        <v>179</v>
      </c>
      <c r="D461" s="141">
        <v>25.6</v>
      </c>
      <c r="E461" s="141">
        <v>32.5</v>
      </c>
      <c r="F461" s="141">
        <v>6.3</v>
      </c>
      <c r="G461" s="141">
        <v>47.4</v>
      </c>
      <c r="H461" s="141">
        <v>5.2</v>
      </c>
      <c r="I461" s="141">
        <v>17</v>
      </c>
      <c r="J461" s="141">
        <v>10.3</v>
      </c>
      <c r="K461" s="141">
        <v>90.4</v>
      </c>
      <c r="L461" s="141">
        <v>12.4</v>
      </c>
    </row>
    <row r="462" ht="15" spans="1:12">
      <c r="A462" s="141">
        <f>461</f>
        <v>461</v>
      </c>
      <c r="B462" s="141" t="s">
        <v>526</v>
      </c>
      <c r="C462" s="142" t="s">
        <v>51</v>
      </c>
      <c r="D462" s="141">
        <v>25.5</v>
      </c>
      <c r="E462" s="141">
        <v>13.9</v>
      </c>
      <c r="F462" s="141">
        <v>10.2</v>
      </c>
      <c r="G462" s="141">
        <v>63.3</v>
      </c>
      <c r="H462" s="141">
        <v>11.9</v>
      </c>
      <c r="I462" s="141">
        <v>19.5</v>
      </c>
      <c r="J462" s="141">
        <v>55.7</v>
      </c>
      <c r="K462" s="141">
        <v>79.6</v>
      </c>
      <c r="L462" s="141">
        <v>7.6</v>
      </c>
    </row>
    <row r="463" ht="15" spans="1:12">
      <c r="A463" s="141">
        <f>461</f>
        <v>461</v>
      </c>
      <c r="B463" s="141" t="s">
        <v>527</v>
      </c>
      <c r="C463" s="142" t="s">
        <v>13</v>
      </c>
      <c r="D463" s="141">
        <v>25.5</v>
      </c>
      <c r="E463" s="141">
        <v>8.4</v>
      </c>
      <c r="F463" s="141">
        <v>6.5</v>
      </c>
      <c r="G463" s="141">
        <v>70.5</v>
      </c>
      <c r="H463" s="141">
        <v>21</v>
      </c>
      <c r="I463" s="141">
        <v>48.9</v>
      </c>
      <c r="J463" s="141">
        <v>12.2</v>
      </c>
      <c r="K463" s="141">
        <v>41</v>
      </c>
      <c r="L463" s="141">
        <v>57.3</v>
      </c>
    </row>
    <row r="464" ht="15" spans="1:12">
      <c r="A464" s="141">
        <f>461</f>
        <v>461</v>
      </c>
      <c r="B464" s="141" t="s">
        <v>528</v>
      </c>
      <c r="C464" s="142" t="s">
        <v>28</v>
      </c>
      <c r="D464" s="141">
        <v>25.5</v>
      </c>
      <c r="E464" s="141">
        <v>11.1</v>
      </c>
      <c r="F464" s="141">
        <v>6</v>
      </c>
      <c r="G464" s="141">
        <v>68.7</v>
      </c>
      <c r="H464" s="141">
        <v>29.5</v>
      </c>
      <c r="I464" s="141">
        <v>3.9</v>
      </c>
      <c r="J464" s="141">
        <v>10.4</v>
      </c>
      <c r="K464" s="141">
        <v>62.1</v>
      </c>
      <c r="L464" s="141">
        <v>5.2</v>
      </c>
    </row>
    <row r="465" ht="15" spans="1:12">
      <c r="A465" s="141">
        <f>461</f>
        <v>461</v>
      </c>
      <c r="B465" s="141" t="s">
        <v>529</v>
      </c>
      <c r="C465" s="142" t="s">
        <v>92</v>
      </c>
      <c r="D465" s="141">
        <v>25.5</v>
      </c>
      <c r="E465" s="141">
        <v>9.4</v>
      </c>
      <c r="F465" s="141">
        <v>17.4</v>
      </c>
      <c r="G465" s="141">
        <v>1</v>
      </c>
      <c r="H465" s="141">
        <v>89.8</v>
      </c>
      <c r="I465" s="141">
        <v>28.4</v>
      </c>
      <c r="J465" s="141">
        <v>6.4</v>
      </c>
      <c r="K465" s="141"/>
      <c r="L465" s="141">
        <v>6.5</v>
      </c>
    </row>
    <row r="466" ht="15" spans="1:12">
      <c r="A466" s="141">
        <f>465</f>
        <v>465</v>
      </c>
      <c r="B466" s="141" t="s">
        <v>530</v>
      </c>
      <c r="C466" s="142" t="s">
        <v>15</v>
      </c>
      <c r="D466" s="141">
        <v>25.4</v>
      </c>
      <c r="E466" s="141">
        <v>16.2</v>
      </c>
      <c r="F466" s="141">
        <v>8</v>
      </c>
      <c r="G466" s="141">
        <v>28.1</v>
      </c>
      <c r="H466" s="141">
        <v>12.3</v>
      </c>
      <c r="I466" s="141">
        <v>98.3</v>
      </c>
      <c r="J466" s="141">
        <v>99.7</v>
      </c>
      <c r="K466" s="141">
        <v>71.8</v>
      </c>
      <c r="L466" s="141">
        <v>12.8</v>
      </c>
    </row>
    <row r="467" ht="15" spans="1:12">
      <c r="A467" s="141">
        <f>465</f>
        <v>465</v>
      </c>
      <c r="B467" s="141" t="s">
        <v>531</v>
      </c>
      <c r="C467" s="142" t="s">
        <v>160</v>
      </c>
      <c r="D467" s="141">
        <v>25.4</v>
      </c>
      <c r="E467" s="141">
        <v>41</v>
      </c>
      <c r="F467" s="141">
        <v>58.1</v>
      </c>
      <c r="G467" s="141">
        <v>4.9</v>
      </c>
      <c r="H467" s="141">
        <v>8.3</v>
      </c>
      <c r="I467" s="141">
        <v>2.4</v>
      </c>
      <c r="J467" s="141">
        <v>7</v>
      </c>
      <c r="K467" s="141">
        <v>46.6</v>
      </c>
      <c r="L467" s="141">
        <v>4.4</v>
      </c>
    </row>
    <row r="468" ht="15" spans="1:12">
      <c r="A468" s="141">
        <f>467</f>
        <v>467</v>
      </c>
      <c r="B468" s="141" t="s">
        <v>532</v>
      </c>
      <c r="C468" s="142" t="s">
        <v>102</v>
      </c>
      <c r="D468" s="141">
        <v>25.3</v>
      </c>
      <c r="E468" s="141">
        <v>8.2</v>
      </c>
      <c r="F468" s="141">
        <v>9.9</v>
      </c>
      <c r="G468" s="141">
        <v>13.7</v>
      </c>
      <c r="H468" s="141">
        <v>74.2</v>
      </c>
      <c r="I468" s="141">
        <v>53.4</v>
      </c>
      <c r="J468" s="141">
        <v>12.2</v>
      </c>
      <c r="K468" s="141">
        <v>45.6</v>
      </c>
      <c r="L468" s="141">
        <v>7.5</v>
      </c>
    </row>
    <row r="469" ht="15" spans="1:12">
      <c r="A469" s="141">
        <f>467</f>
        <v>467</v>
      </c>
      <c r="B469" s="141" t="s">
        <v>533</v>
      </c>
      <c r="C469" s="142" t="s">
        <v>534</v>
      </c>
      <c r="D469" s="141">
        <v>25.3</v>
      </c>
      <c r="E469" s="141">
        <v>20.3</v>
      </c>
      <c r="F469" s="141">
        <v>25.5</v>
      </c>
      <c r="G469" s="141">
        <v>1.6</v>
      </c>
      <c r="H469" s="141">
        <v>69.4</v>
      </c>
      <c r="I469" s="141">
        <v>4.5</v>
      </c>
      <c r="J469" s="141">
        <v>1.9</v>
      </c>
      <c r="K469" s="141">
        <v>25.6</v>
      </c>
      <c r="L469" s="141">
        <v>55.6</v>
      </c>
    </row>
    <row r="470" ht="15" spans="1:12">
      <c r="A470" s="141">
        <f>467</f>
        <v>467</v>
      </c>
      <c r="B470" s="141" t="s">
        <v>535</v>
      </c>
      <c r="C470" s="142" t="s">
        <v>13</v>
      </c>
      <c r="D470" s="141">
        <v>25.3</v>
      </c>
      <c r="E470" s="141">
        <v>3.1</v>
      </c>
      <c r="F470" s="141">
        <v>3.7</v>
      </c>
      <c r="G470" s="141">
        <v>16.2</v>
      </c>
      <c r="H470" s="141">
        <v>99.6</v>
      </c>
      <c r="I470" s="141">
        <v>3.4</v>
      </c>
      <c r="J470" s="141">
        <v>5.6</v>
      </c>
      <c r="K470" s="141">
        <v>44.5</v>
      </c>
      <c r="L470" s="141">
        <v>8.3</v>
      </c>
    </row>
    <row r="471" ht="15" spans="1:12">
      <c r="A471" s="141">
        <f>467</f>
        <v>467</v>
      </c>
      <c r="B471" s="141" t="s">
        <v>536</v>
      </c>
      <c r="C471" s="142" t="s">
        <v>13</v>
      </c>
      <c r="D471" s="141">
        <v>25.3</v>
      </c>
      <c r="E471" s="141">
        <v>20.7</v>
      </c>
      <c r="F471" s="141">
        <v>13.3</v>
      </c>
      <c r="G471" s="141">
        <v>24.4</v>
      </c>
      <c r="H471" s="141">
        <v>48.2</v>
      </c>
      <c r="I471" s="141">
        <v>5.9</v>
      </c>
      <c r="J471" s="141">
        <v>15.8</v>
      </c>
      <c r="K471" s="141">
        <v>81.3</v>
      </c>
      <c r="L471" s="141">
        <v>30.6</v>
      </c>
    </row>
    <row r="472" ht="15" spans="1:12">
      <c r="A472" s="141">
        <f>471</f>
        <v>471</v>
      </c>
      <c r="B472" s="141" t="s">
        <v>537</v>
      </c>
      <c r="C472" s="142" t="s">
        <v>131</v>
      </c>
      <c r="D472" s="141">
        <v>25.2</v>
      </c>
      <c r="E472" s="141">
        <v>19.1</v>
      </c>
      <c r="F472" s="141">
        <v>32.4</v>
      </c>
      <c r="G472" s="141">
        <v>16.4</v>
      </c>
      <c r="H472" s="141">
        <v>31.3</v>
      </c>
      <c r="I472" s="141">
        <v>16.2</v>
      </c>
      <c r="J472" s="141">
        <v>76.4</v>
      </c>
      <c r="K472" s="141">
        <v>73.5</v>
      </c>
      <c r="L472" s="141">
        <v>50.3</v>
      </c>
    </row>
    <row r="473" ht="15" spans="1:12">
      <c r="A473" s="141">
        <f>471</f>
        <v>471</v>
      </c>
      <c r="B473" s="141" t="s">
        <v>538</v>
      </c>
      <c r="C473" s="142" t="s">
        <v>13</v>
      </c>
      <c r="D473" s="141">
        <v>25.2</v>
      </c>
      <c r="E473" s="141">
        <v>9.5</v>
      </c>
      <c r="F473" s="141">
        <v>4.2</v>
      </c>
      <c r="G473" s="141">
        <v>11.4</v>
      </c>
      <c r="H473" s="141">
        <v>86.7</v>
      </c>
      <c r="I473" s="141">
        <v>10.9</v>
      </c>
      <c r="J473" s="141">
        <v>13.7</v>
      </c>
      <c r="K473" s="141">
        <v>74.9</v>
      </c>
      <c r="L473" s="141">
        <v>44.1</v>
      </c>
    </row>
    <row r="474" ht="15" spans="1:12">
      <c r="A474" s="141">
        <f>473</f>
        <v>473</v>
      </c>
      <c r="B474" s="141" t="s">
        <v>539</v>
      </c>
      <c r="C474" s="142" t="s">
        <v>540</v>
      </c>
      <c r="D474" s="141">
        <v>25.1</v>
      </c>
      <c r="E474" s="141">
        <v>9</v>
      </c>
      <c r="F474" s="141">
        <v>3.1</v>
      </c>
      <c r="G474" s="141">
        <v>71.7</v>
      </c>
      <c r="H474" s="141">
        <v>5.1</v>
      </c>
      <c r="I474" s="141">
        <v>27.4</v>
      </c>
      <c r="J474" s="141">
        <v>87.6</v>
      </c>
      <c r="K474" s="141">
        <v>84.2</v>
      </c>
      <c r="L474" s="141">
        <v>57.4</v>
      </c>
    </row>
    <row r="475" ht="15" spans="1:12">
      <c r="A475" s="141">
        <f>473</f>
        <v>473</v>
      </c>
      <c r="B475" s="141" t="s">
        <v>541</v>
      </c>
      <c r="C475" s="142" t="s">
        <v>53</v>
      </c>
      <c r="D475" s="141">
        <v>25.1</v>
      </c>
      <c r="E475" s="141">
        <v>12</v>
      </c>
      <c r="F475" s="141">
        <v>11.7</v>
      </c>
      <c r="G475" s="141">
        <v>42.5</v>
      </c>
      <c r="H475" s="141">
        <v>21.9</v>
      </c>
      <c r="I475" s="141">
        <v>52.3</v>
      </c>
      <c r="J475" s="141">
        <v>69.9</v>
      </c>
      <c r="K475" s="141">
        <v>83.5</v>
      </c>
      <c r="L475" s="141">
        <v>24.9</v>
      </c>
    </row>
    <row r="476" ht="15" spans="1:12">
      <c r="A476" s="141">
        <f>475</f>
        <v>475</v>
      </c>
      <c r="B476" s="141" t="s">
        <v>542</v>
      </c>
      <c r="C476" s="142" t="s">
        <v>106</v>
      </c>
      <c r="D476" s="141">
        <v>25</v>
      </c>
      <c r="E476" s="141">
        <v>4.8</v>
      </c>
      <c r="F476" s="141">
        <v>4.9</v>
      </c>
      <c r="G476" s="141">
        <v>40.5</v>
      </c>
      <c r="H476" s="141">
        <v>69.4</v>
      </c>
      <c r="I476" s="141">
        <v>5.2</v>
      </c>
      <c r="J476" s="141">
        <v>4.3</v>
      </c>
      <c r="K476" s="141">
        <v>26.3</v>
      </c>
      <c r="L476" s="141">
        <v>8.6</v>
      </c>
    </row>
    <row r="477" ht="15" spans="1:12">
      <c r="A477" s="141">
        <f>475</f>
        <v>475</v>
      </c>
      <c r="B477" s="141" t="s">
        <v>543</v>
      </c>
      <c r="C477" s="142" t="s">
        <v>179</v>
      </c>
      <c r="D477" s="141">
        <v>25</v>
      </c>
      <c r="E477" s="141">
        <v>37.5</v>
      </c>
      <c r="F477" s="141">
        <v>6.5</v>
      </c>
      <c r="G477" s="141">
        <v>39.8</v>
      </c>
      <c r="H477" s="141">
        <v>3.3</v>
      </c>
      <c r="I477" s="141">
        <v>6.6</v>
      </c>
      <c r="J477" s="141">
        <v>5.2</v>
      </c>
      <c r="K477" s="141">
        <v>86.5</v>
      </c>
      <c r="L477" s="141">
        <v>23</v>
      </c>
    </row>
    <row r="478" ht="15" spans="1:12">
      <c r="A478" s="141">
        <f>477</f>
        <v>477</v>
      </c>
      <c r="B478" s="141" t="s">
        <v>544</v>
      </c>
      <c r="C478" s="142" t="s">
        <v>142</v>
      </c>
      <c r="D478" s="141">
        <v>24.9</v>
      </c>
      <c r="E478" s="141">
        <v>5.8</v>
      </c>
      <c r="F478" s="141">
        <v>3.7</v>
      </c>
      <c r="G478" s="141">
        <v>2</v>
      </c>
      <c r="H478" s="141">
        <v>81.8</v>
      </c>
      <c r="I478" s="141">
        <v>9.2</v>
      </c>
      <c r="J478" s="141">
        <v>97.6</v>
      </c>
      <c r="K478" s="141">
        <v>49.6</v>
      </c>
      <c r="L478" s="141">
        <v>4.5</v>
      </c>
    </row>
    <row r="479" ht="15" spans="1:12">
      <c r="A479" s="141">
        <f>477</f>
        <v>477</v>
      </c>
      <c r="B479" s="141" t="s">
        <v>545</v>
      </c>
      <c r="C479" s="142" t="s">
        <v>546</v>
      </c>
      <c r="D479" s="141">
        <v>24.9</v>
      </c>
      <c r="E479" s="141">
        <v>20.4</v>
      </c>
      <c r="F479" s="141">
        <v>36.3</v>
      </c>
      <c r="G479" s="141">
        <v>23.4</v>
      </c>
      <c r="H479" s="141">
        <v>31.2</v>
      </c>
      <c r="I479" s="141">
        <v>10.6</v>
      </c>
      <c r="J479" s="141">
        <v>30.3</v>
      </c>
      <c r="K479" s="141">
        <v>42.6</v>
      </c>
      <c r="L479" s="141">
        <v>24</v>
      </c>
    </row>
    <row r="480" ht="15" spans="1:12">
      <c r="A480" s="141">
        <f>477</f>
        <v>477</v>
      </c>
      <c r="B480" s="141" t="s">
        <v>547</v>
      </c>
      <c r="C480" s="142" t="s">
        <v>72</v>
      </c>
      <c r="D480" s="141">
        <v>24.9</v>
      </c>
      <c r="E480" s="141">
        <v>14.6</v>
      </c>
      <c r="F480" s="141">
        <v>4.5</v>
      </c>
      <c r="G480" s="141">
        <v>5.7</v>
      </c>
      <c r="H480" s="141">
        <v>83.9</v>
      </c>
      <c r="I480" s="141">
        <v>10.7</v>
      </c>
      <c r="J480" s="141"/>
      <c r="K480" s="141">
        <v>83.6</v>
      </c>
      <c r="L480" s="141">
        <v>17.2</v>
      </c>
    </row>
    <row r="481" ht="15" spans="1:12">
      <c r="A481" s="141">
        <f>477</f>
        <v>477</v>
      </c>
      <c r="B481" s="141" t="s">
        <v>548</v>
      </c>
      <c r="C481" s="142" t="s">
        <v>153</v>
      </c>
      <c r="D481" s="141">
        <v>24.9</v>
      </c>
      <c r="E481" s="141">
        <v>37</v>
      </c>
      <c r="F481" s="141">
        <v>23.5</v>
      </c>
      <c r="G481" s="141">
        <v>16.8</v>
      </c>
      <c r="H481" s="141">
        <v>19.1</v>
      </c>
      <c r="I481" s="141">
        <v>2.3</v>
      </c>
      <c r="J481" s="141">
        <v>6.1</v>
      </c>
      <c r="K481" s="141">
        <v>74.8</v>
      </c>
      <c r="L481" s="141">
        <v>2.8</v>
      </c>
    </row>
    <row r="482" ht="15" spans="1:12">
      <c r="A482" s="141">
        <f>481</f>
        <v>481</v>
      </c>
      <c r="B482" s="141" t="s">
        <v>549</v>
      </c>
      <c r="C482" s="142" t="s">
        <v>51</v>
      </c>
      <c r="D482" s="141">
        <v>24.8</v>
      </c>
      <c r="E482" s="141">
        <v>4.4</v>
      </c>
      <c r="F482" s="141">
        <v>6.3</v>
      </c>
      <c r="G482" s="141">
        <v>16.4</v>
      </c>
      <c r="H482" s="141">
        <v>45.8</v>
      </c>
      <c r="I482" s="141">
        <v>98.9</v>
      </c>
      <c r="J482" s="141">
        <v>98.3</v>
      </c>
      <c r="K482" s="141">
        <v>15.3</v>
      </c>
      <c r="L482" s="141">
        <v>31.1</v>
      </c>
    </row>
    <row r="483" ht="15" spans="1:12">
      <c r="A483" s="141">
        <f>481</f>
        <v>481</v>
      </c>
      <c r="B483" s="141" t="s">
        <v>550</v>
      </c>
      <c r="C483" s="142" t="s">
        <v>49</v>
      </c>
      <c r="D483" s="141">
        <v>24.8</v>
      </c>
      <c r="E483" s="141">
        <v>8.5</v>
      </c>
      <c r="F483" s="141">
        <v>9.9</v>
      </c>
      <c r="G483" s="141">
        <v>7.6</v>
      </c>
      <c r="H483" s="141">
        <v>85.8</v>
      </c>
      <c r="I483" s="141">
        <v>21.6</v>
      </c>
      <c r="J483" s="141">
        <v>10.2</v>
      </c>
      <c r="K483" s="141">
        <v>41.8</v>
      </c>
      <c r="L483" s="141">
        <v>7.6</v>
      </c>
    </row>
    <row r="484" ht="15" spans="1:12">
      <c r="A484" s="141">
        <f>481</f>
        <v>481</v>
      </c>
      <c r="B484" s="141" t="s">
        <v>551</v>
      </c>
      <c r="C484" s="142" t="s">
        <v>13</v>
      </c>
      <c r="D484" s="141">
        <v>24.8</v>
      </c>
      <c r="E484" s="141">
        <v>19.4</v>
      </c>
      <c r="F484" s="141">
        <v>13.9</v>
      </c>
      <c r="G484" s="141">
        <v>65.8</v>
      </c>
      <c r="H484" s="141">
        <v>7.9</v>
      </c>
      <c r="I484" s="141">
        <v>10.3</v>
      </c>
      <c r="J484" s="141">
        <v>6</v>
      </c>
      <c r="K484" s="141">
        <v>85.1</v>
      </c>
      <c r="L484" s="141">
        <v>31</v>
      </c>
    </row>
    <row r="485" ht="15" spans="1:12">
      <c r="A485" s="141">
        <f>481</f>
        <v>481</v>
      </c>
      <c r="B485" s="141" t="s">
        <v>552</v>
      </c>
      <c r="C485" s="142" t="s">
        <v>191</v>
      </c>
      <c r="D485" s="141">
        <v>24.8</v>
      </c>
      <c r="E485" s="141">
        <v>14.7</v>
      </c>
      <c r="F485" s="141">
        <v>13.8</v>
      </c>
      <c r="G485" s="141">
        <v>1.1</v>
      </c>
      <c r="H485" s="141">
        <v>73.5</v>
      </c>
      <c r="I485" s="141">
        <v>19.9</v>
      </c>
      <c r="J485" s="141">
        <v>29.2</v>
      </c>
      <c r="K485" s="141">
        <v>5.8</v>
      </c>
      <c r="L485" s="141">
        <v>15.8</v>
      </c>
    </row>
    <row r="486" ht="15" spans="1:12">
      <c r="A486" s="141">
        <f>481</f>
        <v>481</v>
      </c>
      <c r="B486" s="141" t="s">
        <v>553</v>
      </c>
      <c r="C486" s="142" t="s">
        <v>96</v>
      </c>
      <c r="D486" s="141">
        <v>24.8</v>
      </c>
      <c r="E486" s="141">
        <v>19.4</v>
      </c>
      <c r="F486" s="141">
        <v>23.3</v>
      </c>
      <c r="G486" s="141">
        <v>6.1</v>
      </c>
      <c r="H486" s="141">
        <v>42.6</v>
      </c>
      <c r="I486" s="141">
        <v>76</v>
      </c>
      <c r="J486" s="141">
        <v>20.3</v>
      </c>
      <c r="K486" s="141">
        <v>23.7</v>
      </c>
      <c r="L486" s="141">
        <v>6.5</v>
      </c>
    </row>
    <row r="487" ht="15" spans="1:12">
      <c r="A487" s="141">
        <f>486</f>
        <v>486</v>
      </c>
      <c r="B487" s="141" t="s">
        <v>554</v>
      </c>
      <c r="C487" s="142" t="s">
        <v>118</v>
      </c>
      <c r="D487" s="141">
        <v>24.7</v>
      </c>
      <c r="E487" s="141">
        <v>19.1</v>
      </c>
      <c r="F487" s="141">
        <v>14.6</v>
      </c>
      <c r="G487" s="141">
        <v>17.9</v>
      </c>
      <c r="H487" s="141">
        <v>9.5</v>
      </c>
      <c r="I487" s="141">
        <v>99.9</v>
      </c>
      <c r="J487" s="141">
        <v>100</v>
      </c>
      <c r="K487" s="141">
        <v>53.9</v>
      </c>
      <c r="L487" s="141">
        <v>10.4</v>
      </c>
    </row>
    <row r="488" ht="23.25" spans="1:12">
      <c r="A488" s="141">
        <f>486</f>
        <v>486</v>
      </c>
      <c r="B488" s="141" t="s">
        <v>555</v>
      </c>
      <c r="C488" s="142" t="s">
        <v>193</v>
      </c>
      <c r="D488" s="141">
        <v>24.7</v>
      </c>
      <c r="E488" s="141">
        <v>4.3</v>
      </c>
      <c r="F488" s="141">
        <v>2.9</v>
      </c>
      <c r="G488" s="141">
        <v>11.4</v>
      </c>
      <c r="H488" s="141">
        <v>56.6</v>
      </c>
      <c r="I488" s="141">
        <v>84.8</v>
      </c>
      <c r="J488" s="141">
        <v>95.2</v>
      </c>
      <c r="K488" s="141">
        <v>43.4</v>
      </c>
      <c r="L488" s="141">
        <v>49.7</v>
      </c>
    </row>
    <row r="489" ht="15" spans="1:12">
      <c r="A489" s="141">
        <f>488</f>
        <v>488</v>
      </c>
      <c r="B489" s="141" t="s">
        <v>556</v>
      </c>
      <c r="C489" s="142" t="s">
        <v>49</v>
      </c>
      <c r="D489" s="141">
        <v>24.6</v>
      </c>
      <c r="E489" s="141">
        <v>13.3</v>
      </c>
      <c r="F489" s="141">
        <v>12.1</v>
      </c>
      <c r="G489" s="141">
        <v>13.5</v>
      </c>
      <c r="H489" s="141">
        <v>70</v>
      </c>
      <c r="I489" s="141">
        <v>16.6</v>
      </c>
      <c r="J489" s="141">
        <v>7.4</v>
      </c>
      <c r="K489" s="141">
        <v>26.5</v>
      </c>
      <c r="L489" s="141">
        <v>8.1</v>
      </c>
    </row>
    <row r="490" ht="15" spans="1:12">
      <c r="A490" s="141">
        <f>488</f>
        <v>488</v>
      </c>
      <c r="B490" s="141" t="s">
        <v>557</v>
      </c>
      <c r="C490" s="142" t="s">
        <v>222</v>
      </c>
      <c r="D490" s="141">
        <v>24.6</v>
      </c>
      <c r="E490" s="141">
        <v>30.8</v>
      </c>
      <c r="F490" s="141">
        <v>50.1</v>
      </c>
      <c r="G490" s="141">
        <v>10.8</v>
      </c>
      <c r="H490" s="141">
        <v>17.4</v>
      </c>
      <c r="I490" s="141">
        <v>27.1</v>
      </c>
      <c r="J490" s="141">
        <v>3.2</v>
      </c>
      <c r="K490" s="141">
        <v>77.8</v>
      </c>
      <c r="L490" s="141">
        <v>44.7</v>
      </c>
    </row>
    <row r="491" ht="15" spans="1:12">
      <c r="A491" s="141">
        <f>490</f>
        <v>490</v>
      </c>
      <c r="B491" s="141" t="s">
        <v>558</v>
      </c>
      <c r="C491" s="142" t="s">
        <v>45</v>
      </c>
      <c r="D491" s="141">
        <v>24.5</v>
      </c>
      <c r="E491" s="141">
        <v>36</v>
      </c>
      <c r="F491" s="141">
        <v>3.5</v>
      </c>
      <c r="G491" s="141">
        <v>28.8</v>
      </c>
      <c r="H491" s="141">
        <v>9.1</v>
      </c>
      <c r="I491" s="141">
        <v>21.8</v>
      </c>
      <c r="J491" s="141">
        <v>20</v>
      </c>
      <c r="K491" s="141">
        <v>98.1</v>
      </c>
      <c r="L491" s="141">
        <v>9.9</v>
      </c>
    </row>
    <row r="492" ht="15" spans="1:12">
      <c r="A492" s="141">
        <f>490</f>
        <v>490</v>
      </c>
      <c r="B492" s="141" t="s">
        <v>559</v>
      </c>
      <c r="C492" s="142" t="s">
        <v>270</v>
      </c>
      <c r="D492" s="141">
        <v>24.5</v>
      </c>
      <c r="E492" s="141">
        <v>14.6</v>
      </c>
      <c r="F492" s="141">
        <v>11.7</v>
      </c>
      <c r="G492" s="141">
        <v>53</v>
      </c>
      <c r="H492" s="141">
        <v>12.8</v>
      </c>
      <c r="I492" s="141">
        <v>17.3</v>
      </c>
      <c r="J492" s="141">
        <v>66.2</v>
      </c>
      <c r="K492" s="141">
        <v>68.3</v>
      </c>
      <c r="L492" s="141">
        <v>12.7</v>
      </c>
    </row>
    <row r="493" ht="15" spans="1:12">
      <c r="A493" s="141">
        <f>490</f>
        <v>490</v>
      </c>
      <c r="B493" s="141" t="s">
        <v>560</v>
      </c>
      <c r="C493" s="142" t="s">
        <v>41</v>
      </c>
      <c r="D493" s="141">
        <v>24.5</v>
      </c>
      <c r="E493" s="141">
        <v>16</v>
      </c>
      <c r="F493" s="141">
        <v>6.7</v>
      </c>
      <c r="G493" s="141">
        <v>11.1</v>
      </c>
      <c r="H493" s="141">
        <v>71.8</v>
      </c>
      <c r="I493" s="141">
        <v>6.1</v>
      </c>
      <c r="J493" s="141">
        <v>8.2</v>
      </c>
      <c r="K493" s="141">
        <v>39.3</v>
      </c>
      <c r="L493" s="141">
        <v>3.6</v>
      </c>
    </row>
    <row r="494" ht="15" spans="1:12">
      <c r="A494" s="141">
        <f>490</f>
        <v>490</v>
      </c>
      <c r="B494" s="141" t="s">
        <v>561</v>
      </c>
      <c r="C494" s="142" t="s">
        <v>72</v>
      </c>
      <c r="D494" s="141">
        <v>24.5</v>
      </c>
      <c r="E494" s="141">
        <v>12.3</v>
      </c>
      <c r="F494" s="141">
        <v>8.1</v>
      </c>
      <c r="G494" s="141">
        <v>85.5</v>
      </c>
      <c r="H494" s="141">
        <v>1.8</v>
      </c>
      <c r="I494" s="141">
        <v>13.9</v>
      </c>
      <c r="J494" s="141">
        <v>10.3</v>
      </c>
      <c r="K494" s="141">
        <v>90.6</v>
      </c>
      <c r="L494" s="141">
        <v>8.1</v>
      </c>
    </row>
    <row r="495" ht="15" spans="1:12">
      <c r="A495" s="141">
        <f>494</f>
        <v>494</v>
      </c>
      <c r="B495" s="141" t="s">
        <v>562</v>
      </c>
      <c r="C495" s="142" t="s">
        <v>49</v>
      </c>
      <c r="D495" s="141">
        <v>24.4</v>
      </c>
      <c r="E495" s="141">
        <v>4.7</v>
      </c>
      <c r="F495" s="141">
        <v>2.5</v>
      </c>
      <c r="G495" s="141">
        <v>9.8</v>
      </c>
      <c r="H495" s="141">
        <v>98.5</v>
      </c>
      <c r="I495" s="141">
        <v>6.6</v>
      </c>
      <c r="J495" s="141">
        <v>2.3</v>
      </c>
      <c r="K495" s="141">
        <v>13.9</v>
      </c>
      <c r="L495" s="141">
        <v>4.3</v>
      </c>
    </row>
    <row r="496" ht="15" spans="1:12">
      <c r="A496" s="141">
        <f>494</f>
        <v>494</v>
      </c>
      <c r="B496" s="141" t="s">
        <v>563</v>
      </c>
      <c r="C496" s="142" t="s">
        <v>518</v>
      </c>
      <c r="D496" s="141">
        <v>24.4</v>
      </c>
      <c r="E496" s="141">
        <v>11.7</v>
      </c>
      <c r="F496" s="141">
        <v>16.3</v>
      </c>
      <c r="G496" s="141">
        <v>1.2</v>
      </c>
      <c r="H496" s="141">
        <v>83.2</v>
      </c>
      <c r="I496" s="141">
        <v>1.9</v>
      </c>
      <c r="J496" s="141">
        <v>20.5</v>
      </c>
      <c r="K496" s="141">
        <v>2.2</v>
      </c>
      <c r="L496" s="141">
        <v>70</v>
      </c>
    </row>
    <row r="497" ht="15" spans="1:12">
      <c r="A497" s="141">
        <f>494</f>
        <v>494</v>
      </c>
      <c r="B497" s="141" t="s">
        <v>564</v>
      </c>
      <c r="C497" s="142" t="s">
        <v>222</v>
      </c>
      <c r="D497" s="141">
        <v>24.4</v>
      </c>
      <c r="E497" s="141">
        <v>42.1</v>
      </c>
      <c r="F497" s="141">
        <v>7.8</v>
      </c>
      <c r="G497" s="141">
        <v>21.7</v>
      </c>
      <c r="H497" s="141">
        <v>6.4</v>
      </c>
      <c r="I497" s="141">
        <v>17.4</v>
      </c>
      <c r="J497" s="141">
        <v>3.7</v>
      </c>
      <c r="K497" s="141">
        <v>95.6</v>
      </c>
      <c r="L497" s="141">
        <v>4.1</v>
      </c>
    </row>
    <row r="498" ht="15" spans="1:12">
      <c r="A498" s="141">
        <f>497</f>
        <v>497</v>
      </c>
      <c r="B498" s="141" t="s">
        <v>565</v>
      </c>
      <c r="C498" s="142" t="s">
        <v>13</v>
      </c>
      <c r="D498" s="141">
        <v>24.3</v>
      </c>
      <c r="E498" s="141">
        <v>9.6</v>
      </c>
      <c r="F498" s="141">
        <v>3.8</v>
      </c>
      <c r="G498" s="141">
        <v>22.3</v>
      </c>
      <c r="H498" s="141">
        <v>55.7</v>
      </c>
      <c r="I498" s="141">
        <v>68.5</v>
      </c>
      <c r="J498" s="141">
        <v>19.4</v>
      </c>
      <c r="K498" s="141">
        <v>20.3</v>
      </c>
      <c r="L498" s="141">
        <v>55.1</v>
      </c>
    </row>
    <row r="499" ht="15" spans="1:12">
      <c r="A499" s="141">
        <f>497</f>
        <v>497</v>
      </c>
      <c r="B499" s="141" t="s">
        <v>566</v>
      </c>
      <c r="C499" s="142" t="s">
        <v>28</v>
      </c>
      <c r="D499" s="141">
        <v>24.3</v>
      </c>
      <c r="E499" s="141">
        <v>13.5</v>
      </c>
      <c r="F499" s="141">
        <v>44.5</v>
      </c>
      <c r="G499" s="141">
        <v>25.8</v>
      </c>
      <c r="H499" s="141">
        <v>42</v>
      </c>
      <c r="I499" s="141">
        <v>2.4</v>
      </c>
      <c r="J499" s="141">
        <v>13.7</v>
      </c>
      <c r="K499" s="141">
        <v>55.5</v>
      </c>
      <c r="L499" s="141">
        <v>20.2</v>
      </c>
    </row>
    <row r="500" ht="15" spans="1:12">
      <c r="A500" s="141">
        <f>499</f>
        <v>499</v>
      </c>
      <c r="B500" s="141" t="s">
        <v>567</v>
      </c>
      <c r="C500" s="142" t="s">
        <v>28</v>
      </c>
      <c r="D500" s="141">
        <v>24.2</v>
      </c>
      <c r="E500" s="141">
        <v>7.3</v>
      </c>
      <c r="F500" s="141">
        <v>2</v>
      </c>
      <c r="G500" s="141">
        <v>96.3</v>
      </c>
      <c r="H500" s="141">
        <v>5.5</v>
      </c>
      <c r="I500" s="141">
        <v>3.9</v>
      </c>
      <c r="J500" s="141">
        <v>8.2</v>
      </c>
      <c r="K500" s="141">
        <v>51</v>
      </c>
      <c r="L500" s="141">
        <v>11.9</v>
      </c>
    </row>
    <row r="501" ht="15" spans="1:12">
      <c r="A501" s="141">
        <f>499</f>
        <v>499</v>
      </c>
      <c r="B501" s="141" t="s">
        <v>568</v>
      </c>
      <c r="C501" s="142" t="s">
        <v>179</v>
      </c>
      <c r="D501" s="141">
        <v>24.2</v>
      </c>
      <c r="E501" s="141">
        <v>31.6</v>
      </c>
      <c r="F501" s="141">
        <v>12.6</v>
      </c>
      <c r="G501" s="141">
        <v>34.3</v>
      </c>
      <c r="H501" s="141">
        <v>6.8</v>
      </c>
      <c r="I501" s="141">
        <v>29.4</v>
      </c>
      <c r="J501" s="141">
        <v>9.4</v>
      </c>
      <c r="K501" s="141">
        <v>75.2</v>
      </c>
      <c r="L501" s="141">
        <v>14.6</v>
      </c>
    </row>
    <row r="502" ht="15" spans="1:12">
      <c r="A502" s="141" t="s">
        <v>569</v>
      </c>
      <c r="B502" s="141" t="s">
        <v>570</v>
      </c>
      <c r="C502" s="142" t="s">
        <v>51</v>
      </c>
      <c r="D502" s="141" t="s">
        <v>571</v>
      </c>
      <c r="E502" s="141">
        <v>16.5</v>
      </c>
      <c r="F502" s="141">
        <v>18.1</v>
      </c>
      <c r="G502" s="141">
        <v>33.9</v>
      </c>
      <c r="H502" s="141">
        <v>4.7</v>
      </c>
      <c r="I502" s="141">
        <v>56.3</v>
      </c>
      <c r="J502" s="141">
        <v>100</v>
      </c>
      <c r="K502" s="141">
        <v>84.6</v>
      </c>
      <c r="L502" s="141">
        <v>6.4</v>
      </c>
    </row>
    <row r="503" ht="15" spans="1:12">
      <c r="A503" s="141" t="s">
        <v>569</v>
      </c>
      <c r="B503" s="141" t="s">
        <v>572</v>
      </c>
      <c r="C503" s="142" t="s">
        <v>270</v>
      </c>
      <c r="D503" s="141" t="s">
        <v>571</v>
      </c>
      <c r="E503" s="141">
        <v>8.4</v>
      </c>
      <c r="F503" s="141">
        <v>6.5</v>
      </c>
      <c r="G503" s="141">
        <v>77.9</v>
      </c>
      <c r="H503" s="141">
        <v>8.2</v>
      </c>
      <c r="I503" s="141">
        <v>3.2</v>
      </c>
      <c r="J503" s="141">
        <v>49.4</v>
      </c>
      <c r="K503" s="141">
        <v>58.8</v>
      </c>
      <c r="L503" s="141">
        <v>20.3</v>
      </c>
    </row>
    <row r="504" ht="15" spans="1:12">
      <c r="A504" s="141" t="s">
        <v>569</v>
      </c>
      <c r="B504" s="141" t="s">
        <v>573</v>
      </c>
      <c r="C504" s="142" t="s">
        <v>13</v>
      </c>
      <c r="D504" s="141" t="s">
        <v>571</v>
      </c>
      <c r="E504" s="141">
        <v>6.9</v>
      </c>
      <c r="F504" s="141">
        <v>9.2</v>
      </c>
      <c r="G504" s="141">
        <v>67.7</v>
      </c>
      <c r="H504" s="141">
        <v>24.9</v>
      </c>
      <c r="I504" s="141">
        <v>11.5</v>
      </c>
      <c r="J504" s="141">
        <v>22.3</v>
      </c>
      <c r="K504" s="141">
        <v>40.7</v>
      </c>
      <c r="L504" s="141">
        <v>24.5</v>
      </c>
    </row>
    <row r="505" ht="15" spans="1:12">
      <c r="A505" s="141" t="s">
        <v>569</v>
      </c>
      <c r="B505" s="141" t="s">
        <v>574</v>
      </c>
      <c r="C505" s="142" t="s">
        <v>49</v>
      </c>
      <c r="D505" s="141" t="s">
        <v>571</v>
      </c>
      <c r="E505" s="141">
        <v>14.2</v>
      </c>
      <c r="F505" s="141">
        <v>19.2</v>
      </c>
      <c r="G505" s="141">
        <v>14.7</v>
      </c>
      <c r="H505" s="141">
        <v>60.8</v>
      </c>
      <c r="I505" s="141">
        <v>16.5</v>
      </c>
      <c r="J505" s="141">
        <v>8.1</v>
      </c>
      <c r="K505" s="141">
        <v>54.9</v>
      </c>
      <c r="L505" s="141">
        <v>14.1</v>
      </c>
    </row>
    <row r="506" ht="15" spans="1:12">
      <c r="A506" s="141" t="s">
        <v>569</v>
      </c>
      <c r="B506" s="141" t="s">
        <v>575</v>
      </c>
      <c r="C506" s="142" t="s">
        <v>546</v>
      </c>
      <c r="D506" s="141" t="s">
        <v>571</v>
      </c>
      <c r="E506" s="141">
        <v>26.8</v>
      </c>
      <c r="F506" s="141">
        <v>52.7</v>
      </c>
      <c r="G506" s="141">
        <v>25</v>
      </c>
      <c r="H506" s="141">
        <v>8.5</v>
      </c>
      <c r="I506" s="141">
        <v>14.7</v>
      </c>
      <c r="J506" s="141">
        <v>10.7</v>
      </c>
      <c r="K506" s="141">
        <v>58.5</v>
      </c>
      <c r="L506" s="141">
        <v>30.1</v>
      </c>
    </row>
    <row r="507" ht="15" spans="1:12">
      <c r="A507" s="141" t="s">
        <v>569</v>
      </c>
      <c r="B507" s="141" t="s">
        <v>576</v>
      </c>
      <c r="C507" s="142" t="s">
        <v>13</v>
      </c>
      <c r="D507" s="141" t="s">
        <v>571</v>
      </c>
      <c r="E507" s="141">
        <v>3.2</v>
      </c>
      <c r="F507" s="141">
        <v>4.3</v>
      </c>
      <c r="G507" s="141">
        <v>79.9</v>
      </c>
      <c r="H507" s="141">
        <v>7.2</v>
      </c>
      <c r="I507" s="141">
        <v>8.2</v>
      </c>
      <c r="J507" s="141">
        <v>86.9</v>
      </c>
      <c r="K507" s="141">
        <v>35.2</v>
      </c>
      <c r="L507" s="141">
        <v>4.2</v>
      </c>
    </row>
    <row r="508" ht="15" spans="1:12">
      <c r="A508" s="141" t="s">
        <v>569</v>
      </c>
      <c r="B508" s="141" t="s">
        <v>577</v>
      </c>
      <c r="C508" s="142" t="s">
        <v>13</v>
      </c>
      <c r="D508" s="141" t="s">
        <v>571</v>
      </c>
      <c r="E508" s="141">
        <v>3.5</v>
      </c>
      <c r="F508" s="141">
        <v>1.5</v>
      </c>
      <c r="G508" s="141">
        <v>19.3</v>
      </c>
      <c r="H508" s="141">
        <v>91.8</v>
      </c>
      <c r="I508" s="141"/>
      <c r="J508" s="141">
        <v>2.3</v>
      </c>
      <c r="K508" s="141">
        <v>10.3</v>
      </c>
      <c r="L508" s="141">
        <v>99.1</v>
      </c>
    </row>
    <row r="509" ht="15" spans="1:12">
      <c r="A509" s="141" t="s">
        <v>569</v>
      </c>
      <c r="B509" s="141" t="s">
        <v>578</v>
      </c>
      <c r="C509" s="142" t="s">
        <v>327</v>
      </c>
      <c r="D509" s="141" t="s">
        <v>571</v>
      </c>
      <c r="E509" s="141">
        <v>13.1</v>
      </c>
      <c r="F509" s="141">
        <v>6.3</v>
      </c>
      <c r="G509" s="141">
        <v>68.9</v>
      </c>
      <c r="H509" s="141">
        <v>18.4</v>
      </c>
      <c r="I509" s="141">
        <v>8.1</v>
      </c>
      <c r="J509" s="141">
        <v>4.8</v>
      </c>
      <c r="K509" s="141">
        <v>92.4</v>
      </c>
      <c r="L509" s="141">
        <v>8</v>
      </c>
    </row>
    <row r="510" ht="15" spans="1:12">
      <c r="A510" s="141" t="s">
        <v>569</v>
      </c>
      <c r="B510" s="141" t="s">
        <v>579</v>
      </c>
      <c r="C510" s="142" t="s">
        <v>23</v>
      </c>
      <c r="D510" s="141" t="s">
        <v>571</v>
      </c>
      <c r="E510" s="141">
        <v>8.8</v>
      </c>
      <c r="F510" s="141">
        <v>38.6</v>
      </c>
      <c r="G510" s="141">
        <v>29.3</v>
      </c>
      <c r="H510" s="141">
        <v>6.7</v>
      </c>
      <c r="I510" s="141">
        <v>85.2</v>
      </c>
      <c r="J510" s="141">
        <v>100</v>
      </c>
      <c r="K510" s="141">
        <v>8</v>
      </c>
      <c r="L510" s="141">
        <v>98.5</v>
      </c>
    </row>
    <row r="511" ht="15" spans="1:12">
      <c r="A511" s="141" t="s">
        <v>569</v>
      </c>
      <c r="B511" s="141" t="s">
        <v>580</v>
      </c>
      <c r="C511" s="142" t="s">
        <v>15</v>
      </c>
      <c r="D511" s="141" t="s">
        <v>571</v>
      </c>
      <c r="E511" s="141">
        <v>10.8</v>
      </c>
      <c r="F511" s="141">
        <v>12.1</v>
      </c>
      <c r="G511" s="141">
        <v>41.2</v>
      </c>
      <c r="H511" s="141">
        <v>13.5</v>
      </c>
      <c r="I511" s="141">
        <v>77.8</v>
      </c>
      <c r="J511" s="141">
        <v>70</v>
      </c>
      <c r="K511" s="141">
        <v>59.5</v>
      </c>
      <c r="L511" s="141">
        <v>23.2</v>
      </c>
    </row>
    <row r="512" ht="15" spans="1:12">
      <c r="A512" s="141" t="s">
        <v>569</v>
      </c>
      <c r="B512" s="141" t="s">
        <v>581</v>
      </c>
      <c r="C512" s="142" t="s">
        <v>441</v>
      </c>
      <c r="D512" s="141" t="s">
        <v>571</v>
      </c>
      <c r="E512" s="141">
        <v>22.6</v>
      </c>
      <c r="F512" s="141">
        <v>27.5</v>
      </c>
      <c r="G512" s="141">
        <v>55.8</v>
      </c>
      <c r="H512" s="141">
        <v>4.2</v>
      </c>
      <c r="I512" s="141">
        <v>2</v>
      </c>
      <c r="J512" s="141">
        <v>2</v>
      </c>
      <c r="K512" s="141">
        <v>80.2</v>
      </c>
      <c r="L512" s="141">
        <v>28.5</v>
      </c>
    </row>
    <row r="513" ht="15" spans="1:12">
      <c r="A513" s="141" t="s">
        <v>569</v>
      </c>
      <c r="B513" s="141" t="s">
        <v>582</v>
      </c>
      <c r="C513" s="142" t="s">
        <v>45</v>
      </c>
      <c r="D513" s="141" t="s">
        <v>571</v>
      </c>
      <c r="E513" s="141">
        <v>19.8</v>
      </c>
      <c r="F513" s="141">
        <v>5.9</v>
      </c>
      <c r="G513" s="141">
        <v>55.1</v>
      </c>
      <c r="H513" s="141">
        <v>9.4</v>
      </c>
      <c r="I513" s="141">
        <v>28.6</v>
      </c>
      <c r="J513" s="141">
        <v>23.6</v>
      </c>
      <c r="K513" s="141">
        <v>99.1</v>
      </c>
      <c r="L513" s="141">
        <v>5.4</v>
      </c>
    </row>
    <row r="514" ht="15" spans="1:12">
      <c r="A514" s="141" t="s">
        <v>569</v>
      </c>
      <c r="B514" s="141" t="s">
        <v>583</v>
      </c>
      <c r="C514" s="142" t="s">
        <v>41</v>
      </c>
      <c r="D514" s="141" t="s">
        <v>571</v>
      </c>
      <c r="E514" s="141">
        <v>3.5</v>
      </c>
      <c r="F514" s="141">
        <v>2.7</v>
      </c>
      <c r="G514" s="141">
        <v>10.3</v>
      </c>
      <c r="H514" s="141">
        <v>99.2</v>
      </c>
      <c r="I514" s="141">
        <v>2.7</v>
      </c>
      <c r="J514" s="141">
        <v>4.1</v>
      </c>
      <c r="K514" s="141">
        <v>14.9</v>
      </c>
      <c r="L514" s="141">
        <v>5.6</v>
      </c>
    </row>
    <row r="515" ht="15" spans="1:12">
      <c r="A515" s="141" t="s">
        <v>584</v>
      </c>
      <c r="B515" s="141" t="s">
        <v>585</v>
      </c>
      <c r="C515" s="142" t="s">
        <v>191</v>
      </c>
      <c r="D515" s="141" t="s">
        <v>571</v>
      </c>
      <c r="E515" s="141">
        <v>19.4</v>
      </c>
      <c r="F515" s="141">
        <v>17.1</v>
      </c>
      <c r="G515" s="141">
        <v>1.1</v>
      </c>
      <c r="H515" s="141">
        <v>60.1</v>
      </c>
      <c r="I515" s="141">
        <v>3.2</v>
      </c>
      <c r="J515" s="141">
        <v>37.7</v>
      </c>
      <c r="K515" s="141">
        <v>3.2</v>
      </c>
      <c r="L515" s="141">
        <v>13.7</v>
      </c>
    </row>
    <row r="516" ht="15" spans="1:12">
      <c r="A516" s="141" t="s">
        <v>584</v>
      </c>
      <c r="B516" s="141" t="s">
        <v>586</v>
      </c>
      <c r="C516" s="142" t="s">
        <v>13</v>
      </c>
      <c r="D516" s="141" t="s">
        <v>571</v>
      </c>
      <c r="E516" s="141">
        <v>26.7</v>
      </c>
      <c r="F516" s="141">
        <v>37.1</v>
      </c>
      <c r="G516" s="141">
        <v>33.1</v>
      </c>
      <c r="H516" s="141">
        <v>8.2</v>
      </c>
      <c r="I516" s="141">
        <v>4.2</v>
      </c>
      <c r="J516" s="141">
        <v>15</v>
      </c>
      <c r="K516" s="141">
        <v>72.8</v>
      </c>
      <c r="L516" s="141">
        <v>22.3</v>
      </c>
    </row>
    <row r="517" ht="15" spans="1:12">
      <c r="A517" s="141" t="s">
        <v>584</v>
      </c>
      <c r="B517" s="141" t="s">
        <v>587</v>
      </c>
      <c r="C517" s="142" t="s">
        <v>15</v>
      </c>
      <c r="D517" s="141" t="s">
        <v>571</v>
      </c>
      <c r="E517" s="141">
        <v>16.2</v>
      </c>
      <c r="F517" s="141">
        <v>7.5</v>
      </c>
      <c r="G517" s="141">
        <v>17.4</v>
      </c>
      <c r="H517" s="141">
        <v>18.3</v>
      </c>
      <c r="I517" s="141">
        <v>96.6</v>
      </c>
      <c r="J517" s="141">
        <v>87.3</v>
      </c>
      <c r="K517" s="141">
        <v>30.6</v>
      </c>
      <c r="L517" s="141">
        <v>20.1</v>
      </c>
    </row>
    <row r="518" ht="15" spans="1:12">
      <c r="A518" s="141" t="s">
        <v>584</v>
      </c>
      <c r="B518" s="141" t="s">
        <v>588</v>
      </c>
      <c r="C518" s="142" t="s">
        <v>222</v>
      </c>
      <c r="D518" s="141" t="s">
        <v>571</v>
      </c>
      <c r="E518" s="141">
        <v>9.2</v>
      </c>
      <c r="F518" s="141">
        <v>5.2</v>
      </c>
      <c r="G518" s="141">
        <v>5</v>
      </c>
      <c r="H518" s="141">
        <v>70</v>
      </c>
      <c r="I518" s="141">
        <v>70.8</v>
      </c>
      <c r="J518" s="141">
        <v>21.8</v>
      </c>
      <c r="K518" s="141">
        <v>63.1</v>
      </c>
      <c r="L518" s="141">
        <v>8</v>
      </c>
    </row>
    <row r="519" ht="15" spans="1:12">
      <c r="A519" s="141" t="s">
        <v>584</v>
      </c>
      <c r="B519" s="141" t="s">
        <v>589</v>
      </c>
      <c r="C519" s="142" t="s">
        <v>590</v>
      </c>
      <c r="D519" s="141" t="s">
        <v>571</v>
      </c>
      <c r="E519" s="141">
        <v>31.2</v>
      </c>
      <c r="F519" s="141">
        <v>44.7</v>
      </c>
      <c r="G519" s="141">
        <v>1.8</v>
      </c>
      <c r="H519" s="141">
        <v>32.6</v>
      </c>
      <c r="I519" s="141"/>
      <c r="J519" s="141"/>
      <c r="K519" s="141">
        <v>33.5</v>
      </c>
      <c r="L519" s="141">
        <v>51.7</v>
      </c>
    </row>
    <row r="520" ht="15" spans="1:12">
      <c r="A520" s="141" t="s">
        <v>584</v>
      </c>
      <c r="B520" s="141" t="s">
        <v>591</v>
      </c>
      <c r="C520" s="142" t="s">
        <v>72</v>
      </c>
      <c r="D520" s="141" t="s">
        <v>571</v>
      </c>
      <c r="E520" s="141">
        <v>9.9</v>
      </c>
      <c r="F520" s="141">
        <v>16.8</v>
      </c>
      <c r="G520" s="141">
        <v>28.9</v>
      </c>
      <c r="H520" s="141">
        <v>42.8</v>
      </c>
      <c r="I520" s="141">
        <v>23.9</v>
      </c>
      <c r="J520" s="141">
        <v>51.5</v>
      </c>
      <c r="K520" s="141">
        <v>75.4</v>
      </c>
      <c r="L520" s="141">
        <v>27.7</v>
      </c>
    </row>
    <row r="521" ht="15" spans="1:12">
      <c r="A521" s="141" t="s">
        <v>584</v>
      </c>
      <c r="B521" s="141" t="s">
        <v>592</v>
      </c>
      <c r="C521" s="142" t="s">
        <v>51</v>
      </c>
      <c r="D521" s="141" t="s">
        <v>571</v>
      </c>
      <c r="E521" s="141">
        <v>12.9</v>
      </c>
      <c r="F521" s="141">
        <v>8.8</v>
      </c>
      <c r="G521" s="141">
        <v>43.6</v>
      </c>
      <c r="H521" s="141">
        <v>3.1</v>
      </c>
      <c r="I521" s="141">
        <v>70.1</v>
      </c>
      <c r="J521" s="141">
        <v>94.4</v>
      </c>
      <c r="K521" s="141">
        <v>55.5</v>
      </c>
      <c r="L521" s="141">
        <v>7.4</v>
      </c>
    </row>
    <row r="522" ht="15" spans="1:12">
      <c r="A522" s="141" t="s">
        <v>584</v>
      </c>
      <c r="B522" s="141" t="s">
        <v>593</v>
      </c>
      <c r="C522" s="142" t="s">
        <v>13</v>
      </c>
      <c r="D522" s="141" t="s">
        <v>571</v>
      </c>
      <c r="E522" s="141">
        <v>15.4</v>
      </c>
      <c r="F522" s="141">
        <v>15.2</v>
      </c>
      <c r="G522" s="141">
        <v>20.1</v>
      </c>
      <c r="H522" s="141">
        <v>43.5</v>
      </c>
      <c r="I522" s="141">
        <v>4</v>
      </c>
      <c r="J522" s="141">
        <v>59.2</v>
      </c>
      <c r="K522" s="141">
        <v>71.4</v>
      </c>
      <c r="L522" s="141">
        <v>39.4</v>
      </c>
    </row>
    <row r="523" ht="15" spans="1:12">
      <c r="A523" s="141" t="s">
        <v>584</v>
      </c>
      <c r="B523" s="141" t="s">
        <v>594</v>
      </c>
      <c r="C523" s="142" t="s">
        <v>179</v>
      </c>
      <c r="D523" s="141" t="s">
        <v>571</v>
      </c>
      <c r="E523" s="141">
        <v>22.4</v>
      </c>
      <c r="F523" s="141">
        <v>31.6</v>
      </c>
      <c r="G523" s="141">
        <v>6.7</v>
      </c>
      <c r="H523" s="141">
        <v>47.6</v>
      </c>
      <c r="I523" s="141">
        <v>8</v>
      </c>
      <c r="J523" s="141">
        <v>5.9</v>
      </c>
      <c r="K523" s="141">
        <v>62.6</v>
      </c>
      <c r="L523" s="141">
        <v>20.1</v>
      </c>
    </row>
    <row r="524" ht="15" spans="1:12">
      <c r="A524" s="141" t="s">
        <v>595</v>
      </c>
      <c r="B524" s="141" t="s">
        <v>596</v>
      </c>
      <c r="C524" s="142" t="s">
        <v>102</v>
      </c>
      <c r="D524" s="141" t="s">
        <v>571</v>
      </c>
      <c r="E524" s="141">
        <v>7.7</v>
      </c>
      <c r="F524" s="141">
        <v>5.1</v>
      </c>
      <c r="G524" s="141">
        <v>1.4</v>
      </c>
      <c r="H524" s="141">
        <v>81.3</v>
      </c>
      <c r="I524" s="141">
        <v>58.7</v>
      </c>
      <c r="J524" s="141">
        <v>7.5</v>
      </c>
      <c r="K524" s="141">
        <v>12.4</v>
      </c>
      <c r="L524" s="141">
        <v>4.6</v>
      </c>
    </row>
    <row r="525" ht="15" spans="1:12">
      <c r="A525" s="141" t="s">
        <v>595</v>
      </c>
      <c r="B525" s="141" t="s">
        <v>597</v>
      </c>
      <c r="C525" s="142" t="s">
        <v>28</v>
      </c>
      <c r="D525" s="141" t="s">
        <v>571</v>
      </c>
      <c r="E525" s="141">
        <v>4.6</v>
      </c>
      <c r="F525" s="141">
        <v>1.5</v>
      </c>
      <c r="G525" s="141">
        <v>86.9</v>
      </c>
      <c r="H525" s="141">
        <v>20.2</v>
      </c>
      <c r="I525" s="141"/>
      <c r="J525" s="141"/>
      <c r="K525" s="141">
        <v>29.7</v>
      </c>
      <c r="L525" s="141">
        <v>4.7</v>
      </c>
    </row>
    <row r="526" ht="15" spans="1:12">
      <c r="A526" s="141" t="s">
        <v>595</v>
      </c>
      <c r="B526" s="141" t="s">
        <v>598</v>
      </c>
      <c r="C526" s="142" t="s">
        <v>72</v>
      </c>
      <c r="D526" s="141" t="s">
        <v>571</v>
      </c>
      <c r="E526" s="141">
        <v>18.8</v>
      </c>
      <c r="F526" s="141">
        <v>10.3</v>
      </c>
      <c r="G526" s="141">
        <v>22.8</v>
      </c>
      <c r="H526" s="141">
        <v>49.4</v>
      </c>
      <c r="I526" s="141">
        <v>10.3</v>
      </c>
      <c r="J526" s="141"/>
      <c r="K526" s="141">
        <v>94.3</v>
      </c>
      <c r="L526" s="141">
        <v>7.2</v>
      </c>
    </row>
    <row r="527" ht="15" spans="1:12">
      <c r="A527" s="141" t="s">
        <v>595</v>
      </c>
      <c r="B527" s="141" t="s">
        <v>599</v>
      </c>
      <c r="C527" s="142" t="s">
        <v>341</v>
      </c>
      <c r="D527" s="141" t="s">
        <v>571</v>
      </c>
      <c r="E527" s="141">
        <v>5.4</v>
      </c>
      <c r="F527" s="141">
        <v>3</v>
      </c>
      <c r="G527" s="141">
        <v>3.5</v>
      </c>
      <c r="H527" s="141">
        <v>99.6</v>
      </c>
      <c r="I527" s="141">
        <v>1.6</v>
      </c>
      <c r="J527" s="141"/>
      <c r="K527" s="141">
        <v>40.6</v>
      </c>
      <c r="L527" s="141">
        <v>6.6</v>
      </c>
    </row>
    <row r="528" ht="15" spans="1:12">
      <c r="A528" s="141" t="s">
        <v>595</v>
      </c>
      <c r="B528" s="141" t="s">
        <v>600</v>
      </c>
      <c r="C528" s="142" t="s">
        <v>13</v>
      </c>
      <c r="D528" s="141" t="s">
        <v>571</v>
      </c>
      <c r="E528" s="141">
        <v>15.6</v>
      </c>
      <c r="F528" s="141">
        <v>7.4</v>
      </c>
      <c r="G528" s="141">
        <v>2.6</v>
      </c>
      <c r="H528" s="141">
        <v>53.8</v>
      </c>
      <c r="I528" s="141">
        <v>94.9</v>
      </c>
      <c r="J528" s="141">
        <v>3.9</v>
      </c>
      <c r="K528" s="141">
        <v>10.9</v>
      </c>
      <c r="L528" s="141">
        <v>15.3</v>
      </c>
    </row>
    <row r="529" ht="15" spans="1:12">
      <c r="A529" s="141" t="s">
        <v>595</v>
      </c>
      <c r="B529" s="141" t="s">
        <v>601</v>
      </c>
      <c r="C529" s="142" t="s">
        <v>45</v>
      </c>
      <c r="D529" s="141" t="s">
        <v>571</v>
      </c>
      <c r="E529" s="141">
        <v>30.8</v>
      </c>
      <c r="F529" s="141">
        <v>5.5</v>
      </c>
      <c r="G529" s="141">
        <v>20.2</v>
      </c>
      <c r="H529" s="141">
        <v>19.6</v>
      </c>
      <c r="I529" s="141">
        <v>21.4</v>
      </c>
      <c r="J529" s="141">
        <v>27.3</v>
      </c>
      <c r="K529" s="141">
        <v>95.2</v>
      </c>
      <c r="L529" s="141">
        <v>8.7</v>
      </c>
    </row>
    <row r="530" ht="15" spans="1:12">
      <c r="A530" s="141" t="s">
        <v>595</v>
      </c>
      <c r="B530" s="141" t="s">
        <v>602</v>
      </c>
      <c r="C530" s="142" t="s">
        <v>199</v>
      </c>
      <c r="D530" s="141" t="s">
        <v>571</v>
      </c>
      <c r="E530" s="141">
        <v>34.2</v>
      </c>
      <c r="F530" s="141">
        <v>31.9</v>
      </c>
      <c r="G530" s="141">
        <v>27.2</v>
      </c>
      <c r="H530" s="141">
        <v>4.5</v>
      </c>
      <c r="I530" s="141">
        <v>1.9</v>
      </c>
      <c r="J530" s="141">
        <v>1.5</v>
      </c>
      <c r="K530" s="141">
        <v>70.8</v>
      </c>
      <c r="L530" s="141">
        <v>92</v>
      </c>
    </row>
    <row r="531" ht="15" spans="1:12">
      <c r="A531" s="141" t="s">
        <v>595</v>
      </c>
      <c r="B531" s="141" t="s">
        <v>603</v>
      </c>
      <c r="C531" s="142" t="s">
        <v>13</v>
      </c>
      <c r="D531" s="141" t="s">
        <v>571</v>
      </c>
      <c r="E531" s="141">
        <v>14.2</v>
      </c>
      <c r="F531" s="141">
        <v>17</v>
      </c>
      <c r="G531" s="141">
        <v>64.1</v>
      </c>
      <c r="H531" s="141">
        <v>4</v>
      </c>
      <c r="I531" s="141">
        <v>35.9</v>
      </c>
      <c r="J531" s="141">
        <v>14.6</v>
      </c>
      <c r="K531" s="141">
        <v>70.2</v>
      </c>
      <c r="L531" s="141">
        <v>4.8</v>
      </c>
    </row>
    <row r="532" ht="15" spans="1:12">
      <c r="A532" s="141" t="s">
        <v>595</v>
      </c>
      <c r="B532" s="141" t="s">
        <v>604</v>
      </c>
      <c r="C532" s="142" t="s">
        <v>104</v>
      </c>
      <c r="D532" s="141" t="s">
        <v>571</v>
      </c>
      <c r="E532" s="141">
        <v>18</v>
      </c>
      <c r="F532" s="141">
        <v>25</v>
      </c>
      <c r="G532" s="141">
        <v>27.1</v>
      </c>
      <c r="H532" s="141">
        <v>15.9</v>
      </c>
      <c r="I532" s="141">
        <v>49.5</v>
      </c>
      <c r="J532" s="141">
        <v>47.9</v>
      </c>
      <c r="K532" s="141">
        <v>85.9</v>
      </c>
      <c r="L532" s="141">
        <v>15.2</v>
      </c>
    </row>
    <row r="533" ht="15" spans="1:12">
      <c r="A533" s="141" t="s">
        <v>595</v>
      </c>
      <c r="B533" s="141" t="s">
        <v>605</v>
      </c>
      <c r="C533" s="142" t="s">
        <v>341</v>
      </c>
      <c r="D533" s="141" t="s">
        <v>571</v>
      </c>
      <c r="E533" s="141">
        <v>22.2</v>
      </c>
      <c r="F533" s="141">
        <v>58.5</v>
      </c>
      <c r="G533" s="141">
        <v>4.8</v>
      </c>
      <c r="H533" s="141">
        <v>35.1</v>
      </c>
      <c r="I533" s="141">
        <v>11.5</v>
      </c>
      <c r="J533" s="141">
        <v>2</v>
      </c>
      <c r="K533" s="141">
        <v>63.5</v>
      </c>
      <c r="L533" s="141">
        <v>17.2</v>
      </c>
    </row>
    <row r="534" ht="15" spans="1:12">
      <c r="A534" s="141" t="s">
        <v>606</v>
      </c>
      <c r="B534" s="141" t="s">
        <v>607</v>
      </c>
      <c r="C534" s="142" t="s">
        <v>41</v>
      </c>
      <c r="D534" s="141" t="s">
        <v>571</v>
      </c>
      <c r="E534" s="141">
        <v>13.9</v>
      </c>
      <c r="F534" s="141">
        <v>84.3</v>
      </c>
      <c r="G534" s="141">
        <v>2.4</v>
      </c>
      <c r="H534" s="141">
        <v>30.7</v>
      </c>
      <c r="I534" s="141">
        <v>21.9</v>
      </c>
      <c r="J534" s="141">
        <v>21.2</v>
      </c>
      <c r="K534" s="141">
        <v>6.4</v>
      </c>
      <c r="L534" s="141">
        <v>64.5</v>
      </c>
    </row>
    <row r="535" ht="15" spans="1:12">
      <c r="A535" s="141" t="s">
        <v>606</v>
      </c>
      <c r="B535" s="141" t="s">
        <v>608</v>
      </c>
      <c r="C535" s="142" t="s">
        <v>49</v>
      </c>
      <c r="D535" s="141" t="s">
        <v>571</v>
      </c>
      <c r="E535" s="141">
        <v>8.7</v>
      </c>
      <c r="F535" s="141">
        <v>13.7</v>
      </c>
      <c r="G535" s="141">
        <v>12</v>
      </c>
      <c r="H535" s="141">
        <v>73.4</v>
      </c>
      <c r="I535" s="141">
        <v>15.4</v>
      </c>
      <c r="J535" s="141">
        <v>8.4</v>
      </c>
      <c r="K535" s="141">
        <v>29.4</v>
      </c>
      <c r="L535" s="141">
        <v>17.9</v>
      </c>
    </row>
    <row r="536" ht="15" spans="1:12">
      <c r="A536" s="141" t="s">
        <v>606</v>
      </c>
      <c r="B536" s="141" t="s">
        <v>609</v>
      </c>
      <c r="C536" s="142" t="s">
        <v>441</v>
      </c>
      <c r="D536" s="141" t="s">
        <v>571</v>
      </c>
      <c r="E536" s="141">
        <v>6.7</v>
      </c>
      <c r="F536" s="141">
        <v>15.2</v>
      </c>
      <c r="G536" s="141">
        <v>89.7</v>
      </c>
      <c r="H536" s="141">
        <v>2.7</v>
      </c>
      <c r="I536" s="141">
        <v>1.5</v>
      </c>
      <c r="J536" s="141"/>
      <c r="K536" s="141">
        <v>48.7</v>
      </c>
      <c r="L536" s="141">
        <v>25.4</v>
      </c>
    </row>
    <row r="537" ht="15" spans="1:12">
      <c r="A537" s="141" t="s">
        <v>606</v>
      </c>
      <c r="B537" s="141" t="s">
        <v>610</v>
      </c>
      <c r="C537" s="142" t="s">
        <v>546</v>
      </c>
      <c r="D537" s="141" t="s">
        <v>571</v>
      </c>
      <c r="E537" s="141">
        <v>16.2</v>
      </c>
      <c r="F537" s="141">
        <v>27.4</v>
      </c>
      <c r="G537" s="141">
        <v>18.1</v>
      </c>
      <c r="H537" s="141">
        <v>37</v>
      </c>
      <c r="I537" s="141">
        <v>17</v>
      </c>
      <c r="J537" s="141">
        <v>40.5</v>
      </c>
      <c r="K537" s="141">
        <v>24.3</v>
      </c>
      <c r="L537" s="141">
        <v>46.9</v>
      </c>
    </row>
    <row r="538" ht="15" spans="1:12">
      <c r="A538" s="141" t="s">
        <v>606</v>
      </c>
      <c r="B538" s="141" t="s">
        <v>611</v>
      </c>
      <c r="C538" s="142" t="s">
        <v>303</v>
      </c>
      <c r="D538" s="141" t="s">
        <v>571</v>
      </c>
      <c r="E538" s="141">
        <v>9.1</v>
      </c>
      <c r="F538" s="141">
        <v>27.1</v>
      </c>
      <c r="G538" s="141">
        <v>2.8</v>
      </c>
      <c r="H538" s="141">
        <v>52.3</v>
      </c>
      <c r="I538" s="141">
        <v>19.2</v>
      </c>
      <c r="J538" s="141">
        <v>88.8</v>
      </c>
      <c r="K538" s="141">
        <v>19.5</v>
      </c>
      <c r="L538" s="141">
        <v>8.4</v>
      </c>
    </row>
    <row r="539" ht="23.25" spans="1:12">
      <c r="A539" s="141" t="s">
        <v>606</v>
      </c>
      <c r="B539" s="141" t="s">
        <v>612</v>
      </c>
      <c r="C539" s="142" t="s">
        <v>534</v>
      </c>
      <c r="D539" s="141" t="s">
        <v>571</v>
      </c>
      <c r="E539" s="141">
        <v>6</v>
      </c>
      <c r="F539" s="141">
        <v>1.4</v>
      </c>
      <c r="G539" s="141">
        <v>1.2</v>
      </c>
      <c r="H539" s="141">
        <v>100</v>
      </c>
      <c r="I539" s="141">
        <v>1.5</v>
      </c>
      <c r="J539" s="141">
        <v>1.1</v>
      </c>
      <c r="K539" s="141">
        <v>13.2</v>
      </c>
      <c r="L539" s="141">
        <v>46.8</v>
      </c>
    </row>
    <row r="540" ht="15" spans="1:12">
      <c r="A540" s="141" t="s">
        <v>606</v>
      </c>
      <c r="B540" s="141" t="s">
        <v>613</v>
      </c>
      <c r="C540" s="142" t="s">
        <v>303</v>
      </c>
      <c r="D540" s="141" t="s">
        <v>571</v>
      </c>
      <c r="E540" s="141">
        <v>4.5</v>
      </c>
      <c r="F540" s="141">
        <v>11.1</v>
      </c>
      <c r="G540" s="141">
        <v>1.9</v>
      </c>
      <c r="H540" s="141">
        <v>88.3</v>
      </c>
      <c r="I540" s="141">
        <v>22.8</v>
      </c>
      <c r="J540" s="141">
        <v>15.8</v>
      </c>
      <c r="K540" s="141">
        <v>16.3</v>
      </c>
      <c r="L540" s="141">
        <v>11.2</v>
      </c>
    </row>
    <row r="541" ht="15" spans="1:12">
      <c r="A541" s="141" t="s">
        <v>606</v>
      </c>
      <c r="B541" s="141" t="s">
        <v>614</v>
      </c>
      <c r="C541" s="142" t="s">
        <v>131</v>
      </c>
      <c r="D541" s="141" t="s">
        <v>571</v>
      </c>
      <c r="E541" s="141">
        <v>17.1</v>
      </c>
      <c r="F541" s="141">
        <v>34.5</v>
      </c>
      <c r="G541" s="141">
        <v>22.3</v>
      </c>
      <c r="H541" s="141">
        <v>12.8</v>
      </c>
      <c r="I541" s="141">
        <v>23.8</v>
      </c>
      <c r="J541" s="141">
        <v>87.9</v>
      </c>
      <c r="K541" s="141">
        <v>67.9</v>
      </c>
      <c r="L541" s="141">
        <v>17.4</v>
      </c>
    </row>
    <row r="542" ht="15" spans="1:12">
      <c r="A542" s="141" t="s">
        <v>615</v>
      </c>
      <c r="B542" s="143" t="s">
        <v>616</v>
      </c>
      <c r="C542" s="142" t="s">
        <v>226</v>
      </c>
      <c r="D542" s="141" t="s">
        <v>571</v>
      </c>
      <c r="E542" s="141">
        <v>10.4</v>
      </c>
      <c r="F542" s="141">
        <v>19.8</v>
      </c>
      <c r="G542" s="141">
        <v>2</v>
      </c>
      <c r="H542" s="141">
        <v>29.1</v>
      </c>
      <c r="I542" s="141">
        <v>100</v>
      </c>
      <c r="J542" s="141">
        <v>100</v>
      </c>
      <c r="K542" s="141">
        <v>6</v>
      </c>
      <c r="L542" s="141">
        <v>67.6</v>
      </c>
    </row>
    <row r="543" ht="15" spans="1:12">
      <c r="A543" s="141" t="s">
        <v>615</v>
      </c>
      <c r="B543" s="141" t="s">
        <v>617</v>
      </c>
      <c r="C543" s="142" t="s">
        <v>28</v>
      </c>
      <c r="D543" s="141" t="s">
        <v>571</v>
      </c>
      <c r="E543" s="141">
        <v>3.5</v>
      </c>
      <c r="F543" s="141">
        <v>1.3</v>
      </c>
      <c r="G543" s="141">
        <v>95.7</v>
      </c>
      <c r="H543" s="141">
        <v>7.8</v>
      </c>
      <c r="I543" s="141">
        <v>5.2</v>
      </c>
      <c r="J543" s="141"/>
      <c r="K543" s="141">
        <v>18.7</v>
      </c>
      <c r="L543" s="141">
        <v>21.1</v>
      </c>
    </row>
    <row r="544" ht="15" spans="1:12">
      <c r="A544" s="141" t="s">
        <v>615</v>
      </c>
      <c r="B544" s="141" t="s">
        <v>618</v>
      </c>
      <c r="C544" s="142" t="s">
        <v>28</v>
      </c>
      <c r="D544" s="141" t="s">
        <v>571</v>
      </c>
      <c r="E544" s="141">
        <v>13.4</v>
      </c>
      <c r="F544" s="141">
        <v>3.4</v>
      </c>
      <c r="G544" s="141">
        <v>44.3</v>
      </c>
      <c r="H544" s="141">
        <v>23.9</v>
      </c>
      <c r="I544" s="141">
        <v>22.3</v>
      </c>
      <c r="J544" s="141">
        <v>37.9</v>
      </c>
      <c r="K544" s="141">
        <v>68</v>
      </c>
      <c r="L544" s="141">
        <v>12</v>
      </c>
    </row>
    <row r="545" ht="15" spans="1:12">
      <c r="A545" s="141" t="s">
        <v>615</v>
      </c>
      <c r="B545" s="141" t="s">
        <v>619</v>
      </c>
      <c r="C545" s="142" t="s">
        <v>199</v>
      </c>
      <c r="D545" s="141" t="s">
        <v>571</v>
      </c>
      <c r="E545" s="141">
        <v>7</v>
      </c>
      <c r="F545" s="141">
        <v>5.4</v>
      </c>
      <c r="G545" s="141">
        <v>29.6</v>
      </c>
      <c r="H545" s="141">
        <v>64.6</v>
      </c>
      <c r="I545" s="141">
        <v>3.1</v>
      </c>
      <c r="J545" s="141">
        <v>1.1</v>
      </c>
      <c r="K545" s="141">
        <v>31.1</v>
      </c>
      <c r="L545" s="141">
        <v>39.7</v>
      </c>
    </row>
    <row r="546" ht="15" spans="1:12">
      <c r="A546" s="141" t="s">
        <v>615</v>
      </c>
      <c r="B546" s="141" t="s">
        <v>620</v>
      </c>
      <c r="C546" s="142" t="s">
        <v>102</v>
      </c>
      <c r="D546" s="141" t="s">
        <v>571</v>
      </c>
      <c r="E546" s="141">
        <v>7.3</v>
      </c>
      <c r="F546" s="141">
        <v>4.1</v>
      </c>
      <c r="G546" s="141">
        <v>1.8</v>
      </c>
      <c r="H546" s="141">
        <v>84.7</v>
      </c>
      <c r="I546" s="141">
        <v>30.8</v>
      </c>
      <c r="J546" s="141">
        <v>3.9</v>
      </c>
      <c r="K546" s="141">
        <v>39.6</v>
      </c>
      <c r="L546" s="141">
        <v>3.2</v>
      </c>
    </row>
    <row r="547" ht="15" spans="1:12">
      <c r="A547" s="141" t="s">
        <v>615</v>
      </c>
      <c r="B547" s="141" t="s">
        <v>621</v>
      </c>
      <c r="C547" s="142" t="s">
        <v>92</v>
      </c>
      <c r="D547" s="141" t="s">
        <v>571</v>
      </c>
      <c r="E547" s="141">
        <v>36.3</v>
      </c>
      <c r="F547" s="141">
        <v>19.7</v>
      </c>
      <c r="G547" s="141">
        <v>2.2</v>
      </c>
      <c r="H547" s="141">
        <v>21.6</v>
      </c>
      <c r="I547" s="141">
        <v>19.6</v>
      </c>
      <c r="J547" s="141">
        <v>4</v>
      </c>
      <c r="K547" s="141">
        <v>40.5</v>
      </c>
      <c r="L547" s="141">
        <v>4.8</v>
      </c>
    </row>
    <row r="548" ht="15" spans="1:12">
      <c r="A548" s="141" t="s">
        <v>615</v>
      </c>
      <c r="B548" s="141" t="s">
        <v>622</v>
      </c>
      <c r="C548" s="142" t="s">
        <v>140</v>
      </c>
      <c r="D548" s="141" t="s">
        <v>571</v>
      </c>
      <c r="E548" s="141">
        <v>7.6</v>
      </c>
      <c r="F548" s="141">
        <v>29.3</v>
      </c>
      <c r="G548" s="141">
        <v>1.2</v>
      </c>
      <c r="H548" s="141">
        <v>78.2</v>
      </c>
      <c r="I548" s="141">
        <v>1.4</v>
      </c>
      <c r="J548" s="141">
        <v>12.2</v>
      </c>
      <c r="K548" s="141">
        <v>10.8</v>
      </c>
      <c r="L548" s="141">
        <v>10.4</v>
      </c>
    </row>
    <row r="549" ht="15" spans="1:12">
      <c r="A549" s="141" t="s">
        <v>615</v>
      </c>
      <c r="B549" s="141" t="s">
        <v>623</v>
      </c>
      <c r="C549" s="142" t="s">
        <v>199</v>
      </c>
      <c r="D549" s="141" t="s">
        <v>571</v>
      </c>
      <c r="E549" s="141">
        <v>8</v>
      </c>
      <c r="F549" s="141">
        <v>3.6</v>
      </c>
      <c r="G549" s="141">
        <v>94.2</v>
      </c>
      <c r="H549" s="141"/>
      <c r="I549" s="141"/>
      <c r="J549" s="141"/>
      <c r="K549" s="141">
        <v>35.6</v>
      </c>
      <c r="L549" s="141"/>
    </row>
    <row r="550" ht="15" spans="1:12">
      <c r="A550" s="141" t="s">
        <v>615</v>
      </c>
      <c r="B550" s="141" t="s">
        <v>624</v>
      </c>
      <c r="C550" s="142" t="s">
        <v>72</v>
      </c>
      <c r="D550" s="141" t="s">
        <v>571</v>
      </c>
      <c r="E550" s="141">
        <v>21.7</v>
      </c>
      <c r="F550" s="141">
        <v>3.6</v>
      </c>
      <c r="G550" s="141">
        <v>16.2</v>
      </c>
      <c r="H550" s="141">
        <v>29.9</v>
      </c>
      <c r="I550" s="141">
        <v>16.2</v>
      </c>
      <c r="J550" s="141">
        <v>69.8</v>
      </c>
      <c r="K550" s="141">
        <v>62.6</v>
      </c>
      <c r="L550" s="141">
        <v>21.4</v>
      </c>
    </row>
    <row r="551" ht="15" spans="1:12">
      <c r="A551" s="141" t="s">
        <v>615</v>
      </c>
      <c r="B551" s="141" t="s">
        <v>625</v>
      </c>
      <c r="C551" s="142" t="s">
        <v>72</v>
      </c>
      <c r="D551" s="141" t="s">
        <v>571</v>
      </c>
      <c r="E551" s="141">
        <v>15.7</v>
      </c>
      <c r="F551" s="141">
        <v>40.3</v>
      </c>
      <c r="G551" s="141">
        <v>44.5</v>
      </c>
      <c r="H551" s="141">
        <v>2.3</v>
      </c>
      <c r="I551" s="141">
        <v>22.8</v>
      </c>
      <c r="J551" s="141">
        <v>30.8</v>
      </c>
      <c r="K551" s="141">
        <v>29.1</v>
      </c>
      <c r="L551" s="141">
        <v>44.5</v>
      </c>
    </row>
    <row r="552" ht="15" spans="1:12">
      <c r="A552" s="141" t="s">
        <v>615</v>
      </c>
      <c r="B552" s="141" t="s">
        <v>626</v>
      </c>
      <c r="C552" s="142" t="s">
        <v>627</v>
      </c>
      <c r="D552" s="141" t="s">
        <v>571</v>
      </c>
      <c r="E552" s="141">
        <v>12</v>
      </c>
      <c r="F552" s="141">
        <v>14.6</v>
      </c>
      <c r="G552" s="141">
        <v>1.5</v>
      </c>
      <c r="H552" s="141">
        <v>62.6</v>
      </c>
      <c r="I552" s="141">
        <v>68.4</v>
      </c>
      <c r="J552" s="141">
        <v>1.3</v>
      </c>
      <c r="K552" s="141">
        <v>26.1</v>
      </c>
      <c r="L552" s="141">
        <v>11.5</v>
      </c>
    </row>
    <row r="553" ht="15" spans="1:12">
      <c r="A553" s="141" t="s">
        <v>628</v>
      </c>
      <c r="B553" s="141" t="s">
        <v>629</v>
      </c>
      <c r="C553" s="142" t="s">
        <v>199</v>
      </c>
      <c r="D553" s="141" t="s">
        <v>571</v>
      </c>
      <c r="E553" s="141">
        <v>6.8</v>
      </c>
      <c r="F553" s="141">
        <v>11.3</v>
      </c>
      <c r="G553" s="141">
        <v>85.2</v>
      </c>
      <c r="H553" s="141">
        <v>5.6</v>
      </c>
      <c r="I553" s="141">
        <v>1.8</v>
      </c>
      <c r="J553" s="141"/>
      <c r="K553" s="141">
        <v>72.5</v>
      </c>
      <c r="L553" s="141">
        <v>26.7</v>
      </c>
    </row>
    <row r="554" ht="15" spans="1:12">
      <c r="A554" s="141" t="s">
        <v>628</v>
      </c>
      <c r="B554" s="141" t="s">
        <v>630</v>
      </c>
      <c r="C554" s="142" t="s">
        <v>482</v>
      </c>
      <c r="D554" s="141" t="s">
        <v>571</v>
      </c>
      <c r="E554" s="141">
        <v>41.6</v>
      </c>
      <c r="F554" s="141">
        <v>27.2</v>
      </c>
      <c r="G554" s="141">
        <v>2.6</v>
      </c>
      <c r="H554" s="141">
        <v>9.4</v>
      </c>
      <c r="I554" s="141">
        <v>5.5</v>
      </c>
      <c r="J554" s="141">
        <v>2.4</v>
      </c>
      <c r="K554" s="141">
        <v>86.8</v>
      </c>
      <c r="L554" s="141">
        <v>36.6</v>
      </c>
    </row>
    <row r="555" ht="15" spans="1:12">
      <c r="A555" s="141" t="s">
        <v>628</v>
      </c>
      <c r="B555" s="141" t="s">
        <v>631</v>
      </c>
      <c r="C555" s="142" t="s">
        <v>53</v>
      </c>
      <c r="D555" s="141" t="s">
        <v>571</v>
      </c>
      <c r="E555" s="141">
        <v>14.3</v>
      </c>
      <c r="F555" s="141">
        <v>23.2</v>
      </c>
      <c r="G555" s="141">
        <v>24.3</v>
      </c>
      <c r="H555" s="141">
        <v>3.1</v>
      </c>
      <c r="I555" s="141">
        <v>91.6</v>
      </c>
      <c r="J555" s="141">
        <v>80.8</v>
      </c>
      <c r="K555" s="141">
        <v>74.9</v>
      </c>
      <c r="L555" s="141">
        <v>33.5</v>
      </c>
    </row>
    <row r="556" ht="15" spans="1:12">
      <c r="A556" s="141" t="s">
        <v>628</v>
      </c>
      <c r="B556" s="141" t="s">
        <v>632</v>
      </c>
      <c r="C556" s="142" t="s">
        <v>49</v>
      </c>
      <c r="D556" s="141" t="s">
        <v>571</v>
      </c>
      <c r="E556" s="141">
        <v>14.4</v>
      </c>
      <c r="F556" s="141">
        <v>10.3</v>
      </c>
      <c r="G556" s="141">
        <v>10.8</v>
      </c>
      <c r="H556" s="141">
        <v>62.4</v>
      </c>
      <c r="I556" s="141">
        <v>8.3</v>
      </c>
      <c r="J556" s="141">
        <v>8.7</v>
      </c>
      <c r="K556" s="141">
        <v>40.6</v>
      </c>
      <c r="L556" s="141">
        <v>6.2</v>
      </c>
    </row>
    <row r="557" ht="15" spans="1:12">
      <c r="A557" s="141" t="s">
        <v>628</v>
      </c>
      <c r="B557" s="141" t="s">
        <v>633</v>
      </c>
      <c r="C557" s="142" t="s">
        <v>346</v>
      </c>
      <c r="D557" s="141" t="s">
        <v>571</v>
      </c>
      <c r="E557" s="141">
        <v>23.7</v>
      </c>
      <c r="F557" s="141">
        <v>25.8</v>
      </c>
      <c r="G557" s="141">
        <v>14.9</v>
      </c>
      <c r="H557" s="141">
        <v>11.5</v>
      </c>
      <c r="I557" s="141">
        <v>66.9</v>
      </c>
      <c r="J557" s="141">
        <v>31.3</v>
      </c>
      <c r="K557" s="141">
        <v>85</v>
      </c>
      <c r="L557" s="141">
        <v>23.5</v>
      </c>
    </row>
    <row r="558" ht="15" spans="1:12">
      <c r="A558" s="141" t="s">
        <v>628</v>
      </c>
      <c r="B558" s="141" t="s">
        <v>634</v>
      </c>
      <c r="C558" s="142" t="s">
        <v>102</v>
      </c>
      <c r="D558" s="141" t="s">
        <v>571</v>
      </c>
      <c r="E558" s="141">
        <v>4</v>
      </c>
      <c r="F558" s="141">
        <v>1.8</v>
      </c>
      <c r="G558" s="141">
        <v>1.9</v>
      </c>
      <c r="H558" s="141">
        <v>94.2</v>
      </c>
      <c r="I558" s="141">
        <v>16.5</v>
      </c>
      <c r="J558" s="141">
        <v>3.6</v>
      </c>
      <c r="K558" s="141">
        <v>18.9</v>
      </c>
      <c r="L558" s="141">
        <v>5.3</v>
      </c>
    </row>
    <row r="559" ht="15" spans="1:12">
      <c r="A559" s="141" t="s">
        <v>628</v>
      </c>
      <c r="B559" s="141" t="s">
        <v>635</v>
      </c>
      <c r="C559" s="142" t="s">
        <v>28</v>
      </c>
      <c r="D559" s="141" t="s">
        <v>571</v>
      </c>
      <c r="E559" s="141">
        <v>4.7</v>
      </c>
      <c r="F559" s="141">
        <v>1.8</v>
      </c>
      <c r="G559" s="141">
        <v>45.1</v>
      </c>
      <c r="H559" s="141">
        <v>50.1</v>
      </c>
      <c r="I559" s="141">
        <v>4.4</v>
      </c>
      <c r="J559" s="141">
        <v>13.1</v>
      </c>
      <c r="K559" s="141">
        <v>54.6</v>
      </c>
      <c r="L559" s="141">
        <v>4.9</v>
      </c>
    </row>
    <row r="560" ht="15" spans="1:12">
      <c r="A560" s="141" t="s">
        <v>628</v>
      </c>
      <c r="B560" s="141" t="s">
        <v>636</v>
      </c>
      <c r="C560" s="142" t="s">
        <v>49</v>
      </c>
      <c r="D560" s="141" t="s">
        <v>571</v>
      </c>
      <c r="E560" s="141">
        <v>11.8</v>
      </c>
      <c r="F560" s="141">
        <v>16.7</v>
      </c>
      <c r="G560" s="141">
        <v>48.2</v>
      </c>
      <c r="H560" s="141">
        <v>17.3</v>
      </c>
      <c r="I560" s="141">
        <v>26.1</v>
      </c>
      <c r="J560" s="141">
        <v>26.5</v>
      </c>
      <c r="K560" s="141">
        <v>57.7</v>
      </c>
      <c r="L560" s="141">
        <v>3.9</v>
      </c>
    </row>
    <row r="561" ht="15" spans="1:12">
      <c r="A561" s="141" t="s">
        <v>628</v>
      </c>
      <c r="B561" s="141" t="s">
        <v>637</v>
      </c>
      <c r="C561" s="142" t="s">
        <v>222</v>
      </c>
      <c r="D561" s="141" t="s">
        <v>571</v>
      </c>
      <c r="E561" s="141">
        <v>21.8</v>
      </c>
      <c r="F561" s="141">
        <v>4.2</v>
      </c>
      <c r="G561" s="141">
        <v>7.8</v>
      </c>
      <c r="H561" s="141">
        <v>53.9</v>
      </c>
      <c r="I561" s="141">
        <v>8.1</v>
      </c>
      <c r="J561" s="141">
        <v>4.4</v>
      </c>
      <c r="K561" s="141">
        <v>86.9</v>
      </c>
      <c r="L561" s="141">
        <v>10.1</v>
      </c>
    </row>
    <row r="562" ht="15" spans="1:12">
      <c r="A562" s="141" t="s">
        <v>628</v>
      </c>
      <c r="B562" s="141" t="s">
        <v>638</v>
      </c>
      <c r="C562" s="142" t="s">
        <v>144</v>
      </c>
      <c r="D562" s="141" t="s">
        <v>571</v>
      </c>
      <c r="E562" s="141">
        <v>15.1</v>
      </c>
      <c r="F562" s="141">
        <v>12.6</v>
      </c>
      <c r="G562" s="141">
        <v>25.2</v>
      </c>
      <c r="H562" s="141">
        <v>40</v>
      </c>
      <c r="I562" s="141">
        <v>6</v>
      </c>
      <c r="J562" s="141">
        <v>27.9</v>
      </c>
      <c r="K562" s="141">
        <v>81.7</v>
      </c>
      <c r="L562" s="141">
        <v>6.3</v>
      </c>
    </row>
    <row r="563" ht="15" spans="1:12">
      <c r="A563" s="141" t="s">
        <v>628</v>
      </c>
      <c r="B563" s="141" t="s">
        <v>639</v>
      </c>
      <c r="C563" s="142" t="s">
        <v>640</v>
      </c>
      <c r="D563" s="141" t="s">
        <v>571</v>
      </c>
      <c r="E563" s="141">
        <v>17.7</v>
      </c>
      <c r="F563" s="141">
        <v>11.1</v>
      </c>
      <c r="G563" s="141">
        <v>4.7</v>
      </c>
      <c r="H563" s="141">
        <v>48.7</v>
      </c>
      <c r="I563" s="141">
        <v>53</v>
      </c>
      <c r="J563" s="141">
        <v>12.9</v>
      </c>
      <c r="K563" s="141">
        <v>76.5</v>
      </c>
      <c r="L563" s="141">
        <v>15</v>
      </c>
    </row>
    <row r="564" ht="15" spans="1:12">
      <c r="A564" s="141" t="s">
        <v>641</v>
      </c>
      <c r="B564" s="141" t="s">
        <v>642</v>
      </c>
      <c r="C564" s="142" t="s">
        <v>191</v>
      </c>
      <c r="D564" s="141" t="s">
        <v>571</v>
      </c>
      <c r="E564" s="141">
        <v>4.6</v>
      </c>
      <c r="F564" s="141">
        <v>3.4</v>
      </c>
      <c r="G564" s="141">
        <v>1</v>
      </c>
      <c r="H564" s="141">
        <v>90.5</v>
      </c>
      <c r="I564" s="141">
        <v>6.1</v>
      </c>
      <c r="J564" s="141">
        <v>21</v>
      </c>
      <c r="K564" s="141">
        <v>4.7</v>
      </c>
      <c r="L564" s="141">
        <v>19.4</v>
      </c>
    </row>
    <row r="565" ht="15" spans="1:12">
      <c r="A565" s="141" t="s">
        <v>641</v>
      </c>
      <c r="B565" s="141" t="s">
        <v>643</v>
      </c>
      <c r="C565" s="142" t="s">
        <v>644</v>
      </c>
      <c r="D565" s="141" t="s">
        <v>571</v>
      </c>
      <c r="E565" s="141">
        <v>14.2</v>
      </c>
      <c r="F565" s="141">
        <v>20.3</v>
      </c>
      <c r="G565" s="141">
        <v>1.5</v>
      </c>
      <c r="H565" s="141">
        <v>34.4</v>
      </c>
      <c r="I565" s="141">
        <v>40.4</v>
      </c>
      <c r="J565" s="141">
        <v>100</v>
      </c>
      <c r="K565" s="141">
        <v>4.3</v>
      </c>
      <c r="L565" s="141">
        <v>1.2</v>
      </c>
    </row>
    <row r="566" ht="15" spans="1:12">
      <c r="A566" s="141" t="s">
        <v>641</v>
      </c>
      <c r="B566" s="141" t="s">
        <v>645</v>
      </c>
      <c r="C566" s="142" t="s">
        <v>15</v>
      </c>
      <c r="D566" s="141" t="s">
        <v>571</v>
      </c>
      <c r="E566" s="141">
        <v>12</v>
      </c>
      <c r="F566" s="141">
        <v>19.6</v>
      </c>
      <c r="G566" s="141">
        <v>26.2</v>
      </c>
      <c r="H566" s="141">
        <v>12.7</v>
      </c>
      <c r="I566" s="141">
        <v>48.6</v>
      </c>
      <c r="J566" s="141">
        <v>96</v>
      </c>
      <c r="K566" s="141">
        <v>70.7</v>
      </c>
      <c r="L566" s="141">
        <v>23.8</v>
      </c>
    </row>
    <row r="567" ht="15" spans="1:12">
      <c r="A567" s="141" t="s">
        <v>641</v>
      </c>
      <c r="B567" s="141" t="s">
        <v>646</v>
      </c>
      <c r="C567" s="142" t="s">
        <v>546</v>
      </c>
      <c r="D567" s="141" t="s">
        <v>571</v>
      </c>
      <c r="E567" s="141">
        <v>20.2</v>
      </c>
      <c r="F567" s="141">
        <v>34.1</v>
      </c>
      <c r="G567" s="141">
        <v>16.5</v>
      </c>
      <c r="H567" s="141">
        <v>16.2</v>
      </c>
      <c r="I567" s="141">
        <v>8.9</v>
      </c>
      <c r="J567" s="141">
        <v>64.2</v>
      </c>
      <c r="K567" s="141">
        <v>31.7</v>
      </c>
      <c r="L567" s="141">
        <v>37.3</v>
      </c>
    </row>
    <row r="568" ht="15" spans="1:12">
      <c r="A568" s="141" t="s">
        <v>641</v>
      </c>
      <c r="B568" s="141" t="s">
        <v>647</v>
      </c>
      <c r="C568" s="142" t="s">
        <v>13</v>
      </c>
      <c r="D568" s="141" t="s">
        <v>571</v>
      </c>
      <c r="E568" s="141">
        <v>21.1</v>
      </c>
      <c r="F568" s="141">
        <v>20.4</v>
      </c>
      <c r="G568" s="141">
        <v>24.1</v>
      </c>
      <c r="H568" s="141">
        <v>23.5</v>
      </c>
      <c r="I568" s="141">
        <v>21.5</v>
      </c>
      <c r="J568" s="141">
        <v>13.3</v>
      </c>
      <c r="K568" s="141">
        <v>40</v>
      </c>
      <c r="L568" s="141">
        <v>69.9</v>
      </c>
    </row>
    <row r="569" ht="15" spans="1:12">
      <c r="A569" s="141" t="s">
        <v>641</v>
      </c>
      <c r="B569" s="141" t="s">
        <v>648</v>
      </c>
      <c r="C569" s="142" t="s">
        <v>28</v>
      </c>
      <c r="D569" s="141" t="s">
        <v>571</v>
      </c>
      <c r="E569" s="141">
        <v>8.2</v>
      </c>
      <c r="F569" s="141">
        <v>2.3</v>
      </c>
      <c r="G569" s="141">
        <v>71.9</v>
      </c>
      <c r="H569" s="141">
        <v>15.7</v>
      </c>
      <c r="I569" s="141">
        <v>2.8</v>
      </c>
      <c r="J569" s="141">
        <v>12.5</v>
      </c>
      <c r="K569" s="141">
        <v>61.1</v>
      </c>
      <c r="L569" s="141">
        <v>13.2</v>
      </c>
    </row>
    <row r="570" ht="15" spans="1:12">
      <c r="A570" s="141" t="s">
        <v>641</v>
      </c>
      <c r="B570" s="141" t="s">
        <v>649</v>
      </c>
      <c r="C570" s="142" t="s">
        <v>51</v>
      </c>
      <c r="D570" s="141" t="s">
        <v>571</v>
      </c>
      <c r="E570" s="141">
        <v>6.7</v>
      </c>
      <c r="F570" s="141">
        <v>7.5</v>
      </c>
      <c r="G570" s="141">
        <v>44.6</v>
      </c>
      <c r="H570" s="141">
        <v>5.8</v>
      </c>
      <c r="I570" s="141">
        <v>77.1</v>
      </c>
      <c r="J570" s="141">
        <v>86.4</v>
      </c>
      <c r="K570" s="141">
        <v>74.5</v>
      </c>
      <c r="L570" s="141">
        <v>19</v>
      </c>
    </row>
    <row r="571" ht="15" spans="1:12">
      <c r="A571" s="141" t="s">
        <v>641</v>
      </c>
      <c r="B571" s="141" t="s">
        <v>650</v>
      </c>
      <c r="C571" s="142" t="s">
        <v>41</v>
      </c>
      <c r="D571" s="141" t="s">
        <v>571</v>
      </c>
      <c r="E571" s="141">
        <v>4.3</v>
      </c>
      <c r="F571" s="141">
        <v>2.8</v>
      </c>
      <c r="G571" s="141">
        <v>5.1</v>
      </c>
      <c r="H571" s="141">
        <v>91.1</v>
      </c>
      <c r="I571" s="141">
        <v>3.7</v>
      </c>
      <c r="J571" s="141">
        <v>4.8</v>
      </c>
      <c r="K571" s="141">
        <v>26.4</v>
      </c>
      <c r="L571" s="141">
        <v>5.6</v>
      </c>
    </row>
    <row r="572" ht="15" spans="1:12">
      <c r="A572" s="141" t="s">
        <v>641</v>
      </c>
      <c r="B572" s="141" t="s">
        <v>651</v>
      </c>
      <c r="C572" s="142" t="s">
        <v>26</v>
      </c>
      <c r="D572" s="141" t="s">
        <v>571</v>
      </c>
      <c r="E572" s="141">
        <v>11.2</v>
      </c>
      <c r="F572" s="141">
        <v>16.9</v>
      </c>
      <c r="G572" s="141">
        <v>24.2</v>
      </c>
      <c r="H572" s="141">
        <v>13.5</v>
      </c>
      <c r="I572" s="141">
        <v>60.7</v>
      </c>
      <c r="J572" s="141">
        <v>100</v>
      </c>
      <c r="K572" s="141">
        <v>14.3</v>
      </c>
      <c r="L572" s="141">
        <v>84.8</v>
      </c>
    </row>
    <row r="573" ht="15" spans="1:12">
      <c r="A573" s="141" t="s">
        <v>641</v>
      </c>
      <c r="B573" s="141" t="s">
        <v>652</v>
      </c>
      <c r="C573" s="142" t="s">
        <v>653</v>
      </c>
      <c r="D573" s="141" t="s">
        <v>571</v>
      </c>
      <c r="E573" s="141">
        <v>14.4</v>
      </c>
      <c r="F573" s="141">
        <v>21</v>
      </c>
      <c r="G573" s="141">
        <v>2</v>
      </c>
      <c r="H573" s="141">
        <v>64.3</v>
      </c>
      <c r="I573" s="141">
        <v>9.9</v>
      </c>
      <c r="J573" s="141">
        <v>3.1</v>
      </c>
      <c r="K573" s="141">
        <v>36.8</v>
      </c>
      <c r="L573" s="141">
        <v>54</v>
      </c>
    </row>
    <row r="574" ht="15" spans="1:12">
      <c r="A574" s="141" t="s">
        <v>641</v>
      </c>
      <c r="B574" s="141" t="s">
        <v>654</v>
      </c>
      <c r="C574" s="142" t="s">
        <v>222</v>
      </c>
      <c r="D574" s="141" t="s">
        <v>571</v>
      </c>
      <c r="E574" s="141">
        <v>37.4</v>
      </c>
      <c r="F574" s="141">
        <v>8.9</v>
      </c>
      <c r="G574" s="141">
        <v>9.1</v>
      </c>
      <c r="H574" s="141">
        <v>16.8</v>
      </c>
      <c r="I574" s="141">
        <v>11</v>
      </c>
      <c r="J574" s="141">
        <v>3.9</v>
      </c>
      <c r="K574" s="141">
        <v>93.1</v>
      </c>
      <c r="L574" s="141">
        <v>4.2</v>
      </c>
    </row>
    <row r="575" ht="15" spans="1:12">
      <c r="A575" s="141" t="s">
        <v>641</v>
      </c>
      <c r="B575" s="141" t="s">
        <v>655</v>
      </c>
      <c r="C575" s="142" t="s">
        <v>28</v>
      </c>
      <c r="D575" s="141" t="s">
        <v>571</v>
      </c>
      <c r="E575" s="141">
        <v>3.7</v>
      </c>
      <c r="F575" s="141">
        <v>2.3</v>
      </c>
      <c r="G575" s="141">
        <v>89</v>
      </c>
      <c r="H575" s="141">
        <v>9.4</v>
      </c>
      <c r="I575" s="141">
        <v>2.9</v>
      </c>
      <c r="J575" s="141">
        <v>3.7</v>
      </c>
      <c r="K575" s="141">
        <v>53.6</v>
      </c>
      <c r="L575" s="141">
        <v>7.9</v>
      </c>
    </row>
    <row r="576" ht="15" spans="1:12">
      <c r="A576" s="141" t="s">
        <v>641</v>
      </c>
      <c r="B576" s="141" t="s">
        <v>656</v>
      </c>
      <c r="C576" s="142" t="s">
        <v>49</v>
      </c>
      <c r="D576" s="141" t="s">
        <v>571</v>
      </c>
      <c r="E576" s="141">
        <v>5.3</v>
      </c>
      <c r="F576" s="141">
        <v>2.6</v>
      </c>
      <c r="G576" s="141">
        <v>27.2</v>
      </c>
      <c r="H576" s="141">
        <v>67.4</v>
      </c>
      <c r="I576" s="141">
        <v>4.5</v>
      </c>
      <c r="J576" s="141">
        <v>3.1</v>
      </c>
      <c r="K576" s="141">
        <v>33.5</v>
      </c>
      <c r="L576" s="141">
        <v>3.9</v>
      </c>
    </row>
    <row r="577" ht="15" spans="1:12">
      <c r="A577" s="141" t="s">
        <v>641</v>
      </c>
      <c r="B577" s="141" t="s">
        <v>657</v>
      </c>
      <c r="C577" s="142" t="s">
        <v>179</v>
      </c>
      <c r="D577" s="141" t="s">
        <v>571</v>
      </c>
      <c r="E577" s="141">
        <v>20.5</v>
      </c>
      <c r="F577" s="141">
        <v>5.6</v>
      </c>
      <c r="G577" s="141">
        <v>52.5</v>
      </c>
      <c r="H577" s="141">
        <v>7.1</v>
      </c>
      <c r="I577" s="141">
        <v>13</v>
      </c>
      <c r="J577" s="141">
        <v>7.4</v>
      </c>
      <c r="K577" s="141">
        <v>86.5</v>
      </c>
      <c r="L577" s="141">
        <v>19.8</v>
      </c>
    </row>
    <row r="578" ht="15" spans="1:12">
      <c r="A578" s="141" t="s">
        <v>658</v>
      </c>
      <c r="B578" s="141" t="s">
        <v>659</v>
      </c>
      <c r="C578" s="142" t="s">
        <v>49</v>
      </c>
      <c r="D578" s="141" t="s">
        <v>571</v>
      </c>
      <c r="E578" s="141">
        <v>2.1</v>
      </c>
      <c r="F578" s="141">
        <v>1.5</v>
      </c>
      <c r="G578" s="141">
        <v>6.8</v>
      </c>
      <c r="H578" s="141">
        <v>93.8</v>
      </c>
      <c r="I578" s="141">
        <v>3.4</v>
      </c>
      <c r="J578" s="141">
        <v>4.7</v>
      </c>
      <c r="K578" s="141">
        <v>17</v>
      </c>
      <c r="L578" s="141">
        <v>4.6</v>
      </c>
    </row>
    <row r="579" ht="15" spans="1:12">
      <c r="A579" s="141" t="s">
        <v>658</v>
      </c>
      <c r="B579" s="141" t="s">
        <v>660</v>
      </c>
      <c r="C579" s="142" t="s">
        <v>303</v>
      </c>
      <c r="D579" s="141" t="s">
        <v>571</v>
      </c>
      <c r="E579" s="141">
        <v>5.2</v>
      </c>
      <c r="F579" s="141">
        <v>8.6</v>
      </c>
      <c r="G579" s="141">
        <v>1.8</v>
      </c>
      <c r="H579" s="141">
        <v>57.3</v>
      </c>
      <c r="I579" s="141">
        <v>37.3</v>
      </c>
      <c r="J579" s="141">
        <v>98.7</v>
      </c>
      <c r="K579" s="141">
        <v>7.1</v>
      </c>
      <c r="L579" s="141">
        <v>9</v>
      </c>
    </row>
    <row r="580" ht="15" spans="1:12">
      <c r="A580" s="141" t="s">
        <v>658</v>
      </c>
      <c r="B580" s="141" t="s">
        <v>661</v>
      </c>
      <c r="C580" s="142" t="s">
        <v>41</v>
      </c>
      <c r="D580" s="141" t="s">
        <v>571</v>
      </c>
      <c r="E580" s="141">
        <v>6.4</v>
      </c>
      <c r="F580" s="141">
        <v>2.3</v>
      </c>
      <c r="G580" s="141">
        <v>7</v>
      </c>
      <c r="H580" s="141">
        <v>83.8</v>
      </c>
      <c r="I580" s="141">
        <v>5.1</v>
      </c>
      <c r="J580" s="141">
        <v>7.2</v>
      </c>
      <c r="K580" s="141">
        <v>57.1</v>
      </c>
      <c r="L580" s="141">
        <v>5.9</v>
      </c>
    </row>
    <row r="581" ht="15" spans="1:12">
      <c r="A581" s="141" t="s">
        <v>658</v>
      </c>
      <c r="B581" s="141" t="s">
        <v>662</v>
      </c>
      <c r="C581" s="142" t="s">
        <v>222</v>
      </c>
      <c r="D581" s="141" t="s">
        <v>571</v>
      </c>
      <c r="E581" s="141">
        <v>32</v>
      </c>
      <c r="F581" s="141">
        <v>7.1</v>
      </c>
      <c r="G581" s="141">
        <v>22.7</v>
      </c>
      <c r="H581" s="141">
        <v>12</v>
      </c>
      <c r="I581" s="141">
        <v>17.8</v>
      </c>
      <c r="J581" s="141">
        <v>2.5</v>
      </c>
      <c r="K581" s="141">
        <v>93.4</v>
      </c>
      <c r="L581" s="141">
        <v>15.3</v>
      </c>
    </row>
    <row r="582" ht="15" spans="1:12">
      <c r="A582" s="141" t="s">
        <v>658</v>
      </c>
      <c r="B582" s="141" t="s">
        <v>663</v>
      </c>
      <c r="C582" s="142" t="s">
        <v>23</v>
      </c>
      <c r="D582" s="141" t="s">
        <v>571</v>
      </c>
      <c r="E582" s="141">
        <v>10.4</v>
      </c>
      <c r="F582" s="141">
        <v>5.3</v>
      </c>
      <c r="G582" s="141">
        <v>41.5</v>
      </c>
      <c r="H582" s="141">
        <v>5.7</v>
      </c>
      <c r="I582" s="141">
        <v>47.5</v>
      </c>
      <c r="J582" s="141">
        <v>100</v>
      </c>
      <c r="K582" s="141">
        <v>52.3</v>
      </c>
      <c r="L582" s="141">
        <v>29.5</v>
      </c>
    </row>
    <row r="583" ht="15" spans="1:12">
      <c r="A583" s="141" t="s">
        <v>658</v>
      </c>
      <c r="B583" s="141" t="s">
        <v>664</v>
      </c>
      <c r="C583" s="142" t="s">
        <v>53</v>
      </c>
      <c r="D583" s="141" t="s">
        <v>571</v>
      </c>
      <c r="E583" s="141">
        <v>19.5</v>
      </c>
      <c r="F583" s="141">
        <v>19.5</v>
      </c>
      <c r="G583" s="141">
        <v>43.8</v>
      </c>
      <c r="H583" s="141">
        <v>1.7</v>
      </c>
      <c r="I583" s="141">
        <v>14.5</v>
      </c>
      <c r="J583" s="141">
        <v>38.1</v>
      </c>
      <c r="K583" s="141">
        <v>90.2</v>
      </c>
      <c r="L583" s="141">
        <v>3.9</v>
      </c>
    </row>
    <row r="584" ht="15" spans="1:12">
      <c r="A584" s="141" t="s">
        <v>665</v>
      </c>
      <c r="B584" s="141" t="s">
        <v>666</v>
      </c>
      <c r="C584" s="142" t="s">
        <v>199</v>
      </c>
      <c r="D584" s="141" t="s">
        <v>571</v>
      </c>
      <c r="E584" s="141">
        <v>3.5</v>
      </c>
      <c r="F584" s="141">
        <v>2.3</v>
      </c>
      <c r="G584" s="141">
        <v>76.8</v>
      </c>
      <c r="H584" s="141">
        <v>20.1</v>
      </c>
      <c r="I584" s="141">
        <v>1.5</v>
      </c>
      <c r="J584" s="141">
        <v>1.3</v>
      </c>
      <c r="K584" s="141">
        <v>20.4</v>
      </c>
      <c r="L584" s="141">
        <v>19.5</v>
      </c>
    </row>
    <row r="585" ht="15" spans="1:12">
      <c r="A585" s="141" t="s">
        <v>665</v>
      </c>
      <c r="B585" s="141" t="s">
        <v>667</v>
      </c>
      <c r="C585" s="142" t="s">
        <v>363</v>
      </c>
      <c r="D585" s="141" t="s">
        <v>571</v>
      </c>
      <c r="E585" s="141">
        <v>3.4</v>
      </c>
      <c r="F585" s="141">
        <v>3.5</v>
      </c>
      <c r="G585" s="141">
        <v>43.3</v>
      </c>
      <c r="H585" s="141">
        <v>4.7</v>
      </c>
      <c r="I585" s="141">
        <v>100</v>
      </c>
      <c r="J585" s="141">
        <v>100</v>
      </c>
      <c r="K585" s="141">
        <v>21.4</v>
      </c>
      <c r="L585" s="141">
        <v>80.4</v>
      </c>
    </row>
    <row r="586" ht="15" spans="1:12">
      <c r="A586" s="141" t="s">
        <v>665</v>
      </c>
      <c r="B586" s="141" t="s">
        <v>668</v>
      </c>
      <c r="C586" s="142" t="s">
        <v>106</v>
      </c>
      <c r="D586" s="141" t="s">
        <v>571</v>
      </c>
      <c r="E586" s="141">
        <v>20.1</v>
      </c>
      <c r="F586" s="141">
        <v>25.4</v>
      </c>
      <c r="G586" s="141">
        <v>20.6</v>
      </c>
      <c r="H586" s="141">
        <v>27.2</v>
      </c>
      <c r="I586" s="141">
        <v>10.2</v>
      </c>
      <c r="J586" s="141">
        <v>15.3</v>
      </c>
      <c r="K586" s="141">
        <v>37.9</v>
      </c>
      <c r="L586" s="141">
        <v>16</v>
      </c>
    </row>
    <row r="587" ht="15" spans="1:12">
      <c r="A587" s="141" t="s">
        <v>665</v>
      </c>
      <c r="B587" s="141" t="s">
        <v>669</v>
      </c>
      <c r="C587" s="142" t="s">
        <v>28</v>
      </c>
      <c r="D587" s="141" t="s">
        <v>571</v>
      </c>
      <c r="E587" s="141">
        <v>7.1</v>
      </c>
      <c r="F587" s="141">
        <v>2.2</v>
      </c>
      <c r="G587" s="141">
        <v>17.8</v>
      </c>
      <c r="H587" s="141">
        <v>70.4</v>
      </c>
      <c r="I587" s="141">
        <v>1.4</v>
      </c>
      <c r="J587" s="141">
        <v>10.7</v>
      </c>
      <c r="K587" s="141">
        <v>65.1</v>
      </c>
      <c r="L587" s="141">
        <v>24.9</v>
      </c>
    </row>
    <row r="588" ht="15" spans="1:12">
      <c r="A588" s="141" t="s">
        <v>665</v>
      </c>
      <c r="B588" s="141" t="s">
        <v>670</v>
      </c>
      <c r="C588" s="142" t="s">
        <v>13</v>
      </c>
      <c r="D588" s="141" t="s">
        <v>571</v>
      </c>
      <c r="E588" s="141">
        <v>10.4</v>
      </c>
      <c r="F588" s="141">
        <v>9.6</v>
      </c>
      <c r="G588" s="141">
        <v>58.8</v>
      </c>
      <c r="H588" s="141">
        <v>8.5</v>
      </c>
      <c r="I588" s="141">
        <v>16</v>
      </c>
      <c r="J588" s="141">
        <v>37.2</v>
      </c>
      <c r="K588" s="141">
        <v>61.2</v>
      </c>
      <c r="L588" s="141">
        <v>28.8</v>
      </c>
    </row>
    <row r="589" ht="15" spans="1:12">
      <c r="A589" s="141" t="s">
        <v>665</v>
      </c>
      <c r="B589" s="141" t="s">
        <v>671</v>
      </c>
      <c r="C589" s="142" t="s">
        <v>13</v>
      </c>
      <c r="D589" s="141" t="s">
        <v>571</v>
      </c>
      <c r="E589" s="141">
        <v>12.8</v>
      </c>
      <c r="F589" s="141">
        <v>8.6</v>
      </c>
      <c r="G589" s="141">
        <v>61</v>
      </c>
      <c r="H589" s="141">
        <v>11</v>
      </c>
      <c r="I589" s="141">
        <v>12.3</v>
      </c>
      <c r="J589" s="141">
        <v>4.6</v>
      </c>
      <c r="K589" s="141">
        <v>71.2</v>
      </c>
      <c r="L589" s="141">
        <v>3.1</v>
      </c>
    </row>
    <row r="590" ht="15" spans="1:12">
      <c r="A590" s="141" t="s">
        <v>665</v>
      </c>
      <c r="B590" s="141" t="s">
        <v>672</v>
      </c>
      <c r="C590" s="142" t="s">
        <v>72</v>
      </c>
      <c r="D590" s="141" t="s">
        <v>571</v>
      </c>
      <c r="E590" s="141">
        <v>11.1</v>
      </c>
      <c r="F590" s="141">
        <v>5.3</v>
      </c>
      <c r="G590" s="141">
        <v>7.8</v>
      </c>
      <c r="H590" s="141">
        <v>70.8</v>
      </c>
      <c r="I590" s="141">
        <v>10.5</v>
      </c>
      <c r="J590" s="141"/>
      <c r="K590" s="141">
        <v>69.1</v>
      </c>
      <c r="L590" s="141">
        <v>9.3</v>
      </c>
    </row>
    <row r="591" ht="15" spans="1:12">
      <c r="A591" s="141" t="s">
        <v>665</v>
      </c>
      <c r="B591" s="141" t="s">
        <v>673</v>
      </c>
      <c r="C591" s="142" t="s">
        <v>45</v>
      </c>
      <c r="D591" s="141" t="s">
        <v>571</v>
      </c>
      <c r="E591" s="141">
        <v>18.9</v>
      </c>
      <c r="F591" s="141">
        <v>3.5</v>
      </c>
      <c r="G591" s="141">
        <v>15.9</v>
      </c>
      <c r="H591" s="141">
        <v>43.1</v>
      </c>
      <c r="I591" s="141">
        <v>25.5</v>
      </c>
      <c r="J591" s="141">
        <v>6.1</v>
      </c>
      <c r="K591" s="141">
        <v>91.2</v>
      </c>
      <c r="L591" s="141">
        <v>4.3</v>
      </c>
    </row>
    <row r="592" ht="15" spans="1:12">
      <c r="A592" s="141" t="s">
        <v>674</v>
      </c>
      <c r="B592" s="141" t="s">
        <v>675</v>
      </c>
      <c r="C592" s="142" t="s">
        <v>28</v>
      </c>
      <c r="D592" s="141" t="s">
        <v>571</v>
      </c>
      <c r="E592" s="141">
        <v>8.5</v>
      </c>
      <c r="F592" s="141">
        <v>1.6</v>
      </c>
      <c r="G592" s="141">
        <v>63.9</v>
      </c>
      <c r="H592" s="141">
        <v>21.7</v>
      </c>
      <c r="I592" s="141">
        <v>1.7</v>
      </c>
      <c r="J592" s="141">
        <v>3.8</v>
      </c>
      <c r="K592" s="141">
        <v>49.2</v>
      </c>
      <c r="L592" s="141">
        <v>3.4</v>
      </c>
    </row>
    <row r="593" ht="15" spans="1:12">
      <c r="A593" s="141" t="s">
        <v>674</v>
      </c>
      <c r="B593" s="141" t="s">
        <v>676</v>
      </c>
      <c r="C593" s="142" t="s">
        <v>28</v>
      </c>
      <c r="D593" s="141" t="s">
        <v>571</v>
      </c>
      <c r="E593" s="141">
        <v>7</v>
      </c>
      <c r="F593" s="141">
        <v>7.4</v>
      </c>
      <c r="G593" s="141">
        <v>72.2</v>
      </c>
      <c r="H593" s="141">
        <v>12.7</v>
      </c>
      <c r="I593" s="141">
        <v>2.1</v>
      </c>
      <c r="J593" s="141">
        <v>5.5</v>
      </c>
      <c r="K593" s="141">
        <v>38.6</v>
      </c>
      <c r="L593" s="141">
        <v>19.3</v>
      </c>
    </row>
    <row r="594" ht="15" spans="1:12">
      <c r="A594" s="141" t="s">
        <v>674</v>
      </c>
      <c r="B594" s="141" t="s">
        <v>677</v>
      </c>
      <c r="C594" s="142" t="s">
        <v>13</v>
      </c>
      <c r="D594" s="141" t="s">
        <v>571</v>
      </c>
      <c r="E594" s="141">
        <v>5.6</v>
      </c>
      <c r="F594" s="141">
        <v>5</v>
      </c>
      <c r="G594" s="141">
        <v>40.1</v>
      </c>
      <c r="H594" s="141">
        <v>29.8</v>
      </c>
      <c r="I594" s="141">
        <v>36</v>
      </c>
      <c r="J594" s="141">
        <v>50.2</v>
      </c>
      <c r="K594" s="141">
        <v>54.1</v>
      </c>
      <c r="L594" s="141">
        <v>73.1</v>
      </c>
    </row>
    <row r="595" ht="15" spans="1:12">
      <c r="A595" s="141" t="s">
        <v>674</v>
      </c>
      <c r="B595" s="141" t="s">
        <v>678</v>
      </c>
      <c r="C595" s="142" t="s">
        <v>179</v>
      </c>
      <c r="D595" s="141" t="s">
        <v>571</v>
      </c>
      <c r="E595" s="141">
        <v>5.6</v>
      </c>
      <c r="F595" s="141">
        <v>4.3</v>
      </c>
      <c r="G595" s="141">
        <v>76.2</v>
      </c>
      <c r="H595" s="141">
        <v>11.8</v>
      </c>
      <c r="I595" s="141">
        <v>8.8</v>
      </c>
      <c r="J595" s="141">
        <v>5.6</v>
      </c>
      <c r="K595" s="141">
        <v>34.5</v>
      </c>
      <c r="L595" s="141">
        <v>12.5</v>
      </c>
    </row>
    <row r="596" ht="15" spans="1:12">
      <c r="A596" s="141" t="s">
        <v>674</v>
      </c>
      <c r="B596" s="141" t="s">
        <v>679</v>
      </c>
      <c r="C596" s="142" t="s">
        <v>680</v>
      </c>
      <c r="D596" s="141" t="s">
        <v>571</v>
      </c>
      <c r="E596" s="141">
        <v>3.4</v>
      </c>
      <c r="F596" s="141">
        <v>6.3</v>
      </c>
      <c r="G596" s="141">
        <v>1.2</v>
      </c>
      <c r="H596" s="141">
        <v>92.4</v>
      </c>
      <c r="I596" s="141">
        <v>4.2</v>
      </c>
      <c r="J596" s="141">
        <v>3.4</v>
      </c>
      <c r="K596" s="141">
        <v>5.3</v>
      </c>
      <c r="L596" s="141">
        <v>4.3</v>
      </c>
    </row>
    <row r="597" ht="15" spans="1:12">
      <c r="A597" s="141" t="s">
        <v>674</v>
      </c>
      <c r="B597" s="141" t="s">
        <v>681</v>
      </c>
      <c r="C597" s="142" t="s">
        <v>487</v>
      </c>
      <c r="D597" s="141" t="s">
        <v>571</v>
      </c>
      <c r="E597" s="141">
        <v>14.9</v>
      </c>
      <c r="F597" s="141">
        <v>13.7</v>
      </c>
      <c r="G597" s="141">
        <v>62.4</v>
      </c>
      <c r="H597" s="141">
        <v>3.7</v>
      </c>
      <c r="I597" s="141">
        <v>4.3</v>
      </c>
      <c r="J597" s="141">
        <v>1.8</v>
      </c>
      <c r="K597" s="141">
        <v>57</v>
      </c>
      <c r="L597" s="141">
        <v>12</v>
      </c>
    </row>
    <row r="598" ht="15" spans="1:12">
      <c r="A598" s="141" t="s">
        <v>674</v>
      </c>
      <c r="B598" s="141" t="s">
        <v>682</v>
      </c>
      <c r="C598" s="142" t="s">
        <v>53</v>
      </c>
      <c r="D598" s="141" t="s">
        <v>571</v>
      </c>
      <c r="E598" s="141">
        <v>13.5</v>
      </c>
      <c r="F598" s="141">
        <v>31.5</v>
      </c>
      <c r="G598" s="141">
        <v>41.7</v>
      </c>
      <c r="H598" s="141">
        <v>6</v>
      </c>
      <c r="I598" s="141">
        <v>14.7</v>
      </c>
      <c r="J598" s="141">
        <v>46.3</v>
      </c>
      <c r="K598" s="141">
        <v>68.6</v>
      </c>
      <c r="L598" s="141">
        <v>15.7</v>
      </c>
    </row>
    <row r="599" ht="15" spans="1:12">
      <c r="A599" s="141" t="s">
        <v>674</v>
      </c>
      <c r="B599" s="141" t="s">
        <v>683</v>
      </c>
      <c r="C599" s="142" t="s">
        <v>684</v>
      </c>
      <c r="D599" s="141" t="s">
        <v>571</v>
      </c>
      <c r="E599" s="141">
        <v>26.9</v>
      </c>
      <c r="F599" s="141">
        <v>38.6</v>
      </c>
      <c r="G599" s="141">
        <v>2.9</v>
      </c>
      <c r="H599" s="141">
        <v>17</v>
      </c>
      <c r="I599" s="141">
        <v>28.7</v>
      </c>
      <c r="J599" s="141">
        <v>18.3</v>
      </c>
      <c r="K599" s="141">
        <v>57.8</v>
      </c>
      <c r="L599" s="141">
        <v>30.8</v>
      </c>
    </row>
    <row r="600" ht="15" spans="1:12">
      <c r="A600" s="141" t="s">
        <v>674</v>
      </c>
      <c r="B600" s="141" t="s">
        <v>685</v>
      </c>
      <c r="C600" s="142" t="s">
        <v>327</v>
      </c>
      <c r="D600" s="141" t="s">
        <v>571</v>
      </c>
      <c r="E600" s="141">
        <v>16</v>
      </c>
      <c r="F600" s="141">
        <v>8.7</v>
      </c>
      <c r="G600" s="141">
        <v>17.8</v>
      </c>
      <c r="H600" s="141">
        <v>39</v>
      </c>
      <c r="I600" s="141">
        <v>28.1</v>
      </c>
      <c r="J600" s="141">
        <v>19.1</v>
      </c>
      <c r="K600" s="141">
        <v>82</v>
      </c>
      <c r="L600" s="141">
        <v>8.3</v>
      </c>
    </row>
    <row r="601" ht="15" spans="1:12">
      <c r="A601" s="141" t="s">
        <v>674</v>
      </c>
      <c r="B601" s="141" t="s">
        <v>686</v>
      </c>
      <c r="C601" s="142" t="s">
        <v>288</v>
      </c>
      <c r="D601" s="141" t="s">
        <v>571</v>
      </c>
      <c r="E601" s="141">
        <v>23.4</v>
      </c>
      <c r="F601" s="141">
        <v>47.7</v>
      </c>
      <c r="G601" s="141">
        <v>21.1</v>
      </c>
      <c r="H601" s="141">
        <v>3.4</v>
      </c>
      <c r="I601" s="141">
        <v>7.4</v>
      </c>
      <c r="J601" s="141">
        <v>31.1</v>
      </c>
      <c r="K601" s="141">
        <v>94.6</v>
      </c>
      <c r="L601" s="141">
        <v>56</v>
      </c>
    </row>
    <row r="602" ht="15" spans="1:12">
      <c r="A602" s="141" t="s">
        <v>687</v>
      </c>
      <c r="B602" s="141" t="s">
        <v>688</v>
      </c>
      <c r="C602" s="142" t="s">
        <v>144</v>
      </c>
      <c r="D602" s="141" t="s">
        <v>571</v>
      </c>
      <c r="E602" s="141">
        <v>8.4</v>
      </c>
      <c r="F602" s="141">
        <v>8.4</v>
      </c>
      <c r="G602" s="141">
        <v>37.5</v>
      </c>
      <c r="H602" s="141">
        <v>28.4</v>
      </c>
      <c r="I602" s="141">
        <v>9.3</v>
      </c>
      <c r="J602" s="141">
        <v>48.9</v>
      </c>
      <c r="K602" s="141">
        <v>65.7</v>
      </c>
      <c r="L602" s="141">
        <v>9.1</v>
      </c>
    </row>
    <row r="603" ht="15" spans="1:12">
      <c r="A603" s="141" t="s">
        <v>687</v>
      </c>
      <c r="B603" s="141" t="s">
        <v>689</v>
      </c>
      <c r="C603" s="142" t="s">
        <v>226</v>
      </c>
      <c r="D603" s="141" t="s">
        <v>571</v>
      </c>
      <c r="E603" s="141">
        <v>13.5</v>
      </c>
      <c r="F603" s="141">
        <v>11.5</v>
      </c>
      <c r="G603" s="141">
        <v>2.8</v>
      </c>
      <c r="H603" s="141">
        <v>11.1</v>
      </c>
      <c r="I603" s="141">
        <v>100</v>
      </c>
      <c r="J603" s="141">
        <v>100</v>
      </c>
      <c r="K603" s="141">
        <v>16.9</v>
      </c>
      <c r="L603" s="141">
        <v>32.8</v>
      </c>
    </row>
    <row r="604" ht="15" spans="1:12">
      <c r="A604" s="141" t="s">
        <v>687</v>
      </c>
      <c r="B604" s="141" t="s">
        <v>690</v>
      </c>
      <c r="C604" s="142" t="s">
        <v>15</v>
      </c>
      <c r="D604" s="141" t="s">
        <v>571</v>
      </c>
      <c r="E604" s="141">
        <v>8.6</v>
      </c>
      <c r="F604" s="141">
        <v>4.5</v>
      </c>
      <c r="G604" s="141">
        <v>29.4</v>
      </c>
      <c r="H604" s="141">
        <v>19.5</v>
      </c>
      <c r="I604" s="141">
        <v>59.4</v>
      </c>
      <c r="J604" s="141">
        <v>54.3</v>
      </c>
      <c r="K604" s="141">
        <v>64.5</v>
      </c>
      <c r="L604" s="141">
        <v>12.9</v>
      </c>
    </row>
    <row r="605" ht="15" spans="1:12">
      <c r="A605" s="141" t="s">
        <v>687</v>
      </c>
      <c r="B605" s="141" t="s">
        <v>691</v>
      </c>
      <c r="C605" s="142" t="s">
        <v>53</v>
      </c>
      <c r="D605" s="141" t="s">
        <v>571</v>
      </c>
      <c r="E605" s="141">
        <v>9.6</v>
      </c>
      <c r="F605" s="141">
        <v>18.3</v>
      </c>
      <c r="G605" s="141">
        <v>45.5</v>
      </c>
      <c r="H605" s="141">
        <v>2.8</v>
      </c>
      <c r="I605" s="141">
        <v>50.8</v>
      </c>
      <c r="J605" s="141">
        <v>36.2</v>
      </c>
      <c r="K605" s="141">
        <v>58.2</v>
      </c>
      <c r="L605" s="141">
        <v>47</v>
      </c>
    </row>
    <row r="606" ht="15" spans="1:12">
      <c r="A606" s="141" t="s">
        <v>687</v>
      </c>
      <c r="B606" s="141" t="s">
        <v>692</v>
      </c>
      <c r="C606" s="142" t="s">
        <v>272</v>
      </c>
      <c r="D606" s="141" t="s">
        <v>571</v>
      </c>
      <c r="E606" s="141">
        <v>31.9</v>
      </c>
      <c r="F606" s="141">
        <v>26.1</v>
      </c>
      <c r="G606" s="141">
        <v>3.8</v>
      </c>
      <c r="H606" s="141">
        <v>16</v>
      </c>
      <c r="I606" s="141">
        <v>4.2</v>
      </c>
      <c r="J606" s="141">
        <v>4.2</v>
      </c>
      <c r="K606" s="141">
        <v>61.1</v>
      </c>
      <c r="L606" s="141">
        <v>24.6</v>
      </c>
    </row>
    <row r="607" ht="15" spans="1:12">
      <c r="A607" s="141" t="s">
        <v>687</v>
      </c>
      <c r="B607" s="141" t="s">
        <v>693</v>
      </c>
      <c r="C607" s="142" t="s">
        <v>28</v>
      </c>
      <c r="D607" s="141" t="s">
        <v>571</v>
      </c>
      <c r="E607" s="141">
        <v>6.5</v>
      </c>
      <c r="F607" s="141">
        <v>2.5</v>
      </c>
      <c r="G607" s="141">
        <v>66</v>
      </c>
      <c r="H607" s="141">
        <v>15.6</v>
      </c>
      <c r="I607" s="141">
        <v>2</v>
      </c>
      <c r="J607" s="141">
        <v>3.3</v>
      </c>
      <c r="K607" s="141">
        <v>42.8</v>
      </c>
      <c r="L607" s="141">
        <v>5.5</v>
      </c>
    </row>
    <row r="608" ht="15" spans="1:12">
      <c r="A608" s="141" t="s">
        <v>687</v>
      </c>
      <c r="B608" s="141" t="s">
        <v>694</v>
      </c>
      <c r="C608" s="142" t="s">
        <v>51</v>
      </c>
      <c r="D608" s="141" t="s">
        <v>571</v>
      </c>
      <c r="E608" s="141">
        <v>8.1</v>
      </c>
      <c r="F608" s="141">
        <v>9.8</v>
      </c>
      <c r="G608" s="141">
        <v>28.8</v>
      </c>
      <c r="H608" s="141">
        <v>8.5</v>
      </c>
      <c r="I608" s="141">
        <v>91.7</v>
      </c>
      <c r="J608" s="141">
        <v>64.4</v>
      </c>
      <c r="K608" s="141">
        <v>64.4</v>
      </c>
      <c r="L608" s="141">
        <v>7.9</v>
      </c>
    </row>
    <row r="609" ht="15" spans="1:12">
      <c r="A609" s="141" t="s">
        <v>687</v>
      </c>
      <c r="B609" s="141" t="s">
        <v>695</v>
      </c>
      <c r="C609" s="142" t="s">
        <v>41</v>
      </c>
      <c r="D609" s="141" t="s">
        <v>571</v>
      </c>
      <c r="E609" s="141">
        <v>4.7</v>
      </c>
      <c r="F609" s="141">
        <v>2.1</v>
      </c>
      <c r="G609" s="141">
        <v>7.2</v>
      </c>
      <c r="H609" s="141">
        <v>76.7</v>
      </c>
      <c r="I609" s="141">
        <v>3.7</v>
      </c>
      <c r="J609" s="141">
        <v>4.7</v>
      </c>
      <c r="K609" s="141">
        <v>22.5</v>
      </c>
      <c r="L609" s="141">
        <v>3.8</v>
      </c>
    </row>
    <row r="610" ht="15" spans="1:12">
      <c r="A610" s="141" t="s">
        <v>687</v>
      </c>
      <c r="B610" s="141" t="s">
        <v>696</v>
      </c>
      <c r="C610" s="142" t="s">
        <v>102</v>
      </c>
      <c r="D610" s="141" t="s">
        <v>571</v>
      </c>
      <c r="E610" s="141">
        <v>6.6</v>
      </c>
      <c r="F610" s="141">
        <v>2.2</v>
      </c>
      <c r="G610" s="141">
        <v>1.7</v>
      </c>
      <c r="H610" s="141">
        <v>71.8</v>
      </c>
      <c r="I610" s="141">
        <v>29.4</v>
      </c>
      <c r="J610" s="141">
        <v>17.2</v>
      </c>
      <c r="K610" s="141">
        <v>29.1</v>
      </c>
      <c r="L610" s="141">
        <v>4</v>
      </c>
    </row>
    <row r="611" ht="23.25" spans="1:12">
      <c r="A611" s="141" t="s">
        <v>687</v>
      </c>
      <c r="B611" s="141" t="s">
        <v>697</v>
      </c>
      <c r="C611" s="142" t="s">
        <v>698</v>
      </c>
      <c r="D611" s="141" t="s">
        <v>571</v>
      </c>
      <c r="E611" s="141">
        <v>8</v>
      </c>
      <c r="F611" s="141">
        <v>3.6</v>
      </c>
      <c r="G611" s="141">
        <v>1.2</v>
      </c>
      <c r="H611" s="141">
        <v>78.1</v>
      </c>
      <c r="I611" s="141">
        <v>3</v>
      </c>
      <c r="J611" s="141">
        <v>2.7</v>
      </c>
      <c r="K611" s="141">
        <v>13.4</v>
      </c>
      <c r="L611" s="141">
        <v>60.2</v>
      </c>
    </row>
    <row r="612" ht="15" spans="1:12">
      <c r="A612" s="141" t="s">
        <v>687</v>
      </c>
      <c r="B612" s="141" t="s">
        <v>699</v>
      </c>
      <c r="C612" s="142" t="s">
        <v>546</v>
      </c>
      <c r="D612" s="141" t="s">
        <v>571</v>
      </c>
      <c r="E612" s="141">
        <v>21.9</v>
      </c>
      <c r="F612" s="141">
        <v>49.1</v>
      </c>
      <c r="G612" s="141">
        <v>10.9</v>
      </c>
      <c r="H612" s="141">
        <v>15</v>
      </c>
      <c r="I612" s="141">
        <v>18.9</v>
      </c>
      <c r="J612" s="141">
        <v>4.8</v>
      </c>
      <c r="K612" s="141">
        <v>66.7</v>
      </c>
      <c r="L612" s="141">
        <v>25</v>
      </c>
    </row>
    <row r="613" ht="15" spans="1:12">
      <c r="A613" s="141" t="s">
        <v>687</v>
      </c>
      <c r="B613" s="141" t="s">
        <v>700</v>
      </c>
      <c r="C613" s="142" t="s">
        <v>199</v>
      </c>
      <c r="D613" s="141" t="s">
        <v>571</v>
      </c>
      <c r="E613" s="141">
        <v>28.2</v>
      </c>
      <c r="F613" s="141">
        <v>9.6</v>
      </c>
      <c r="G613" s="141">
        <v>19.7</v>
      </c>
      <c r="H613" s="141">
        <v>16</v>
      </c>
      <c r="I613" s="141">
        <v>2</v>
      </c>
      <c r="J613" s="141"/>
      <c r="K613" s="141">
        <v>37.6</v>
      </c>
      <c r="L613" s="141">
        <v>12.6</v>
      </c>
    </row>
    <row r="614" ht="15" spans="1:12">
      <c r="A614" s="141" t="s">
        <v>687</v>
      </c>
      <c r="B614" s="141" t="s">
        <v>701</v>
      </c>
      <c r="C614" s="142" t="s">
        <v>41</v>
      </c>
      <c r="D614" s="141" t="s">
        <v>571</v>
      </c>
      <c r="E614" s="141">
        <v>8.1</v>
      </c>
      <c r="F614" s="141">
        <v>3.3</v>
      </c>
      <c r="G614" s="141">
        <v>12.6</v>
      </c>
      <c r="H614" s="141">
        <v>66.7</v>
      </c>
      <c r="I614" s="141">
        <v>7.1</v>
      </c>
      <c r="J614" s="141">
        <v>12.5</v>
      </c>
      <c r="K614" s="141">
        <v>42.3</v>
      </c>
      <c r="L614" s="141">
        <v>4.2</v>
      </c>
    </row>
    <row r="615" ht="15" spans="1:12">
      <c r="A615" s="141" t="s">
        <v>687</v>
      </c>
      <c r="B615" s="141" t="s">
        <v>702</v>
      </c>
      <c r="C615" s="142" t="s">
        <v>15</v>
      </c>
      <c r="D615" s="141" t="s">
        <v>571</v>
      </c>
      <c r="E615" s="141">
        <v>16.6</v>
      </c>
      <c r="F615" s="141">
        <v>12.1</v>
      </c>
      <c r="G615" s="141">
        <v>9.7</v>
      </c>
      <c r="H615" s="141">
        <v>7.4</v>
      </c>
      <c r="I615" s="141">
        <v>98.7</v>
      </c>
      <c r="J615" s="141">
        <v>73.5</v>
      </c>
      <c r="K615" s="141">
        <v>60.5</v>
      </c>
      <c r="L615" s="141">
        <v>18.6</v>
      </c>
    </row>
    <row r="616" ht="15" spans="1:12">
      <c r="A616" s="141" t="s">
        <v>687</v>
      </c>
      <c r="B616" s="141" t="s">
        <v>703</v>
      </c>
      <c r="C616" s="142" t="s">
        <v>393</v>
      </c>
      <c r="D616" s="141" t="s">
        <v>571</v>
      </c>
      <c r="E616" s="141">
        <v>14.9</v>
      </c>
      <c r="F616" s="141">
        <v>67.6</v>
      </c>
      <c r="G616" s="141">
        <v>5.5</v>
      </c>
      <c r="H616" s="141">
        <v>32.1</v>
      </c>
      <c r="I616" s="141">
        <v>2.1</v>
      </c>
      <c r="J616" s="141">
        <v>9</v>
      </c>
      <c r="K616" s="141">
        <v>18.8</v>
      </c>
      <c r="L616" s="141">
        <v>92.7</v>
      </c>
    </row>
    <row r="617" ht="15" spans="1:12">
      <c r="A617" s="141" t="s">
        <v>687</v>
      </c>
      <c r="B617" s="141" t="s">
        <v>704</v>
      </c>
      <c r="C617" s="142" t="s">
        <v>303</v>
      </c>
      <c r="D617" s="141" t="s">
        <v>571</v>
      </c>
      <c r="E617" s="141">
        <v>9.9</v>
      </c>
      <c r="F617" s="141">
        <v>21.7</v>
      </c>
      <c r="G617" s="141">
        <v>3.5</v>
      </c>
      <c r="H617" s="141">
        <v>32.7</v>
      </c>
      <c r="I617" s="141">
        <v>37.1</v>
      </c>
      <c r="J617" s="141">
        <v>88.2</v>
      </c>
      <c r="K617" s="141">
        <v>12.5</v>
      </c>
      <c r="L617" s="141">
        <v>21.2</v>
      </c>
    </row>
    <row r="618" ht="15" spans="1:12">
      <c r="A618" s="141" t="s">
        <v>687</v>
      </c>
      <c r="B618" s="141" t="s">
        <v>705</v>
      </c>
      <c r="C618" s="142" t="s">
        <v>303</v>
      </c>
      <c r="D618" s="141" t="s">
        <v>571</v>
      </c>
      <c r="E618" s="141">
        <v>19.5</v>
      </c>
      <c r="F618" s="141">
        <v>47.8</v>
      </c>
      <c r="G618" s="141">
        <v>2</v>
      </c>
      <c r="H618" s="141">
        <v>12.7</v>
      </c>
      <c r="I618" s="141">
        <v>34.3</v>
      </c>
      <c r="J618" s="141">
        <v>44.9</v>
      </c>
      <c r="K618" s="141">
        <v>49.4</v>
      </c>
      <c r="L618" s="141">
        <v>12.2</v>
      </c>
    </row>
    <row r="619" ht="15" spans="1:12">
      <c r="A619" s="141" t="s">
        <v>687</v>
      </c>
      <c r="B619" s="141" t="s">
        <v>706</v>
      </c>
      <c r="C619" s="142" t="s">
        <v>72</v>
      </c>
      <c r="D619" s="141" t="s">
        <v>571</v>
      </c>
      <c r="E619" s="141">
        <v>21.2</v>
      </c>
      <c r="F619" s="141">
        <v>36.4</v>
      </c>
      <c r="G619" s="141">
        <v>10.4</v>
      </c>
      <c r="H619" s="141">
        <v>16.7</v>
      </c>
      <c r="I619" s="141">
        <v>32.8</v>
      </c>
      <c r="J619" s="141">
        <v>31.4</v>
      </c>
      <c r="K619" s="141">
        <v>72.2</v>
      </c>
      <c r="L619" s="141">
        <v>3</v>
      </c>
    </row>
    <row r="620" ht="15" spans="1:12">
      <c r="A620" s="141" t="s">
        <v>687</v>
      </c>
      <c r="B620" s="141" t="s">
        <v>707</v>
      </c>
      <c r="C620" s="142" t="s">
        <v>38</v>
      </c>
      <c r="D620" s="141" t="s">
        <v>571</v>
      </c>
      <c r="E620" s="141">
        <v>7.3</v>
      </c>
      <c r="F620" s="141">
        <v>6.2</v>
      </c>
      <c r="G620" s="141">
        <v>15.6</v>
      </c>
      <c r="H620" s="141">
        <v>18.6</v>
      </c>
      <c r="I620" s="141">
        <v>86.4</v>
      </c>
      <c r="J620" s="141">
        <v>100</v>
      </c>
      <c r="K620" s="141">
        <v>21.8</v>
      </c>
      <c r="L620" s="141">
        <v>20.6</v>
      </c>
    </row>
    <row r="621" ht="15" spans="1:12">
      <c r="A621" s="141" t="s">
        <v>687</v>
      </c>
      <c r="B621" s="141" t="s">
        <v>708</v>
      </c>
      <c r="C621" s="142" t="s">
        <v>96</v>
      </c>
      <c r="D621" s="141" t="s">
        <v>571</v>
      </c>
      <c r="E621" s="141">
        <v>10.7</v>
      </c>
      <c r="F621" s="141">
        <v>14.7</v>
      </c>
      <c r="G621" s="141">
        <v>1.5</v>
      </c>
      <c r="H621" s="141">
        <v>30.6</v>
      </c>
      <c r="I621" s="141">
        <v>74.5</v>
      </c>
      <c r="J621" s="141">
        <v>68.6</v>
      </c>
      <c r="K621" s="141">
        <v>5.4</v>
      </c>
      <c r="L621" s="141">
        <v>9.7</v>
      </c>
    </row>
    <row r="622" ht="15" spans="1:12">
      <c r="A622" s="141" t="s">
        <v>687</v>
      </c>
      <c r="B622" s="141" t="s">
        <v>709</v>
      </c>
      <c r="C622" s="142" t="s">
        <v>28</v>
      </c>
      <c r="D622" s="141" t="s">
        <v>571</v>
      </c>
      <c r="E622" s="141">
        <v>4.4</v>
      </c>
      <c r="F622" s="141">
        <v>2.1</v>
      </c>
      <c r="G622" s="141">
        <v>75.4</v>
      </c>
      <c r="H622" s="141">
        <v>14.3</v>
      </c>
      <c r="I622" s="141"/>
      <c r="J622" s="141"/>
      <c r="K622" s="141">
        <v>35.9</v>
      </c>
      <c r="L622" s="141">
        <v>3.2</v>
      </c>
    </row>
    <row r="623" ht="15" spans="1:12">
      <c r="A623" s="141" t="s">
        <v>687</v>
      </c>
      <c r="B623" s="141" t="s">
        <v>710</v>
      </c>
      <c r="C623" s="142" t="s">
        <v>106</v>
      </c>
      <c r="D623" s="141" t="s">
        <v>571</v>
      </c>
      <c r="E623" s="141">
        <v>18.4</v>
      </c>
      <c r="F623" s="141">
        <v>39.2</v>
      </c>
      <c r="G623" s="141">
        <v>2.7</v>
      </c>
      <c r="H623" s="141">
        <v>24.9</v>
      </c>
      <c r="I623" s="141">
        <v>37.7</v>
      </c>
      <c r="J623" s="141">
        <v>24.1</v>
      </c>
      <c r="K623" s="141">
        <v>9.9</v>
      </c>
      <c r="L623" s="141">
        <v>82.8</v>
      </c>
    </row>
    <row r="624" ht="15" spans="1:12">
      <c r="A624" s="141" t="s">
        <v>687</v>
      </c>
      <c r="B624" s="141" t="s">
        <v>711</v>
      </c>
      <c r="C624" s="142" t="s">
        <v>487</v>
      </c>
      <c r="D624" s="141" t="s">
        <v>571</v>
      </c>
      <c r="E624" s="141">
        <v>24.9</v>
      </c>
      <c r="F624" s="141">
        <v>32.1</v>
      </c>
      <c r="G624" s="141">
        <v>27.6</v>
      </c>
      <c r="H624" s="141">
        <v>2.2</v>
      </c>
      <c r="I624" s="141">
        <v>15.8</v>
      </c>
      <c r="J624" s="141">
        <v>8</v>
      </c>
      <c r="K624" s="141">
        <v>90.6</v>
      </c>
      <c r="L624" s="141">
        <v>19.4</v>
      </c>
    </row>
    <row r="625" ht="15" spans="1:12">
      <c r="A625" s="141" t="s">
        <v>687</v>
      </c>
      <c r="B625" s="141" t="s">
        <v>712</v>
      </c>
      <c r="C625" s="142" t="s">
        <v>41</v>
      </c>
      <c r="D625" s="141" t="s">
        <v>571</v>
      </c>
      <c r="E625" s="141">
        <v>7.8</v>
      </c>
      <c r="F625" s="141">
        <v>3.4</v>
      </c>
      <c r="G625" s="141">
        <v>10</v>
      </c>
      <c r="H625" s="141">
        <v>67.5</v>
      </c>
      <c r="I625" s="141">
        <v>6.4</v>
      </c>
      <c r="J625" s="141">
        <v>6.7</v>
      </c>
      <c r="K625" s="141">
        <v>34.4</v>
      </c>
      <c r="L625" s="141">
        <v>8.1</v>
      </c>
    </row>
    <row r="626" ht="15" spans="1:12">
      <c r="A626" s="141" t="s">
        <v>687</v>
      </c>
      <c r="B626" s="141" t="s">
        <v>713</v>
      </c>
      <c r="C626" s="142" t="s">
        <v>13</v>
      </c>
      <c r="D626" s="141" t="s">
        <v>571</v>
      </c>
      <c r="E626" s="141">
        <v>16.2</v>
      </c>
      <c r="F626" s="141">
        <v>7</v>
      </c>
      <c r="G626" s="141">
        <v>37.2</v>
      </c>
      <c r="H626" s="141">
        <v>24</v>
      </c>
      <c r="I626" s="141">
        <v>13.8</v>
      </c>
      <c r="J626" s="141">
        <v>13.9</v>
      </c>
      <c r="K626" s="141">
        <v>89.4</v>
      </c>
      <c r="L626" s="141">
        <v>16.6</v>
      </c>
    </row>
    <row r="627" ht="15" spans="1:12">
      <c r="A627" s="141" t="s">
        <v>687</v>
      </c>
      <c r="B627" s="141" t="s">
        <v>714</v>
      </c>
      <c r="C627" s="142" t="s">
        <v>41</v>
      </c>
      <c r="D627" s="141" t="s">
        <v>571</v>
      </c>
      <c r="E627" s="141">
        <v>9.4</v>
      </c>
      <c r="F627" s="141">
        <v>6.8</v>
      </c>
      <c r="G627" s="141">
        <v>7.7</v>
      </c>
      <c r="H627" s="141">
        <v>71.1</v>
      </c>
      <c r="I627" s="141">
        <v>4.1</v>
      </c>
      <c r="J627" s="141">
        <v>5.5</v>
      </c>
      <c r="K627" s="141">
        <v>21.4</v>
      </c>
      <c r="L627" s="141">
        <v>4.2</v>
      </c>
    </row>
    <row r="628" ht="15" spans="1:12">
      <c r="A628" s="141" t="s">
        <v>687</v>
      </c>
      <c r="B628" s="141" t="s">
        <v>715</v>
      </c>
      <c r="C628" s="142" t="s">
        <v>153</v>
      </c>
      <c r="D628" s="141" t="s">
        <v>571</v>
      </c>
      <c r="E628" s="141">
        <v>31.6</v>
      </c>
      <c r="F628" s="141">
        <v>14.3</v>
      </c>
      <c r="G628" s="141">
        <v>12.6</v>
      </c>
      <c r="H628" s="141">
        <v>8.1</v>
      </c>
      <c r="I628" s="141">
        <v>1.4</v>
      </c>
      <c r="J628" s="141">
        <v>21</v>
      </c>
      <c r="K628" s="141">
        <v>31.2</v>
      </c>
      <c r="L628" s="141">
        <v>44.9</v>
      </c>
    </row>
    <row r="629" ht="15" spans="1:12">
      <c r="A629" s="141" t="s">
        <v>687</v>
      </c>
      <c r="B629" s="141" t="s">
        <v>716</v>
      </c>
      <c r="C629" s="142" t="s">
        <v>49</v>
      </c>
      <c r="D629" s="141" t="s">
        <v>571</v>
      </c>
      <c r="E629" s="141">
        <v>20</v>
      </c>
      <c r="F629" s="141">
        <v>17.7</v>
      </c>
      <c r="G629" s="141">
        <v>13.6</v>
      </c>
      <c r="H629" s="141">
        <v>32.8</v>
      </c>
      <c r="I629" s="141">
        <v>10.2</v>
      </c>
      <c r="J629" s="141">
        <v>8.2</v>
      </c>
      <c r="K629" s="141">
        <v>41.8</v>
      </c>
      <c r="L629" s="141">
        <v>11.3</v>
      </c>
    </row>
    <row r="630" ht="15" spans="1:12">
      <c r="A630" s="141" t="s">
        <v>687</v>
      </c>
      <c r="B630" s="141" t="s">
        <v>717</v>
      </c>
      <c r="C630" s="142" t="s">
        <v>28</v>
      </c>
      <c r="D630" s="141" t="s">
        <v>571</v>
      </c>
      <c r="E630" s="141">
        <v>21.7</v>
      </c>
      <c r="F630" s="141">
        <v>52.1</v>
      </c>
      <c r="G630" s="141">
        <v>7.6</v>
      </c>
      <c r="H630" s="141">
        <v>18.8</v>
      </c>
      <c r="I630" s="141">
        <v>6</v>
      </c>
      <c r="J630" s="141">
        <v>7.8</v>
      </c>
      <c r="K630" s="141">
        <v>25.9</v>
      </c>
      <c r="L630" s="141">
        <v>69.1</v>
      </c>
    </row>
    <row r="631" ht="15" spans="1:12">
      <c r="A631" s="141" t="s">
        <v>687</v>
      </c>
      <c r="B631" s="141" t="s">
        <v>718</v>
      </c>
      <c r="C631" s="142" t="s">
        <v>102</v>
      </c>
      <c r="D631" s="141" t="s">
        <v>571</v>
      </c>
      <c r="E631" s="141">
        <v>4</v>
      </c>
      <c r="F631" s="141">
        <v>2.3</v>
      </c>
      <c r="G631" s="141">
        <v>2.6</v>
      </c>
      <c r="H631" s="141">
        <v>83.1</v>
      </c>
      <c r="I631" s="141">
        <v>21.9</v>
      </c>
      <c r="J631" s="141">
        <v>4.1</v>
      </c>
      <c r="K631" s="141">
        <v>18.3</v>
      </c>
      <c r="L631" s="141">
        <v>14.8</v>
      </c>
    </row>
    <row r="632" ht="15" spans="1:12">
      <c r="A632" s="141" t="s">
        <v>687</v>
      </c>
      <c r="B632" s="141" t="s">
        <v>719</v>
      </c>
      <c r="C632" s="142" t="s">
        <v>13</v>
      </c>
      <c r="D632" s="141" t="s">
        <v>571</v>
      </c>
      <c r="E632" s="141">
        <v>3.5</v>
      </c>
      <c r="F632" s="141">
        <v>3.5</v>
      </c>
      <c r="G632" s="141">
        <v>11.3</v>
      </c>
      <c r="H632" s="141">
        <v>73.5</v>
      </c>
      <c r="I632" s="141">
        <v>6.5</v>
      </c>
      <c r="J632" s="141">
        <v>11</v>
      </c>
      <c r="K632" s="141">
        <v>40.3</v>
      </c>
      <c r="L632" s="141">
        <v>13.4</v>
      </c>
    </row>
    <row r="633" ht="15" spans="1:12">
      <c r="A633" s="141" t="s">
        <v>687</v>
      </c>
      <c r="B633" s="141" t="s">
        <v>720</v>
      </c>
      <c r="C633" s="142" t="s">
        <v>96</v>
      </c>
      <c r="D633" s="141" t="s">
        <v>571</v>
      </c>
      <c r="E633" s="141">
        <v>8.4</v>
      </c>
      <c r="F633" s="141">
        <v>36.8</v>
      </c>
      <c r="G633" s="141">
        <v>5.1</v>
      </c>
      <c r="H633" s="141">
        <v>47.4</v>
      </c>
      <c r="I633" s="141">
        <v>25.3</v>
      </c>
      <c r="J633" s="141">
        <v>37.2</v>
      </c>
      <c r="K633" s="141">
        <v>30.1</v>
      </c>
      <c r="L633" s="141">
        <v>11.3</v>
      </c>
    </row>
    <row r="634" ht="15" spans="1:12">
      <c r="A634" s="141" t="s">
        <v>687</v>
      </c>
      <c r="B634" s="141" t="s">
        <v>721</v>
      </c>
      <c r="C634" s="142" t="s">
        <v>72</v>
      </c>
      <c r="D634" s="141" t="s">
        <v>571</v>
      </c>
      <c r="E634" s="141">
        <v>9.3</v>
      </c>
      <c r="F634" s="141">
        <v>16</v>
      </c>
      <c r="G634" s="141">
        <v>7.6</v>
      </c>
      <c r="H634" s="141">
        <v>60.5</v>
      </c>
      <c r="I634" s="141">
        <v>28.5</v>
      </c>
      <c r="J634" s="141"/>
      <c r="K634" s="141">
        <v>76.1</v>
      </c>
      <c r="L634" s="141">
        <v>9.4</v>
      </c>
    </row>
    <row r="635" ht="15" spans="1:12">
      <c r="A635" s="141" t="s">
        <v>687</v>
      </c>
      <c r="B635" s="141" t="s">
        <v>722</v>
      </c>
      <c r="C635" s="142" t="s">
        <v>13</v>
      </c>
      <c r="D635" s="141" t="s">
        <v>571</v>
      </c>
      <c r="E635" s="141">
        <v>21.2</v>
      </c>
      <c r="F635" s="141">
        <v>27.2</v>
      </c>
      <c r="G635" s="141">
        <v>31.5</v>
      </c>
      <c r="H635" s="141">
        <v>11.7</v>
      </c>
      <c r="I635" s="141">
        <v>4.6</v>
      </c>
      <c r="J635" s="141">
        <v>7.5</v>
      </c>
      <c r="K635" s="141">
        <v>88.3</v>
      </c>
      <c r="L635" s="141">
        <v>22</v>
      </c>
    </row>
    <row r="636" ht="15" spans="1:12">
      <c r="A636" s="141" t="s">
        <v>687</v>
      </c>
      <c r="B636" s="141" t="s">
        <v>723</v>
      </c>
      <c r="C636" s="142" t="s">
        <v>13</v>
      </c>
      <c r="D636" s="141" t="s">
        <v>571</v>
      </c>
      <c r="E636" s="141">
        <v>10.8</v>
      </c>
      <c r="F636" s="141">
        <v>23.9</v>
      </c>
      <c r="G636" s="141">
        <v>54.3</v>
      </c>
      <c r="H636" s="141">
        <v>13.2</v>
      </c>
      <c r="I636" s="141">
        <v>2.5</v>
      </c>
      <c r="J636" s="141">
        <v>5.1</v>
      </c>
      <c r="K636" s="141">
        <v>75.4</v>
      </c>
      <c r="L636" s="141">
        <v>10.6</v>
      </c>
    </row>
    <row r="637" ht="15" spans="1:12">
      <c r="A637" s="141" t="s">
        <v>687</v>
      </c>
      <c r="B637" s="141" t="s">
        <v>724</v>
      </c>
      <c r="C637" s="142" t="s">
        <v>15</v>
      </c>
      <c r="D637" s="141" t="s">
        <v>571</v>
      </c>
      <c r="E637" s="141">
        <v>8.2</v>
      </c>
      <c r="F637" s="141">
        <v>10.4</v>
      </c>
      <c r="G637" s="141">
        <v>12.9</v>
      </c>
      <c r="H637" s="141">
        <v>15.2</v>
      </c>
      <c r="I637" s="141">
        <v>99.3</v>
      </c>
      <c r="J637" s="141">
        <v>99.7</v>
      </c>
      <c r="K637" s="141">
        <v>72.2</v>
      </c>
      <c r="L637" s="141">
        <v>10.4</v>
      </c>
    </row>
    <row r="638" ht="15" spans="1:12">
      <c r="A638" s="141" t="s">
        <v>687</v>
      </c>
      <c r="B638" s="141" t="s">
        <v>725</v>
      </c>
      <c r="C638" s="142" t="s">
        <v>140</v>
      </c>
      <c r="D638" s="141" t="s">
        <v>571</v>
      </c>
      <c r="E638" s="141">
        <v>11.8</v>
      </c>
      <c r="F638" s="141">
        <v>33.1</v>
      </c>
      <c r="G638" s="141">
        <v>1.1</v>
      </c>
      <c r="H638" s="141">
        <v>55.3</v>
      </c>
      <c r="I638" s="141">
        <v>3.5</v>
      </c>
      <c r="J638" s="141">
        <v>6.5</v>
      </c>
      <c r="K638" s="141">
        <v>2.4</v>
      </c>
      <c r="L638" s="141">
        <v>36.1</v>
      </c>
    </row>
    <row r="639" ht="15" spans="1:12">
      <c r="A639" s="141" t="s">
        <v>687</v>
      </c>
      <c r="B639" s="141" t="s">
        <v>726</v>
      </c>
      <c r="C639" s="142" t="s">
        <v>266</v>
      </c>
      <c r="D639" s="141" t="s">
        <v>571</v>
      </c>
      <c r="E639" s="141">
        <v>9</v>
      </c>
      <c r="F639" s="141">
        <v>20.8</v>
      </c>
      <c r="G639" s="141">
        <v>1.7</v>
      </c>
      <c r="H639" s="141">
        <v>64.8</v>
      </c>
      <c r="I639" s="141">
        <v>2.1</v>
      </c>
      <c r="J639" s="141">
        <v>4.9</v>
      </c>
      <c r="K639" s="141">
        <v>11.1</v>
      </c>
      <c r="L639" s="141">
        <v>26.8</v>
      </c>
    </row>
    <row r="640" ht="15" spans="1:12">
      <c r="A640" s="141" t="s">
        <v>687</v>
      </c>
      <c r="B640" s="141" t="s">
        <v>727</v>
      </c>
      <c r="C640" s="142" t="s">
        <v>222</v>
      </c>
      <c r="D640" s="141" t="s">
        <v>571</v>
      </c>
      <c r="E640" s="141">
        <v>8.5</v>
      </c>
      <c r="F640" s="141">
        <v>64.9</v>
      </c>
      <c r="G640" s="141">
        <v>2.5</v>
      </c>
      <c r="H640" s="141">
        <v>41.1</v>
      </c>
      <c r="I640" s="141">
        <v>5.6</v>
      </c>
      <c r="J640" s="141">
        <v>19.9</v>
      </c>
      <c r="K640" s="141">
        <v>8.8</v>
      </c>
      <c r="L640" s="141">
        <v>69.2</v>
      </c>
    </row>
    <row r="641" ht="15" spans="1:12">
      <c r="A641" s="141" t="s">
        <v>687</v>
      </c>
      <c r="B641" s="141" t="s">
        <v>728</v>
      </c>
      <c r="C641" s="142" t="s">
        <v>160</v>
      </c>
      <c r="D641" s="141" t="s">
        <v>571</v>
      </c>
      <c r="E641" s="141">
        <v>26.9</v>
      </c>
      <c r="F641" s="141">
        <v>40.5</v>
      </c>
      <c r="G641" s="141">
        <v>7.6</v>
      </c>
      <c r="H641" s="141">
        <v>12.7</v>
      </c>
      <c r="I641" s="141">
        <v>2.3</v>
      </c>
      <c r="J641" s="141">
        <v>13.1</v>
      </c>
      <c r="K641" s="141">
        <v>66.5</v>
      </c>
      <c r="L641" s="141">
        <v>6.8</v>
      </c>
    </row>
    <row r="642" ht="15" spans="1:12">
      <c r="A642" s="141" t="s">
        <v>687</v>
      </c>
      <c r="B642" s="141" t="s">
        <v>729</v>
      </c>
      <c r="C642" s="142" t="s">
        <v>45</v>
      </c>
      <c r="D642" s="141" t="s">
        <v>571</v>
      </c>
      <c r="E642" s="141">
        <v>6.9</v>
      </c>
      <c r="F642" s="141">
        <v>6.2</v>
      </c>
      <c r="G642" s="141">
        <v>1.2</v>
      </c>
      <c r="H642" s="141">
        <v>80.9</v>
      </c>
      <c r="I642" s="141">
        <v>15.9</v>
      </c>
      <c r="J642" s="141"/>
      <c r="K642" s="141">
        <v>1.7</v>
      </c>
      <c r="L642" s="141">
        <v>12.2</v>
      </c>
    </row>
    <row r="643" ht="15" spans="1:12">
      <c r="A643" s="141" t="s">
        <v>687</v>
      </c>
      <c r="B643" s="141" t="s">
        <v>730</v>
      </c>
      <c r="C643" s="142" t="s">
        <v>731</v>
      </c>
      <c r="D643" s="141" t="s">
        <v>571</v>
      </c>
      <c r="E643" s="141">
        <v>20</v>
      </c>
      <c r="F643" s="141">
        <v>6.3</v>
      </c>
      <c r="G643" s="141">
        <v>7.2</v>
      </c>
      <c r="H643" s="141">
        <v>43.7</v>
      </c>
      <c r="I643" s="141">
        <v>10.3</v>
      </c>
      <c r="J643" s="141">
        <v>4.2</v>
      </c>
      <c r="K643" s="141">
        <v>82.5</v>
      </c>
      <c r="L643" s="141">
        <v>65.9</v>
      </c>
    </row>
    <row r="644" ht="15" spans="1:12">
      <c r="A644" s="141" t="s">
        <v>687</v>
      </c>
      <c r="B644" s="141" t="s">
        <v>732</v>
      </c>
      <c r="C644" s="142" t="s">
        <v>179</v>
      </c>
      <c r="D644" s="141" t="s">
        <v>571</v>
      </c>
      <c r="E644" s="141">
        <v>19.8</v>
      </c>
      <c r="F644" s="141">
        <v>10.2</v>
      </c>
      <c r="G644" s="141">
        <v>52.7</v>
      </c>
      <c r="H644" s="141">
        <v>1.9</v>
      </c>
      <c r="I644" s="141">
        <v>4.1</v>
      </c>
      <c r="J644" s="141">
        <v>5.7</v>
      </c>
      <c r="K644" s="141">
        <v>77.6</v>
      </c>
      <c r="L644" s="141">
        <v>20.6</v>
      </c>
    </row>
    <row r="645" ht="15" spans="1:12">
      <c r="A645" s="141" t="s">
        <v>687</v>
      </c>
      <c r="B645" s="141" t="s">
        <v>733</v>
      </c>
      <c r="C645" s="142" t="s">
        <v>222</v>
      </c>
      <c r="D645" s="141" t="s">
        <v>571</v>
      </c>
      <c r="E645" s="141">
        <v>26</v>
      </c>
      <c r="F645" s="141">
        <v>8.8</v>
      </c>
      <c r="G645" s="141">
        <v>7.2</v>
      </c>
      <c r="H645" s="141">
        <v>21</v>
      </c>
      <c r="I645" s="141">
        <v>40.2</v>
      </c>
      <c r="J645" s="141">
        <v>7</v>
      </c>
      <c r="K645" s="141">
        <v>68.9</v>
      </c>
      <c r="L645" s="141">
        <v>11</v>
      </c>
    </row>
    <row r="646" ht="15" spans="1:12">
      <c r="A646" s="141" t="s">
        <v>687</v>
      </c>
      <c r="B646" s="141" t="s">
        <v>734</v>
      </c>
      <c r="C646" s="142" t="s">
        <v>226</v>
      </c>
      <c r="D646" s="141" t="s">
        <v>571</v>
      </c>
      <c r="E646" s="141">
        <v>14.9</v>
      </c>
      <c r="F646" s="141">
        <v>15.9</v>
      </c>
      <c r="G646" s="141">
        <v>7.7</v>
      </c>
      <c r="H646" s="141">
        <v>7</v>
      </c>
      <c r="I646" s="141">
        <v>100</v>
      </c>
      <c r="J646" s="141">
        <v>100</v>
      </c>
      <c r="K646" s="141">
        <v>56.1</v>
      </c>
      <c r="L646" s="141">
        <v>7.1</v>
      </c>
    </row>
    <row r="647" ht="15" spans="1:12">
      <c r="A647" s="141" t="s">
        <v>687</v>
      </c>
      <c r="B647" s="141" t="s">
        <v>735</v>
      </c>
      <c r="C647" s="142" t="s">
        <v>13</v>
      </c>
      <c r="D647" s="141" t="s">
        <v>571</v>
      </c>
      <c r="E647" s="141">
        <v>12.7</v>
      </c>
      <c r="F647" s="141">
        <v>14.2</v>
      </c>
      <c r="G647" s="141">
        <v>41.3</v>
      </c>
      <c r="H647" s="141">
        <v>7.4</v>
      </c>
      <c r="I647" s="141">
        <v>20.6</v>
      </c>
      <c r="J647" s="141">
        <v>49.1</v>
      </c>
      <c r="K647" s="141">
        <v>83</v>
      </c>
      <c r="L647" s="141">
        <v>9.1</v>
      </c>
    </row>
    <row r="648" ht="15" spans="1:12">
      <c r="A648" s="141" t="s">
        <v>687</v>
      </c>
      <c r="B648" s="141" t="s">
        <v>736</v>
      </c>
      <c r="C648" s="142" t="s">
        <v>72</v>
      </c>
      <c r="D648" s="141" t="s">
        <v>571</v>
      </c>
      <c r="E648" s="141">
        <v>19.7</v>
      </c>
      <c r="F648" s="141">
        <v>5.6</v>
      </c>
      <c r="G648" s="141">
        <v>24.4</v>
      </c>
      <c r="H648" s="141">
        <v>19.9</v>
      </c>
      <c r="I648" s="141">
        <v>21.4</v>
      </c>
      <c r="J648" s="141">
        <v>43.9</v>
      </c>
      <c r="K648" s="141">
        <v>91.1</v>
      </c>
      <c r="L648" s="141">
        <v>3.1</v>
      </c>
    </row>
    <row r="649" ht="15" spans="1:12">
      <c r="A649" s="141" t="s">
        <v>687</v>
      </c>
      <c r="B649" s="141" t="s">
        <v>737</v>
      </c>
      <c r="C649" s="142" t="s">
        <v>72</v>
      </c>
      <c r="D649" s="141" t="s">
        <v>571</v>
      </c>
      <c r="E649" s="141">
        <v>15.3</v>
      </c>
      <c r="F649" s="141">
        <v>2.2</v>
      </c>
      <c r="G649" s="141">
        <v>32.8</v>
      </c>
      <c r="H649" s="141">
        <v>14.8</v>
      </c>
      <c r="I649" s="141">
        <v>23.8</v>
      </c>
      <c r="J649" s="141">
        <v>52.4</v>
      </c>
      <c r="K649" s="141">
        <v>92.5</v>
      </c>
      <c r="L649" s="141">
        <v>3.2</v>
      </c>
    </row>
    <row r="650" ht="15" spans="1:12">
      <c r="A650" s="141" t="s">
        <v>687</v>
      </c>
      <c r="B650" s="141" t="s">
        <v>738</v>
      </c>
      <c r="C650" s="142" t="s">
        <v>72</v>
      </c>
      <c r="D650" s="141" t="s">
        <v>571</v>
      </c>
      <c r="E650" s="141">
        <v>7.1</v>
      </c>
      <c r="F650" s="141">
        <v>3.1</v>
      </c>
      <c r="G650" s="141">
        <v>7.1</v>
      </c>
      <c r="H650" s="141">
        <v>72.8</v>
      </c>
      <c r="I650" s="141">
        <v>16</v>
      </c>
      <c r="J650" s="141"/>
      <c r="K650" s="141">
        <v>70.6</v>
      </c>
      <c r="L650" s="141">
        <v>10.7</v>
      </c>
    </row>
    <row r="651" ht="15" spans="1:12">
      <c r="A651" s="141" t="s">
        <v>687</v>
      </c>
      <c r="B651" s="141" t="s">
        <v>739</v>
      </c>
      <c r="C651" s="142" t="s">
        <v>45</v>
      </c>
      <c r="D651" s="141" t="s">
        <v>571</v>
      </c>
      <c r="E651" s="141">
        <v>17.9</v>
      </c>
      <c r="F651" s="141">
        <v>3.6</v>
      </c>
      <c r="G651" s="141">
        <v>46.5</v>
      </c>
      <c r="H651" s="141">
        <v>9.1</v>
      </c>
      <c r="I651" s="141">
        <v>14.6</v>
      </c>
      <c r="J651" s="141">
        <v>8.8</v>
      </c>
      <c r="K651" s="141">
        <v>93.8</v>
      </c>
      <c r="L651" s="141">
        <v>2.6</v>
      </c>
    </row>
    <row r="652" ht="15" spans="1:12">
      <c r="A652" s="141" t="s">
        <v>687</v>
      </c>
      <c r="B652" s="141" t="s">
        <v>740</v>
      </c>
      <c r="C652" s="142" t="s">
        <v>13</v>
      </c>
      <c r="D652" s="141" t="s">
        <v>571</v>
      </c>
      <c r="E652" s="141">
        <v>8</v>
      </c>
      <c r="F652" s="141">
        <v>5</v>
      </c>
      <c r="G652" s="141">
        <v>14</v>
      </c>
      <c r="H652" s="141">
        <v>65.2</v>
      </c>
      <c r="I652" s="141">
        <v>5.2</v>
      </c>
      <c r="J652" s="141">
        <v>13.3</v>
      </c>
      <c r="K652" s="141">
        <v>74.9</v>
      </c>
      <c r="L652" s="141">
        <v>17.8</v>
      </c>
    </row>
    <row r="653" ht="15" spans="1:12">
      <c r="A653" s="141" t="s">
        <v>687</v>
      </c>
      <c r="B653" s="141" t="s">
        <v>741</v>
      </c>
      <c r="C653" s="142" t="s">
        <v>13</v>
      </c>
      <c r="D653" s="141" t="s">
        <v>571</v>
      </c>
      <c r="E653" s="141">
        <v>3.3</v>
      </c>
      <c r="F653" s="141">
        <v>2.4</v>
      </c>
      <c r="G653" s="141">
        <v>9.8</v>
      </c>
      <c r="H653" s="141">
        <v>73</v>
      </c>
      <c r="I653" s="141">
        <v>20.4</v>
      </c>
      <c r="J653" s="141">
        <v>12.7</v>
      </c>
      <c r="K653" s="141">
        <v>9.3</v>
      </c>
      <c r="L653" s="141">
        <v>98.7</v>
      </c>
    </row>
    <row r="654" ht="15" spans="1:12">
      <c r="A654" s="141" t="s">
        <v>742</v>
      </c>
      <c r="B654" s="141" t="s">
        <v>743</v>
      </c>
      <c r="C654" s="142" t="s">
        <v>15</v>
      </c>
      <c r="D654" s="141" t="s">
        <v>571</v>
      </c>
      <c r="E654" s="141">
        <v>9</v>
      </c>
      <c r="F654" s="141">
        <v>6.9</v>
      </c>
      <c r="G654" s="141">
        <v>25</v>
      </c>
      <c r="H654" s="141">
        <v>21.7</v>
      </c>
      <c r="I654" s="141">
        <v>56.5</v>
      </c>
      <c r="J654" s="141">
        <v>55.3</v>
      </c>
      <c r="K654" s="141">
        <v>66.6</v>
      </c>
      <c r="L654" s="141">
        <v>16.5</v>
      </c>
    </row>
    <row r="655" ht="15" spans="1:12">
      <c r="A655" s="141" t="s">
        <v>742</v>
      </c>
      <c r="B655" s="141" t="s">
        <v>744</v>
      </c>
      <c r="C655" s="142" t="s">
        <v>226</v>
      </c>
      <c r="D655" s="141" t="s">
        <v>571</v>
      </c>
      <c r="E655" s="141">
        <v>8.6</v>
      </c>
      <c r="F655" s="141">
        <v>10.7</v>
      </c>
      <c r="G655" s="141">
        <v>7.9</v>
      </c>
      <c r="H655" s="141">
        <v>10.8</v>
      </c>
      <c r="I655" s="141">
        <v>99.7</v>
      </c>
      <c r="J655" s="141">
        <v>100</v>
      </c>
      <c r="K655" s="141">
        <v>12.2</v>
      </c>
      <c r="L655" s="141">
        <v>20.4</v>
      </c>
    </row>
    <row r="656" ht="15" spans="1:12">
      <c r="A656" s="141" t="s">
        <v>742</v>
      </c>
      <c r="B656" s="141" t="s">
        <v>745</v>
      </c>
      <c r="C656" s="142" t="s">
        <v>644</v>
      </c>
      <c r="D656" s="141" t="s">
        <v>571</v>
      </c>
      <c r="E656" s="141">
        <v>9.5</v>
      </c>
      <c r="F656" s="141">
        <v>5.8</v>
      </c>
      <c r="G656" s="141">
        <v>2.2</v>
      </c>
      <c r="H656" s="141">
        <v>32.8</v>
      </c>
      <c r="I656" s="141">
        <v>45.4</v>
      </c>
      <c r="J656" s="141">
        <v>99.7</v>
      </c>
      <c r="K656" s="141">
        <v>3.6</v>
      </c>
      <c r="L656" s="141">
        <v>1</v>
      </c>
    </row>
    <row r="657" ht="15" spans="1:12">
      <c r="A657" s="141" t="s">
        <v>742</v>
      </c>
      <c r="B657" s="141" t="s">
        <v>746</v>
      </c>
      <c r="C657" s="142" t="s">
        <v>226</v>
      </c>
      <c r="D657" s="141" t="s">
        <v>571</v>
      </c>
      <c r="E657" s="141">
        <v>10.6</v>
      </c>
      <c r="F657" s="141">
        <v>24.6</v>
      </c>
      <c r="G657" s="141">
        <v>1.7</v>
      </c>
      <c r="H657" s="141">
        <v>7.4</v>
      </c>
      <c r="I657" s="141">
        <v>100</v>
      </c>
      <c r="J657" s="141">
        <v>100</v>
      </c>
      <c r="K657" s="141">
        <v>16.3</v>
      </c>
      <c r="L657" s="141">
        <v>9.8</v>
      </c>
    </row>
    <row r="658" ht="15" spans="1:12">
      <c r="A658" s="141" t="s">
        <v>742</v>
      </c>
      <c r="B658" s="141" t="s">
        <v>747</v>
      </c>
      <c r="C658" s="142" t="s">
        <v>142</v>
      </c>
      <c r="D658" s="141" t="s">
        <v>571</v>
      </c>
      <c r="E658" s="141">
        <v>2.9</v>
      </c>
      <c r="F658" s="141">
        <v>2.2</v>
      </c>
      <c r="G658" s="141">
        <v>9.8</v>
      </c>
      <c r="H658" s="141">
        <v>29.7</v>
      </c>
      <c r="I658" s="141">
        <v>91</v>
      </c>
      <c r="J658" s="141">
        <v>100</v>
      </c>
      <c r="K658" s="141">
        <v>25.2</v>
      </c>
      <c r="L658" s="141">
        <v>10.4</v>
      </c>
    </row>
    <row r="659" ht="15" spans="1:12">
      <c r="A659" s="141" t="s">
        <v>742</v>
      </c>
      <c r="B659" s="141" t="s">
        <v>748</v>
      </c>
      <c r="C659" s="142" t="s">
        <v>226</v>
      </c>
      <c r="D659" s="141" t="s">
        <v>571</v>
      </c>
      <c r="E659" s="141">
        <v>8.8</v>
      </c>
      <c r="F659" s="141">
        <v>18.8</v>
      </c>
      <c r="G659" s="141">
        <v>2.3</v>
      </c>
      <c r="H659" s="141">
        <v>16.3</v>
      </c>
      <c r="I659" s="141">
        <v>100</v>
      </c>
      <c r="J659" s="141">
        <v>100</v>
      </c>
      <c r="K659" s="141">
        <v>5.8</v>
      </c>
      <c r="L659" s="141">
        <v>66.8</v>
      </c>
    </row>
    <row r="660" ht="15" spans="1:12">
      <c r="A660" s="141" t="s">
        <v>742</v>
      </c>
      <c r="B660" s="141" t="s">
        <v>749</v>
      </c>
      <c r="C660" s="142" t="s">
        <v>487</v>
      </c>
      <c r="D660" s="141" t="s">
        <v>571</v>
      </c>
      <c r="E660" s="141">
        <v>27.4</v>
      </c>
      <c r="F660" s="141">
        <v>28.1</v>
      </c>
      <c r="G660" s="141">
        <v>15.9</v>
      </c>
      <c r="H660" s="141">
        <v>3.5</v>
      </c>
      <c r="I660" s="141">
        <v>6.8</v>
      </c>
      <c r="J660" s="141">
        <v>1.5</v>
      </c>
      <c r="K660" s="141">
        <v>84.5</v>
      </c>
      <c r="L660" s="141">
        <v>14.3</v>
      </c>
    </row>
    <row r="661" ht="15" spans="1:12">
      <c r="A661" s="141" t="s">
        <v>742</v>
      </c>
      <c r="B661" s="141" t="s">
        <v>750</v>
      </c>
      <c r="C661" s="142" t="s">
        <v>477</v>
      </c>
      <c r="D661" s="141" t="s">
        <v>571</v>
      </c>
      <c r="E661" s="141">
        <v>17.6</v>
      </c>
      <c r="F661" s="141">
        <v>46.9</v>
      </c>
      <c r="G661" s="141">
        <v>1.7</v>
      </c>
      <c r="H661" s="141">
        <v>28.7</v>
      </c>
      <c r="I661" s="141">
        <v>2.9</v>
      </c>
      <c r="J661" s="141">
        <v>3.4</v>
      </c>
      <c r="K661" s="141">
        <v>21.9</v>
      </c>
      <c r="L661" s="141">
        <v>92.9</v>
      </c>
    </row>
    <row r="662" ht="15" spans="1:12">
      <c r="A662" s="141" t="s">
        <v>742</v>
      </c>
      <c r="B662" s="141" t="s">
        <v>751</v>
      </c>
      <c r="C662" s="142" t="s">
        <v>51</v>
      </c>
      <c r="D662" s="141" t="s">
        <v>571</v>
      </c>
      <c r="E662" s="141">
        <v>7</v>
      </c>
      <c r="F662" s="141">
        <v>10.7</v>
      </c>
      <c r="G662" s="141">
        <v>9.8</v>
      </c>
      <c r="H662" s="141">
        <v>18.8</v>
      </c>
      <c r="I662" s="141">
        <v>97.8</v>
      </c>
      <c r="J662" s="141">
        <v>94.7</v>
      </c>
      <c r="K662" s="141">
        <v>23</v>
      </c>
      <c r="L662" s="141">
        <v>3.8</v>
      </c>
    </row>
    <row r="663" ht="15" spans="1:12">
      <c r="A663" s="141" t="s">
        <v>742</v>
      </c>
      <c r="B663" s="141" t="s">
        <v>752</v>
      </c>
      <c r="C663" s="142" t="s">
        <v>28</v>
      </c>
      <c r="D663" s="141" t="s">
        <v>571</v>
      </c>
      <c r="E663" s="141">
        <v>4.5</v>
      </c>
      <c r="F663" s="141">
        <v>1.3</v>
      </c>
      <c r="G663" s="141">
        <v>20.1</v>
      </c>
      <c r="H663" s="141">
        <v>58.8</v>
      </c>
      <c r="I663" s="141">
        <v>3.3</v>
      </c>
      <c r="J663" s="141">
        <v>1.7</v>
      </c>
      <c r="K663" s="141">
        <v>52.4</v>
      </c>
      <c r="L663" s="141">
        <v>2.4</v>
      </c>
    </row>
    <row r="664" ht="15" spans="1:12">
      <c r="A664" s="141" t="s">
        <v>742</v>
      </c>
      <c r="B664" s="141" t="s">
        <v>753</v>
      </c>
      <c r="C664" s="142" t="s">
        <v>28</v>
      </c>
      <c r="D664" s="141" t="s">
        <v>571</v>
      </c>
      <c r="E664" s="141">
        <v>6.9</v>
      </c>
      <c r="F664" s="141">
        <v>3</v>
      </c>
      <c r="G664" s="141">
        <v>56.9</v>
      </c>
      <c r="H664" s="141">
        <v>15.6</v>
      </c>
      <c r="I664" s="141">
        <v>2.2</v>
      </c>
      <c r="J664" s="141">
        <v>9.1</v>
      </c>
      <c r="K664" s="141">
        <v>60</v>
      </c>
      <c r="L664" s="141">
        <v>10</v>
      </c>
    </row>
    <row r="665" ht="15" spans="1:12">
      <c r="A665" s="141" t="s">
        <v>742</v>
      </c>
      <c r="B665" s="141" t="s">
        <v>754</v>
      </c>
      <c r="C665" s="142" t="s">
        <v>755</v>
      </c>
      <c r="D665" s="141" t="s">
        <v>571</v>
      </c>
      <c r="E665" s="141">
        <v>12.6</v>
      </c>
      <c r="F665" s="141">
        <v>2.8</v>
      </c>
      <c r="G665" s="141">
        <v>3.4</v>
      </c>
      <c r="H665" s="141">
        <v>53.8</v>
      </c>
      <c r="I665" s="141">
        <v>29.3</v>
      </c>
      <c r="J665" s="141">
        <v>3.2</v>
      </c>
      <c r="K665" s="141">
        <v>60.6</v>
      </c>
      <c r="L665" s="141">
        <v>49.2</v>
      </c>
    </row>
    <row r="666" ht="15" spans="1:12">
      <c r="A666" s="141" t="s">
        <v>742</v>
      </c>
      <c r="B666" s="141" t="s">
        <v>756</v>
      </c>
      <c r="C666" s="142" t="s">
        <v>15</v>
      </c>
      <c r="D666" s="141" t="s">
        <v>571</v>
      </c>
      <c r="E666" s="141">
        <v>8.7</v>
      </c>
      <c r="F666" s="141">
        <v>20.1</v>
      </c>
      <c r="G666" s="141">
        <v>6.6</v>
      </c>
      <c r="H666" s="141">
        <v>14.9</v>
      </c>
      <c r="I666" s="141">
        <v>99.8</v>
      </c>
      <c r="J666" s="141">
        <v>77.7</v>
      </c>
      <c r="K666" s="141">
        <v>73</v>
      </c>
      <c r="L666" s="141">
        <v>13.2</v>
      </c>
    </row>
    <row r="667" ht="15" spans="1:12">
      <c r="A667" s="141" t="s">
        <v>742</v>
      </c>
      <c r="B667" s="141" t="s">
        <v>757</v>
      </c>
      <c r="C667" s="142" t="s">
        <v>13</v>
      </c>
      <c r="D667" s="141" t="s">
        <v>571</v>
      </c>
      <c r="E667" s="141">
        <v>8.4</v>
      </c>
      <c r="F667" s="141">
        <v>6.8</v>
      </c>
      <c r="G667" s="141">
        <v>36.6</v>
      </c>
      <c r="H667" s="141">
        <v>25.2</v>
      </c>
      <c r="I667" s="141">
        <v>22.1</v>
      </c>
      <c r="J667" s="141">
        <v>24.8</v>
      </c>
      <c r="K667" s="141">
        <v>71.3</v>
      </c>
      <c r="L667" s="141">
        <v>39.5</v>
      </c>
    </row>
    <row r="668" ht="15" spans="1:12">
      <c r="A668" s="141" t="s">
        <v>742</v>
      </c>
      <c r="B668" s="141" t="s">
        <v>758</v>
      </c>
      <c r="C668" s="142" t="s">
        <v>41</v>
      </c>
      <c r="D668" s="141" t="s">
        <v>571</v>
      </c>
      <c r="E668" s="141">
        <v>3</v>
      </c>
      <c r="F668" s="141">
        <v>1.8</v>
      </c>
      <c r="G668" s="141">
        <v>5.3</v>
      </c>
      <c r="H668" s="141">
        <v>77.1</v>
      </c>
      <c r="I668" s="141">
        <v>4.1</v>
      </c>
      <c r="J668" s="141">
        <v>5</v>
      </c>
      <c r="K668" s="141">
        <v>14.7</v>
      </c>
      <c r="L668" s="141">
        <v>7.4</v>
      </c>
    </row>
    <row r="669" ht="15" spans="1:12">
      <c r="A669" s="141" t="s">
        <v>742</v>
      </c>
      <c r="B669" s="141" t="s">
        <v>759</v>
      </c>
      <c r="C669" s="142" t="s">
        <v>199</v>
      </c>
      <c r="D669" s="141" t="s">
        <v>571</v>
      </c>
      <c r="E669" s="141">
        <v>2.8</v>
      </c>
      <c r="F669" s="141">
        <v>3.5</v>
      </c>
      <c r="G669" s="141">
        <v>78.2</v>
      </c>
      <c r="H669" s="141">
        <v>4</v>
      </c>
      <c r="I669" s="141">
        <v>1.1</v>
      </c>
      <c r="J669" s="141">
        <v>1.2</v>
      </c>
      <c r="K669" s="141">
        <v>29.2</v>
      </c>
      <c r="L669" s="141">
        <v>8.9</v>
      </c>
    </row>
    <row r="670" ht="15" spans="1:12">
      <c r="A670" s="141" t="s">
        <v>742</v>
      </c>
      <c r="B670" s="141" t="s">
        <v>760</v>
      </c>
      <c r="C670" s="142" t="s">
        <v>96</v>
      </c>
      <c r="D670" s="141" t="s">
        <v>571</v>
      </c>
      <c r="E670" s="141">
        <v>21.4</v>
      </c>
      <c r="F670" s="141">
        <v>16.7</v>
      </c>
      <c r="G670" s="141">
        <v>3.1</v>
      </c>
      <c r="H670" s="141">
        <v>15.5</v>
      </c>
      <c r="I670" s="141">
        <v>62.6</v>
      </c>
      <c r="J670" s="141">
        <v>25.7</v>
      </c>
      <c r="K670" s="141">
        <v>44.6</v>
      </c>
      <c r="L670" s="141">
        <v>26</v>
      </c>
    </row>
    <row r="671" ht="15" spans="1:12">
      <c r="A671" s="141" t="s">
        <v>742</v>
      </c>
      <c r="B671" s="141" t="s">
        <v>761</v>
      </c>
      <c r="C671" s="142" t="s">
        <v>191</v>
      </c>
      <c r="D671" s="141" t="s">
        <v>571</v>
      </c>
      <c r="E671" s="141">
        <v>6.5</v>
      </c>
      <c r="F671" s="141">
        <v>5</v>
      </c>
      <c r="G671" s="141">
        <v>1</v>
      </c>
      <c r="H671" s="141">
        <v>75</v>
      </c>
      <c r="I671" s="141">
        <v>11.6</v>
      </c>
      <c r="J671" s="141">
        <v>3.5</v>
      </c>
      <c r="K671" s="141">
        <v>1</v>
      </c>
      <c r="L671" s="141">
        <v>65.6</v>
      </c>
    </row>
    <row r="672" ht="15" spans="1:12">
      <c r="A672" s="141" t="s">
        <v>742</v>
      </c>
      <c r="B672" s="141" t="s">
        <v>337</v>
      </c>
      <c r="C672" s="142" t="s">
        <v>193</v>
      </c>
      <c r="D672" s="141" t="s">
        <v>571</v>
      </c>
      <c r="E672" s="141">
        <v>20.9</v>
      </c>
      <c r="F672" s="141">
        <v>7.6</v>
      </c>
      <c r="G672" s="141">
        <v>12</v>
      </c>
      <c r="H672" s="141">
        <v>13.5</v>
      </c>
      <c r="I672" s="141">
        <v>30.6</v>
      </c>
      <c r="J672" s="141">
        <v>48.4</v>
      </c>
      <c r="K672" s="141">
        <v>58.5</v>
      </c>
      <c r="L672" s="141">
        <v>12.3</v>
      </c>
    </row>
    <row r="673" ht="15" spans="1:12">
      <c r="A673" s="141" t="s">
        <v>742</v>
      </c>
      <c r="B673" s="141" t="s">
        <v>762</v>
      </c>
      <c r="C673" s="142" t="s">
        <v>49</v>
      </c>
      <c r="D673" s="141" t="s">
        <v>571</v>
      </c>
      <c r="E673" s="141">
        <v>7.3</v>
      </c>
      <c r="F673" s="141">
        <v>9.9</v>
      </c>
      <c r="G673" s="141">
        <v>10.3</v>
      </c>
      <c r="H673" s="141">
        <v>56.1</v>
      </c>
      <c r="I673" s="141">
        <v>12.6</v>
      </c>
      <c r="J673" s="141">
        <v>6.5</v>
      </c>
      <c r="K673" s="141">
        <v>40.9</v>
      </c>
      <c r="L673" s="141">
        <v>9.3</v>
      </c>
    </row>
    <row r="674" ht="15" spans="1:12">
      <c r="A674" s="141" t="s">
        <v>742</v>
      </c>
      <c r="B674" s="141" t="s">
        <v>763</v>
      </c>
      <c r="C674" s="142" t="s">
        <v>41</v>
      </c>
      <c r="D674" s="141" t="s">
        <v>571</v>
      </c>
      <c r="E674" s="141">
        <v>6.9</v>
      </c>
      <c r="F674" s="141">
        <v>2.5</v>
      </c>
      <c r="G674" s="141">
        <v>11.3</v>
      </c>
      <c r="H674" s="141">
        <v>62.8</v>
      </c>
      <c r="I674" s="141">
        <v>4</v>
      </c>
      <c r="J674" s="141">
        <v>7.4</v>
      </c>
      <c r="K674" s="141">
        <v>39</v>
      </c>
      <c r="L674" s="141">
        <v>4</v>
      </c>
    </row>
    <row r="675" ht="15" spans="1:12">
      <c r="A675" s="141" t="s">
        <v>742</v>
      </c>
      <c r="B675" s="141" t="s">
        <v>764</v>
      </c>
      <c r="C675" s="142" t="s">
        <v>106</v>
      </c>
      <c r="D675" s="141" t="s">
        <v>571</v>
      </c>
      <c r="E675" s="141">
        <v>18.6</v>
      </c>
      <c r="F675" s="141">
        <v>22.2</v>
      </c>
      <c r="G675" s="141">
        <v>13</v>
      </c>
      <c r="H675" s="141">
        <v>27.3</v>
      </c>
      <c r="I675" s="141">
        <v>8.9</v>
      </c>
      <c r="J675" s="141">
        <v>8.7</v>
      </c>
      <c r="K675" s="141">
        <v>29.6</v>
      </c>
      <c r="L675" s="141">
        <v>6.2</v>
      </c>
    </row>
    <row r="676" ht="15" spans="1:12">
      <c r="A676" s="141" t="s">
        <v>742</v>
      </c>
      <c r="B676" s="141" t="s">
        <v>765</v>
      </c>
      <c r="C676" s="142" t="s">
        <v>627</v>
      </c>
      <c r="D676" s="141" t="s">
        <v>571</v>
      </c>
      <c r="E676" s="141">
        <v>5.8</v>
      </c>
      <c r="F676" s="141">
        <v>10.2</v>
      </c>
      <c r="G676" s="141">
        <v>1.3</v>
      </c>
      <c r="H676" s="141">
        <v>66.7</v>
      </c>
      <c r="I676" s="141">
        <v>22.9</v>
      </c>
      <c r="J676" s="141">
        <v>1.7</v>
      </c>
      <c r="K676" s="141">
        <v>13.7</v>
      </c>
      <c r="L676" s="141">
        <v>13.5</v>
      </c>
    </row>
    <row r="677" ht="15" spans="1:12">
      <c r="A677" s="141" t="s">
        <v>742</v>
      </c>
      <c r="B677" s="141" t="s">
        <v>766</v>
      </c>
      <c r="C677" s="142" t="s">
        <v>13</v>
      </c>
      <c r="D677" s="141" t="s">
        <v>571</v>
      </c>
      <c r="E677" s="141">
        <v>3.5</v>
      </c>
      <c r="F677" s="141">
        <v>8</v>
      </c>
      <c r="G677" s="141">
        <v>25.3</v>
      </c>
      <c r="H677" s="141">
        <v>16</v>
      </c>
      <c r="I677" s="141">
        <v>78.4</v>
      </c>
      <c r="J677" s="141">
        <v>75.4</v>
      </c>
      <c r="K677" s="141">
        <v>35.5</v>
      </c>
      <c r="L677" s="141">
        <v>6.2</v>
      </c>
    </row>
    <row r="678" ht="15" spans="1:12">
      <c r="A678" s="141" t="s">
        <v>742</v>
      </c>
      <c r="B678" s="141" t="s">
        <v>767</v>
      </c>
      <c r="C678" s="142" t="s">
        <v>15</v>
      </c>
      <c r="D678" s="141" t="s">
        <v>571</v>
      </c>
      <c r="E678" s="141">
        <v>9.8</v>
      </c>
      <c r="F678" s="141">
        <v>23.1</v>
      </c>
      <c r="G678" s="141">
        <v>14.7</v>
      </c>
      <c r="H678" s="141">
        <v>11.4</v>
      </c>
      <c r="I678" s="141">
        <v>69.6</v>
      </c>
      <c r="J678" s="141">
        <v>61.4</v>
      </c>
      <c r="K678" s="141">
        <v>79.1</v>
      </c>
      <c r="L678" s="141">
        <v>13.8</v>
      </c>
    </row>
    <row r="679" ht="15" spans="1:12">
      <c r="A679" s="141" t="s">
        <v>742</v>
      </c>
      <c r="B679" s="141" t="s">
        <v>768</v>
      </c>
      <c r="C679" s="142" t="s">
        <v>199</v>
      </c>
      <c r="D679" s="141" t="s">
        <v>571</v>
      </c>
      <c r="E679" s="141">
        <v>6.2</v>
      </c>
      <c r="F679" s="141">
        <v>21.5</v>
      </c>
      <c r="G679" s="141">
        <v>1.3</v>
      </c>
      <c r="H679" s="141">
        <v>63</v>
      </c>
      <c r="I679" s="141">
        <v>1.3</v>
      </c>
      <c r="J679" s="141">
        <v>22.6</v>
      </c>
      <c r="K679" s="141">
        <v>1.4</v>
      </c>
      <c r="L679" s="141">
        <v>16.9</v>
      </c>
    </row>
    <row r="680" ht="15" spans="1:12">
      <c r="A680" s="141" t="s">
        <v>742</v>
      </c>
      <c r="B680" s="141" t="s">
        <v>769</v>
      </c>
      <c r="C680" s="142" t="s">
        <v>346</v>
      </c>
      <c r="D680" s="141" t="s">
        <v>571</v>
      </c>
      <c r="E680" s="141">
        <v>15.6</v>
      </c>
      <c r="F680" s="141">
        <v>11.5</v>
      </c>
      <c r="G680" s="141">
        <v>8.8</v>
      </c>
      <c r="H680" s="141">
        <v>32.6</v>
      </c>
      <c r="I680" s="141">
        <v>19.2</v>
      </c>
      <c r="J680" s="141">
        <v>35</v>
      </c>
      <c r="K680" s="141">
        <v>73.6</v>
      </c>
      <c r="L680" s="141">
        <v>7.4</v>
      </c>
    </row>
    <row r="681" ht="15" spans="1:12">
      <c r="A681" s="141" t="s">
        <v>742</v>
      </c>
      <c r="B681" s="141" t="s">
        <v>770</v>
      </c>
      <c r="C681" s="142" t="s">
        <v>102</v>
      </c>
      <c r="D681" s="141" t="s">
        <v>571</v>
      </c>
      <c r="E681" s="141">
        <v>10.5</v>
      </c>
      <c r="F681" s="141">
        <v>13.6</v>
      </c>
      <c r="G681" s="141">
        <v>2.6</v>
      </c>
      <c r="H681" s="141">
        <v>53.9</v>
      </c>
      <c r="I681" s="141">
        <v>23.1</v>
      </c>
      <c r="J681" s="141">
        <v>11.9</v>
      </c>
      <c r="K681" s="141">
        <v>20.7</v>
      </c>
      <c r="L681" s="141">
        <v>35.4</v>
      </c>
    </row>
    <row r="682" ht="15" spans="1:12">
      <c r="A682" s="141" t="s">
        <v>742</v>
      </c>
      <c r="B682" s="141" t="s">
        <v>771</v>
      </c>
      <c r="C682" s="142" t="s">
        <v>142</v>
      </c>
      <c r="D682" s="141" t="s">
        <v>571</v>
      </c>
      <c r="E682" s="141">
        <v>11.4</v>
      </c>
      <c r="F682" s="141">
        <v>14.4</v>
      </c>
      <c r="G682" s="141">
        <v>13.7</v>
      </c>
      <c r="H682" s="141">
        <v>19.4</v>
      </c>
      <c r="I682" s="141">
        <v>21.8</v>
      </c>
      <c r="J682" s="141">
        <v>100</v>
      </c>
      <c r="K682" s="141">
        <v>21.1</v>
      </c>
      <c r="L682" s="141">
        <v>14.6</v>
      </c>
    </row>
    <row r="683" ht="15" spans="1:12">
      <c r="A683" s="141" t="s">
        <v>742</v>
      </c>
      <c r="B683" s="141" t="s">
        <v>772</v>
      </c>
      <c r="C683" s="142" t="s">
        <v>191</v>
      </c>
      <c r="D683" s="141" t="s">
        <v>571</v>
      </c>
      <c r="E683" s="141">
        <v>5.7</v>
      </c>
      <c r="F683" s="141">
        <v>6.2</v>
      </c>
      <c r="G683" s="141">
        <v>1</v>
      </c>
      <c r="H683" s="141">
        <v>64.5</v>
      </c>
      <c r="I683" s="141">
        <v>52.9</v>
      </c>
      <c r="J683" s="141">
        <v>11.3</v>
      </c>
      <c r="K683" s="141">
        <v>8.4</v>
      </c>
      <c r="L683" s="141">
        <v>13.1</v>
      </c>
    </row>
    <row r="684" ht="15" spans="1:12">
      <c r="A684" s="141" t="s">
        <v>742</v>
      </c>
      <c r="B684" s="141" t="s">
        <v>773</v>
      </c>
      <c r="C684" s="142" t="s">
        <v>102</v>
      </c>
      <c r="D684" s="141" t="s">
        <v>571</v>
      </c>
      <c r="E684" s="141">
        <v>5</v>
      </c>
      <c r="F684" s="141">
        <v>3.9</v>
      </c>
      <c r="G684" s="141">
        <v>2.4</v>
      </c>
      <c r="H684" s="141">
        <v>62.6</v>
      </c>
      <c r="I684" s="141">
        <v>59.7</v>
      </c>
      <c r="J684" s="141">
        <v>10.7</v>
      </c>
      <c r="K684" s="141">
        <v>70.8</v>
      </c>
      <c r="L684" s="141">
        <v>5.7</v>
      </c>
    </row>
    <row r="685" ht="15" spans="1:12">
      <c r="A685" s="141" t="s">
        <v>742</v>
      </c>
      <c r="B685" s="141" t="s">
        <v>774</v>
      </c>
      <c r="C685" s="142" t="s">
        <v>28</v>
      </c>
      <c r="D685" s="141" t="s">
        <v>571</v>
      </c>
      <c r="E685" s="141">
        <v>5.1</v>
      </c>
      <c r="F685" s="141">
        <v>2.3</v>
      </c>
      <c r="G685" s="141">
        <v>64</v>
      </c>
      <c r="H685" s="141">
        <v>16.8</v>
      </c>
      <c r="I685" s="141">
        <v>2.9</v>
      </c>
      <c r="J685" s="141">
        <v>7.5</v>
      </c>
      <c r="K685" s="141">
        <v>44.4</v>
      </c>
      <c r="L685" s="141">
        <v>8.3</v>
      </c>
    </row>
    <row r="686" ht="15" spans="1:12">
      <c r="A686" s="141" t="s">
        <v>742</v>
      </c>
      <c r="B686" s="141" t="s">
        <v>775</v>
      </c>
      <c r="C686" s="142" t="s">
        <v>627</v>
      </c>
      <c r="D686" s="141" t="s">
        <v>571</v>
      </c>
      <c r="E686" s="141">
        <v>18.6</v>
      </c>
      <c r="F686" s="141">
        <v>30.5</v>
      </c>
      <c r="G686" s="141">
        <v>2.4</v>
      </c>
      <c r="H686" s="141">
        <v>35.9</v>
      </c>
      <c r="I686" s="141">
        <v>5.8</v>
      </c>
      <c r="J686" s="141">
        <v>1.6</v>
      </c>
      <c r="K686" s="141">
        <v>29.9</v>
      </c>
      <c r="L686" s="141">
        <v>40.9</v>
      </c>
    </row>
    <row r="687" ht="15" spans="1:12">
      <c r="A687" s="141" t="s">
        <v>742</v>
      </c>
      <c r="B687" s="141" t="s">
        <v>776</v>
      </c>
      <c r="C687" s="142" t="s">
        <v>272</v>
      </c>
      <c r="D687" s="141" t="s">
        <v>571</v>
      </c>
      <c r="E687" s="141">
        <v>21.9</v>
      </c>
      <c r="F687" s="141">
        <v>37.8</v>
      </c>
      <c r="G687" s="141">
        <v>2.1</v>
      </c>
      <c r="H687" s="141">
        <v>25.3</v>
      </c>
      <c r="I687" s="141">
        <v>1.8</v>
      </c>
      <c r="J687" s="141">
        <v>12</v>
      </c>
      <c r="K687" s="141">
        <v>18</v>
      </c>
      <c r="L687" s="141">
        <v>81.6</v>
      </c>
    </row>
    <row r="688" ht="15" spans="1:12">
      <c r="A688" s="141" t="s">
        <v>742</v>
      </c>
      <c r="B688" s="141" t="s">
        <v>39</v>
      </c>
      <c r="C688" s="142" t="s">
        <v>266</v>
      </c>
      <c r="D688" s="141" t="s">
        <v>571</v>
      </c>
      <c r="E688" s="141">
        <v>13.1</v>
      </c>
      <c r="F688" s="141">
        <v>52.6</v>
      </c>
      <c r="G688" s="141">
        <v>1.1</v>
      </c>
      <c r="H688" s="141">
        <v>39.3</v>
      </c>
      <c r="I688" s="141">
        <v>1.7</v>
      </c>
      <c r="J688" s="141">
        <v>9.6</v>
      </c>
      <c r="K688" s="141">
        <v>1.4</v>
      </c>
      <c r="L688" s="141">
        <v>18.7</v>
      </c>
    </row>
    <row r="689" ht="15" spans="1:12">
      <c r="A689" s="141" t="s">
        <v>742</v>
      </c>
      <c r="B689" s="141" t="s">
        <v>777</v>
      </c>
      <c r="C689" s="142" t="s">
        <v>266</v>
      </c>
      <c r="D689" s="141" t="s">
        <v>571</v>
      </c>
      <c r="E689" s="141">
        <v>4.8</v>
      </c>
      <c r="F689" s="141">
        <v>10.9</v>
      </c>
      <c r="G689" s="141">
        <v>1.7</v>
      </c>
      <c r="H689" s="141">
        <v>71.1</v>
      </c>
      <c r="I689" s="141">
        <v>2.4</v>
      </c>
      <c r="J689" s="141">
        <v>5.4</v>
      </c>
      <c r="K689" s="141">
        <v>8.5</v>
      </c>
      <c r="L689" s="141">
        <v>15.6</v>
      </c>
    </row>
    <row r="690" ht="15" spans="1:12">
      <c r="A690" s="141" t="s">
        <v>742</v>
      </c>
      <c r="B690" s="141" t="s">
        <v>778</v>
      </c>
      <c r="C690" s="142" t="s">
        <v>92</v>
      </c>
      <c r="D690" s="141" t="s">
        <v>571</v>
      </c>
      <c r="E690" s="141">
        <v>5.4</v>
      </c>
      <c r="F690" s="141">
        <v>2.4</v>
      </c>
      <c r="G690" s="141">
        <v>1.4</v>
      </c>
      <c r="H690" s="141">
        <v>81.1</v>
      </c>
      <c r="I690" s="141"/>
      <c r="J690" s="141"/>
      <c r="K690" s="141">
        <v>15</v>
      </c>
      <c r="L690" s="141">
        <v>4</v>
      </c>
    </row>
    <row r="691" ht="15" spans="1:12">
      <c r="A691" s="141" t="s">
        <v>742</v>
      </c>
      <c r="B691" s="141" t="s">
        <v>779</v>
      </c>
      <c r="C691" s="142" t="s">
        <v>424</v>
      </c>
      <c r="D691" s="141" t="s">
        <v>571</v>
      </c>
      <c r="E691" s="141">
        <v>9.9</v>
      </c>
      <c r="F691" s="141">
        <v>10.9</v>
      </c>
      <c r="G691" s="141">
        <v>2.9</v>
      </c>
      <c r="H691" s="141">
        <v>66.4</v>
      </c>
      <c r="I691" s="141">
        <v>3.2</v>
      </c>
      <c r="J691" s="141">
        <v>1.5</v>
      </c>
      <c r="K691" s="141">
        <v>29.3</v>
      </c>
      <c r="L691" s="141">
        <v>20.7</v>
      </c>
    </row>
    <row r="692" ht="15" spans="1:12">
      <c r="A692" s="141" t="s">
        <v>742</v>
      </c>
      <c r="B692" s="141" t="s">
        <v>780</v>
      </c>
      <c r="C692" s="142" t="s">
        <v>266</v>
      </c>
      <c r="D692" s="141" t="s">
        <v>571</v>
      </c>
      <c r="E692" s="141">
        <v>30.1</v>
      </c>
      <c r="F692" s="141">
        <v>44.1</v>
      </c>
      <c r="G692" s="141">
        <v>4.4</v>
      </c>
      <c r="H692" s="141">
        <v>4.6</v>
      </c>
      <c r="I692" s="141">
        <v>1.3</v>
      </c>
      <c r="J692" s="141">
        <v>4.4</v>
      </c>
      <c r="K692" s="141">
        <v>44.6</v>
      </c>
      <c r="L692" s="141">
        <v>19.5</v>
      </c>
    </row>
    <row r="693" ht="15" spans="1:12">
      <c r="A693" s="141" t="s">
        <v>742</v>
      </c>
      <c r="B693" s="141" t="s">
        <v>781</v>
      </c>
      <c r="C693" s="142" t="s">
        <v>222</v>
      </c>
      <c r="D693" s="141" t="s">
        <v>571</v>
      </c>
      <c r="E693" s="141">
        <v>10.4</v>
      </c>
      <c r="F693" s="141">
        <v>47.1</v>
      </c>
      <c r="G693" s="141">
        <v>8.7</v>
      </c>
      <c r="H693" s="141">
        <v>7.1</v>
      </c>
      <c r="I693" s="141">
        <v>35.6</v>
      </c>
      <c r="J693" s="141">
        <v>94.4</v>
      </c>
      <c r="K693" s="141">
        <v>34.3</v>
      </c>
      <c r="L693" s="141">
        <v>10.6</v>
      </c>
    </row>
    <row r="694" ht="15" spans="1:12">
      <c r="A694" s="141" t="s">
        <v>742</v>
      </c>
      <c r="B694" s="141" t="s">
        <v>782</v>
      </c>
      <c r="C694" s="142" t="s">
        <v>96</v>
      </c>
      <c r="D694" s="141" t="s">
        <v>571</v>
      </c>
      <c r="E694" s="141">
        <v>26.8</v>
      </c>
      <c r="F694" s="141">
        <v>47.4</v>
      </c>
      <c r="G694" s="141">
        <v>2.7</v>
      </c>
      <c r="H694" s="141">
        <v>14.8</v>
      </c>
      <c r="I694" s="141">
        <v>1.7</v>
      </c>
      <c r="J694" s="141">
        <v>2</v>
      </c>
      <c r="K694" s="141">
        <v>57.4</v>
      </c>
      <c r="L694" s="141">
        <v>10.8</v>
      </c>
    </row>
    <row r="695" ht="15" spans="1:12">
      <c r="A695" s="141" t="s">
        <v>742</v>
      </c>
      <c r="B695" s="141" t="s">
        <v>783</v>
      </c>
      <c r="C695" s="142" t="s">
        <v>13</v>
      </c>
      <c r="D695" s="141" t="s">
        <v>571</v>
      </c>
      <c r="E695" s="141">
        <v>6.9</v>
      </c>
      <c r="F695" s="141">
        <v>4.6</v>
      </c>
      <c r="G695" s="141">
        <v>36.1</v>
      </c>
      <c r="H695" s="141">
        <v>42.8</v>
      </c>
      <c r="I695" s="141"/>
      <c r="J695" s="141"/>
      <c r="K695" s="141">
        <v>67.7</v>
      </c>
      <c r="L695" s="141">
        <v>4.7</v>
      </c>
    </row>
    <row r="696" ht="15" spans="1:12">
      <c r="A696" s="141" t="s">
        <v>742</v>
      </c>
      <c r="B696" s="141" t="s">
        <v>784</v>
      </c>
      <c r="C696" s="142" t="s">
        <v>640</v>
      </c>
      <c r="D696" s="141" t="s">
        <v>571</v>
      </c>
      <c r="E696" s="141">
        <v>17.8</v>
      </c>
      <c r="F696" s="141">
        <v>9.4</v>
      </c>
      <c r="G696" s="141">
        <v>3.8</v>
      </c>
      <c r="H696" s="141">
        <v>27.4</v>
      </c>
      <c r="I696" s="141">
        <v>78.3</v>
      </c>
      <c r="J696" s="141">
        <v>8.4</v>
      </c>
      <c r="K696" s="141">
        <v>57.4</v>
      </c>
      <c r="L696" s="141">
        <v>30.7</v>
      </c>
    </row>
    <row r="697" ht="15" spans="1:12">
      <c r="A697" s="141" t="s">
        <v>742</v>
      </c>
      <c r="B697" s="141" t="s">
        <v>785</v>
      </c>
      <c r="C697" s="142" t="s">
        <v>179</v>
      </c>
      <c r="D697" s="141" t="s">
        <v>571</v>
      </c>
      <c r="E697" s="141">
        <v>16.9</v>
      </c>
      <c r="F697" s="141">
        <v>3.7</v>
      </c>
      <c r="G697" s="141">
        <v>41.7</v>
      </c>
      <c r="H697" s="141">
        <v>10.3</v>
      </c>
      <c r="I697" s="141">
        <v>12.1</v>
      </c>
      <c r="J697" s="141">
        <v>5.1</v>
      </c>
      <c r="K697" s="141">
        <v>83.3</v>
      </c>
      <c r="L697" s="141">
        <v>4.9</v>
      </c>
    </row>
    <row r="698" ht="15" spans="1:12">
      <c r="A698" s="141" t="s">
        <v>742</v>
      </c>
      <c r="B698" s="141" t="s">
        <v>786</v>
      </c>
      <c r="C698" s="142" t="s">
        <v>15</v>
      </c>
      <c r="D698" s="141" t="s">
        <v>571</v>
      </c>
      <c r="E698" s="141">
        <v>10.8</v>
      </c>
      <c r="F698" s="141">
        <v>10.4</v>
      </c>
      <c r="G698" s="141">
        <v>25</v>
      </c>
      <c r="H698" s="141">
        <v>6.3</v>
      </c>
      <c r="I698" s="141">
        <v>70.6</v>
      </c>
      <c r="J698" s="141">
        <v>77.4</v>
      </c>
      <c r="K698" s="141">
        <v>75.2</v>
      </c>
      <c r="L698" s="141">
        <v>3.8</v>
      </c>
    </row>
    <row r="699" ht="15" spans="1:12">
      <c r="A699" s="141" t="s">
        <v>742</v>
      </c>
      <c r="B699" s="141" t="s">
        <v>787</v>
      </c>
      <c r="C699" s="142" t="s">
        <v>15</v>
      </c>
      <c r="D699" s="141" t="s">
        <v>571</v>
      </c>
      <c r="E699" s="141">
        <v>7.5</v>
      </c>
      <c r="F699" s="141">
        <v>4.6</v>
      </c>
      <c r="G699" s="141">
        <v>28.9</v>
      </c>
      <c r="H699" s="141">
        <v>16.6</v>
      </c>
      <c r="I699" s="141">
        <v>50.3</v>
      </c>
      <c r="J699" s="141">
        <v>58.7</v>
      </c>
      <c r="K699" s="141">
        <v>75.6</v>
      </c>
      <c r="L699" s="141">
        <v>16.3</v>
      </c>
    </row>
    <row r="700" ht="15" spans="1:12">
      <c r="A700" s="141" t="s">
        <v>742</v>
      </c>
      <c r="B700" s="141" t="s">
        <v>788</v>
      </c>
      <c r="C700" s="142" t="s">
        <v>53</v>
      </c>
      <c r="D700" s="141" t="s">
        <v>571</v>
      </c>
      <c r="E700" s="141">
        <v>14.3</v>
      </c>
      <c r="F700" s="141">
        <v>19.3</v>
      </c>
      <c r="G700" s="141">
        <v>11</v>
      </c>
      <c r="H700" s="141">
        <v>38.9</v>
      </c>
      <c r="I700" s="141">
        <v>30</v>
      </c>
      <c r="J700" s="141"/>
      <c r="K700" s="141">
        <v>76</v>
      </c>
      <c r="L700" s="141">
        <v>27.7</v>
      </c>
    </row>
    <row r="701" ht="15" spans="1:12">
      <c r="A701" s="141" t="s">
        <v>742</v>
      </c>
      <c r="B701" s="141" t="s">
        <v>789</v>
      </c>
      <c r="C701" s="142" t="s">
        <v>13</v>
      </c>
      <c r="D701" s="141" t="s">
        <v>571</v>
      </c>
      <c r="E701" s="141">
        <v>10.5</v>
      </c>
      <c r="F701" s="141">
        <v>5.3</v>
      </c>
      <c r="G701" s="141">
        <v>38.4</v>
      </c>
      <c r="H701" s="141">
        <v>19.4</v>
      </c>
      <c r="I701" s="141">
        <v>11.6</v>
      </c>
      <c r="J701" s="141">
        <v>46.2</v>
      </c>
      <c r="K701" s="141">
        <v>78.7</v>
      </c>
      <c r="L701" s="141">
        <v>17.5</v>
      </c>
    </row>
    <row r="702" ht="15" spans="1:12">
      <c r="A702" s="141" t="s">
        <v>742</v>
      </c>
      <c r="B702" s="141" t="s">
        <v>790</v>
      </c>
      <c r="C702" s="142" t="s">
        <v>15</v>
      </c>
      <c r="D702" s="141" t="s">
        <v>571</v>
      </c>
      <c r="E702" s="141">
        <v>9</v>
      </c>
      <c r="F702" s="141">
        <v>12.9</v>
      </c>
      <c r="G702" s="141">
        <v>34.9</v>
      </c>
      <c r="H702" s="141">
        <v>12</v>
      </c>
      <c r="I702" s="141">
        <v>33.9</v>
      </c>
      <c r="J702" s="141">
        <v>48.3</v>
      </c>
      <c r="K702" s="141">
        <v>80.8</v>
      </c>
      <c r="L702" s="141">
        <v>6</v>
      </c>
    </row>
    <row r="703" ht="15" spans="1:12">
      <c r="A703" s="141" t="s">
        <v>742</v>
      </c>
      <c r="B703" s="141" t="s">
        <v>791</v>
      </c>
      <c r="C703" s="142" t="s">
        <v>51</v>
      </c>
      <c r="D703" s="141" t="s">
        <v>571</v>
      </c>
      <c r="E703" s="141">
        <v>7.9</v>
      </c>
      <c r="F703" s="141">
        <v>8.4</v>
      </c>
      <c r="G703" s="141">
        <v>43</v>
      </c>
      <c r="H703" s="141">
        <v>4.6</v>
      </c>
      <c r="I703" s="141">
        <v>40.1</v>
      </c>
      <c r="J703" s="141">
        <v>74.1</v>
      </c>
      <c r="K703" s="141">
        <v>81.4</v>
      </c>
      <c r="L703" s="141">
        <v>3.8</v>
      </c>
    </row>
    <row r="704" ht="15" spans="1:12">
      <c r="A704" s="141" t="s">
        <v>792</v>
      </c>
      <c r="B704" s="141" t="s">
        <v>793</v>
      </c>
      <c r="C704" s="142" t="s">
        <v>13</v>
      </c>
      <c r="D704" s="141" t="s">
        <v>571</v>
      </c>
      <c r="E704" s="141">
        <v>16.3</v>
      </c>
      <c r="F704" s="141">
        <v>29.2</v>
      </c>
      <c r="G704" s="141">
        <v>4.8</v>
      </c>
      <c r="H704" s="141">
        <v>32.3</v>
      </c>
      <c r="I704" s="141">
        <v>17.2</v>
      </c>
      <c r="J704" s="141">
        <v>3.3</v>
      </c>
      <c r="K704" s="141">
        <v>16.2</v>
      </c>
      <c r="L704" s="141">
        <v>54.7</v>
      </c>
    </row>
    <row r="705" ht="15" spans="1:12">
      <c r="A705" s="141" t="s">
        <v>792</v>
      </c>
      <c r="B705" s="141" t="s">
        <v>794</v>
      </c>
      <c r="C705" s="142" t="s">
        <v>795</v>
      </c>
      <c r="D705" s="141" t="s">
        <v>571</v>
      </c>
      <c r="E705" s="141">
        <v>13.1</v>
      </c>
      <c r="F705" s="141">
        <v>17</v>
      </c>
      <c r="G705" s="141">
        <v>2.9</v>
      </c>
      <c r="H705" s="141">
        <v>17.2</v>
      </c>
      <c r="I705" s="141">
        <v>24.2</v>
      </c>
      <c r="J705" s="141">
        <v>100</v>
      </c>
      <c r="K705" s="141">
        <v>23</v>
      </c>
      <c r="L705" s="141">
        <v>96.9</v>
      </c>
    </row>
    <row r="706" ht="15" spans="1:12">
      <c r="A706" s="141" t="s">
        <v>792</v>
      </c>
      <c r="B706" s="141" t="s">
        <v>796</v>
      </c>
      <c r="C706" s="142" t="s">
        <v>546</v>
      </c>
      <c r="D706" s="141" t="s">
        <v>571</v>
      </c>
      <c r="E706" s="141">
        <v>21</v>
      </c>
      <c r="F706" s="141">
        <v>47.1</v>
      </c>
      <c r="G706" s="141">
        <v>14.3</v>
      </c>
      <c r="H706" s="141">
        <v>4.4</v>
      </c>
      <c r="I706" s="141">
        <v>2.9</v>
      </c>
      <c r="J706" s="141">
        <v>12.3</v>
      </c>
      <c r="K706" s="141">
        <v>39</v>
      </c>
      <c r="L706" s="141">
        <v>70.6</v>
      </c>
    </row>
    <row r="707" ht="15" spans="1:12">
      <c r="A707" s="141" t="s">
        <v>792</v>
      </c>
      <c r="B707" s="141" t="s">
        <v>797</v>
      </c>
      <c r="C707" s="142" t="s">
        <v>346</v>
      </c>
      <c r="D707" s="141" t="s">
        <v>571</v>
      </c>
      <c r="E707" s="141">
        <v>12.3</v>
      </c>
      <c r="F707" s="141">
        <v>29.4</v>
      </c>
      <c r="G707" s="141">
        <v>6.3</v>
      </c>
      <c r="H707" s="141">
        <v>20.2</v>
      </c>
      <c r="I707" s="141">
        <v>68</v>
      </c>
      <c r="J707" s="141">
        <v>12.2</v>
      </c>
      <c r="K707" s="141">
        <v>73.9</v>
      </c>
      <c r="L707" s="141">
        <v>26.3</v>
      </c>
    </row>
    <row r="708" ht="15" spans="1:12">
      <c r="A708" s="141" t="s">
        <v>792</v>
      </c>
      <c r="B708" s="141" t="s">
        <v>798</v>
      </c>
      <c r="C708" s="142" t="s">
        <v>51</v>
      </c>
      <c r="D708" s="141" t="s">
        <v>571</v>
      </c>
      <c r="E708" s="141">
        <v>5.3</v>
      </c>
      <c r="F708" s="141">
        <v>3.4</v>
      </c>
      <c r="G708" s="141">
        <v>31.3</v>
      </c>
      <c r="H708" s="141">
        <v>5.1</v>
      </c>
      <c r="I708" s="141">
        <v>86.7</v>
      </c>
      <c r="J708" s="141">
        <v>56.4</v>
      </c>
      <c r="K708" s="141">
        <v>43.5</v>
      </c>
      <c r="L708" s="141">
        <v>4.1</v>
      </c>
    </row>
    <row r="709" ht="15" spans="1:12">
      <c r="A709" s="141" t="s">
        <v>792</v>
      </c>
      <c r="B709" s="141" t="s">
        <v>799</v>
      </c>
      <c r="C709" s="142" t="s">
        <v>13</v>
      </c>
      <c r="D709" s="141" t="s">
        <v>571</v>
      </c>
      <c r="E709" s="141">
        <v>24.4</v>
      </c>
      <c r="F709" s="141">
        <v>37.7</v>
      </c>
      <c r="G709" s="141">
        <v>5.7</v>
      </c>
      <c r="H709" s="141">
        <v>10.3</v>
      </c>
      <c r="I709" s="141">
        <v>5.4</v>
      </c>
      <c r="J709" s="141">
        <v>7.4</v>
      </c>
      <c r="K709" s="141">
        <v>92.1</v>
      </c>
      <c r="L709" s="141">
        <v>21.3</v>
      </c>
    </row>
    <row r="710" ht="15" spans="1:12">
      <c r="A710" s="141" t="s">
        <v>792</v>
      </c>
      <c r="B710" s="141" t="s">
        <v>800</v>
      </c>
      <c r="C710" s="142" t="s">
        <v>640</v>
      </c>
      <c r="D710" s="141" t="s">
        <v>571</v>
      </c>
      <c r="E710" s="141">
        <v>23.9</v>
      </c>
      <c r="F710" s="141">
        <v>15.3</v>
      </c>
      <c r="G710" s="141">
        <v>7.1</v>
      </c>
      <c r="H710" s="141">
        <v>17.1</v>
      </c>
      <c r="I710" s="141">
        <v>15.3</v>
      </c>
      <c r="J710" s="141">
        <v>5.6</v>
      </c>
      <c r="K710" s="141">
        <v>68.2</v>
      </c>
      <c r="L710" s="141">
        <v>43</v>
      </c>
    </row>
    <row r="711" ht="15" spans="1:12">
      <c r="A711" s="141" t="s">
        <v>792</v>
      </c>
      <c r="B711" s="141" t="s">
        <v>801</v>
      </c>
      <c r="C711" s="142" t="s">
        <v>179</v>
      </c>
      <c r="D711" s="141" t="s">
        <v>571</v>
      </c>
      <c r="E711" s="141">
        <v>4</v>
      </c>
      <c r="F711" s="141">
        <v>1.6</v>
      </c>
      <c r="G711" s="141">
        <v>39.7</v>
      </c>
      <c r="H711" s="141">
        <v>12.1</v>
      </c>
      <c r="I711" s="141">
        <v>28.5</v>
      </c>
      <c r="J711" s="141">
        <v>79.8</v>
      </c>
      <c r="K711" s="141">
        <v>53.3</v>
      </c>
      <c r="L711" s="141">
        <v>6.6</v>
      </c>
    </row>
    <row r="712" ht="15" spans="1:12">
      <c r="A712" s="141" t="s">
        <v>792</v>
      </c>
      <c r="B712" s="141" t="s">
        <v>802</v>
      </c>
      <c r="C712" s="142" t="s">
        <v>280</v>
      </c>
      <c r="D712" s="141" t="s">
        <v>571</v>
      </c>
      <c r="E712" s="141">
        <v>13</v>
      </c>
      <c r="F712" s="141">
        <v>30.3</v>
      </c>
      <c r="G712" s="141">
        <v>1.8</v>
      </c>
      <c r="H712" s="141">
        <v>30.7</v>
      </c>
      <c r="I712" s="141">
        <v>2.9</v>
      </c>
      <c r="J712" s="141">
        <v>60</v>
      </c>
      <c r="K712" s="141">
        <v>12.2</v>
      </c>
      <c r="L712" s="141">
        <v>19.8</v>
      </c>
    </row>
    <row r="713" ht="15" spans="1:12">
      <c r="A713" s="141" t="s">
        <v>792</v>
      </c>
      <c r="B713" s="141" t="s">
        <v>803</v>
      </c>
      <c r="C713" s="142" t="s">
        <v>199</v>
      </c>
      <c r="D713" s="141" t="s">
        <v>571</v>
      </c>
      <c r="E713" s="141">
        <v>14.6</v>
      </c>
      <c r="F713" s="141">
        <v>4.5</v>
      </c>
      <c r="G713" s="141">
        <v>42.5</v>
      </c>
      <c r="H713" s="141">
        <v>10.9</v>
      </c>
      <c r="I713" s="141">
        <v>1.1</v>
      </c>
      <c r="J713" s="141"/>
      <c r="K713" s="141">
        <v>51.3</v>
      </c>
      <c r="L713" s="141">
        <v>22.6</v>
      </c>
    </row>
    <row r="714" ht="15" spans="1:12">
      <c r="A714" s="141" t="s">
        <v>792</v>
      </c>
      <c r="B714" s="141" t="s">
        <v>804</v>
      </c>
      <c r="C714" s="142" t="s">
        <v>28</v>
      </c>
      <c r="D714" s="141" t="s">
        <v>571</v>
      </c>
      <c r="E714" s="141">
        <v>3.9</v>
      </c>
      <c r="F714" s="141">
        <v>2</v>
      </c>
      <c r="G714" s="141">
        <v>34.5</v>
      </c>
      <c r="H714" s="141">
        <v>9.3</v>
      </c>
      <c r="I714" s="141">
        <v>83.9</v>
      </c>
      <c r="J714" s="141">
        <v>49.4</v>
      </c>
      <c r="K714" s="141">
        <v>52.1</v>
      </c>
      <c r="L714" s="141">
        <v>2.3</v>
      </c>
    </row>
    <row r="715" ht="15" spans="1:12">
      <c r="A715" s="141" t="s">
        <v>792</v>
      </c>
      <c r="B715" s="141" t="s">
        <v>805</v>
      </c>
      <c r="C715" s="142" t="s">
        <v>142</v>
      </c>
      <c r="D715" s="141" t="s">
        <v>571</v>
      </c>
      <c r="E715" s="141">
        <v>5.4</v>
      </c>
      <c r="F715" s="141">
        <v>4.8</v>
      </c>
      <c r="G715" s="141">
        <v>1.7</v>
      </c>
      <c r="H715" s="141">
        <v>43.7</v>
      </c>
      <c r="I715" s="141">
        <v>3.1</v>
      </c>
      <c r="J715" s="141">
        <v>100</v>
      </c>
      <c r="K715" s="141">
        <v>25.9</v>
      </c>
      <c r="L715" s="141">
        <v>4.8</v>
      </c>
    </row>
    <row r="716" ht="15" spans="1:12">
      <c r="A716" s="141" t="s">
        <v>792</v>
      </c>
      <c r="B716" s="141" t="s">
        <v>806</v>
      </c>
      <c r="C716" s="142" t="s">
        <v>41</v>
      </c>
      <c r="D716" s="141" t="s">
        <v>571</v>
      </c>
      <c r="E716" s="141">
        <v>5</v>
      </c>
      <c r="F716" s="141">
        <v>2.4</v>
      </c>
      <c r="G716" s="141">
        <v>4.7</v>
      </c>
      <c r="H716" s="141">
        <v>68.6</v>
      </c>
      <c r="I716" s="141">
        <v>3.3</v>
      </c>
      <c r="J716" s="141">
        <v>4.5</v>
      </c>
      <c r="K716" s="141">
        <v>30.8</v>
      </c>
      <c r="L716" s="141">
        <v>3.4</v>
      </c>
    </row>
    <row r="717" ht="15" spans="1:12">
      <c r="A717" s="141" t="s">
        <v>792</v>
      </c>
      <c r="B717" s="141" t="s">
        <v>807</v>
      </c>
      <c r="C717" s="142" t="s">
        <v>191</v>
      </c>
      <c r="D717" s="141" t="s">
        <v>571</v>
      </c>
      <c r="E717" s="141">
        <v>11.7</v>
      </c>
      <c r="F717" s="141">
        <v>13.4</v>
      </c>
      <c r="G717" s="141">
        <v>1.2</v>
      </c>
      <c r="H717" s="141">
        <v>49.9</v>
      </c>
      <c r="I717" s="141">
        <v>21.7</v>
      </c>
      <c r="J717" s="141">
        <v>5.8</v>
      </c>
      <c r="K717" s="141">
        <v>4.1</v>
      </c>
      <c r="L717" s="141">
        <v>13.8</v>
      </c>
    </row>
    <row r="718" ht="15" spans="1:12">
      <c r="A718" s="141" t="s">
        <v>792</v>
      </c>
      <c r="B718" s="141" t="s">
        <v>808</v>
      </c>
      <c r="C718" s="142" t="s">
        <v>142</v>
      </c>
      <c r="D718" s="141" t="s">
        <v>571</v>
      </c>
      <c r="E718" s="141">
        <v>10</v>
      </c>
      <c r="F718" s="141">
        <v>2.7</v>
      </c>
      <c r="G718" s="141">
        <v>1.9</v>
      </c>
      <c r="H718" s="141">
        <v>36.5</v>
      </c>
      <c r="I718" s="141">
        <v>3.4</v>
      </c>
      <c r="J718" s="141">
        <v>100</v>
      </c>
      <c r="K718" s="141">
        <v>42.7</v>
      </c>
      <c r="L718" s="141">
        <v>8.5</v>
      </c>
    </row>
    <row r="719" ht="15" spans="1:12">
      <c r="A719" s="141" t="s">
        <v>792</v>
      </c>
      <c r="B719" s="141" t="s">
        <v>809</v>
      </c>
      <c r="C719" s="142" t="s">
        <v>627</v>
      </c>
      <c r="D719" s="141" t="s">
        <v>571</v>
      </c>
      <c r="E719" s="141">
        <v>14.7</v>
      </c>
      <c r="F719" s="141">
        <v>26.7</v>
      </c>
      <c r="G719" s="141">
        <v>1.5</v>
      </c>
      <c r="H719" s="141">
        <v>43.6</v>
      </c>
      <c r="I719" s="141">
        <v>2.8</v>
      </c>
      <c r="J719" s="141">
        <v>1.2</v>
      </c>
      <c r="K719" s="141">
        <v>15.2</v>
      </c>
      <c r="L719" s="141">
        <v>15.7</v>
      </c>
    </row>
    <row r="720" ht="15" spans="1:12">
      <c r="A720" s="141" t="s">
        <v>792</v>
      </c>
      <c r="B720" s="141" t="s">
        <v>810</v>
      </c>
      <c r="C720" s="142" t="s">
        <v>755</v>
      </c>
      <c r="D720" s="141" t="s">
        <v>571</v>
      </c>
      <c r="E720" s="141">
        <v>3.9</v>
      </c>
      <c r="F720" s="141">
        <v>2.6</v>
      </c>
      <c r="G720" s="141">
        <v>4</v>
      </c>
      <c r="H720" s="141">
        <v>57.7</v>
      </c>
      <c r="I720" s="141">
        <v>61.8</v>
      </c>
      <c r="J720" s="141">
        <v>2.2</v>
      </c>
      <c r="K720" s="141">
        <v>34.3</v>
      </c>
      <c r="L720" s="141">
        <v>27.8</v>
      </c>
    </row>
    <row r="721" ht="15" spans="1:12">
      <c r="A721" s="141" t="s">
        <v>792</v>
      </c>
      <c r="B721" s="141" t="s">
        <v>811</v>
      </c>
      <c r="C721" s="142" t="s">
        <v>142</v>
      </c>
      <c r="D721" s="141" t="s">
        <v>571</v>
      </c>
      <c r="E721" s="141">
        <v>14.4</v>
      </c>
      <c r="F721" s="141">
        <v>19.3</v>
      </c>
      <c r="G721" s="141">
        <v>1.5</v>
      </c>
      <c r="H721" s="141">
        <v>18.3</v>
      </c>
      <c r="I721" s="141">
        <v>37</v>
      </c>
      <c r="J721" s="141">
        <v>85.5</v>
      </c>
      <c r="K721" s="141">
        <v>39.8</v>
      </c>
      <c r="L721" s="141">
        <v>4.1</v>
      </c>
    </row>
    <row r="722" ht="15" spans="1:12">
      <c r="A722" s="141" t="s">
        <v>792</v>
      </c>
      <c r="B722" s="141" t="s">
        <v>812</v>
      </c>
      <c r="C722" s="142" t="s">
        <v>41</v>
      </c>
      <c r="D722" s="141" t="s">
        <v>571</v>
      </c>
      <c r="E722" s="141">
        <v>13.3</v>
      </c>
      <c r="F722" s="141">
        <v>68.6</v>
      </c>
      <c r="G722" s="141">
        <v>3.6</v>
      </c>
      <c r="H722" s="141">
        <v>9.3</v>
      </c>
      <c r="I722" s="141">
        <v>11.4</v>
      </c>
      <c r="J722" s="141">
        <v>27</v>
      </c>
      <c r="K722" s="141">
        <v>28.1</v>
      </c>
      <c r="L722" s="141">
        <v>9.1</v>
      </c>
    </row>
    <row r="723" ht="15" spans="1:12">
      <c r="A723" s="141" t="s">
        <v>792</v>
      </c>
      <c r="B723" s="141" t="s">
        <v>813</v>
      </c>
      <c r="C723" s="142" t="s">
        <v>51</v>
      </c>
      <c r="D723" s="141" t="s">
        <v>571</v>
      </c>
      <c r="E723" s="141">
        <v>4.1</v>
      </c>
      <c r="F723" s="141">
        <v>3.5</v>
      </c>
      <c r="G723" s="141">
        <v>34.8</v>
      </c>
      <c r="H723" s="141">
        <v>3.9</v>
      </c>
      <c r="I723" s="141">
        <v>88.1</v>
      </c>
      <c r="J723" s="141">
        <v>73.5</v>
      </c>
      <c r="K723" s="141">
        <v>57.3</v>
      </c>
      <c r="L723" s="141">
        <v>7.1</v>
      </c>
    </row>
    <row r="724" ht="15" spans="1:12">
      <c r="A724" s="141" t="s">
        <v>792</v>
      </c>
      <c r="B724" s="141" t="s">
        <v>814</v>
      </c>
      <c r="C724" s="142" t="s">
        <v>13</v>
      </c>
      <c r="D724" s="141" t="s">
        <v>571</v>
      </c>
      <c r="E724" s="141">
        <v>2.5</v>
      </c>
      <c r="F724" s="141">
        <v>3.4</v>
      </c>
      <c r="G724" s="141">
        <v>41.4</v>
      </c>
      <c r="H724" s="141">
        <v>5.9</v>
      </c>
      <c r="I724" s="141">
        <v>86.3</v>
      </c>
      <c r="J724" s="141">
        <v>42.1</v>
      </c>
      <c r="K724" s="141">
        <v>27.5</v>
      </c>
      <c r="L724" s="141">
        <v>17</v>
      </c>
    </row>
    <row r="725" ht="15" spans="1:12">
      <c r="A725" s="141" t="s">
        <v>792</v>
      </c>
      <c r="B725" s="141" t="s">
        <v>815</v>
      </c>
      <c r="C725" s="142" t="s">
        <v>357</v>
      </c>
      <c r="D725" s="141" t="s">
        <v>571</v>
      </c>
      <c r="E725" s="141">
        <v>12.7</v>
      </c>
      <c r="F725" s="141">
        <v>10.8</v>
      </c>
      <c r="G725" s="141">
        <v>9.4</v>
      </c>
      <c r="H725" s="141">
        <v>25.1</v>
      </c>
      <c r="I725" s="141">
        <v>37.3</v>
      </c>
      <c r="J725" s="141">
        <v>35.2</v>
      </c>
      <c r="K725" s="141">
        <v>79.7</v>
      </c>
      <c r="L725" s="141">
        <v>84.6</v>
      </c>
    </row>
    <row r="726" ht="15" spans="1:12">
      <c r="A726" s="141" t="s">
        <v>792</v>
      </c>
      <c r="B726" s="141" t="s">
        <v>816</v>
      </c>
      <c r="C726" s="142" t="s">
        <v>41</v>
      </c>
      <c r="D726" s="141" t="s">
        <v>571</v>
      </c>
      <c r="E726" s="141">
        <v>4.5</v>
      </c>
      <c r="F726" s="141">
        <v>1.5</v>
      </c>
      <c r="G726" s="141">
        <v>8.3</v>
      </c>
      <c r="H726" s="141">
        <v>67.4</v>
      </c>
      <c r="I726" s="141">
        <v>2.8</v>
      </c>
      <c r="J726" s="141">
        <v>3</v>
      </c>
      <c r="K726" s="141">
        <v>20.6</v>
      </c>
      <c r="L726" s="141">
        <v>8.7</v>
      </c>
    </row>
    <row r="727" ht="15" spans="1:12">
      <c r="A727" s="141" t="s">
        <v>792</v>
      </c>
      <c r="B727" s="141" t="s">
        <v>817</v>
      </c>
      <c r="C727" s="142" t="s">
        <v>41</v>
      </c>
      <c r="D727" s="141" t="s">
        <v>571</v>
      </c>
      <c r="E727" s="141">
        <v>11.7</v>
      </c>
      <c r="F727" s="141">
        <v>5.1</v>
      </c>
      <c r="G727" s="141">
        <v>26.4</v>
      </c>
      <c r="H727" s="141">
        <v>27.7</v>
      </c>
      <c r="I727" s="141">
        <v>7.6</v>
      </c>
      <c r="J727" s="141">
        <v>6.4</v>
      </c>
      <c r="K727" s="141">
        <v>37.8</v>
      </c>
      <c r="L727" s="141">
        <v>6</v>
      </c>
    </row>
    <row r="728" ht="15" spans="1:12">
      <c r="A728" s="141" t="s">
        <v>792</v>
      </c>
      <c r="B728" s="141" t="s">
        <v>818</v>
      </c>
      <c r="C728" s="142" t="s">
        <v>41</v>
      </c>
      <c r="D728" s="141" t="s">
        <v>571</v>
      </c>
      <c r="E728" s="141">
        <v>11.8</v>
      </c>
      <c r="F728" s="141">
        <v>5.6</v>
      </c>
      <c r="G728" s="141">
        <v>41.9</v>
      </c>
      <c r="H728" s="141">
        <v>14.1</v>
      </c>
      <c r="I728" s="141">
        <v>6.4</v>
      </c>
      <c r="J728" s="141">
        <v>5.6</v>
      </c>
      <c r="K728" s="141">
        <v>46.2</v>
      </c>
      <c r="L728" s="141">
        <v>5.1</v>
      </c>
    </row>
    <row r="729" ht="15" spans="1:12">
      <c r="A729" s="141" t="s">
        <v>792</v>
      </c>
      <c r="B729" s="141" t="s">
        <v>819</v>
      </c>
      <c r="C729" s="142" t="s">
        <v>518</v>
      </c>
      <c r="D729" s="141" t="s">
        <v>571</v>
      </c>
      <c r="E729" s="141">
        <v>11</v>
      </c>
      <c r="F729" s="141">
        <v>16.1</v>
      </c>
      <c r="G729" s="141">
        <v>1.3</v>
      </c>
      <c r="H729" s="141">
        <v>49.9</v>
      </c>
      <c r="I729" s="141">
        <v>2.8</v>
      </c>
      <c r="J729" s="141">
        <v>11.8</v>
      </c>
      <c r="K729" s="141">
        <v>6.9</v>
      </c>
      <c r="L729" s="141">
        <v>44.5</v>
      </c>
    </row>
    <row r="730" ht="15" spans="1:12">
      <c r="A730" s="141" t="s">
        <v>792</v>
      </c>
      <c r="B730" s="141" t="s">
        <v>820</v>
      </c>
      <c r="C730" s="142" t="s">
        <v>821</v>
      </c>
      <c r="D730" s="141" t="s">
        <v>571</v>
      </c>
      <c r="E730" s="141">
        <v>21.2</v>
      </c>
      <c r="F730" s="141">
        <v>46.3</v>
      </c>
      <c r="G730" s="141">
        <v>1.2</v>
      </c>
      <c r="H730" s="141">
        <v>21.4</v>
      </c>
      <c r="I730" s="141"/>
      <c r="J730" s="141"/>
      <c r="K730" s="141">
        <v>22</v>
      </c>
      <c r="L730" s="141">
        <v>15.2</v>
      </c>
    </row>
    <row r="731" ht="15" spans="1:12">
      <c r="A731" s="141" t="s">
        <v>792</v>
      </c>
      <c r="B731" s="141" t="s">
        <v>822</v>
      </c>
      <c r="C731" s="142" t="s">
        <v>140</v>
      </c>
      <c r="D731" s="141" t="s">
        <v>571</v>
      </c>
      <c r="E731" s="141">
        <v>17.5</v>
      </c>
      <c r="F731" s="141">
        <v>39.9</v>
      </c>
      <c r="G731" s="141">
        <v>1.3</v>
      </c>
      <c r="H731" s="141">
        <v>29.3</v>
      </c>
      <c r="I731" s="141">
        <v>2.6</v>
      </c>
      <c r="J731" s="141">
        <v>6.6</v>
      </c>
      <c r="K731" s="141">
        <v>7.1</v>
      </c>
      <c r="L731" s="141">
        <v>50</v>
      </c>
    </row>
    <row r="732" ht="15" spans="1:12">
      <c r="A732" s="141" t="s">
        <v>792</v>
      </c>
      <c r="B732" s="141" t="s">
        <v>823</v>
      </c>
      <c r="C732" s="142" t="s">
        <v>824</v>
      </c>
      <c r="D732" s="141" t="s">
        <v>571</v>
      </c>
      <c r="E732" s="141">
        <v>12.5</v>
      </c>
      <c r="F732" s="141">
        <v>17.7</v>
      </c>
      <c r="G732" s="141">
        <v>2.2</v>
      </c>
      <c r="H732" s="141">
        <v>32.6</v>
      </c>
      <c r="I732" s="141">
        <v>2.2</v>
      </c>
      <c r="J732" s="141">
        <v>62.9</v>
      </c>
      <c r="K732" s="141">
        <v>18.5</v>
      </c>
      <c r="L732" s="141">
        <v>19.6</v>
      </c>
    </row>
    <row r="733" ht="15" spans="1:12">
      <c r="A733" s="141" t="s">
        <v>792</v>
      </c>
      <c r="B733" s="141" t="s">
        <v>825</v>
      </c>
      <c r="C733" s="142" t="s">
        <v>266</v>
      </c>
      <c r="D733" s="141" t="s">
        <v>571</v>
      </c>
      <c r="E733" s="141">
        <v>17.3</v>
      </c>
      <c r="F733" s="141">
        <v>51.4</v>
      </c>
      <c r="G733" s="141">
        <v>1.9</v>
      </c>
      <c r="H733" s="141">
        <v>19.9</v>
      </c>
      <c r="I733" s="141">
        <v>2.4</v>
      </c>
      <c r="J733" s="141">
        <v>8.5</v>
      </c>
      <c r="K733" s="141">
        <v>7.5</v>
      </c>
      <c r="L733" s="141">
        <v>7.6</v>
      </c>
    </row>
    <row r="734" ht="15" spans="1:12">
      <c r="A734" s="141" t="s">
        <v>792</v>
      </c>
      <c r="B734" s="141" t="s">
        <v>826</v>
      </c>
      <c r="C734" s="142" t="s">
        <v>153</v>
      </c>
      <c r="D734" s="141" t="s">
        <v>571</v>
      </c>
      <c r="E734" s="141">
        <v>31</v>
      </c>
      <c r="F734" s="141">
        <v>8.7</v>
      </c>
      <c r="G734" s="141">
        <v>8.6</v>
      </c>
      <c r="H734" s="141">
        <v>11.8</v>
      </c>
      <c r="I734" s="141">
        <v>2.1</v>
      </c>
      <c r="J734" s="141">
        <v>9</v>
      </c>
      <c r="K734" s="141">
        <v>62.8</v>
      </c>
      <c r="L734" s="141">
        <v>37.6</v>
      </c>
    </row>
    <row r="735" ht="15" spans="1:12">
      <c r="A735" s="141" t="s">
        <v>792</v>
      </c>
      <c r="B735" s="141" t="s">
        <v>827</v>
      </c>
      <c r="C735" s="142" t="s">
        <v>96</v>
      </c>
      <c r="D735" s="141" t="s">
        <v>571</v>
      </c>
      <c r="E735" s="141">
        <v>6.9</v>
      </c>
      <c r="F735" s="141">
        <v>14.8</v>
      </c>
      <c r="G735" s="141">
        <v>11.5</v>
      </c>
      <c r="H735" s="141">
        <v>43.7</v>
      </c>
      <c r="I735" s="141">
        <v>37.9</v>
      </c>
      <c r="J735" s="141">
        <v>8.1</v>
      </c>
      <c r="K735" s="141">
        <v>44.7</v>
      </c>
      <c r="L735" s="141">
        <v>14.8</v>
      </c>
    </row>
    <row r="736" ht="15" spans="1:12">
      <c r="A736" s="141" t="s">
        <v>792</v>
      </c>
      <c r="B736" s="141" t="s">
        <v>828</v>
      </c>
      <c r="C736" s="142" t="s">
        <v>15</v>
      </c>
      <c r="D736" s="141" t="s">
        <v>571</v>
      </c>
      <c r="E736" s="141">
        <v>8.1</v>
      </c>
      <c r="F736" s="141">
        <v>6.4</v>
      </c>
      <c r="G736" s="141">
        <v>23.8</v>
      </c>
      <c r="H736" s="141">
        <v>7.9</v>
      </c>
      <c r="I736" s="141">
        <v>84.3</v>
      </c>
      <c r="J736" s="141">
        <v>53.9</v>
      </c>
      <c r="K736" s="141">
        <v>57.9</v>
      </c>
      <c r="L736" s="141">
        <v>23.5</v>
      </c>
    </row>
    <row r="737" ht="15" spans="1:12">
      <c r="A737" s="141" t="s">
        <v>792</v>
      </c>
      <c r="B737" s="141" t="s">
        <v>829</v>
      </c>
      <c r="C737" s="142" t="s">
        <v>13</v>
      </c>
      <c r="D737" s="141" t="s">
        <v>571</v>
      </c>
      <c r="E737" s="141">
        <v>12.4</v>
      </c>
      <c r="F737" s="141">
        <v>11</v>
      </c>
      <c r="G737" s="141">
        <v>26.4</v>
      </c>
      <c r="H737" s="141">
        <v>23.3</v>
      </c>
      <c r="I737" s="141">
        <v>8.3</v>
      </c>
      <c r="J737" s="141">
        <v>6.6</v>
      </c>
      <c r="K737" s="141">
        <v>80.4</v>
      </c>
      <c r="L737" s="141">
        <v>26.1</v>
      </c>
    </row>
    <row r="738" ht="15" spans="1:12">
      <c r="A738" s="141" t="s">
        <v>792</v>
      </c>
      <c r="B738" s="141" t="s">
        <v>830</v>
      </c>
      <c r="C738" s="142" t="s">
        <v>270</v>
      </c>
      <c r="D738" s="141" t="s">
        <v>571</v>
      </c>
      <c r="E738" s="141">
        <v>12.9</v>
      </c>
      <c r="F738" s="141">
        <v>9</v>
      </c>
      <c r="G738" s="141">
        <v>21.2</v>
      </c>
      <c r="H738" s="141">
        <v>27.5</v>
      </c>
      <c r="I738" s="141">
        <v>4.4</v>
      </c>
      <c r="J738" s="141">
        <v>15.7</v>
      </c>
      <c r="K738" s="141">
        <v>57</v>
      </c>
      <c r="L738" s="141">
        <v>17</v>
      </c>
    </row>
    <row r="739" ht="15" spans="1:12">
      <c r="A739" s="141" t="s">
        <v>792</v>
      </c>
      <c r="B739" s="141" t="s">
        <v>831</v>
      </c>
      <c r="C739" s="142" t="s">
        <v>13</v>
      </c>
      <c r="D739" s="141" t="s">
        <v>571</v>
      </c>
      <c r="E739" s="141">
        <v>11.6</v>
      </c>
      <c r="F739" s="141">
        <v>14.9</v>
      </c>
      <c r="G739" s="141">
        <v>28.4</v>
      </c>
      <c r="H739" s="141">
        <v>21.2</v>
      </c>
      <c r="I739" s="141">
        <v>4.4</v>
      </c>
      <c r="J739" s="141">
        <v>16.5</v>
      </c>
      <c r="K739" s="141">
        <v>82.2</v>
      </c>
      <c r="L739" s="141">
        <v>15.6</v>
      </c>
    </row>
    <row r="740" ht="15" spans="1:12">
      <c r="A740" s="141" t="s">
        <v>792</v>
      </c>
      <c r="B740" s="141" t="s">
        <v>832</v>
      </c>
      <c r="C740" s="142" t="s">
        <v>104</v>
      </c>
      <c r="D740" s="141" t="s">
        <v>571</v>
      </c>
      <c r="E740" s="141">
        <v>5.8</v>
      </c>
      <c r="F740" s="141">
        <v>20.5</v>
      </c>
      <c r="G740" s="141">
        <v>44.3</v>
      </c>
      <c r="H740" s="141">
        <v>3.7</v>
      </c>
      <c r="I740" s="141">
        <v>38.7</v>
      </c>
      <c r="J740" s="141">
        <v>32.6</v>
      </c>
      <c r="K740" s="141">
        <v>45.3</v>
      </c>
      <c r="L740" s="141">
        <v>16.8</v>
      </c>
    </row>
    <row r="741" ht="15" spans="1:12">
      <c r="A741" s="141" t="s">
        <v>792</v>
      </c>
      <c r="B741" s="141" t="s">
        <v>833</v>
      </c>
      <c r="C741" s="142" t="s">
        <v>53</v>
      </c>
      <c r="D741" s="141" t="s">
        <v>571</v>
      </c>
      <c r="E741" s="141">
        <v>4.4</v>
      </c>
      <c r="F741" s="141">
        <v>12.1</v>
      </c>
      <c r="G741" s="141">
        <v>21.2</v>
      </c>
      <c r="H741" s="141">
        <v>24.9</v>
      </c>
      <c r="I741" s="141">
        <v>26.9</v>
      </c>
      <c r="J741" s="141">
        <v>64.8</v>
      </c>
      <c r="K741" s="141">
        <v>52.2</v>
      </c>
      <c r="L741" s="141">
        <v>16.6</v>
      </c>
    </row>
    <row r="742" ht="15" spans="1:12">
      <c r="A742" s="141" t="s">
        <v>792</v>
      </c>
      <c r="B742" s="141" t="s">
        <v>834</v>
      </c>
      <c r="C742" s="142" t="s">
        <v>13</v>
      </c>
      <c r="D742" s="141" t="s">
        <v>571</v>
      </c>
      <c r="E742" s="141">
        <v>12.7</v>
      </c>
      <c r="F742" s="141">
        <v>7.2</v>
      </c>
      <c r="G742" s="141">
        <v>21.6</v>
      </c>
      <c r="H742" s="141">
        <v>32.7</v>
      </c>
      <c r="I742" s="141">
        <v>4.4</v>
      </c>
      <c r="J742" s="141">
        <v>10.8</v>
      </c>
      <c r="K742" s="141">
        <v>77.7</v>
      </c>
      <c r="L742" s="141">
        <v>7.7</v>
      </c>
    </row>
    <row r="743" ht="15" spans="1:12">
      <c r="A743" s="141" t="s">
        <v>792</v>
      </c>
      <c r="B743" s="141" t="s">
        <v>835</v>
      </c>
      <c r="C743" s="142" t="s">
        <v>13</v>
      </c>
      <c r="D743" s="141" t="s">
        <v>571</v>
      </c>
      <c r="E743" s="141">
        <v>9.5</v>
      </c>
      <c r="F743" s="141">
        <v>13.2</v>
      </c>
      <c r="G743" s="141">
        <v>37.1</v>
      </c>
      <c r="H743" s="141">
        <v>16.6</v>
      </c>
      <c r="I743" s="141">
        <v>5.6</v>
      </c>
      <c r="J743" s="141">
        <v>24.4</v>
      </c>
      <c r="K743" s="141">
        <v>71</v>
      </c>
      <c r="L743" s="141">
        <v>27</v>
      </c>
    </row>
    <row r="744" ht="15" spans="1:12">
      <c r="A744" s="141" t="s">
        <v>792</v>
      </c>
      <c r="B744" s="141" t="s">
        <v>836</v>
      </c>
      <c r="C744" s="142" t="s">
        <v>13</v>
      </c>
      <c r="D744" s="141" t="s">
        <v>571</v>
      </c>
      <c r="E744" s="141">
        <v>17</v>
      </c>
      <c r="F744" s="141">
        <v>11.9</v>
      </c>
      <c r="G744" s="141">
        <v>30</v>
      </c>
      <c r="H744" s="141">
        <v>14.3</v>
      </c>
      <c r="I744" s="141">
        <v>6.3</v>
      </c>
      <c r="J744" s="141">
        <v>8</v>
      </c>
      <c r="K744" s="141">
        <v>55.9</v>
      </c>
      <c r="L744" s="141">
        <v>30.2</v>
      </c>
    </row>
    <row r="745" ht="15" spans="1:12">
      <c r="A745" s="141" t="s">
        <v>792</v>
      </c>
      <c r="B745" s="141" t="s">
        <v>837</v>
      </c>
      <c r="C745" s="142" t="s">
        <v>640</v>
      </c>
      <c r="D745" s="141" t="s">
        <v>571</v>
      </c>
      <c r="E745" s="141">
        <v>12.7</v>
      </c>
      <c r="F745" s="141">
        <v>8.6</v>
      </c>
      <c r="G745" s="141">
        <v>2.7</v>
      </c>
      <c r="H745" s="141">
        <v>35.6</v>
      </c>
      <c r="I745" s="141">
        <v>62.5</v>
      </c>
      <c r="J745" s="141">
        <v>9.1</v>
      </c>
      <c r="K745" s="141">
        <v>40.9</v>
      </c>
      <c r="L745" s="141">
        <v>16.6</v>
      </c>
    </row>
    <row r="746" ht="15" spans="1:12">
      <c r="A746" s="141" t="s">
        <v>792</v>
      </c>
      <c r="B746" s="141" t="s">
        <v>838</v>
      </c>
      <c r="C746" s="142" t="s">
        <v>15</v>
      </c>
      <c r="D746" s="141" t="s">
        <v>571</v>
      </c>
      <c r="E746" s="141">
        <v>7.9</v>
      </c>
      <c r="F746" s="141">
        <v>13.3</v>
      </c>
      <c r="G746" s="141">
        <v>17.9</v>
      </c>
      <c r="H746" s="141">
        <v>8.4</v>
      </c>
      <c r="I746" s="141">
        <v>81.6</v>
      </c>
      <c r="J746" s="141">
        <v>73.7</v>
      </c>
      <c r="K746" s="141">
        <v>79</v>
      </c>
      <c r="L746" s="141">
        <v>6.5</v>
      </c>
    </row>
    <row r="747" ht="15" spans="1:12">
      <c r="A747" s="141" t="s">
        <v>792</v>
      </c>
      <c r="B747" s="141" t="s">
        <v>839</v>
      </c>
      <c r="C747" s="142" t="s">
        <v>346</v>
      </c>
      <c r="D747" s="141" t="s">
        <v>571</v>
      </c>
      <c r="E747" s="141">
        <v>5.2</v>
      </c>
      <c r="F747" s="141">
        <v>2.3</v>
      </c>
      <c r="G747" s="141">
        <v>5</v>
      </c>
      <c r="H747" s="141">
        <v>71.4</v>
      </c>
      <c r="I747" s="141"/>
      <c r="J747" s="141"/>
      <c r="K747" s="141">
        <v>53.2</v>
      </c>
      <c r="L747" s="141">
        <v>10.3</v>
      </c>
    </row>
    <row r="748" ht="15" spans="1:12">
      <c r="A748" s="141" t="s">
        <v>792</v>
      </c>
      <c r="B748" s="141" t="s">
        <v>840</v>
      </c>
      <c r="C748" s="142" t="s">
        <v>13</v>
      </c>
      <c r="D748" s="141" t="s">
        <v>571</v>
      </c>
      <c r="E748" s="141">
        <v>15.4</v>
      </c>
      <c r="F748" s="141">
        <v>18.5</v>
      </c>
      <c r="G748" s="141">
        <v>27.4</v>
      </c>
      <c r="H748" s="141">
        <v>11.5</v>
      </c>
      <c r="I748" s="141">
        <v>4.4</v>
      </c>
      <c r="J748" s="141">
        <v>21.8</v>
      </c>
      <c r="K748" s="141">
        <v>81</v>
      </c>
      <c r="L748" s="141">
        <v>26.3</v>
      </c>
    </row>
    <row r="749" ht="15" spans="1:12">
      <c r="A749" s="141" t="s">
        <v>792</v>
      </c>
      <c r="B749" s="141" t="s">
        <v>841</v>
      </c>
      <c r="C749" s="142" t="s">
        <v>179</v>
      </c>
      <c r="D749" s="141" t="s">
        <v>571</v>
      </c>
      <c r="E749" s="141">
        <v>11.8</v>
      </c>
      <c r="F749" s="141">
        <v>3.7</v>
      </c>
      <c r="G749" s="141">
        <v>52.3</v>
      </c>
      <c r="H749" s="141">
        <v>4.5</v>
      </c>
      <c r="I749" s="141">
        <v>9.7</v>
      </c>
      <c r="J749" s="141">
        <v>6.7</v>
      </c>
      <c r="K749" s="141">
        <v>80.2</v>
      </c>
      <c r="L749" s="141">
        <v>5.3</v>
      </c>
    </row>
    <row r="750" ht="15" spans="1:12">
      <c r="A750" s="141" t="s">
        <v>792</v>
      </c>
      <c r="B750" s="141" t="s">
        <v>842</v>
      </c>
      <c r="C750" s="142" t="s">
        <v>13</v>
      </c>
      <c r="D750" s="141" t="s">
        <v>571</v>
      </c>
      <c r="E750" s="141">
        <v>3.1</v>
      </c>
      <c r="F750" s="141">
        <v>3.4</v>
      </c>
      <c r="G750" s="141">
        <v>20.9</v>
      </c>
      <c r="H750" s="141">
        <v>52.7</v>
      </c>
      <c r="I750" s="141">
        <v>3.5</v>
      </c>
      <c r="J750" s="141">
        <v>6.1</v>
      </c>
      <c r="K750" s="141">
        <v>48.7</v>
      </c>
      <c r="L750" s="141">
        <v>27.7</v>
      </c>
    </row>
    <row r="751" ht="15" spans="1:12">
      <c r="A751" s="141" t="s">
        <v>792</v>
      </c>
      <c r="B751" s="141" t="s">
        <v>843</v>
      </c>
      <c r="C751" s="142" t="s">
        <v>15</v>
      </c>
      <c r="D751" s="141" t="s">
        <v>571</v>
      </c>
      <c r="E751" s="141">
        <v>11.7</v>
      </c>
      <c r="F751" s="141">
        <v>8.3</v>
      </c>
      <c r="G751" s="141">
        <v>7.2</v>
      </c>
      <c r="H751" s="141">
        <v>6.3</v>
      </c>
      <c r="I751" s="141">
        <v>99.9</v>
      </c>
      <c r="J751" s="141">
        <v>78.2</v>
      </c>
      <c r="K751" s="141">
        <v>41.1</v>
      </c>
      <c r="L751" s="141">
        <v>29.8</v>
      </c>
    </row>
    <row r="752" ht="15" spans="1:12">
      <c r="A752" s="141" t="s">
        <v>792</v>
      </c>
      <c r="B752" s="141" t="s">
        <v>844</v>
      </c>
      <c r="C752" s="142" t="s">
        <v>222</v>
      </c>
      <c r="D752" s="141" t="s">
        <v>571</v>
      </c>
      <c r="E752" s="141">
        <v>18.1</v>
      </c>
      <c r="F752" s="141">
        <v>5.5</v>
      </c>
      <c r="G752" s="141">
        <v>12.8</v>
      </c>
      <c r="H752" s="141">
        <v>35.7</v>
      </c>
      <c r="I752" s="141">
        <v>4.4</v>
      </c>
      <c r="J752" s="141">
        <v>2.7</v>
      </c>
      <c r="K752" s="141">
        <v>91.7</v>
      </c>
      <c r="L752" s="141">
        <v>9.7</v>
      </c>
    </row>
    <row r="753" ht="15" spans="1:12">
      <c r="A753" s="141" t="s">
        <v>792</v>
      </c>
      <c r="B753" s="141" t="s">
        <v>419</v>
      </c>
      <c r="C753" s="142" t="s">
        <v>51</v>
      </c>
      <c r="D753" s="141" t="s">
        <v>571</v>
      </c>
      <c r="E753" s="141">
        <v>7.3</v>
      </c>
      <c r="F753" s="141">
        <v>6.4</v>
      </c>
      <c r="G753" s="141">
        <v>36.3</v>
      </c>
      <c r="H753" s="141">
        <v>2.3</v>
      </c>
      <c r="I753" s="141">
        <v>77.2</v>
      </c>
      <c r="J753" s="141">
        <v>44.7</v>
      </c>
      <c r="K753" s="141">
        <v>52.8</v>
      </c>
      <c r="L753" s="141">
        <v>7.8</v>
      </c>
    </row>
    <row r="754" ht="15" spans="1:12">
      <c r="A754" s="141" t="s">
        <v>792</v>
      </c>
      <c r="B754" s="141" t="s">
        <v>845</v>
      </c>
      <c r="C754" s="142" t="s">
        <v>463</v>
      </c>
      <c r="D754" s="141" t="s">
        <v>571</v>
      </c>
      <c r="E754" s="141">
        <v>9.6</v>
      </c>
      <c r="F754" s="141">
        <v>20.6</v>
      </c>
      <c r="G754" s="141">
        <v>7.7</v>
      </c>
      <c r="H754" s="141">
        <v>36.3</v>
      </c>
      <c r="I754" s="141">
        <v>28.9</v>
      </c>
      <c r="J754" s="141">
        <v>13</v>
      </c>
      <c r="K754" s="141">
        <v>44.2</v>
      </c>
      <c r="L754" s="141">
        <v>23.9</v>
      </c>
    </row>
    <row r="755" ht="15" spans="1:12">
      <c r="A755" s="141" t="s">
        <v>792</v>
      </c>
      <c r="B755" s="141" t="s">
        <v>846</v>
      </c>
      <c r="C755" s="142" t="s">
        <v>13</v>
      </c>
      <c r="D755" s="141" t="s">
        <v>571</v>
      </c>
      <c r="E755" s="141">
        <v>6.9</v>
      </c>
      <c r="F755" s="141">
        <v>8.9</v>
      </c>
      <c r="G755" s="141">
        <v>15.4</v>
      </c>
      <c r="H755" s="141">
        <v>45.9</v>
      </c>
      <c r="I755" s="141">
        <v>3.4</v>
      </c>
      <c r="J755" s="141">
        <v>13.7</v>
      </c>
      <c r="K755" s="141">
        <v>78</v>
      </c>
      <c r="L755" s="141">
        <v>18</v>
      </c>
    </row>
    <row r="756" ht="15" spans="1:12">
      <c r="A756" s="141" t="s">
        <v>792</v>
      </c>
      <c r="B756" s="141" t="s">
        <v>847</v>
      </c>
      <c r="C756" s="142" t="s">
        <v>226</v>
      </c>
      <c r="D756" s="141" t="s">
        <v>571</v>
      </c>
      <c r="E756" s="141">
        <v>11.8</v>
      </c>
      <c r="F756" s="141">
        <v>13.9</v>
      </c>
      <c r="G756" s="141">
        <v>4.8</v>
      </c>
      <c r="H756" s="141">
        <v>25.6</v>
      </c>
      <c r="I756" s="141">
        <v>2.1</v>
      </c>
      <c r="J756" s="141">
        <v>100</v>
      </c>
      <c r="K756" s="141">
        <v>41</v>
      </c>
      <c r="L756" s="141">
        <v>14.5</v>
      </c>
    </row>
    <row r="757" ht="15" spans="1:12">
      <c r="A757" s="141" t="s">
        <v>848</v>
      </c>
      <c r="B757" s="141" t="s">
        <v>849</v>
      </c>
      <c r="C757" s="142" t="s">
        <v>28</v>
      </c>
      <c r="D757" s="141" t="s">
        <v>571</v>
      </c>
      <c r="E757" s="141">
        <v>7.2</v>
      </c>
      <c r="F757" s="141">
        <v>4.2</v>
      </c>
      <c r="G757" s="141">
        <v>22.1</v>
      </c>
      <c r="H757" s="141">
        <v>41</v>
      </c>
      <c r="I757" s="141">
        <v>3.2</v>
      </c>
      <c r="J757" s="141">
        <v>5.5</v>
      </c>
      <c r="K757" s="141">
        <v>25.6</v>
      </c>
      <c r="L757" s="141">
        <v>7.4</v>
      </c>
    </row>
    <row r="758" ht="15" spans="1:12">
      <c r="A758" s="141" t="s">
        <v>848</v>
      </c>
      <c r="B758" s="141" t="s">
        <v>850</v>
      </c>
      <c r="C758" s="142" t="s">
        <v>344</v>
      </c>
      <c r="D758" s="141" t="s">
        <v>571</v>
      </c>
      <c r="E758" s="141">
        <v>10.9</v>
      </c>
      <c r="F758" s="141">
        <v>23.6</v>
      </c>
      <c r="G758" s="141">
        <v>1.1</v>
      </c>
      <c r="H758" s="141">
        <v>41.6</v>
      </c>
      <c r="I758" s="141">
        <v>13.9</v>
      </c>
      <c r="J758" s="141">
        <v>2.4</v>
      </c>
      <c r="K758" s="141">
        <v>4.8</v>
      </c>
      <c r="L758" s="141">
        <v>27.2</v>
      </c>
    </row>
    <row r="759" ht="15" spans="1:12">
      <c r="A759" s="141" t="s">
        <v>848</v>
      </c>
      <c r="B759" s="141" t="s">
        <v>851</v>
      </c>
      <c r="C759" s="142" t="s">
        <v>45</v>
      </c>
      <c r="D759" s="141" t="s">
        <v>571</v>
      </c>
      <c r="E759" s="141">
        <v>3.1</v>
      </c>
      <c r="F759" s="141">
        <v>2.3</v>
      </c>
      <c r="G759" s="141">
        <v>10.3</v>
      </c>
      <c r="H759" s="141">
        <v>36.8</v>
      </c>
      <c r="I759" s="141">
        <v>48.3</v>
      </c>
      <c r="J759" s="141">
        <v>46.3</v>
      </c>
      <c r="K759" s="141">
        <v>43.3</v>
      </c>
      <c r="L759" s="141">
        <v>3.5</v>
      </c>
    </row>
    <row r="760" ht="15" spans="1:12">
      <c r="A760" s="141" t="s">
        <v>848</v>
      </c>
      <c r="B760" s="141" t="s">
        <v>852</v>
      </c>
      <c r="C760" s="142" t="s">
        <v>49</v>
      </c>
      <c r="D760" s="141" t="s">
        <v>571</v>
      </c>
      <c r="E760" s="141">
        <v>9.4</v>
      </c>
      <c r="F760" s="141">
        <v>4.8</v>
      </c>
      <c r="G760" s="141">
        <v>14.3</v>
      </c>
      <c r="H760" s="141">
        <v>41.2</v>
      </c>
      <c r="I760" s="141">
        <v>13.1</v>
      </c>
      <c r="J760" s="141">
        <v>8.9</v>
      </c>
      <c r="K760" s="141">
        <v>32.2</v>
      </c>
      <c r="L760" s="141">
        <v>3.5</v>
      </c>
    </row>
    <row r="761" ht="15" spans="1:12">
      <c r="A761" s="141" t="s">
        <v>848</v>
      </c>
      <c r="B761" s="141" t="s">
        <v>853</v>
      </c>
      <c r="C761" s="142" t="s">
        <v>49</v>
      </c>
      <c r="D761" s="141" t="s">
        <v>571</v>
      </c>
      <c r="E761" s="141">
        <v>9.7</v>
      </c>
      <c r="F761" s="141">
        <v>9.4</v>
      </c>
      <c r="G761" s="141">
        <v>9.1</v>
      </c>
      <c r="H761" s="141">
        <v>42.5</v>
      </c>
      <c r="I761" s="141">
        <v>12.9</v>
      </c>
      <c r="J761" s="141">
        <v>7.8</v>
      </c>
      <c r="K761" s="141">
        <v>33</v>
      </c>
      <c r="L761" s="141">
        <v>7.5</v>
      </c>
    </row>
    <row r="762" ht="15" spans="1:12">
      <c r="A762" s="141" t="s">
        <v>848</v>
      </c>
      <c r="B762" s="141" t="s">
        <v>854</v>
      </c>
      <c r="C762" s="142" t="s">
        <v>13</v>
      </c>
      <c r="D762" s="141" t="s">
        <v>571</v>
      </c>
      <c r="E762" s="141">
        <v>2.8</v>
      </c>
      <c r="F762" s="141">
        <v>2.1</v>
      </c>
      <c r="G762" s="141">
        <v>22</v>
      </c>
      <c r="H762" s="141">
        <v>29.6</v>
      </c>
      <c r="I762" s="141">
        <v>59.3</v>
      </c>
      <c r="J762" s="141">
        <v>15.9</v>
      </c>
      <c r="K762" s="141">
        <v>25.3</v>
      </c>
      <c r="L762" s="141">
        <v>56.5</v>
      </c>
    </row>
    <row r="763" ht="15" spans="1:12">
      <c r="A763" s="141" t="s">
        <v>848</v>
      </c>
      <c r="B763" s="141" t="s">
        <v>855</v>
      </c>
      <c r="C763" s="142" t="s">
        <v>49</v>
      </c>
      <c r="D763" s="141" t="s">
        <v>571</v>
      </c>
      <c r="E763" s="141">
        <v>3.2</v>
      </c>
      <c r="F763" s="141">
        <v>3.4</v>
      </c>
      <c r="G763" s="141">
        <v>3.1</v>
      </c>
      <c r="H763" s="141">
        <v>68.6</v>
      </c>
      <c r="I763" s="141">
        <v>6.4</v>
      </c>
      <c r="J763" s="141">
        <v>4.9</v>
      </c>
      <c r="K763" s="141">
        <v>16.5</v>
      </c>
      <c r="L763" s="141">
        <v>3.4</v>
      </c>
    </row>
    <row r="764" ht="15" spans="1:12">
      <c r="A764" s="141" t="s">
        <v>848</v>
      </c>
      <c r="B764" s="141" t="s">
        <v>856</v>
      </c>
      <c r="C764" s="142" t="s">
        <v>13</v>
      </c>
      <c r="D764" s="141" t="s">
        <v>571</v>
      </c>
      <c r="E764" s="141">
        <v>14.3</v>
      </c>
      <c r="F764" s="141">
        <v>24.2</v>
      </c>
      <c r="G764" s="141">
        <v>16</v>
      </c>
      <c r="H764" s="141">
        <v>11.2</v>
      </c>
      <c r="I764" s="141">
        <v>13.3</v>
      </c>
      <c r="J764" s="141">
        <v>20.9</v>
      </c>
      <c r="K764" s="141">
        <v>90.6</v>
      </c>
      <c r="L764" s="141">
        <v>14.5</v>
      </c>
    </row>
    <row r="765" ht="15" spans="1:12">
      <c r="A765" s="141" t="s">
        <v>848</v>
      </c>
      <c r="B765" s="141" t="s">
        <v>857</v>
      </c>
      <c r="C765" s="142" t="s">
        <v>13</v>
      </c>
      <c r="D765" s="141" t="s">
        <v>571</v>
      </c>
      <c r="E765" s="141">
        <v>5.7</v>
      </c>
      <c r="F765" s="141">
        <v>9.9</v>
      </c>
      <c r="G765" s="141">
        <v>4</v>
      </c>
      <c r="H765" s="141">
        <v>56.7</v>
      </c>
      <c r="I765" s="141">
        <v>5</v>
      </c>
      <c r="J765" s="141">
        <v>1</v>
      </c>
      <c r="K765" s="141">
        <v>22.4</v>
      </c>
      <c r="L765" s="141">
        <v>34.3</v>
      </c>
    </row>
    <row r="766" ht="15" spans="1:12">
      <c r="A766" s="141" t="s">
        <v>848</v>
      </c>
      <c r="B766" s="141" t="s">
        <v>858</v>
      </c>
      <c r="C766" s="142" t="s">
        <v>140</v>
      </c>
      <c r="D766" s="141" t="s">
        <v>571</v>
      </c>
      <c r="E766" s="141">
        <v>20</v>
      </c>
      <c r="F766" s="141">
        <v>50.9</v>
      </c>
      <c r="G766" s="141">
        <v>2.8</v>
      </c>
      <c r="H766" s="141">
        <v>9.2</v>
      </c>
      <c r="I766" s="141">
        <v>1.2</v>
      </c>
      <c r="J766" s="141">
        <v>2.9</v>
      </c>
      <c r="K766" s="141">
        <v>60.9</v>
      </c>
      <c r="L766" s="141">
        <v>9.5</v>
      </c>
    </row>
    <row r="767" ht="15" spans="1:12">
      <c r="A767" s="141" t="s">
        <v>848</v>
      </c>
      <c r="B767" s="141" t="s">
        <v>859</v>
      </c>
      <c r="C767" s="142" t="s">
        <v>140</v>
      </c>
      <c r="D767" s="141" t="s">
        <v>571</v>
      </c>
      <c r="E767" s="141">
        <v>14.2</v>
      </c>
      <c r="F767" s="141">
        <v>47.4</v>
      </c>
      <c r="G767" s="141">
        <v>2</v>
      </c>
      <c r="H767" s="141">
        <v>11.9</v>
      </c>
      <c r="I767" s="141">
        <v>1.7</v>
      </c>
      <c r="J767" s="141">
        <v>64.1</v>
      </c>
      <c r="K767" s="141">
        <v>5.1</v>
      </c>
      <c r="L767" s="141">
        <v>68.7</v>
      </c>
    </row>
    <row r="768" ht="15" spans="1:12">
      <c r="A768" s="141" t="s">
        <v>848</v>
      </c>
      <c r="B768" s="141" t="s">
        <v>860</v>
      </c>
      <c r="C768" s="142" t="s">
        <v>92</v>
      </c>
      <c r="D768" s="141" t="s">
        <v>571</v>
      </c>
      <c r="E768" s="141">
        <v>8.4</v>
      </c>
      <c r="F768" s="141">
        <v>24.3</v>
      </c>
      <c r="G768" s="141">
        <v>1.7</v>
      </c>
      <c r="H768" s="141">
        <v>31.9</v>
      </c>
      <c r="I768" s="141">
        <v>14.8</v>
      </c>
      <c r="J768" s="141">
        <v>43.2</v>
      </c>
      <c r="K768" s="141">
        <v>5.8</v>
      </c>
      <c r="L768" s="141">
        <v>36.4</v>
      </c>
    </row>
    <row r="769" ht="15" spans="1:12">
      <c r="A769" s="141" t="s">
        <v>848</v>
      </c>
      <c r="B769" s="141" t="s">
        <v>861</v>
      </c>
      <c r="C769" s="142" t="s">
        <v>15</v>
      </c>
      <c r="D769" s="141" t="s">
        <v>571</v>
      </c>
      <c r="E769" s="141">
        <v>6.1</v>
      </c>
      <c r="F769" s="141">
        <v>2.9</v>
      </c>
      <c r="G769" s="141">
        <v>24.9</v>
      </c>
      <c r="H769" s="141">
        <v>17.7</v>
      </c>
      <c r="I769" s="141">
        <v>30.4</v>
      </c>
      <c r="J769" s="141">
        <v>54.7</v>
      </c>
      <c r="K769" s="141">
        <v>59.8</v>
      </c>
      <c r="L769" s="141">
        <v>3.3</v>
      </c>
    </row>
    <row r="770" ht="15" spans="1:12">
      <c r="A770" s="141" t="s">
        <v>848</v>
      </c>
      <c r="B770" s="141" t="s">
        <v>862</v>
      </c>
      <c r="C770" s="142" t="s">
        <v>28</v>
      </c>
      <c r="D770" s="141" t="s">
        <v>571</v>
      </c>
      <c r="E770" s="141">
        <v>7.3</v>
      </c>
      <c r="F770" s="141">
        <v>1.7</v>
      </c>
      <c r="G770" s="141">
        <v>35.3</v>
      </c>
      <c r="H770" s="141">
        <v>24.7</v>
      </c>
      <c r="I770" s="141">
        <v>1.7</v>
      </c>
      <c r="J770" s="141">
        <v>2.7</v>
      </c>
      <c r="K770" s="141">
        <v>59.9</v>
      </c>
      <c r="L770" s="141">
        <v>4.3</v>
      </c>
    </row>
    <row r="771" ht="15" spans="1:12">
      <c r="A771" s="141" t="s">
        <v>848</v>
      </c>
      <c r="B771" s="141" t="s">
        <v>863</v>
      </c>
      <c r="C771" s="142" t="s">
        <v>102</v>
      </c>
      <c r="D771" s="141" t="s">
        <v>571</v>
      </c>
      <c r="E771" s="141">
        <v>8.1</v>
      </c>
      <c r="F771" s="141">
        <v>4.7</v>
      </c>
      <c r="G771" s="141">
        <v>2.3</v>
      </c>
      <c r="H771" s="141">
        <v>52.8</v>
      </c>
      <c r="I771" s="141">
        <v>21.5</v>
      </c>
      <c r="J771" s="141">
        <v>2.5</v>
      </c>
      <c r="K771" s="141">
        <v>17.8</v>
      </c>
      <c r="L771" s="141">
        <v>5.5</v>
      </c>
    </row>
    <row r="772" ht="15" spans="1:12">
      <c r="A772" s="141" t="s">
        <v>848</v>
      </c>
      <c r="B772" s="141" t="s">
        <v>864</v>
      </c>
      <c r="C772" s="142" t="s">
        <v>199</v>
      </c>
      <c r="D772" s="141" t="s">
        <v>571</v>
      </c>
      <c r="E772" s="141">
        <v>7.9</v>
      </c>
      <c r="F772" s="141">
        <v>8.9</v>
      </c>
      <c r="G772" s="141">
        <v>3.6</v>
      </c>
      <c r="H772" s="141">
        <v>51.9</v>
      </c>
      <c r="I772" s="141">
        <v>7.6</v>
      </c>
      <c r="J772" s="141">
        <v>1.8</v>
      </c>
      <c r="K772" s="141">
        <v>46.6</v>
      </c>
      <c r="L772" s="141">
        <v>10.7</v>
      </c>
    </row>
    <row r="773" ht="15" spans="1:12">
      <c r="A773" s="141" t="s">
        <v>848</v>
      </c>
      <c r="B773" s="141" t="s">
        <v>865</v>
      </c>
      <c r="C773" s="142" t="s">
        <v>53</v>
      </c>
      <c r="D773" s="141" t="s">
        <v>571</v>
      </c>
      <c r="E773" s="141">
        <v>6.2</v>
      </c>
      <c r="F773" s="141">
        <v>7.1</v>
      </c>
      <c r="G773" s="141">
        <v>28.1</v>
      </c>
      <c r="H773" s="141">
        <v>11.9</v>
      </c>
      <c r="I773" s="141">
        <v>62.1</v>
      </c>
      <c r="J773" s="141">
        <v>27.6</v>
      </c>
      <c r="K773" s="141">
        <v>77</v>
      </c>
      <c r="L773" s="141">
        <v>7.1</v>
      </c>
    </row>
    <row r="774" ht="15" spans="1:12">
      <c r="A774" s="141" t="s">
        <v>848</v>
      </c>
      <c r="B774" s="141" t="s">
        <v>866</v>
      </c>
      <c r="C774" s="142" t="s">
        <v>13</v>
      </c>
      <c r="D774" s="141" t="s">
        <v>571</v>
      </c>
      <c r="E774" s="141">
        <v>4.6</v>
      </c>
      <c r="F774" s="141">
        <v>5.6</v>
      </c>
      <c r="G774" s="141">
        <v>35.2</v>
      </c>
      <c r="H774" s="141">
        <v>28.3</v>
      </c>
      <c r="I774" s="141">
        <v>10.8</v>
      </c>
      <c r="J774" s="141">
        <v>16.4</v>
      </c>
      <c r="K774" s="141">
        <v>45.3</v>
      </c>
      <c r="L774" s="141">
        <v>17.5</v>
      </c>
    </row>
    <row r="775" ht="15" spans="1:12">
      <c r="A775" s="141" t="s">
        <v>848</v>
      </c>
      <c r="B775" s="141" t="s">
        <v>867</v>
      </c>
      <c r="C775" s="142" t="s">
        <v>15</v>
      </c>
      <c r="D775" s="141" t="s">
        <v>571</v>
      </c>
      <c r="E775" s="141">
        <v>5</v>
      </c>
      <c r="F775" s="141">
        <v>5</v>
      </c>
      <c r="G775" s="141">
        <v>16.3</v>
      </c>
      <c r="H775" s="141">
        <v>8</v>
      </c>
      <c r="I775" s="141">
        <v>98.9</v>
      </c>
      <c r="J775" s="141">
        <v>85.2</v>
      </c>
      <c r="K775" s="141">
        <v>56.5</v>
      </c>
      <c r="L775" s="141">
        <v>9.7</v>
      </c>
    </row>
    <row r="776" ht="15" spans="1:12">
      <c r="A776" s="141" t="s">
        <v>848</v>
      </c>
      <c r="B776" s="141" t="s">
        <v>868</v>
      </c>
      <c r="C776" s="142" t="s">
        <v>41</v>
      </c>
      <c r="D776" s="141" t="s">
        <v>571</v>
      </c>
      <c r="E776" s="141">
        <v>4.9</v>
      </c>
      <c r="F776" s="141">
        <v>7.3</v>
      </c>
      <c r="G776" s="141">
        <v>9.8</v>
      </c>
      <c r="H776" s="141">
        <v>52.6</v>
      </c>
      <c r="I776" s="141">
        <v>3.9</v>
      </c>
      <c r="J776" s="141">
        <v>4.9</v>
      </c>
      <c r="K776" s="141">
        <v>20.4</v>
      </c>
      <c r="L776" s="141">
        <v>5.9</v>
      </c>
    </row>
    <row r="777" ht="15" spans="1:12">
      <c r="A777" s="141" t="s">
        <v>848</v>
      </c>
      <c r="B777" s="141" t="s">
        <v>869</v>
      </c>
      <c r="C777" s="142" t="s">
        <v>193</v>
      </c>
      <c r="D777" s="141" t="s">
        <v>571</v>
      </c>
      <c r="E777" s="141">
        <v>8.8</v>
      </c>
      <c r="F777" s="141">
        <v>1.1</v>
      </c>
      <c r="G777" s="141">
        <v>10.6</v>
      </c>
      <c r="H777" s="141">
        <v>7.7</v>
      </c>
      <c r="I777" s="141">
        <v>93.1</v>
      </c>
      <c r="J777" s="141">
        <v>92.6</v>
      </c>
      <c r="K777" s="141">
        <v>68.3</v>
      </c>
      <c r="L777" s="141">
        <v>19.1</v>
      </c>
    </row>
    <row r="778" ht="15" spans="1:12">
      <c r="A778" s="141" t="s">
        <v>848</v>
      </c>
      <c r="B778" s="141" t="s">
        <v>870</v>
      </c>
      <c r="C778" s="142" t="s">
        <v>72</v>
      </c>
      <c r="D778" s="141" t="s">
        <v>571</v>
      </c>
      <c r="E778" s="141">
        <v>13.8</v>
      </c>
      <c r="F778" s="141">
        <v>4.3</v>
      </c>
      <c r="G778" s="141">
        <v>33.7</v>
      </c>
      <c r="H778" s="141">
        <v>6.9</v>
      </c>
      <c r="I778" s="141">
        <v>25.1</v>
      </c>
      <c r="J778" s="141">
        <v>18.4</v>
      </c>
      <c r="K778" s="141">
        <v>69.2</v>
      </c>
      <c r="L778" s="141">
        <v>6.6</v>
      </c>
    </row>
    <row r="779" ht="15" spans="1:12">
      <c r="A779" s="141" t="s">
        <v>848</v>
      </c>
      <c r="B779" s="141" t="s">
        <v>871</v>
      </c>
      <c r="C779" s="142" t="s">
        <v>160</v>
      </c>
      <c r="D779" s="141" t="s">
        <v>571</v>
      </c>
      <c r="E779" s="141">
        <v>25.2</v>
      </c>
      <c r="F779" s="141">
        <v>25</v>
      </c>
      <c r="G779" s="141">
        <v>6.6</v>
      </c>
      <c r="H779" s="141">
        <v>5.7</v>
      </c>
      <c r="I779" s="141">
        <v>1.6</v>
      </c>
      <c r="J779" s="141">
        <v>12.3</v>
      </c>
      <c r="K779" s="141">
        <v>44.7</v>
      </c>
      <c r="L779" s="141">
        <v>4</v>
      </c>
    </row>
    <row r="780" ht="15" spans="1:12">
      <c r="A780" s="141" t="s">
        <v>848</v>
      </c>
      <c r="B780" s="141" t="s">
        <v>872</v>
      </c>
      <c r="C780" s="142" t="s">
        <v>873</v>
      </c>
      <c r="D780" s="141" t="s">
        <v>571</v>
      </c>
      <c r="E780" s="141">
        <v>11.8</v>
      </c>
      <c r="F780" s="141">
        <v>22.4</v>
      </c>
      <c r="G780" s="141">
        <v>3</v>
      </c>
      <c r="H780" s="141">
        <v>22.6</v>
      </c>
      <c r="I780" s="141">
        <v>57.5</v>
      </c>
      <c r="J780" s="141">
        <v>15.9</v>
      </c>
      <c r="K780" s="141">
        <v>30</v>
      </c>
      <c r="L780" s="141">
        <v>61</v>
      </c>
    </row>
    <row r="781" ht="15" spans="1:12">
      <c r="A781" s="141" t="s">
        <v>848</v>
      </c>
      <c r="B781" s="141" t="s">
        <v>874</v>
      </c>
      <c r="C781" s="142" t="s">
        <v>102</v>
      </c>
      <c r="D781" s="141" t="s">
        <v>571</v>
      </c>
      <c r="E781" s="141">
        <v>4.1</v>
      </c>
      <c r="F781" s="141">
        <v>3.9</v>
      </c>
      <c r="G781" s="141">
        <v>1.8</v>
      </c>
      <c r="H781" s="141">
        <v>53.4</v>
      </c>
      <c r="I781" s="141">
        <v>51.5</v>
      </c>
      <c r="J781" s="141">
        <v>5.4</v>
      </c>
      <c r="K781" s="141">
        <v>11</v>
      </c>
      <c r="L781" s="141">
        <v>4.3</v>
      </c>
    </row>
    <row r="782" ht="15" spans="1:12">
      <c r="A782" s="141" t="s">
        <v>848</v>
      </c>
      <c r="B782" s="141" t="s">
        <v>875</v>
      </c>
      <c r="C782" s="142" t="s">
        <v>441</v>
      </c>
      <c r="D782" s="141" t="s">
        <v>571</v>
      </c>
      <c r="E782" s="141">
        <v>7.3</v>
      </c>
      <c r="F782" s="141">
        <v>6</v>
      </c>
      <c r="G782" s="141">
        <v>53.4</v>
      </c>
      <c r="H782" s="141">
        <v>5.9</v>
      </c>
      <c r="I782" s="141">
        <v>1.7</v>
      </c>
      <c r="J782" s="141">
        <v>1.1</v>
      </c>
      <c r="K782" s="141">
        <v>48.8</v>
      </c>
      <c r="L782" s="141">
        <v>26.1</v>
      </c>
    </row>
    <row r="783" ht="15" spans="1:12">
      <c r="A783" s="141" t="s">
        <v>848</v>
      </c>
      <c r="B783" s="141" t="s">
        <v>876</v>
      </c>
      <c r="C783" s="142" t="s">
        <v>13</v>
      </c>
      <c r="D783" s="141" t="s">
        <v>571</v>
      </c>
      <c r="E783" s="141">
        <v>13.6</v>
      </c>
      <c r="F783" s="141">
        <v>15.9</v>
      </c>
      <c r="G783" s="141">
        <v>17</v>
      </c>
      <c r="H783" s="141">
        <v>14.6</v>
      </c>
      <c r="I783" s="141">
        <v>41.4</v>
      </c>
      <c r="J783" s="141">
        <v>5.4</v>
      </c>
      <c r="K783" s="141">
        <v>48.9</v>
      </c>
      <c r="L783" s="141">
        <v>51.9</v>
      </c>
    </row>
    <row r="784" ht="15" spans="1:12">
      <c r="A784" s="141" t="s">
        <v>848</v>
      </c>
      <c r="B784" s="141" t="s">
        <v>877</v>
      </c>
      <c r="C784" s="142" t="s">
        <v>13</v>
      </c>
      <c r="D784" s="141" t="s">
        <v>571</v>
      </c>
      <c r="E784" s="141">
        <v>12.6</v>
      </c>
      <c r="F784" s="141">
        <v>9.1</v>
      </c>
      <c r="G784" s="141">
        <v>19.4</v>
      </c>
      <c r="H784" s="141">
        <v>24.7</v>
      </c>
      <c r="I784" s="141">
        <v>6.1</v>
      </c>
      <c r="J784" s="141">
        <v>4.4</v>
      </c>
      <c r="K784" s="141">
        <v>81.2</v>
      </c>
      <c r="L784" s="141">
        <v>22.8</v>
      </c>
    </row>
    <row r="785" ht="15" spans="1:12">
      <c r="A785" s="141" t="s">
        <v>848</v>
      </c>
      <c r="B785" s="141" t="s">
        <v>878</v>
      </c>
      <c r="C785" s="142" t="s">
        <v>160</v>
      </c>
      <c r="D785" s="141" t="s">
        <v>571</v>
      </c>
      <c r="E785" s="141">
        <v>17</v>
      </c>
      <c r="F785" s="141">
        <v>58.5</v>
      </c>
      <c r="G785" s="141">
        <v>5.2</v>
      </c>
      <c r="H785" s="141">
        <v>4</v>
      </c>
      <c r="I785" s="141">
        <v>4.8</v>
      </c>
      <c r="J785" s="141">
        <v>37.8</v>
      </c>
      <c r="K785" s="141">
        <v>14.1</v>
      </c>
      <c r="L785" s="141">
        <v>17.6</v>
      </c>
    </row>
    <row r="786" ht="15" spans="1:12">
      <c r="A786" s="141" t="s">
        <v>848</v>
      </c>
      <c r="B786" s="141" t="s">
        <v>879</v>
      </c>
      <c r="C786" s="142" t="s">
        <v>140</v>
      </c>
      <c r="D786" s="141" t="s">
        <v>571</v>
      </c>
      <c r="E786" s="141">
        <v>3.5</v>
      </c>
      <c r="F786" s="141">
        <v>2.5</v>
      </c>
      <c r="G786" s="141">
        <v>1.4</v>
      </c>
      <c r="H786" s="141">
        <v>66.4</v>
      </c>
      <c r="I786" s="141">
        <v>1.4</v>
      </c>
      <c r="J786" s="141">
        <v>3.1</v>
      </c>
      <c r="K786" s="141">
        <v>2.8</v>
      </c>
      <c r="L786" s="141">
        <v>7.3</v>
      </c>
    </row>
    <row r="787" ht="15" spans="1:12">
      <c r="A787" s="141" t="s">
        <v>848</v>
      </c>
      <c r="B787" s="141" t="s">
        <v>880</v>
      </c>
      <c r="C787" s="142" t="s">
        <v>821</v>
      </c>
      <c r="D787" s="141" t="s">
        <v>571</v>
      </c>
      <c r="E787" s="141">
        <v>24.2</v>
      </c>
      <c r="F787" s="141">
        <v>49.7</v>
      </c>
      <c r="G787" s="141">
        <v>1</v>
      </c>
      <c r="H787" s="141">
        <v>3.3</v>
      </c>
      <c r="I787" s="141">
        <v>2.5</v>
      </c>
      <c r="J787" s="141">
        <v>1.5</v>
      </c>
      <c r="K787" s="141"/>
      <c r="L787" s="141">
        <v>28.5</v>
      </c>
    </row>
    <row r="788" ht="15" spans="1:12">
      <c r="A788" s="141" t="s">
        <v>848</v>
      </c>
      <c r="B788" s="141" t="s">
        <v>881</v>
      </c>
      <c r="C788" s="142" t="s">
        <v>92</v>
      </c>
      <c r="D788" s="141" t="s">
        <v>571</v>
      </c>
      <c r="E788" s="141">
        <v>6</v>
      </c>
      <c r="F788" s="141">
        <v>21.2</v>
      </c>
      <c r="G788" s="141">
        <v>2</v>
      </c>
      <c r="H788" s="141">
        <v>51</v>
      </c>
      <c r="I788" s="141">
        <v>5</v>
      </c>
      <c r="J788" s="141">
        <v>8.9</v>
      </c>
      <c r="K788" s="141">
        <v>2.1</v>
      </c>
      <c r="L788" s="141">
        <v>76.4</v>
      </c>
    </row>
    <row r="789" ht="15" spans="1:12">
      <c r="A789" s="141" t="s">
        <v>848</v>
      </c>
      <c r="B789" s="141" t="s">
        <v>882</v>
      </c>
      <c r="C789" s="142" t="s">
        <v>518</v>
      </c>
      <c r="D789" s="141" t="s">
        <v>571</v>
      </c>
      <c r="E789" s="141">
        <v>22.8</v>
      </c>
      <c r="F789" s="141">
        <v>18.7</v>
      </c>
      <c r="G789" s="141">
        <v>1.7</v>
      </c>
      <c r="H789" s="141">
        <v>22.6</v>
      </c>
      <c r="I789" s="141">
        <v>2.9</v>
      </c>
      <c r="J789" s="141">
        <v>7</v>
      </c>
      <c r="K789" s="141">
        <v>42.1</v>
      </c>
      <c r="L789" s="141">
        <v>21.9</v>
      </c>
    </row>
    <row r="790" ht="15" spans="1:12">
      <c r="A790" s="141" t="s">
        <v>848</v>
      </c>
      <c r="B790" s="141" t="s">
        <v>883</v>
      </c>
      <c r="C790" s="142" t="s">
        <v>266</v>
      </c>
      <c r="D790" s="141" t="s">
        <v>571</v>
      </c>
      <c r="E790" s="141">
        <v>13.6</v>
      </c>
      <c r="F790" s="141">
        <v>52</v>
      </c>
      <c r="G790" s="141">
        <v>2.9</v>
      </c>
      <c r="H790" s="141">
        <v>19.2</v>
      </c>
      <c r="I790" s="141">
        <v>1.6</v>
      </c>
      <c r="J790" s="141">
        <v>12.3</v>
      </c>
      <c r="K790" s="141">
        <v>22.2</v>
      </c>
      <c r="L790" s="141">
        <v>37.8</v>
      </c>
    </row>
    <row r="791" ht="15" spans="1:12">
      <c r="A791" s="141" t="s">
        <v>848</v>
      </c>
      <c r="B791" s="141" t="s">
        <v>884</v>
      </c>
      <c r="C791" s="142" t="s">
        <v>153</v>
      </c>
      <c r="D791" s="141" t="s">
        <v>571</v>
      </c>
      <c r="E791" s="141">
        <v>28.5</v>
      </c>
      <c r="F791" s="141">
        <v>3.9</v>
      </c>
      <c r="G791" s="141">
        <v>11.7</v>
      </c>
      <c r="H791" s="141">
        <v>10</v>
      </c>
      <c r="I791" s="141">
        <v>1.8</v>
      </c>
      <c r="J791" s="141">
        <v>2.5</v>
      </c>
      <c r="K791" s="141">
        <v>73.8</v>
      </c>
      <c r="L791" s="141">
        <v>10.5</v>
      </c>
    </row>
    <row r="792" ht="15" spans="1:12">
      <c r="A792" s="141" t="s">
        <v>848</v>
      </c>
      <c r="B792" s="141" t="s">
        <v>885</v>
      </c>
      <c r="C792" s="142" t="s">
        <v>222</v>
      </c>
      <c r="D792" s="141" t="s">
        <v>571</v>
      </c>
      <c r="E792" s="141">
        <v>22</v>
      </c>
      <c r="F792" s="141">
        <v>7.3</v>
      </c>
      <c r="G792" s="141">
        <v>19.5</v>
      </c>
      <c r="H792" s="141">
        <v>13.2</v>
      </c>
      <c r="I792" s="141">
        <v>5.7</v>
      </c>
      <c r="J792" s="141">
        <v>2</v>
      </c>
      <c r="K792" s="141">
        <v>82</v>
      </c>
      <c r="L792" s="141">
        <v>17.8</v>
      </c>
    </row>
    <row r="793" ht="15" spans="1:12">
      <c r="A793" s="141" t="s">
        <v>848</v>
      </c>
      <c r="B793" s="141" t="s">
        <v>886</v>
      </c>
      <c r="C793" s="142" t="s">
        <v>280</v>
      </c>
      <c r="D793" s="141" t="s">
        <v>571</v>
      </c>
      <c r="E793" s="141">
        <v>14.6</v>
      </c>
      <c r="F793" s="141">
        <v>24.3</v>
      </c>
      <c r="G793" s="141">
        <v>1.3</v>
      </c>
      <c r="H793" s="141">
        <v>33.4</v>
      </c>
      <c r="I793" s="141">
        <v>1.6</v>
      </c>
      <c r="J793" s="141">
        <v>23</v>
      </c>
      <c r="K793" s="141">
        <v>13.7</v>
      </c>
      <c r="L793" s="141">
        <v>8.5</v>
      </c>
    </row>
    <row r="794" ht="15" spans="1:12">
      <c r="A794" s="141" t="s">
        <v>848</v>
      </c>
      <c r="B794" s="141" t="s">
        <v>887</v>
      </c>
      <c r="C794" s="142" t="s">
        <v>222</v>
      </c>
      <c r="D794" s="141" t="s">
        <v>571</v>
      </c>
      <c r="E794" s="141">
        <v>6.3</v>
      </c>
      <c r="F794" s="141">
        <v>2.1</v>
      </c>
      <c r="G794" s="141">
        <v>43.1</v>
      </c>
      <c r="H794" s="141">
        <v>17.2</v>
      </c>
      <c r="I794" s="141">
        <v>23.6</v>
      </c>
      <c r="J794" s="141">
        <v>7.9</v>
      </c>
      <c r="K794" s="141">
        <v>82.4</v>
      </c>
      <c r="L794" s="141">
        <v>5.3</v>
      </c>
    </row>
    <row r="795" ht="15" spans="1:12">
      <c r="A795" s="141" t="s">
        <v>848</v>
      </c>
      <c r="B795" s="141" t="s">
        <v>888</v>
      </c>
      <c r="C795" s="142" t="s">
        <v>72</v>
      </c>
      <c r="D795" s="141" t="s">
        <v>571</v>
      </c>
      <c r="E795" s="141">
        <v>12.9</v>
      </c>
      <c r="F795" s="141">
        <v>6.6</v>
      </c>
      <c r="G795" s="141">
        <v>8.5</v>
      </c>
      <c r="H795" s="141">
        <v>37.9</v>
      </c>
      <c r="I795" s="141">
        <v>17.1</v>
      </c>
      <c r="J795" s="141"/>
      <c r="K795" s="141">
        <v>66.8</v>
      </c>
      <c r="L795" s="141">
        <v>12.9</v>
      </c>
    </row>
    <row r="796" ht="15" spans="1:12">
      <c r="A796" s="141" t="s">
        <v>848</v>
      </c>
      <c r="B796" s="141" t="s">
        <v>889</v>
      </c>
      <c r="C796" s="142" t="s">
        <v>13</v>
      </c>
      <c r="D796" s="141" t="s">
        <v>571</v>
      </c>
      <c r="E796" s="141">
        <v>4.9</v>
      </c>
      <c r="F796" s="141">
        <v>8.1</v>
      </c>
      <c r="G796" s="141">
        <v>12.2</v>
      </c>
      <c r="H796" s="141">
        <v>48.2</v>
      </c>
      <c r="I796" s="141">
        <v>5.9</v>
      </c>
      <c r="J796" s="141">
        <v>2.6</v>
      </c>
      <c r="K796" s="141">
        <v>19.2</v>
      </c>
      <c r="L796" s="141">
        <v>37.2</v>
      </c>
    </row>
    <row r="797" ht="15" spans="1:12">
      <c r="A797" s="141" t="s">
        <v>848</v>
      </c>
      <c r="B797" s="141" t="s">
        <v>890</v>
      </c>
      <c r="C797" s="142" t="s">
        <v>13</v>
      </c>
      <c r="D797" s="141" t="s">
        <v>571</v>
      </c>
      <c r="E797" s="141">
        <v>14.4</v>
      </c>
      <c r="F797" s="141">
        <v>15.8</v>
      </c>
      <c r="G797" s="141">
        <v>35.2</v>
      </c>
      <c r="H797" s="141">
        <v>4.4</v>
      </c>
      <c r="I797" s="141">
        <v>9.1</v>
      </c>
      <c r="J797" s="141">
        <v>6.3</v>
      </c>
      <c r="K797" s="141">
        <v>77.2</v>
      </c>
      <c r="L797" s="141">
        <v>29.9</v>
      </c>
    </row>
    <row r="798" ht="15" spans="1:12">
      <c r="A798" s="141" t="s">
        <v>848</v>
      </c>
      <c r="B798" s="141" t="s">
        <v>891</v>
      </c>
      <c r="C798" s="142" t="s">
        <v>199</v>
      </c>
      <c r="D798" s="141" t="s">
        <v>571</v>
      </c>
      <c r="E798" s="141">
        <v>11.4</v>
      </c>
      <c r="F798" s="141">
        <v>3.1</v>
      </c>
      <c r="G798" s="141">
        <v>38.7</v>
      </c>
      <c r="H798" s="141">
        <v>17.8</v>
      </c>
      <c r="I798" s="141">
        <v>2.2</v>
      </c>
      <c r="J798" s="141">
        <v>2.1</v>
      </c>
      <c r="K798" s="141">
        <v>29.7</v>
      </c>
      <c r="L798" s="141">
        <v>9.7</v>
      </c>
    </row>
    <row r="799" ht="15" spans="1:12">
      <c r="A799" s="141" t="s">
        <v>848</v>
      </c>
      <c r="B799" s="141" t="s">
        <v>892</v>
      </c>
      <c r="C799" s="142" t="s">
        <v>179</v>
      </c>
      <c r="D799" s="141" t="s">
        <v>571</v>
      </c>
      <c r="E799" s="141">
        <v>11.9</v>
      </c>
      <c r="F799" s="141">
        <v>2.8</v>
      </c>
      <c r="G799" s="141">
        <v>42.2</v>
      </c>
      <c r="H799" s="141">
        <v>8.3</v>
      </c>
      <c r="I799" s="141">
        <v>17.7</v>
      </c>
      <c r="J799" s="141">
        <v>2.1</v>
      </c>
      <c r="K799" s="141">
        <v>57.5</v>
      </c>
      <c r="L799" s="141">
        <v>4</v>
      </c>
    </row>
    <row r="800" ht="15" spans="1:12">
      <c r="A800" s="141" t="s">
        <v>848</v>
      </c>
      <c r="B800" s="141" t="s">
        <v>893</v>
      </c>
      <c r="C800" s="142" t="s">
        <v>53</v>
      </c>
      <c r="D800" s="141" t="s">
        <v>571</v>
      </c>
      <c r="E800" s="141">
        <v>2.8</v>
      </c>
      <c r="F800" s="141">
        <v>6.3</v>
      </c>
      <c r="G800" s="141">
        <v>57.7</v>
      </c>
      <c r="H800" s="141">
        <v>1.7</v>
      </c>
      <c r="I800" s="141">
        <v>41</v>
      </c>
      <c r="J800" s="141"/>
      <c r="K800" s="141">
        <v>53.6</v>
      </c>
      <c r="L800" s="141">
        <v>20.1</v>
      </c>
    </row>
    <row r="801" ht="15" spans="1:12">
      <c r="A801" s="141" t="s">
        <v>848</v>
      </c>
      <c r="B801" s="141" t="s">
        <v>894</v>
      </c>
      <c r="C801" s="142" t="s">
        <v>45</v>
      </c>
      <c r="D801" s="141" t="s">
        <v>571</v>
      </c>
      <c r="E801" s="141">
        <v>16</v>
      </c>
      <c r="F801" s="141">
        <v>2.9</v>
      </c>
      <c r="G801" s="141">
        <v>25.9</v>
      </c>
      <c r="H801" s="141">
        <v>5</v>
      </c>
      <c r="I801" s="141">
        <v>42.1</v>
      </c>
      <c r="J801" s="141">
        <v>33.4</v>
      </c>
      <c r="K801" s="141">
        <v>82.7</v>
      </c>
      <c r="L801" s="141">
        <v>2.6</v>
      </c>
    </row>
    <row r="802" ht="15" spans="1:12">
      <c r="A802" s="141" t="s">
        <v>848</v>
      </c>
      <c r="B802" s="141" t="s">
        <v>895</v>
      </c>
      <c r="C802" s="142" t="s">
        <v>45</v>
      </c>
      <c r="D802" s="141" t="s">
        <v>571</v>
      </c>
      <c r="E802" s="141">
        <v>25</v>
      </c>
      <c r="F802" s="141">
        <v>3.7</v>
      </c>
      <c r="G802" s="141">
        <v>10.9</v>
      </c>
      <c r="H802" s="141">
        <v>4.8</v>
      </c>
      <c r="I802" s="141">
        <v>19.3</v>
      </c>
      <c r="J802" s="141">
        <v>18.3</v>
      </c>
      <c r="K802" s="141">
        <v>92.2</v>
      </c>
      <c r="L802" s="141">
        <v>4.6</v>
      </c>
    </row>
    <row r="803" ht="15" spans="1:12">
      <c r="A803" s="141" t="s">
        <v>848</v>
      </c>
      <c r="B803" s="141" t="s">
        <v>896</v>
      </c>
      <c r="C803" s="142" t="s">
        <v>53</v>
      </c>
      <c r="D803" s="141" t="s">
        <v>571</v>
      </c>
      <c r="E803" s="141">
        <v>6.1</v>
      </c>
      <c r="F803" s="141">
        <v>11.2</v>
      </c>
      <c r="G803" s="141">
        <v>21</v>
      </c>
      <c r="H803" s="141">
        <v>21.6</v>
      </c>
      <c r="I803" s="141">
        <v>9.4</v>
      </c>
      <c r="J803" s="141">
        <v>57.4</v>
      </c>
      <c r="K803" s="141">
        <v>44.4</v>
      </c>
      <c r="L803" s="141">
        <v>10.5</v>
      </c>
    </row>
    <row r="804" ht="15" spans="1:12">
      <c r="A804" s="141" t="s">
        <v>848</v>
      </c>
      <c r="B804" s="141" t="s">
        <v>897</v>
      </c>
      <c r="C804" s="142" t="s">
        <v>898</v>
      </c>
      <c r="D804" s="141" t="s">
        <v>571</v>
      </c>
      <c r="E804" s="141">
        <v>2.8</v>
      </c>
      <c r="F804" s="141">
        <v>1</v>
      </c>
      <c r="G804" s="141">
        <v>1.6</v>
      </c>
      <c r="H804" s="141">
        <v>71.4</v>
      </c>
      <c r="I804" s="141">
        <v>2.4</v>
      </c>
      <c r="J804" s="141">
        <v>1.1</v>
      </c>
      <c r="K804" s="141">
        <v>21.4</v>
      </c>
      <c r="L804" s="141">
        <v>11.7</v>
      </c>
    </row>
    <row r="805" ht="15" spans="1:12">
      <c r="A805" s="141" t="s">
        <v>899</v>
      </c>
      <c r="B805" s="141" t="s">
        <v>900</v>
      </c>
      <c r="C805" s="142" t="s">
        <v>341</v>
      </c>
      <c r="D805" s="141" t="s">
        <v>571</v>
      </c>
      <c r="E805" s="141">
        <v>8.8</v>
      </c>
      <c r="F805" s="141">
        <v>11.8</v>
      </c>
      <c r="G805" s="141">
        <v>7.4</v>
      </c>
      <c r="H805" s="141">
        <v>33.9</v>
      </c>
      <c r="I805" s="141">
        <v>2.5</v>
      </c>
      <c r="J805" s="141">
        <v>2.3</v>
      </c>
      <c r="K805" s="141">
        <v>64.7</v>
      </c>
      <c r="L805" s="141">
        <v>5.4</v>
      </c>
    </row>
    <row r="806" ht="15" spans="1:12">
      <c r="A806" s="141" t="s">
        <v>899</v>
      </c>
      <c r="B806" s="141" t="s">
        <v>901</v>
      </c>
      <c r="C806" s="142" t="s">
        <v>191</v>
      </c>
      <c r="D806" s="141" t="s">
        <v>571</v>
      </c>
      <c r="E806" s="141">
        <v>11.5</v>
      </c>
      <c r="F806" s="141">
        <v>15.1</v>
      </c>
      <c r="G806" s="141">
        <v>1.2</v>
      </c>
      <c r="H806" s="141">
        <v>29.1</v>
      </c>
      <c r="I806" s="141">
        <v>4</v>
      </c>
      <c r="J806" s="141">
        <v>13.8</v>
      </c>
      <c r="K806" s="141">
        <v>2.1</v>
      </c>
      <c r="L806" s="141">
        <v>22.7</v>
      </c>
    </row>
    <row r="807" ht="15" spans="1:12">
      <c r="A807" s="141" t="s">
        <v>899</v>
      </c>
      <c r="B807" s="141" t="s">
        <v>902</v>
      </c>
      <c r="C807" s="142" t="s">
        <v>341</v>
      </c>
      <c r="D807" s="141" t="s">
        <v>571</v>
      </c>
      <c r="E807" s="141">
        <v>16.1</v>
      </c>
      <c r="F807" s="141">
        <v>6.1</v>
      </c>
      <c r="G807" s="141">
        <v>5.4</v>
      </c>
      <c r="H807" s="141">
        <v>27.2</v>
      </c>
      <c r="I807" s="141">
        <v>4.9</v>
      </c>
      <c r="J807" s="141">
        <v>7.2</v>
      </c>
      <c r="K807" s="141">
        <v>84.4</v>
      </c>
      <c r="L807" s="141">
        <v>7</v>
      </c>
    </row>
    <row r="808" ht="15" spans="1:12">
      <c r="A808" s="141" t="s">
        <v>899</v>
      </c>
      <c r="B808" s="141" t="s">
        <v>903</v>
      </c>
      <c r="C808" s="142" t="s">
        <v>482</v>
      </c>
      <c r="D808" s="141" t="s">
        <v>571</v>
      </c>
      <c r="E808" s="141">
        <v>20.4</v>
      </c>
      <c r="F808" s="141">
        <v>18.6</v>
      </c>
      <c r="G808" s="141">
        <v>1.9</v>
      </c>
      <c r="H808" s="141">
        <v>9.5</v>
      </c>
      <c r="I808" s="141">
        <v>6.3</v>
      </c>
      <c r="J808" s="141">
        <v>26.8</v>
      </c>
      <c r="K808" s="141">
        <v>72.5</v>
      </c>
      <c r="L808" s="141">
        <v>31.8</v>
      </c>
    </row>
    <row r="809" ht="15" spans="1:12">
      <c r="A809" s="141" t="s">
        <v>899</v>
      </c>
      <c r="B809" s="141" t="s">
        <v>904</v>
      </c>
      <c r="C809" s="142" t="s">
        <v>51</v>
      </c>
      <c r="D809" s="141" t="s">
        <v>571</v>
      </c>
      <c r="E809" s="141">
        <v>7</v>
      </c>
      <c r="F809" s="141">
        <v>11.4</v>
      </c>
      <c r="G809" s="141">
        <v>15</v>
      </c>
      <c r="H809" s="141">
        <v>5</v>
      </c>
      <c r="I809" s="141">
        <v>49.5</v>
      </c>
      <c r="J809" s="141">
        <v>74.1</v>
      </c>
      <c r="K809" s="141">
        <v>43.2</v>
      </c>
      <c r="L809" s="141">
        <v>4.3</v>
      </c>
    </row>
    <row r="810" ht="15" spans="1:12">
      <c r="A810" s="141" t="s">
        <v>899</v>
      </c>
      <c r="B810" s="141" t="s">
        <v>905</v>
      </c>
      <c r="C810" s="142" t="s">
        <v>906</v>
      </c>
      <c r="D810" s="141" t="s">
        <v>571</v>
      </c>
      <c r="E810" s="141">
        <v>14.1</v>
      </c>
      <c r="F810" s="141">
        <v>25.2</v>
      </c>
      <c r="G810" s="141">
        <v>9.5</v>
      </c>
      <c r="H810" s="141">
        <v>21.7</v>
      </c>
      <c r="I810" s="141">
        <v>1.1</v>
      </c>
      <c r="J810" s="141"/>
      <c r="K810" s="141">
        <v>11.7</v>
      </c>
      <c r="L810" s="141">
        <v>46.8</v>
      </c>
    </row>
    <row r="811" ht="15" spans="1:12">
      <c r="A811" s="141" t="s">
        <v>899</v>
      </c>
      <c r="B811" s="141" t="s">
        <v>907</v>
      </c>
      <c r="C811" s="142" t="s">
        <v>28</v>
      </c>
      <c r="D811" s="141" t="s">
        <v>571</v>
      </c>
      <c r="E811" s="141">
        <v>5</v>
      </c>
      <c r="F811" s="141">
        <v>2.1</v>
      </c>
      <c r="G811" s="141">
        <v>1.4</v>
      </c>
      <c r="H811" s="141">
        <v>29.5</v>
      </c>
      <c r="I811" s="141">
        <v>30.3</v>
      </c>
      <c r="J811" s="141">
        <v>22.4</v>
      </c>
      <c r="K811" s="141">
        <v>3.6</v>
      </c>
      <c r="L811" s="141">
        <v>9.2</v>
      </c>
    </row>
    <row r="812" ht="15" spans="1:12">
      <c r="A812" s="141" t="s">
        <v>899</v>
      </c>
      <c r="B812" s="141" t="s">
        <v>908</v>
      </c>
      <c r="C812" s="142" t="s">
        <v>28</v>
      </c>
      <c r="D812" s="141" t="s">
        <v>571</v>
      </c>
      <c r="E812" s="141">
        <v>10</v>
      </c>
      <c r="F812" s="141">
        <v>4.2</v>
      </c>
      <c r="G812" s="141">
        <v>26</v>
      </c>
      <c r="H812" s="141">
        <v>17.5</v>
      </c>
      <c r="I812" s="141">
        <v>11.8</v>
      </c>
      <c r="J812" s="141">
        <v>5.7</v>
      </c>
      <c r="K812" s="141">
        <v>47.4</v>
      </c>
      <c r="L812" s="141">
        <v>11.6</v>
      </c>
    </row>
    <row r="813" ht="15" spans="1:12">
      <c r="A813" s="141" t="s">
        <v>899</v>
      </c>
      <c r="B813" s="141" t="s">
        <v>909</v>
      </c>
      <c r="C813" s="142" t="s">
        <v>28</v>
      </c>
      <c r="D813" s="141" t="s">
        <v>571</v>
      </c>
      <c r="E813" s="141">
        <v>4.4</v>
      </c>
      <c r="F813" s="141">
        <v>1.4</v>
      </c>
      <c r="G813" s="141">
        <v>6.8</v>
      </c>
      <c r="H813" s="141">
        <v>38</v>
      </c>
      <c r="I813" s="141">
        <v>10.1</v>
      </c>
      <c r="J813" s="141"/>
      <c r="K813" s="141">
        <v>10.7</v>
      </c>
      <c r="L813" s="141">
        <v>2.8</v>
      </c>
    </row>
    <row r="814" ht="15" spans="1:12">
      <c r="A814" s="141" t="s">
        <v>899</v>
      </c>
      <c r="B814" s="141" t="s">
        <v>910</v>
      </c>
      <c r="C814" s="142" t="s">
        <v>28</v>
      </c>
      <c r="D814" s="141" t="s">
        <v>571</v>
      </c>
      <c r="E814" s="141">
        <v>2.9</v>
      </c>
      <c r="F814" s="141">
        <v>2</v>
      </c>
      <c r="G814" s="141">
        <v>42.6</v>
      </c>
      <c r="H814" s="141">
        <v>10.9</v>
      </c>
      <c r="I814" s="141">
        <v>1.9</v>
      </c>
      <c r="J814" s="141">
        <v>5.6</v>
      </c>
      <c r="K814" s="141">
        <v>24.2</v>
      </c>
      <c r="L814" s="141">
        <v>13.6</v>
      </c>
    </row>
    <row r="815" ht="15" spans="1:12">
      <c r="A815" s="141" t="s">
        <v>899</v>
      </c>
      <c r="B815" s="141" t="s">
        <v>911</v>
      </c>
      <c r="C815" s="142" t="s">
        <v>303</v>
      </c>
      <c r="D815" s="141" t="s">
        <v>571</v>
      </c>
      <c r="E815" s="141">
        <v>9.8</v>
      </c>
      <c r="F815" s="141">
        <v>15.9</v>
      </c>
      <c r="G815" s="141">
        <v>2.3</v>
      </c>
      <c r="H815" s="141">
        <v>14.3</v>
      </c>
      <c r="I815" s="141">
        <v>43.5</v>
      </c>
      <c r="J815" s="141">
        <v>70.1</v>
      </c>
      <c r="K815" s="141">
        <v>17</v>
      </c>
      <c r="L815" s="141">
        <v>42.6</v>
      </c>
    </row>
    <row r="816" ht="15" spans="1:12">
      <c r="A816" s="141" t="s">
        <v>899</v>
      </c>
      <c r="B816" s="141" t="s">
        <v>912</v>
      </c>
      <c r="C816" s="142" t="s">
        <v>15</v>
      </c>
      <c r="D816" s="141" t="s">
        <v>571</v>
      </c>
      <c r="E816" s="141">
        <v>5.2</v>
      </c>
      <c r="F816" s="141">
        <v>11.1</v>
      </c>
      <c r="G816" s="141">
        <v>21.1</v>
      </c>
      <c r="H816" s="141">
        <v>5.9</v>
      </c>
      <c r="I816" s="141">
        <v>52.7</v>
      </c>
      <c r="J816" s="141">
        <v>77.8</v>
      </c>
      <c r="K816" s="141">
        <v>65.2</v>
      </c>
      <c r="L816" s="141">
        <v>11.4</v>
      </c>
    </row>
    <row r="817" ht="15" spans="1:12">
      <c r="A817" s="141" t="s">
        <v>899</v>
      </c>
      <c r="B817" s="141" t="s">
        <v>913</v>
      </c>
      <c r="C817" s="142" t="s">
        <v>640</v>
      </c>
      <c r="D817" s="141" t="s">
        <v>571</v>
      </c>
      <c r="E817" s="141">
        <v>14.6</v>
      </c>
      <c r="F817" s="141">
        <v>19.8</v>
      </c>
      <c r="G817" s="141">
        <v>8.8</v>
      </c>
      <c r="H817" s="141">
        <v>17</v>
      </c>
      <c r="I817" s="141">
        <v>19.4</v>
      </c>
      <c r="J817" s="141">
        <v>2.5</v>
      </c>
      <c r="K817" s="141">
        <v>78.7</v>
      </c>
      <c r="L817" s="141">
        <v>29.4</v>
      </c>
    </row>
    <row r="818" ht="15" spans="1:12">
      <c r="A818" s="141" t="s">
        <v>899</v>
      </c>
      <c r="B818" s="141" t="s">
        <v>914</v>
      </c>
      <c r="C818" s="142" t="s">
        <v>179</v>
      </c>
      <c r="D818" s="141" t="s">
        <v>571</v>
      </c>
      <c r="E818" s="141">
        <v>17.8</v>
      </c>
      <c r="F818" s="141">
        <v>17.1</v>
      </c>
      <c r="G818" s="141">
        <v>14.5</v>
      </c>
      <c r="H818" s="141">
        <v>4.7</v>
      </c>
      <c r="I818" s="141">
        <v>7.9</v>
      </c>
      <c r="J818" s="141">
        <v>32.6</v>
      </c>
      <c r="K818" s="141">
        <v>47</v>
      </c>
      <c r="L818" s="141">
        <v>8.4</v>
      </c>
    </row>
    <row r="819" ht="15" spans="1:12">
      <c r="A819" s="141" t="s">
        <v>899</v>
      </c>
      <c r="B819" s="141" t="s">
        <v>915</v>
      </c>
      <c r="C819" s="142" t="s">
        <v>179</v>
      </c>
      <c r="D819" s="141" t="s">
        <v>571</v>
      </c>
      <c r="E819" s="141">
        <v>11.4</v>
      </c>
      <c r="F819" s="141">
        <v>3.2</v>
      </c>
      <c r="G819" s="141">
        <v>33.3</v>
      </c>
      <c r="H819" s="141">
        <v>4.6</v>
      </c>
      <c r="I819" s="141">
        <v>1.5</v>
      </c>
      <c r="J819" s="141">
        <v>1.7</v>
      </c>
      <c r="K819" s="141">
        <v>61.4</v>
      </c>
      <c r="L819" s="141">
        <v>4.8</v>
      </c>
    </row>
    <row r="820" ht="15" spans="1:12">
      <c r="A820" s="141" t="s">
        <v>899</v>
      </c>
      <c r="B820" s="141" t="s">
        <v>916</v>
      </c>
      <c r="C820" s="142" t="s">
        <v>199</v>
      </c>
      <c r="D820" s="141" t="s">
        <v>571</v>
      </c>
      <c r="E820" s="141">
        <v>8.6</v>
      </c>
      <c r="F820" s="141">
        <v>31.8</v>
      </c>
      <c r="G820" s="141">
        <v>1.3</v>
      </c>
      <c r="H820" s="141">
        <v>18.7</v>
      </c>
      <c r="I820" s="141">
        <v>11.2</v>
      </c>
      <c r="J820" s="141">
        <v>24.6</v>
      </c>
      <c r="K820" s="141">
        <v>12.2</v>
      </c>
      <c r="L820" s="141"/>
    </row>
    <row r="821" ht="15" spans="1:12">
      <c r="A821" s="141" t="s">
        <v>899</v>
      </c>
      <c r="B821" s="141" t="s">
        <v>917</v>
      </c>
      <c r="C821" s="142" t="s">
        <v>106</v>
      </c>
      <c r="D821" s="141" t="s">
        <v>571</v>
      </c>
      <c r="E821" s="141">
        <v>4.6</v>
      </c>
      <c r="F821" s="141">
        <v>2.5</v>
      </c>
      <c r="G821" s="141">
        <v>1.7</v>
      </c>
      <c r="H821" s="141">
        <v>41.8</v>
      </c>
      <c r="I821" s="141">
        <v>5.3</v>
      </c>
      <c r="J821" s="141">
        <v>6.6</v>
      </c>
      <c r="K821" s="141">
        <v>3.3</v>
      </c>
      <c r="L821" s="141">
        <v>7.5</v>
      </c>
    </row>
    <row r="822" ht="15" spans="1:12">
      <c r="A822" s="141" t="s">
        <v>899</v>
      </c>
      <c r="B822" s="141" t="s">
        <v>918</v>
      </c>
      <c r="C822" s="142" t="s">
        <v>51</v>
      </c>
      <c r="D822" s="141" t="s">
        <v>571</v>
      </c>
      <c r="E822" s="141">
        <v>4.1</v>
      </c>
      <c r="F822" s="141">
        <v>7.5</v>
      </c>
      <c r="G822" s="141">
        <v>9.6</v>
      </c>
      <c r="H822" s="141">
        <v>6.4</v>
      </c>
      <c r="I822" s="141">
        <v>93.1</v>
      </c>
      <c r="J822" s="141">
        <v>30.1</v>
      </c>
      <c r="K822" s="141">
        <v>64.5</v>
      </c>
      <c r="L822" s="141">
        <v>8.1</v>
      </c>
    </row>
    <row r="823" ht="15" spans="1:12">
      <c r="A823" s="141" t="s">
        <v>899</v>
      </c>
      <c r="B823" s="141" t="s">
        <v>919</v>
      </c>
      <c r="C823" s="142" t="s">
        <v>28</v>
      </c>
      <c r="D823" s="141" t="s">
        <v>571</v>
      </c>
      <c r="E823" s="141">
        <v>3</v>
      </c>
      <c r="F823" s="141">
        <v>1.7</v>
      </c>
      <c r="G823" s="141">
        <v>50.2</v>
      </c>
      <c r="H823" s="141">
        <v>6.4</v>
      </c>
      <c r="I823" s="141"/>
      <c r="J823" s="141"/>
      <c r="K823" s="141">
        <v>35.6</v>
      </c>
      <c r="L823" s="141">
        <v>9.2</v>
      </c>
    </row>
    <row r="824" ht="15" spans="1:12">
      <c r="A824" s="141" t="s">
        <v>899</v>
      </c>
      <c r="B824" s="141" t="s">
        <v>920</v>
      </c>
      <c r="C824" s="142" t="s">
        <v>13</v>
      </c>
      <c r="D824" s="141" t="s">
        <v>571</v>
      </c>
      <c r="E824" s="141">
        <v>1</v>
      </c>
      <c r="F824" s="141">
        <v>3.2</v>
      </c>
      <c r="G824" s="141">
        <v>39.2</v>
      </c>
      <c r="H824" s="141">
        <v>15.9</v>
      </c>
      <c r="I824" s="141">
        <v>9.2</v>
      </c>
      <c r="J824" s="141">
        <v>49.6</v>
      </c>
      <c r="K824" s="141">
        <v>42.9</v>
      </c>
      <c r="L824" s="141">
        <v>19</v>
      </c>
    </row>
    <row r="825" ht="15" spans="1:12">
      <c r="A825" s="141" t="s">
        <v>899</v>
      </c>
      <c r="B825" s="141" t="s">
        <v>921</v>
      </c>
      <c r="C825" s="142" t="s">
        <v>13</v>
      </c>
      <c r="D825" s="141" t="s">
        <v>571</v>
      </c>
      <c r="E825" s="141">
        <v>8.1</v>
      </c>
      <c r="F825" s="141">
        <v>16.4</v>
      </c>
      <c r="G825" s="141">
        <v>21</v>
      </c>
      <c r="H825" s="141">
        <v>12.5</v>
      </c>
      <c r="I825" s="141">
        <v>5.1</v>
      </c>
      <c r="J825" s="141">
        <v>2.1</v>
      </c>
      <c r="K825" s="141">
        <v>71.3</v>
      </c>
      <c r="L825" s="141">
        <v>12</v>
      </c>
    </row>
    <row r="826" ht="15" spans="1:12">
      <c r="A826" s="141" t="s">
        <v>899</v>
      </c>
      <c r="B826" s="141" t="s">
        <v>922</v>
      </c>
      <c r="C826" s="142" t="s">
        <v>13</v>
      </c>
      <c r="D826" s="141" t="s">
        <v>571</v>
      </c>
      <c r="E826" s="141">
        <v>8</v>
      </c>
      <c r="F826" s="141">
        <v>12.4</v>
      </c>
      <c r="G826" s="141">
        <v>19</v>
      </c>
      <c r="H826" s="141">
        <v>30</v>
      </c>
      <c r="I826" s="141">
        <v>7.6</v>
      </c>
      <c r="J826" s="141">
        <v>6.5</v>
      </c>
      <c r="K826" s="141">
        <v>34</v>
      </c>
      <c r="L826" s="141">
        <v>65.9</v>
      </c>
    </row>
    <row r="827" ht="15" spans="1:12">
      <c r="A827" s="141" t="s">
        <v>899</v>
      </c>
      <c r="B827" s="141" t="s">
        <v>923</v>
      </c>
      <c r="C827" s="142" t="s">
        <v>341</v>
      </c>
      <c r="D827" s="141" t="s">
        <v>571</v>
      </c>
      <c r="E827" s="141">
        <v>11.3</v>
      </c>
      <c r="F827" s="141">
        <v>25.2</v>
      </c>
      <c r="G827" s="141">
        <v>4.1</v>
      </c>
      <c r="H827" s="141">
        <v>21.4</v>
      </c>
      <c r="I827" s="141">
        <v>2.2</v>
      </c>
      <c r="J827" s="141">
        <v>2.3</v>
      </c>
      <c r="K827" s="141">
        <v>36.1</v>
      </c>
      <c r="L827" s="141">
        <v>6.3</v>
      </c>
    </row>
    <row r="828" ht="15" spans="1:12">
      <c r="A828" s="141" t="s">
        <v>899</v>
      </c>
      <c r="B828" s="141" t="s">
        <v>924</v>
      </c>
      <c r="C828" s="142" t="s">
        <v>346</v>
      </c>
      <c r="D828" s="141" t="s">
        <v>571</v>
      </c>
      <c r="E828" s="141">
        <v>10.1</v>
      </c>
      <c r="F828" s="141">
        <v>6.2</v>
      </c>
      <c r="G828" s="141">
        <v>9.3</v>
      </c>
      <c r="H828" s="141">
        <v>8.8</v>
      </c>
      <c r="I828" s="141">
        <v>52.4</v>
      </c>
      <c r="J828" s="141">
        <v>28.1</v>
      </c>
      <c r="K828" s="141">
        <v>85.1</v>
      </c>
      <c r="L828" s="141">
        <v>10</v>
      </c>
    </row>
    <row r="829" ht="15" spans="1:12">
      <c r="A829" s="141" t="s">
        <v>899</v>
      </c>
      <c r="B829" s="141" t="s">
        <v>925</v>
      </c>
      <c r="C829" s="142" t="s">
        <v>477</v>
      </c>
      <c r="D829" s="141" t="s">
        <v>571</v>
      </c>
      <c r="E829" s="141">
        <v>19.1</v>
      </c>
      <c r="F829" s="141">
        <v>34.3</v>
      </c>
      <c r="G829" s="141">
        <v>4.1</v>
      </c>
      <c r="H829" s="141">
        <v>11.5</v>
      </c>
      <c r="I829" s="141">
        <v>3</v>
      </c>
      <c r="J829" s="141">
        <v>2.2</v>
      </c>
      <c r="K829" s="141">
        <v>13.2</v>
      </c>
      <c r="L829" s="141">
        <v>76.3</v>
      </c>
    </row>
    <row r="830" ht="15" spans="1:12">
      <c r="A830" s="141" t="s">
        <v>899</v>
      </c>
      <c r="B830" s="141" t="s">
        <v>926</v>
      </c>
      <c r="C830" s="142" t="s">
        <v>15</v>
      </c>
      <c r="D830" s="141" t="s">
        <v>571</v>
      </c>
      <c r="E830" s="141">
        <v>4.7</v>
      </c>
      <c r="F830" s="141">
        <v>5.2</v>
      </c>
      <c r="G830" s="141">
        <v>6.8</v>
      </c>
      <c r="H830" s="141">
        <v>5.9</v>
      </c>
      <c r="I830" s="141">
        <v>95.1</v>
      </c>
      <c r="J830" s="141">
        <v>73.4</v>
      </c>
      <c r="K830" s="141">
        <v>63.4</v>
      </c>
      <c r="L830" s="141">
        <v>3.6</v>
      </c>
    </row>
    <row r="831" ht="15" spans="1:12">
      <c r="A831" s="141" t="s">
        <v>899</v>
      </c>
      <c r="B831" s="141" t="s">
        <v>927</v>
      </c>
      <c r="C831" s="142" t="s">
        <v>280</v>
      </c>
      <c r="D831" s="141" t="s">
        <v>571</v>
      </c>
      <c r="E831" s="141">
        <v>15</v>
      </c>
      <c r="F831" s="141">
        <v>24.2</v>
      </c>
      <c r="G831" s="141">
        <v>1.4</v>
      </c>
      <c r="H831" s="141">
        <v>13.1</v>
      </c>
      <c r="I831" s="141">
        <v>2.6</v>
      </c>
      <c r="J831" s="141">
        <v>21.1</v>
      </c>
      <c r="K831" s="141">
        <v>13.9</v>
      </c>
      <c r="L831" s="141">
        <v>14.2</v>
      </c>
    </row>
    <row r="832" ht="15" spans="1:12">
      <c r="A832" s="141" t="s">
        <v>899</v>
      </c>
      <c r="B832" s="141" t="s">
        <v>928</v>
      </c>
      <c r="C832" s="142" t="s">
        <v>28</v>
      </c>
      <c r="D832" s="141" t="s">
        <v>571</v>
      </c>
      <c r="E832" s="141">
        <v>2.8</v>
      </c>
      <c r="F832" s="141">
        <v>1.4</v>
      </c>
      <c r="G832" s="141">
        <v>30.2</v>
      </c>
      <c r="H832" s="141">
        <v>29</v>
      </c>
      <c r="I832" s="141">
        <v>3.8</v>
      </c>
      <c r="J832" s="141">
        <v>2.5</v>
      </c>
      <c r="K832" s="141">
        <v>34.7</v>
      </c>
      <c r="L832" s="141">
        <v>2.5</v>
      </c>
    </row>
    <row r="833" ht="15" spans="1:12">
      <c r="A833" s="141" t="s">
        <v>899</v>
      </c>
      <c r="B833" s="141" t="s">
        <v>929</v>
      </c>
      <c r="C833" s="142" t="s">
        <v>930</v>
      </c>
      <c r="D833" s="141" t="s">
        <v>571</v>
      </c>
      <c r="E833" s="141">
        <v>8.8</v>
      </c>
      <c r="F833" s="141">
        <v>24.7</v>
      </c>
      <c r="G833" s="141">
        <v>19.5</v>
      </c>
      <c r="H833" s="141">
        <v>3.9</v>
      </c>
      <c r="I833" s="141">
        <v>1.2</v>
      </c>
      <c r="J833" s="141">
        <v>37.6</v>
      </c>
      <c r="K833" s="141">
        <v>81.8</v>
      </c>
      <c r="L833" s="141">
        <v>23.3</v>
      </c>
    </row>
    <row r="834" ht="15" spans="1:12">
      <c r="A834" s="141" t="s">
        <v>899</v>
      </c>
      <c r="B834" s="141" t="s">
        <v>931</v>
      </c>
      <c r="C834" s="142" t="s">
        <v>15</v>
      </c>
      <c r="D834" s="141" t="s">
        <v>571</v>
      </c>
      <c r="E834" s="141">
        <v>4.4</v>
      </c>
      <c r="F834" s="141">
        <v>4</v>
      </c>
      <c r="G834" s="141">
        <v>9.4</v>
      </c>
      <c r="H834" s="141">
        <v>5</v>
      </c>
      <c r="I834" s="141">
        <v>88.6</v>
      </c>
      <c r="J834" s="141">
        <v>62.7</v>
      </c>
      <c r="K834" s="141">
        <v>42.1</v>
      </c>
      <c r="L834" s="141">
        <v>9.5</v>
      </c>
    </row>
    <row r="835" ht="15" spans="1:12">
      <c r="A835" s="141" t="s">
        <v>899</v>
      </c>
      <c r="B835" s="141" t="s">
        <v>932</v>
      </c>
      <c r="C835" s="142" t="s">
        <v>341</v>
      </c>
      <c r="D835" s="141" t="s">
        <v>571</v>
      </c>
      <c r="E835" s="141">
        <v>8.5</v>
      </c>
      <c r="F835" s="141">
        <v>13.1</v>
      </c>
      <c r="G835" s="141">
        <v>11.1</v>
      </c>
      <c r="H835" s="141">
        <v>37.3</v>
      </c>
      <c r="I835" s="141">
        <v>5.3</v>
      </c>
      <c r="J835" s="141">
        <v>3.3</v>
      </c>
      <c r="K835" s="141">
        <v>61.8</v>
      </c>
      <c r="L835" s="141">
        <v>6.6</v>
      </c>
    </row>
    <row r="836" ht="15" spans="1:12">
      <c r="A836" s="141" t="s">
        <v>899</v>
      </c>
      <c r="B836" s="141" t="s">
        <v>933</v>
      </c>
      <c r="C836" s="142" t="s">
        <v>13</v>
      </c>
      <c r="D836" s="141" t="s">
        <v>571</v>
      </c>
      <c r="E836" s="141">
        <v>12.7</v>
      </c>
      <c r="F836" s="141">
        <v>19.7</v>
      </c>
      <c r="G836" s="141">
        <v>26.1</v>
      </c>
      <c r="H836" s="141">
        <v>4.8</v>
      </c>
      <c r="I836" s="141">
        <v>6.3</v>
      </c>
      <c r="J836" s="141">
        <v>8.5</v>
      </c>
      <c r="K836" s="141">
        <v>51.7</v>
      </c>
      <c r="L836" s="141">
        <v>16.6</v>
      </c>
    </row>
    <row r="837" ht="15" spans="1:12">
      <c r="A837" s="141" t="s">
        <v>899</v>
      </c>
      <c r="B837" s="141" t="s">
        <v>934</v>
      </c>
      <c r="C837" s="142" t="s">
        <v>684</v>
      </c>
      <c r="D837" s="141" t="s">
        <v>571</v>
      </c>
      <c r="E837" s="141">
        <v>5.8</v>
      </c>
      <c r="F837" s="141">
        <v>9.3</v>
      </c>
      <c r="G837" s="141">
        <v>3.8</v>
      </c>
      <c r="H837" s="141">
        <v>24.6</v>
      </c>
      <c r="I837" s="141">
        <v>17.6</v>
      </c>
      <c r="J837" s="141">
        <v>56.1</v>
      </c>
      <c r="K837" s="141">
        <v>31.9</v>
      </c>
      <c r="L837" s="141">
        <v>54.6</v>
      </c>
    </row>
    <row r="838" ht="15" spans="1:12">
      <c r="A838" s="141" t="s">
        <v>899</v>
      </c>
      <c r="B838" s="141" t="s">
        <v>935</v>
      </c>
      <c r="C838" s="142" t="s">
        <v>795</v>
      </c>
      <c r="D838" s="141" t="s">
        <v>571</v>
      </c>
      <c r="E838" s="141">
        <v>7.7</v>
      </c>
      <c r="F838" s="141">
        <v>7.1</v>
      </c>
      <c r="G838" s="141">
        <v>4.1</v>
      </c>
      <c r="H838" s="141">
        <v>8.4</v>
      </c>
      <c r="I838" s="141">
        <v>24.9</v>
      </c>
      <c r="J838" s="141">
        <v>100</v>
      </c>
      <c r="K838" s="141">
        <v>6.1</v>
      </c>
      <c r="L838" s="141">
        <v>100</v>
      </c>
    </row>
    <row r="839" ht="15" spans="1:12">
      <c r="A839" s="141" t="s">
        <v>899</v>
      </c>
      <c r="B839" s="141" t="s">
        <v>936</v>
      </c>
      <c r="C839" s="142" t="s">
        <v>546</v>
      </c>
      <c r="D839" s="141" t="s">
        <v>571</v>
      </c>
      <c r="E839" s="141">
        <v>18</v>
      </c>
      <c r="F839" s="141">
        <v>18.8</v>
      </c>
      <c r="G839" s="141">
        <v>5.4</v>
      </c>
      <c r="H839" s="141">
        <v>8.6</v>
      </c>
      <c r="I839" s="141">
        <v>2.7</v>
      </c>
      <c r="J839" s="141">
        <v>3.1</v>
      </c>
      <c r="K839" s="141">
        <v>72.8</v>
      </c>
      <c r="L839" s="141">
        <v>15.2</v>
      </c>
    </row>
    <row r="840" ht="15" spans="1:12">
      <c r="A840" s="141" t="s">
        <v>899</v>
      </c>
      <c r="B840" s="141" t="s">
        <v>937</v>
      </c>
      <c r="C840" s="142" t="s">
        <v>28</v>
      </c>
      <c r="D840" s="141" t="s">
        <v>571</v>
      </c>
      <c r="E840" s="141">
        <v>2.9</v>
      </c>
      <c r="F840" s="141">
        <v>1.4</v>
      </c>
      <c r="G840" s="141">
        <v>33.7</v>
      </c>
      <c r="H840" s="141">
        <v>19.1</v>
      </c>
      <c r="I840" s="141">
        <v>2.8</v>
      </c>
      <c r="J840" s="141">
        <v>3.4</v>
      </c>
      <c r="K840" s="141">
        <v>30</v>
      </c>
      <c r="L840" s="141">
        <v>6.6</v>
      </c>
    </row>
    <row r="841" ht="15" spans="1:12">
      <c r="A841" s="141" t="s">
        <v>899</v>
      </c>
      <c r="B841" s="141" t="s">
        <v>938</v>
      </c>
      <c r="C841" s="142" t="s">
        <v>140</v>
      </c>
      <c r="D841" s="141" t="s">
        <v>571</v>
      </c>
      <c r="E841" s="141">
        <v>5.7</v>
      </c>
      <c r="F841" s="141">
        <v>7.7</v>
      </c>
      <c r="G841" s="141">
        <v>1</v>
      </c>
      <c r="H841" s="141">
        <v>44.1</v>
      </c>
      <c r="I841" s="141">
        <v>1.6</v>
      </c>
      <c r="J841" s="141">
        <v>2.8</v>
      </c>
      <c r="K841" s="141">
        <v>2.1</v>
      </c>
      <c r="L841" s="141">
        <v>8.5</v>
      </c>
    </row>
    <row r="842" ht="15" spans="1:12">
      <c r="A842" s="141" t="s">
        <v>899</v>
      </c>
      <c r="B842" s="141" t="s">
        <v>939</v>
      </c>
      <c r="C842" s="142" t="s">
        <v>199</v>
      </c>
      <c r="D842" s="141" t="s">
        <v>571</v>
      </c>
      <c r="E842" s="141">
        <v>3.5</v>
      </c>
      <c r="F842" s="141">
        <v>3.8</v>
      </c>
      <c r="G842" s="141">
        <v>48.6</v>
      </c>
      <c r="H842" s="141">
        <v>16.1</v>
      </c>
      <c r="I842" s="141">
        <v>1</v>
      </c>
      <c r="J842" s="141">
        <v>1.7</v>
      </c>
      <c r="K842" s="141">
        <v>11.6</v>
      </c>
      <c r="L842" s="141">
        <v>23.3</v>
      </c>
    </row>
    <row r="843" ht="23.25" spans="1:12">
      <c r="A843" s="141" t="s">
        <v>899</v>
      </c>
      <c r="B843" s="141" t="s">
        <v>940</v>
      </c>
      <c r="C843" s="142" t="s">
        <v>13</v>
      </c>
      <c r="D843" s="141" t="s">
        <v>571</v>
      </c>
      <c r="E843" s="141">
        <v>8.3</v>
      </c>
      <c r="F843" s="141">
        <v>7.1</v>
      </c>
      <c r="G843" s="141">
        <v>17.7</v>
      </c>
      <c r="H843" s="141">
        <v>20</v>
      </c>
      <c r="I843" s="141">
        <v>5.4</v>
      </c>
      <c r="J843" s="141">
        <v>30.7</v>
      </c>
      <c r="K843" s="141">
        <v>42.8</v>
      </c>
      <c r="L843" s="141">
        <v>3.8</v>
      </c>
    </row>
    <row r="844" ht="15" spans="1:12">
      <c r="A844" s="141" t="s">
        <v>899</v>
      </c>
      <c r="B844" s="141" t="s">
        <v>941</v>
      </c>
      <c r="C844" s="142" t="s">
        <v>942</v>
      </c>
      <c r="D844" s="141" t="s">
        <v>571</v>
      </c>
      <c r="E844" s="141">
        <v>3.7</v>
      </c>
      <c r="F844" s="141">
        <v>8.7</v>
      </c>
      <c r="G844" s="141">
        <v>1.1</v>
      </c>
      <c r="H844" s="141">
        <v>46.5</v>
      </c>
      <c r="I844" s="141">
        <v>3.5</v>
      </c>
      <c r="J844" s="141">
        <v>14.7</v>
      </c>
      <c r="K844" s="141">
        <v>7.6</v>
      </c>
      <c r="L844" s="141">
        <v>31</v>
      </c>
    </row>
    <row r="845" ht="15" spans="1:12">
      <c r="A845" s="141" t="s">
        <v>899</v>
      </c>
      <c r="B845" s="141" t="s">
        <v>943</v>
      </c>
      <c r="C845" s="142" t="s">
        <v>41</v>
      </c>
      <c r="D845" s="141" t="s">
        <v>571</v>
      </c>
      <c r="E845" s="141">
        <v>4.3</v>
      </c>
      <c r="F845" s="141">
        <v>12</v>
      </c>
      <c r="G845" s="141">
        <v>1.7</v>
      </c>
      <c r="H845" s="141">
        <v>16.6</v>
      </c>
      <c r="I845" s="141">
        <v>14.8</v>
      </c>
      <c r="J845" s="141">
        <v>76.4</v>
      </c>
      <c r="K845" s="141">
        <v>7</v>
      </c>
      <c r="L845" s="141">
        <v>33.5</v>
      </c>
    </row>
    <row r="846" ht="15" spans="1:12">
      <c r="A846" s="141" t="s">
        <v>899</v>
      </c>
      <c r="B846" s="141" t="s">
        <v>944</v>
      </c>
      <c r="C846" s="142" t="s">
        <v>142</v>
      </c>
      <c r="D846" s="141" t="s">
        <v>571</v>
      </c>
      <c r="E846" s="141">
        <v>3.5</v>
      </c>
      <c r="F846" s="141">
        <v>3.5</v>
      </c>
      <c r="G846" s="141">
        <v>1.3</v>
      </c>
      <c r="H846" s="141">
        <v>9.5</v>
      </c>
      <c r="I846" s="141">
        <v>100</v>
      </c>
      <c r="J846" s="141">
        <v>80.7</v>
      </c>
      <c r="K846" s="141">
        <v>8.4</v>
      </c>
      <c r="L846" s="141">
        <v>4.6</v>
      </c>
    </row>
    <row r="847" ht="15" spans="1:12">
      <c r="A847" s="141" t="s">
        <v>899</v>
      </c>
      <c r="B847" s="141" t="s">
        <v>945</v>
      </c>
      <c r="C847" s="142" t="s">
        <v>546</v>
      </c>
      <c r="D847" s="141" t="s">
        <v>571</v>
      </c>
      <c r="E847" s="141">
        <v>24.6</v>
      </c>
      <c r="F847" s="141">
        <v>15.2</v>
      </c>
      <c r="G847" s="141">
        <v>5.4</v>
      </c>
      <c r="H847" s="141">
        <v>3.1</v>
      </c>
      <c r="I847" s="141">
        <v>17.6</v>
      </c>
      <c r="J847" s="141">
        <v>9.2</v>
      </c>
      <c r="K847" s="141">
        <v>68.3</v>
      </c>
      <c r="L847" s="141">
        <v>29.5</v>
      </c>
    </row>
    <row r="848" ht="15" spans="1:12">
      <c r="A848" s="141" t="s">
        <v>899</v>
      </c>
      <c r="B848" s="141" t="s">
        <v>946</v>
      </c>
      <c r="C848" s="142" t="s">
        <v>199</v>
      </c>
      <c r="D848" s="141" t="s">
        <v>571</v>
      </c>
      <c r="E848" s="141">
        <v>6.3</v>
      </c>
      <c r="F848" s="141">
        <v>3</v>
      </c>
      <c r="G848" s="141">
        <v>15.4</v>
      </c>
      <c r="H848" s="141">
        <v>40.2</v>
      </c>
      <c r="I848" s="141">
        <v>2.4</v>
      </c>
      <c r="J848" s="141">
        <v>3.9</v>
      </c>
      <c r="K848" s="141">
        <v>38.7</v>
      </c>
      <c r="L848" s="141">
        <v>7.3</v>
      </c>
    </row>
    <row r="849" ht="15" spans="1:12">
      <c r="A849" s="141" t="s">
        <v>899</v>
      </c>
      <c r="B849" s="141" t="s">
        <v>947</v>
      </c>
      <c r="C849" s="142" t="s">
        <v>684</v>
      </c>
      <c r="D849" s="141" t="s">
        <v>571</v>
      </c>
      <c r="E849" s="141">
        <v>16.6</v>
      </c>
      <c r="F849" s="141">
        <v>24.7</v>
      </c>
      <c r="G849" s="141">
        <v>4.4</v>
      </c>
      <c r="H849" s="141">
        <v>15</v>
      </c>
      <c r="I849" s="141">
        <v>20</v>
      </c>
      <c r="J849" s="141">
        <v>8.1</v>
      </c>
      <c r="K849" s="141">
        <v>54.1</v>
      </c>
      <c r="L849" s="141">
        <v>17.6</v>
      </c>
    </row>
    <row r="850" ht="15" spans="1:12">
      <c r="A850" s="141" t="s">
        <v>899</v>
      </c>
      <c r="B850" s="141" t="s">
        <v>948</v>
      </c>
      <c r="C850" s="142" t="s">
        <v>13</v>
      </c>
      <c r="D850" s="141" t="s">
        <v>571</v>
      </c>
      <c r="E850" s="141">
        <v>9.8</v>
      </c>
      <c r="F850" s="141">
        <v>10.5</v>
      </c>
      <c r="G850" s="141">
        <v>22.6</v>
      </c>
      <c r="H850" s="141">
        <v>13</v>
      </c>
      <c r="I850" s="141">
        <v>7.5</v>
      </c>
      <c r="J850" s="141">
        <v>51.5</v>
      </c>
      <c r="K850" s="141">
        <v>73</v>
      </c>
      <c r="L850" s="141">
        <v>17.9</v>
      </c>
    </row>
    <row r="851" ht="15" spans="1:12">
      <c r="A851" s="141" t="s">
        <v>899</v>
      </c>
      <c r="B851" s="141" t="s">
        <v>949</v>
      </c>
      <c r="C851" s="142" t="s">
        <v>272</v>
      </c>
      <c r="D851" s="141" t="s">
        <v>571</v>
      </c>
      <c r="E851" s="141">
        <v>23.2</v>
      </c>
      <c r="F851" s="141">
        <v>25.8</v>
      </c>
      <c r="G851" s="141">
        <v>2.6</v>
      </c>
      <c r="H851" s="141">
        <v>6.9</v>
      </c>
      <c r="I851" s="141">
        <v>1.3</v>
      </c>
      <c r="J851" s="141">
        <v>6.3</v>
      </c>
      <c r="K851" s="141">
        <v>44.4</v>
      </c>
      <c r="L851" s="141">
        <v>18</v>
      </c>
    </row>
    <row r="852" ht="15" spans="1:12">
      <c r="A852" s="141" t="s">
        <v>899</v>
      </c>
      <c r="B852" s="141" t="s">
        <v>950</v>
      </c>
      <c r="C852" s="142" t="s">
        <v>463</v>
      </c>
      <c r="D852" s="141" t="s">
        <v>571</v>
      </c>
      <c r="E852" s="141">
        <v>11.1</v>
      </c>
      <c r="F852" s="141">
        <v>20.3</v>
      </c>
      <c r="G852" s="141">
        <v>5.9</v>
      </c>
      <c r="H852" s="141">
        <v>31.2</v>
      </c>
      <c r="I852" s="141">
        <v>12.7</v>
      </c>
      <c r="J852" s="141">
        <v>3.3</v>
      </c>
      <c r="K852" s="141">
        <v>62.2</v>
      </c>
      <c r="L852" s="141">
        <v>20.2</v>
      </c>
    </row>
    <row r="853" ht="15" spans="1:12">
      <c r="A853" s="141" t="s">
        <v>899</v>
      </c>
      <c r="B853" s="141" t="s">
        <v>951</v>
      </c>
      <c r="C853" s="142" t="s">
        <v>191</v>
      </c>
      <c r="D853" s="141" t="s">
        <v>571</v>
      </c>
      <c r="E853" s="141">
        <v>11.9</v>
      </c>
      <c r="F853" s="141">
        <v>22.4</v>
      </c>
      <c r="G853" s="141">
        <v>1.4</v>
      </c>
      <c r="H853" s="141">
        <v>25.1</v>
      </c>
      <c r="I853" s="141">
        <v>2.7</v>
      </c>
      <c r="J853" s="141">
        <v>11.5</v>
      </c>
      <c r="K853" s="141">
        <v>7.7</v>
      </c>
      <c r="L853" s="141">
        <v>28.8</v>
      </c>
    </row>
    <row r="854" ht="15" spans="1:12">
      <c r="A854" s="141" t="s">
        <v>899</v>
      </c>
      <c r="B854" s="141" t="s">
        <v>952</v>
      </c>
      <c r="C854" s="142" t="s">
        <v>272</v>
      </c>
      <c r="D854" s="141" t="s">
        <v>571</v>
      </c>
      <c r="E854" s="141">
        <v>15.7</v>
      </c>
      <c r="F854" s="141">
        <v>17.4</v>
      </c>
      <c r="G854" s="141">
        <v>4</v>
      </c>
      <c r="H854" s="141">
        <v>9.1</v>
      </c>
      <c r="I854" s="141">
        <v>2.6</v>
      </c>
      <c r="J854" s="141">
        <v>8.4</v>
      </c>
      <c r="K854" s="141">
        <v>39.6</v>
      </c>
      <c r="L854" s="141">
        <v>3.7</v>
      </c>
    </row>
    <row r="855" ht="15" spans="1:12">
      <c r="A855" s="141" t="s">
        <v>899</v>
      </c>
      <c r="B855" s="141" t="s">
        <v>953</v>
      </c>
      <c r="C855" s="142" t="s">
        <v>142</v>
      </c>
      <c r="D855" s="141" t="s">
        <v>571</v>
      </c>
      <c r="E855" s="141">
        <v>13.2</v>
      </c>
      <c r="F855" s="141">
        <v>4.8</v>
      </c>
      <c r="G855" s="141">
        <v>2.2</v>
      </c>
      <c r="H855" s="141">
        <v>10.8</v>
      </c>
      <c r="I855" s="141">
        <v>2.2</v>
      </c>
      <c r="J855" s="141">
        <v>99.1</v>
      </c>
      <c r="K855" s="141">
        <v>35.4</v>
      </c>
      <c r="L855" s="141">
        <v>3.9</v>
      </c>
    </row>
    <row r="856" ht="15" spans="1:12">
      <c r="A856" s="141" t="s">
        <v>899</v>
      </c>
      <c r="B856" s="141" t="s">
        <v>954</v>
      </c>
      <c r="C856" s="142" t="s">
        <v>272</v>
      </c>
      <c r="D856" s="141" t="s">
        <v>571</v>
      </c>
      <c r="E856" s="141">
        <v>13</v>
      </c>
      <c r="F856" s="141">
        <v>10</v>
      </c>
      <c r="G856" s="141">
        <v>7.2</v>
      </c>
      <c r="H856" s="141">
        <v>14.2</v>
      </c>
      <c r="I856" s="141">
        <v>2.7</v>
      </c>
      <c r="J856" s="141">
        <v>8.6</v>
      </c>
      <c r="K856" s="141">
        <v>26.1</v>
      </c>
      <c r="L856" s="141">
        <v>4.4</v>
      </c>
    </row>
    <row r="857" ht="23.25" spans="1:12">
      <c r="A857" s="141" t="s">
        <v>899</v>
      </c>
      <c r="B857" s="141" t="s">
        <v>955</v>
      </c>
      <c r="C857" s="142" t="s">
        <v>956</v>
      </c>
      <c r="D857" s="141" t="s">
        <v>571</v>
      </c>
      <c r="E857" s="141">
        <v>10.7</v>
      </c>
      <c r="F857" s="141">
        <v>7.9</v>
      </c>
      <c r="G857" s="141">
        <v>1.6</v>
      </c>
      <c r="H857" s="141">
        <v>15.6</v>
      </c>
      <c r="I857" s="141">
        <v>29.2</v>
      </c>
      <c r="J857" s="141">
        <v>89.5</v>
      </c>
      <c r="K857" s="141">
        <v>1.2</v>
      </c>
      <c r="L857" s="141">
        <v>1</v>
      </c>
    </row>
    <row r="858" ht="15" spans="1:12">
      <c r="A858" s="141" t="s">
        <v>899</v>
      </c>
      <c r="B858" s="141" t="s">
        <v>957</v>
      </c>
      <c r="C858" s="142" t="s">
        <v>15</v>
      </c>
      <c r="D858" s="141" t="s">
        <v>571</v>
      </c>
      <c r="E858" s="141">
        <v>9.4</v>
      </c>
      <c r="F858" s="141">
        <v>5.1</v>
      </c>
      <c r="G858" s="141">
        <v>15.1</v>
      </c>
      <c r="H858" s="141">
        <v>9.4</v>
      </c>
      <c r="I858" s="141">
        <v>32.2</v>
      </c>
      <c r="J858" s="141">
        <v>48.4</v>
      </c>
      <c r="K858" s="141">
        <v>80.4</v>
      </c>
      <c r="L858" s="141">
        <v>3.2</v>
      </c>
    </row>
    <row r="859" ht="15" spans="1:12">
      <c r="A859" s="141" t="s">
        <v>899</v>
      </c>
      <c r="B859" s="141" t="s">
        <v>958</v>
      </c>
      <c r="C859" s="142" t="s">
        <v>341</v>
      </c>
      <c r="D859" s="141" t="s">
        <v>571</v>
      </c>
      <c r="E859" s="141">
        <v>5.1</v>
      </c>
      <c r="F859" s="141">
        <v>4.1</v>
      </c>
      <c r="G859" s="141">
        <v>8</v>
      </c>
      <c r="H859" s="141">
        <v>39.6</v>
      </c>
      <c r="I859" s="141">
        <v>4.1</v>
      </c>
      <c r="J859" s="141">
        <v>3.4</v>
      </c>
      <c r="K859" s="141">
        <v>59</v>
      </c>
      <c r="L859" s="141">
        <v>6.5</v>
      </c>
    </row>
    <row r="860" ht="15" spans="1:12">
      <c r="A860" s="141" t="s">
        <v>899</v>
      </c>
      <c r="B860" s="141" t="s">
        <v>959</v>
      </c>
      <c r="C860" s="142" t="s">
        <v>15</v>
      </c>
      <c r="D860" s="141" t="s">
        <v>571</v>
      </c>
      <c r="E860" s="141">
        <v>5.3</v>
      </c>
      <c r="F860" s="141">
        <v>3.3</v>
      </c>
      <c r="G860" s="141">
        <v>4</v>
      </c>
      <c r="H860" s="141">
        <v>5.7</v>
      </c>
      <c r="I860" s="141">
        <v>99.9</v>
      </c>
      <c r="J860" s="141">
        <v>58.1</v>
      </c>
      <c r="K860" s="141">
        <v>14</v>
      </c>
      <c r="L860" s="141">
        <v>13.6</v>
      </c>
    </row>
    <row r="861" ht="15" spans="1:12">
      <c r="A861" s="141" t="s">
        <v>899</v>
      </c>
      <c r="B861" s="141" t="s">
        <v>960</v>
      </c>
      <c r="C861" s="142" t="s">
        <v>15</v>
      </c>
      <c r="D861" s="141" t="s">
        <v>571</v>
      </c>
      <c r="E861" s="141">
        <v>3</v>
      </c>
      <c r="F861" s="141">
        <v>3.1</v>
      </c>
      <c r="G861" s="141">
        <v>5.7</v>
      </c>
      <c r="H861" s="141">
        <v>10</v>
      </c>
      <c r="I861" s="141">
        <v>95.9</v>
      </c>
      <c r="J861" s="141">
        <v>68.3</v>
      </c>
      <c r="K861" s="141">
        <v>19</v>
      </c>
      <c r="L861" s="141">
        <v>8.6</v>
      </c>
    </row>
    <row r="862" ht="15" spans="1:12">
      <c r="A862" s="141" t="s">
        <v>899</v>
      </c>
      <c r="B862" s="141" t="s">
        <v>961</v>
      </c>
      <c r="C862" s="142" t="s">
        <v>13</v>
      </c>
      <c r="D862" s="141" t="s">
        <v>571</v>
      </c>
      <c r="E862" s="141">
        <v>10.2</v>
      </c>
      <c r="F862" s="141">
        <v>11</v>
      </c>
      <c r="G862" s="141">
        <v>20.6</v>
      </c>
      <c r="H862" s="141">
        <v>6.8</v>
      </c>
      <c r="I862" s="141">
        <v>4.7</v>
      </c>
      <c r="J862" s="141">
        <v>11.1</v>
      </c>
      <c r="K862" s="141">
        <v>66.9</v>
      </c>
      <c r="L862" s="141">
        <v>18.3</v>
      </c>
    </row>
    <row r="863" ht="15" spans="1:12">
      <c r="A863" s="141" t="s">
        <v>899</v>
      </c>
      <c r="B863" s="141" t="s">
        <v>962</v>
      </c>
      <c r="C863" s="142" t="s">
        <v>13</v>
      </c>
      <c r="D863" s="141" t="s">
        <v>571</v>
      </c>
      <c r="E863" s="141">
        <v>8</v>
      </c>
      <c r="F863" s="141">
        <v>19.1</v>
      </c>
      <c r="G863" s="141">
        <v>9.8</v>
      </c>
      <c r="H863" s="141">
        <v>22.6</v>
      </c>
      <c r="I863" s="141">
        <v>4</v>
      </c>
      <c r="J863" s="141">
        <v>5.8</v>
      </c>
      <c r="K863" s="141">
        <v>29.5</v>
      </c>
      <c r="L863" s="141">
        <v>21</v>
      </c>
    </row>
    <row r="864" ht="15" spans="1:12">
      <c r="A864" s="141" t="s">
        <v>899</v>
      </c>
      <c r="B864" s="141" t="s">
        <v>963</v>
      </c>
      <c r="C864" s="142" t="s">
        <v>627</v>
      </c>
      <c r="D864" s="141" t="s">
        <v>571</v>
      </c>
      <c r="E864" s="141">
        <v>8</v>
      </c>
      <c r="F864" s="141">
        <v>11.5</v>
      </c>
      <c r="G864" s="141">
        <v>1.7</v>
      </c>
      <c r="H864" s="141">
        <v>47.7</v>
      </c>
      <c r="I864" s="141">
        <v>1.8</v>
      </c>
      <c r="J864" s="141">
        <v>1.7</v>
      </c>
      <c r="K864" s="141">
        <v>15.8</v>
      </c>
      <c r="L864" s="141">
        <v>13.2</v>
      </c>
    </row>
    <row r="865" ht="15" spans="1:12">
      <c r="A865" s="141" t="s">
        <v>899</v>
      </c>
      <c r="B865" s="141" t="s">
        <v>964</v>
      </c>
      <c r="C865" s="142" t="s">
        <v>15</v>
      </c>
      <c r="D865" s="141" t="s">
        <v>571</v>
      </c>
      <c r="E865" s="141">
        <v>10.7</v>
      </c>
      <c r="F865" s="141">
        <v>12.4</v>
      </c>
      <c r="G865" s="141">
        <v>9.1</v>
      </c>
      <c r="H865" s="141">
        <v>9.9</v>
      </c>
      <c r="I865" s="141">
        <v>43</v>
      </c>
      <c r="J865" s="141">
        <v>42.1</v>
      </c>
      <c r="K865" s="141">
        <v>73.3</v>
      </c>
      <c r="L865" s="141">
        <v>18.2</v>
      </c>
    </row>
    <row r="866" ht="15" spans="1:12">
      <c r="A866" s="141" t="s">
        <v>899</v>
      </c>
      <c r="B866" s="141" t="s">
        <v>965</v>
      </c>
      <c r="C866" s="142" t="s">
        <v>131</v>
      </c>
      <c r="D866" s="141" t="s">
        <v>571</v>
      </c>
      <c r="E866" s="141">
        <v>9.8</v>
      </c>
      <c r="F866" s="141">
        <v>10.6</v>
      </c>
      <c r="G866" s="141">
        <v>10.8</v>
      </c>
      <c r="H866" s="141">
        <v>9</v>
      </c>
      <c r="I866" s="141">
        <v>17.6</v>
      </c>
      <c r="J866" s="141">
        <v>87.7</v>
      </c>
      <c r="K866" s="141">
        <v>37.7</v>
      </c>
      <c r="L866" s="141">
        <v>8.5</v>
      </c>
    </row>
    <row r="867" ht="15" spans="1:12">
      <c r="A867" s="141" t="s">
        <v>899</v>
      </c>
      <c r="B867" s="141" t="s">
        <v>966</v>
      </c>
      <c r="C867" s="142" t="s">
        <v>346</v>
      </c>
      <c r="D867" s="141" t="s">
        <v>571</v>
      </c>
      <c r="E867" s="141">
        <v>6.4</v>
      </c>
      <c r="F867" s="141">
        <v>6.5</v>
      </c>
      <c r="G867" s="141">
        <v>3.6</v>
      </c>
      <c r="H867" s="141">
        <v>42.2</v>
      </c>
      <c r="I867" s="141">
        <v>39.5</v>
      </c>
      <c r="J867" s="141">
        <v>9.4</v>
      </c>
      <c r="K867" s="141">
        <v>46</v>
      </c>
      <c r="L867" s="141">
        <v>10.7</v>
      </c>
    </row>
    <row r="868" ht="15" spans="1:12">
      <c r="A868" s="141" t="s">
        <v>899</v>
      </c>
      <c r="B868" s="141" t="s">
        <v>967</v>
      </c>
      <c r="C868" s="142" t="s">
        <v>191</v>
      </c>
      <c r="D868" s="141" t="s">
        <v>571</v>
      </c>
      <c r="E868" s="141">
        <v>6.2</v>
      </c>
      <c r="F868" s="141">
        <v>12.9</v>
      </c>
      <c r="G868" s="141">
        <v>3</v>
      </c>
      <c r="H868" s="141">
        <v>22.8</v>
      </c>
      <c r="I868" s="141">
        <v>16.8</v>
      </c>
      <c r="J868" s="141">
        <v>80.6</v>
      </c>
      <c r="K868" s="141">
        <v>1.8</v>
      </c>
      <c r="L868" s="141">
        <v>79</v>
      </c>
    </row>
    <row r="869" ht="15" spans="1:12">
      <c r="A869" s="141" t="s">
        <v>899</v>
      </c>
      <c r="B869" s="141" t="s">
        <v>968</v>
      </c>
      <c r="C869" s="142" t="s">
        <v>28</v>
      </c>
      <c r="D869" s="141" t="s">
        <v>571</v>
      </c>
      <c r="E869" s="141">
        <v>4.8</v>
      </c>
      <c r="F869" s="141">
        <v>1.8</v>
      </c>
      <c r="G869" s="141">
        <v>46.3</v>
      </c>
      <c r="H869" s="141">
        <v>7.9</v>
      </c>
      <c r="I869" s="141">
        <v>1.6</v>
      </c>
      <c r="J869" s="141"/>
      <c r="K869" s="141">
        <v>41.5</v>
      </c>
      <c r="L869" s="141">
        <v>2.5</v>
      </c>
    </row>
    <row r="870" ht="15" spans="1:12">
      <c r="A870" s="141" t="s">
        <v>899</v>
      </c>
      <c r="B870" s="141" t="s">
        <v>969</v>
      </c>
      <c r="C870" s="142" t="s">
        <v>28</v>
      </c>
      <c r="D870" s="141" t="s">
        <v>571</v>
      </c>
      <c r="E870" s="141">
        <v>3.1</v>
      </c>
      <c r="F870" s="141">
        <v>2.7</v>
      </c>
      <c r="G870" s="141">
        <v>39.7</v>
      </c>
      <c r="H870" s="141">
        <v>14.3</v>
      </c>
      <c r="I870" s="141">
        <v>3.6</v>
      </c>
      <c r="J870" s="141">
        <v>6.3</v>
      </c>
      <c r="K870" s="141">
        <v>47.5</v>
      </c>
      <c r="L870" s="141">
        <v>2.4</v>
      </c>
    </row>
    <row r="871" ht="15" spans="1:12">
      <c r="A871" s="141" t="s">
        <v>899</v>
      </c>
      <c r="B871" s="141" t="s">
        <v>970</v>
      </c>
      <c r="C871" s="142" t="s">
        <v>106</v>
      </c>
      <c r="D871" s="141" t="s">
        <v>571</v>
      </c>
      <c r="E871" s="141">
        <v>12.5</v>
      </c>
      <c r="F871" s="141">
        <v>19.6</v>
      </c>
      <c r="G871" s="141">
        <v>5.7</v>
      </c>
      <c r="H871" s="141">
        <v>21.5</v>
      </c>
      <c r="I871" s="141">
        <v>5</v>
      </c>
      <c r="J871" s="141">
        <v>3.6</v>
      </c>
      <c r="K871" s="141">
        <v>12.3</v>
      </c>
      <c r="L871" s="141">
        <v>6.3</v>
      </c>
    </row>
    <row r="872" ht="15" spans="1:12">
      <c r="A872" s="141" t="s">
        <v>899</v>
      </c>
      <c r="B872" s="141" t="s">
        <v>971</v>
      </c>
      <c r="C872" s="142" t="s">
        <v>199</v>
      </c>
      <c r="D872" s="141" t="s">
        <v>571</v>
      </c>
      <c r="E872" s="141">
        <v>2.8</v>
      </c>
      <c r="F872" s="141">
        <v>3.3</v>
      </c>
      <c r="G872" s="141">
        <v>43.1</v>
      </c>
      <c r="H872" s="141">
        <v>16.4</v>
      </c>
      <c r="I872" s="141">
        <v>5.4</v>
      </c>
      <c r="J872" s="141"/>
      <c r="K872" s="141">
        <v>33.9</v>
      </c>
      <c r="L872" s="141">
        <v>9.5</v>
      </c>
    </row>
    <row r="873" ht="15" spans="1:12">
      <c r="A873" s="141" t="s">
        <v>899</v>
      </c>
      <c r="B873" s="141" t="s">
        <v>972</v>
      </c>
      <c r="C873" s="142" t="s">
        <v>341</v>
      </c>
      <c r="D873" s="141" t="s">
        <v>571</v>
      </c>
      <c r="E873" s="141">
        <v>7.3</v>
      </c>
      <c r="F873" s="141">
        <v>3</v>
      </c>
      <c r="G873" s="141">
        <v>4.5</v>
      </c>
      <c r="H873" s="141">
        <v>45.1</v>
      </c>
      <c r="I873" s="141">
        <v>3.9</v>
      </c>
      <c r="J873" s="141">
        <v>3.6</v>
      </c>
      <c r="K873" s="141">
        <v>71.5</v>
      </c>
      <c r="L873" s="141">
        <v>5.2</v>
      </c>
    </row>
    <row r="874" ht="15" spans="1:12">
      <c r="A874" s="141" t="s">
        <v>899</v>
      </c>
      <c r="B874" s="141" t="s">
        <v>973</v>
      </c>
      <c r="C874" s="142" t="s">
        <v>142</v>
      </c>
      <c r="D874" s="141" t="s">
        <v>571</v>
      </c>
      <c r="E874" s="141">
        <v>7.9</v>
      </c>
      <c r="F874" s="141">
        <v>4.3</v>
      </c>
      <c r="G874" s="141">
        <v>1.9</v>
      </c>
      <c r="H874" s="141">
        <v>23.3</v>
      </c>
      <c r="I874" s="141"/>
      <c r="J874" s="141">
        <v>98.2</v>
      </c>
      <c r="K874" s="141">
        <v>11</v>
      </c>
      <c r="L874" s="141">
        <v>5.3</v>
      </c>
    </row>
    <row r="875" ht="15" spans="1:12">
      <c r="A875" s="141" t="s">
        <v>899</v>
      </c>
      <c r="B875" s="141" t="s">
        <v>974</v>
      </c>
      <c r="C875" s="142" t="s">
        <v>28</v>
      </c>
      <c r="D875" s="141" t="s">
        <v>571</v>
      </c>
      <c r="E875" s="141">
        <v>3.1</v>
      </c>
      <c r="F875" s="141">
        <v>1.1</v>
      </c>
      <c r="G875" s="141">
        <v>21.8</v>
      </c>
      <c r="H875" s="141">
        <v>32.3</v>
      </c>
      <c r="I875" s="141">
        <v>1.5</v>
      </c>
      <c r="J875" s="141"/>
      <c r="K875" s="141">
        <v>38.2</v>
      </c>
      <c r="L875" s="141">
        <v>2.4</v>
      </c>
    </row>
    <row r="876" ht="15" spans="1:12">
      <c r="A876" s="141" t="s">
        <v>899</v>
      </c>
      <c r="B876" s="141" t="s">
        <v>975</v>
      </c>
      <c r="C876" s="142" t="s">
        <v>28</v>
      </c>
      <c r="D876" s="141" t="s">
        <v>571</v>
      </c>
      <c r="E876" s="141">
        <v>3.1</v>
      </c>
      <c r="F876" s="141">
        <v>1.3</v>
      </c>
      <c r="G876" s="141">
        <v>12.9</v>
      </c>
      <c r="H876" s="141">
        <v>53.8</v>
      </c>
      <c r="I876" s="141">
        <v>3.1</v>
      </c>
      <c r="J876" s="141">
        <v>4.2</v>
      </c>
      <c r="K876" s="141">
        <v>24.5</v>
      </c>
      <c r="L876" s="141">
        <v>4</v>
      </c>
    </row>
    <row r="877" ht="15" spans="1:12">
      <c r="A877" s="141" t="s">
        <v>899</v>
      </c>
      <c r="B877" s="141" t="s">
        <v>976</v>
      </c>
      <c r="C877" s="142" t="s">
        <v>303</v>
      </c>
      <c r="D877" s="141" t="s">
        <v>571</v>
      </c>
      <c r="E877" s="141">
        <v>4.5</v>
      </c>
      <c r="F877" s="141">
        <v>12.3</v>
      </c>
      <c r="G877" s="141">
        <v>3.6</v>
      </c>
      <c r="H877" s="141">
        <v>31.8</v>
      </c>
      <c r="I877" s="141">
        <v>24.1</v>
      </c>
      <c r="J877" s="141">
        <v>77</v>
      </c>
      <c r="K877" s="141">
        <v>8.2</v>
      </c>
      <c r="L877" s="141">
        <v>11.7</v>
      </c>
    </row>
    <row r="878" ht="15" spans="1:12">
      <c r="A878" s="141" t="s">
        <v>899</v>
      </c>
      <c r="B878" s="141" t="s">
        <v>977</v>
      </c>
      <c r="C878" s="142" t="s">
        <v>15</v>
      </c>
      <c r="D878" s="141" t="s">
        <v>571</v>
      </c>
      <c r="E878" s="141">
        <v>9.7</v>
      </c>
      <c r="F878" s="141">
        <v>20.2</v>
      </c>
      <c r="G878" s="141">
        <v>6.5</v>
      </c>
      <c r="H878" s="141">
        <v>9.7</v>
      </c>
      <c r="I878" s="141">
        <v>50.6</v>
      </c>
      <c r="J878" s="141">
        <v>58.2</v>
      </c>
      <c r="K878" s="141">
        <v>76.8</v>
      </c>
      <c r="L878" s="141">
        <v>10.3</v>
      </c>
    </row>
    <row r="879" ht="15" spans="1:12">
      <c r="A879" s="141" t="s">
        <v>899</v>
      </c>
      <c r="B879" s="141" t="s">
        <v>978</v>
      </c>
      <c r="C879" s="142" t="s">
        <v>102</v>
      </c>
      <c r="D879" s="141" t="s">
        <v>571</v>
      </c>
      <c r="E879" s="141">
        <v>6.7</v>
      </c>
      <c r="F879" s="141">
        <v>7</v>
      </c>
      <c r="G879" s="141">
        <v>1.9</v>
      </c>
      <c r="H879" s="141">
        <v>31.5</v>
      </c>
      <c r="I879" s="141">
        <v>43.6</v>
      </c>
      <c r="J879" s="141">
        <v>3.1</v>
      </c>
      <c r="K879" s="141">
        <v>11.3</v>
      </c>
      <c r="L879" s="141">
        <v>4.2</v>
      </c>
    </row>
    <row r="880" ht="15" spans="1:12">
      <c r="A880" s="141" t="s">
        <v>899</v>
      </c>
      <c r="B880" s="141" t="s">
        <v>979</v>
      </c>
      <c r="C880" s="142" t="s">
        <v>13</v>
      </c>
      <c r="D880" s="141" t="s">
        <v>571</v>
      </c>
      <c r="E880" s="141">
        <v>9.3</v>
      </c>
      <c r="F880" s="141">
        <v>10.3</v>
      </c>
      <c r="G880" s="141">
        <v>16.1</v>
      </c>
      <c r="H880" s="141">
        <v>11.7</v>
      </c>
      <c r="I880" s="141">
        <v>7.2</v>
      </c>
      <c r="J880" s="141">
        <v>55.8</v>
      </c>
      <c r="K880" s="141">
        <v>60</v>
      </c>
      <c r="L880" s="141">
        <v>17.4</v>
      </c>
    </row>
    <row r="881" ht="15" spans="1:12">
      <c r="A881" s="141" t="s">
        <v>899</v>
      </c>
      <c r="B881" s="141" t="s">
        <v>980</v>
      </c>
      <c r="C881" s="142" t="s">
        <v>102</v>
      </c>
      <c r="D881" s="141" t="s">
        <v>571</v>
      </c>
      <c r="E881" s="141">
        <v>4.5</v>
      </c>
      <c r="F881" s="141">
        <v>1.6</v>
      </c>
      <c r="G881" s="141">
        <v>1.5</v>
      </c>
      <c r="H881" s="141">
        <v>41.7</v>
      </c>
      <c r="I881" s="141">
        <v>6.6</v>
      </c>
      <c r="J881" s="141">
        <v>2</v>
      </c>
      <c r="K881" s="141">
        <v>4.9</v>
      </c>
      <c r="L881" s="141">
        <v>9.4</v>
      </c>
    </row>
    <row r="882" ht="15" spans="1:12">
      <c r="A882" s="141" t="s">
        <v>899</v>
      </c>
      <c r="B882" s="141" t="s">
        <v>981</v>
      </c>
      <c r="C882" s="142" t="s">
        <v>199</v>
      </c>
      <c r="D882" s="141" t="s">
        <v>571</v>
      </c>
      <c r="E882" s="141">
        <v>3</v>
      </c>
      <c r="F882" s="141">
        <v>2.1</v>
      </c>
      <c r="G882" s="141">
        <v>42.9</v>
      </c>
      <c r="H882" s="141">
        <v>5.7</v>
      </c>
      <c r="I882" s="141">
        <v>1.3</v>
      </c>
      <c r="J882" s="141">
        <v>2.9</v>
      </c>
      <c r="K882" s="141">
        <v>17.2</v>
      </c>
      <c r="L882" s="141">
        <v>8.4</v>
      </c>
    </row>
    <row r="883" ht="15" spans="1:12">
      <c r="A883" s="141" t="s">
        <v>899</v>
      </c>
      <c r="B883" s="141" t="s">
        <v>982</v>
      </c>
      <c r="C883" s="142" t="s">
        <v>824</v>
      </c>
      <c r="D883" s="141" t="s">
        <v>571</v>
      </c>
      <c r="E883" s="141">
        <v>14.9</v>
      </c>
      <c r="F883" s="141">
        <v>16.3</v>
      </c>
      <c r="G883" s="141">
        <v>1.3</v>
      </c>
      <c r="H883" s="141">
        <v>10</v>
      </c>
      <c r="I883" s="141">
        <v>1.7</v>
      </c>
      <c r="J883" s="141">
        <v>21.7</v>
      </c>
      <c r="K883" s="141">
        <v>20.2</v>
      </c>
      <c r="L883" s="141">
        <v>11.2</v>
      </c>
    </row>
    <row r="884" ht="15" spans="1:12">
      <c r="A884" s="141" t="s">
        <v>899</v>
      </c>
      <c r="B884" s="141" t="s">
        <v>983</v>
      </c>
      <c r="C884" s="142" t="s">
        <v>153</v>
      </c>
      <c r="D884" s="141" t="s">
        <v>571</v>
      </c>
      <c r="E884" s="141">
        <v>11.4</v>
      </c>
      <c r="F884" s="141">
        <v>14.5</v>
      </c>
      <c r="G884" s="141">
        <v>1.2</v>
      </c>
      <c r="H884" s="141">
        <v>31.2</v>
      </c>
      <c r="I884" s="141">
        <v>1.3</v>
      </c>
      <c r="J884" s="141">
        <v>5.3</v>
      </c>
      <c r="K884" s="141"/>
      <c r="L884" s="141">
        <v>30.8</v>
      </c>
    </row>
    <row r="885" ht="15" spans="1:12">
      <c r="A885" s="141" t="s">
        <v>899</v>
      </c>
      <c r="B885" s="141" t="s">
        <v>984</v>
      </c>
      <c r="C885" s="142" t="s">
        <v>341</v>
      </c>
      <c r="D885" s="141" t="s">
        <v>571</v>
      </c>
      <c r="E885" s="141">
        <v>6.8</v>
      </c>
      <c r="F885" s="141">
        <v>7</v>
      </c>
      <c r="G885" s="141">
        <v>6.4</v>
      </c>
      <c r="H885" s="141">
        <v>30.5</v>
      </c>
      <c r="I885" s="141">
        <v>3.4</v>
      </c>
      <c r="J885" s="141">
        <v>2.3</v>
      </c>
      <c r="K885" s="141">
        <v>54.5</v>
      </c>
      <c r="L885" s="141">
        <v>5.1</v>
      </c>
    </row>
    <row r="886" ht="15" spans="1:12">
      <c r="A886" s="141" t="s">
        <v>899</v>
      </c>
      <c r="B886" s="141" t="s">
        <v>985</v>
      </c>
      <c r="C886" s="142" t="s">
        <v>272</v>
      </c>
      <c r="D886" s="141" t="s">
        <v>571</v>
      </c>
      <c r="E886" s="141">
        <v>18.2</v>
      </c>
      <c r="F886" s="141">
        <v>12.1</v>
      </c>
      <c r="G886" s="141">
        <v>3.1</v>
      </c>
      <c r="H886" s="141">
        <v>17.3</v>
      </c>
      <c r="I886" s="141">
        <v>2.1</v>
      </c>
      <c r="J886" s="141">
        <v>4.8</v>
      </c>
      <c r="K886" s="141">
        <v>47.9</v>
      </c>
      <c r="L886" s="141">
        <v>6.6</v>
      </c>
    </row>
    <row r="887" ht="15" spans="1:12">
      <c r="A887" s="141" t="s">
        <v>899</v>
      </c>
      <c r="B887" s="141" t="s">
        <v>986</v>
      </c>
      <c r="C887" s="142" t="s">
        <v>684</v>
      </c>
      <c r="D887" s="141" t="s">
        <v>571</v>
      </c>
      <c r="E887" s="141">
        <v>6.2</v>
      </c>
      <c r="F887" s="141">
        <v>12.3</v>
      </c>
      <c r="G887" s="141">
        <v>4.5</v>
      </c>
      <c r="H887" s="141">
        <v>12.3</v>
      </c>
      <c r="I887" s="141">
        <v>37.8</v>
      </c>
      <c r="J887" s="141">
        <v>55</v>
      </c>
      <c r="K887" s="141">
        <v>8</v>
      </c>
      <c r="L887" s="141">
        <v>89.3</v>
      </c>
    </row>
    <row r="888" ht="15" spans="1:12">
      <c r="A888" s="141" t="s">
        <v>899</v>
      </c>
      <c r="B888" s="141" t="s">
        <v>987</v>
      </c>
      <c r="C888" s="142" t="s">
        <v>142</v>
      </c>
      <c r="D888" s="141" t="s">
        <v>571</v>
      </c>
      <c r="E888" s="141">
        <v>4.7</v>
      </c>
      <c r="F888" s="141">
        <v>1.9</v>
      </c>
      <c r="G888" s="141">
        <v>1.4</v>
      </c>
      <c r="H888" s="141">
        <v>27.7</v>
      </c>
      <c r="I888" s="141">
        <v>8.7</v>
      </c>
      <c r="J888" s="141">
        <v>98.2</v>
      </c>
      <c r="K888" s="141">
        <v>33.1</v>
      </c>
      <c r="L888" s="141">
        <v>3.8</v>
      </c>
    </row>
    <row r="889" ht="15" spans="1:12">
      <c r="A889" s="141" t="s">
        <v>899</v>
      </c>
      <c r="B889" s="141" t="s">
        <v>988</v>
      </c>
      <c r="C889" s="142" t="s">
        <v>15</v>
      </c>
      <c r="D889" s="141" t="s">
        <v>571</v>
      </c>
      <c r="E889" s="141">
        <v>3.7</v>
      </c>
      <c r="F889" s="141">
        <v>3.7</v>
      </c>
      <c r="G889" s="141">
        <v>15</v>
      </c>
      <c r="H889" s="141">
        <v>5.2</v>
      </c>
      <c r="I889" s="141">
        <v>82.8</v>
      </c>
      <c r="J889" s="141">
        <v>57.2</v>
      </c>
      <c r="K889" s="141">
        <v>6.7</v>
      </c>
      <c r="L889" s="141">
        <v>3.2</v>
      </c>
    </row>
    <row r="890" ht="15" spans="1:12">
      <c r="A890" s="141" t="s">
        <v>899</v>
      </c>
      <c r="B890" s="141" t="s">
        <v>989</v>
      </c>
      <c r="C890" s="142" t="s">
        <v>288</v>
      </c>
      <c r="D890" s="141" t="s">
        <v>571</v>
      </c>
      <c r="E890" s="141">
        <v>6.7</v>
      </c>
      <c r="F890" s="141">
        <v>9.8</v>
      </c>
      <c r="G890" s="141">
        <v>21.5</v>
      </c>
      <c r="H890" s="141">
        <v>16.3</v>
      </c>
      <c r="I890" s="141">
        <v>38.2</v>
      </c>
      <c r="J890" s="141"/>
      <c r="K890" s="141">
        <v>37.1</v>
      </c>
      <c r="L890" s="141">
        <v>50</v>
      </c>
    </row>
    <row r="891" ht="15" spans="1:12">
      <c r="A891" s="141" t="s">
        <v>899</v>
      </c>
      <c r="B891" s="141" t="s">
        <v>990</v>
      </c>
      <c r="C891" s="142" t="s">
        <v>873</v>
      </c>
      <c r="D891" s="141" t="s">
        <v>571</v>
      </c>
      <c r="E891" s="141">
        <v>6.7</v>
      </c>
      <c r="F891" s="141">
        <v>10.2</v>
      </c>
      <c r="G891" s="141">
        <v>2.2</v>
      </c>
      <c r="H891" s="141">
        <v>18.4</v>
      </c>
      <c r="I891" s="141">
        <v>86.5</v>
      </c>
      <c r="J891" s="141">
        <v>15.2</v>
      </c>
      <c r="K891" s="141">
        <v>13.9</v>
      </c>
      <c r="L891" s="141">
        <v>25.7</v>
      </c>
    </row>
    <row r="892" ht="15" spans="1:12">
      <c r="A892" s="141" t="s">
        <v>899</v>
      </c>
      <c r="B892" s="141" t="s">
        <v>991</v>
      </c>
      <c r="C892" s="142" t="s">
        <v>41</v>
      </c>
      <c r="D892" s="141" t="s">
        <v>571</v>
      </c>
      <c r="E892" s="141">
        <v>3.9</v>
      </c>
      <c r="F892" s="141">
        <v>10.4</v>
      </c>
      <c r="G892" s="141">
        <v>2.7</v>
      </c>
      <c r="H892" s="141">
        <v>2.5</v>
      </c>
      <c r="I892" s="141">
        <v>99.9</v>
      </c>
      <c r="J892" s="141">
        <v>99.4</v>
      </c>
      <c r="K892" s="141">
        <v>5.7</v>
      </c>
      <c r="L892" s="141">
        <v>8.1</v>
      </c>
    </row>
    <row r="893" ht="15" spans="1:12">
      <c r="A893" s="141" t="s">
        <v>899</v>
      </c>
      <c r="B893" s="141" t="s">
        <v>992</v>
      </c>
      <c r="C893" s="142" t="s">
        <v>15</v>
      </c>
      <c r="D893" s="141" t="s">
        <v>571</v>
      </c>
      <c r="E893" s="141">
        <v>3.1</v>
      </c>
      <c r="F893" s="141">
        <v>11.9</v>
      </c>
      <c r="G893" s="141">
        <v>5.1</v>
      </c>
      <c r="H893" s="141">
        <v>5.2</v>
      </c>
      <c r="I893" s="141">
        <v>69.8</v>
      </c>
      <c r="J893" s="141">
        <v>61.8</v>
      </c>
      <c r="K893" s="141">
        <v>22.4</v>
      </c>
      <c r="L893" s="141">
        <v>6.3</v>
      </c>
    </row>
    <row r="894" ht="15" spans="1:12">
      <c r="A894" s="141" t="s">
        <v>899</v>
      </c>
      <c r="B894" s="141" t="s">
        <v>993</v>
      </c>
      <c r="C894" s="142" t="s">
        <v>102</v>
      </c>
      <c r="D894" s="141" t="s">
        <v>571</v>
      </c>
      <c r="E894" s="141">
        <v>4.6</v>
      </c>
      <c r="F894" s="141">
        <v>6.4</v>
      </c>
      <c r="G894" s="141">
        <v>1.2</v>
      </c>
      <c r="H894" s="141">
        <v>50.3</v>
      </c>
      <c r="I894" s="141">
        <v>3.3</v>
      </c>
      <c r="J894" s="141">
        <v>2.3</v>
      </c>
      <c r="K894" s="141">
        <v>14.9</v>
      </c>
      <c r="L894" s="141">
        <v>9.3</v>
      </c>
    </row>
    <row r="895" ht="23.25" spans="1:12">
      <c r="A895" s="141" t="s">
        <v>899</v>
      </c>
      <c r="B895" s="141" t="s">
        <v>994</v>
      </c>
      <c r="C895" s="142" t="s">
        <v>995</v>
      </c>
      <c r="D895" s="141" t="s">
        <v>571</v>
      </c>
      <c r="E895" s="141">
        <v>5.5</v>
      </c>
      <c r="F895" s="141">
        <v>9.2</v>
      </c>
      <c r="G895" s="141">
        <v>1.4</v>
      </c>
      <c r="H895" s="141">
        <v>18.6</v>
      </c>
      <c r="I895" s="141">
        <v>72.6</v>
      </c>
      <c r="J895" s="141">
        <v>10</v>
      </c>
      <c r="K895" s="141">
        <v>6.2</v>
      </c>
      <c r="L895" s="141">
        <v>99.6</v>
      </c>
    </row>
    <row r="896" ht="15" spans="1:12">
      <c r="A896" s="141" t="s">
        <v>899</v>
      </c>
      <c r="B896" s="141" t="s">
        <v>996</v>
      </c>
      <c r="C896" s="142" t="s">
        <v>13</v>
      </c>
      <c r="D896" s="141" t="s">
        <v>571</v>
      </c>
      <c r="E896" s="141">
        <v>11</v>
      </c>
      <c r="F896" s="141">
        <v>7.2</v>
      </c>
      <c r="G896" s="141">
        <v>15.4</v>
      </c>
      <c r="H896" s="141">
        <v>14.4</v>
      </c>
      <c r="I896" s="141">
        <v>36.1</v>
      </c>
      <c r="J896" s="141">
        <v>28.6</v>
      </c>
      <c r="K896" s="141">
        <v>27.2</v>
      </c>
      <c r="L896" s="141">
        <v>56.8</v>
      </c>
    </row>
    <row r="897" ht="15" spans="1:12">
      <c r="A897" s="141" t="s">
        <v>899</v>
      </c>
      <c r="B897" s="141" t="s">
        <v>997</v>
      </c>
      <c r="C897" s="142" t="s">
        <v>53</v>
      </c>
      <c r="D897" s="141" t="s">
        <v>571</v>
      </c>
      <c r="E897" s="141">
        <v>6.6</v>
      </c>
      <c r="F897" s="141">
        <v>22.6</v>
      </c>
      <c r="G897" s="141">
        <v>29</v>
      </c>
      <c r="H897" s="141">
        <v>1.8</v>
      </c>
      <c r="I897" s="141">
        <v>4.1</v>
      </c>
      <c r="J897" s="141"/>
      <c r="K897" s="141">
        <v>67.8</v>
      </c>
      <c r="L897" s="141">
        <v>13.8</v>
      </c>
    </row>
    <row r="898" ht="15" spans="1:12">
      <c r="A898" s="141" t="s">
        <v>899</v>
      </c>
      <c r="B898" s="141" t="s">
        <v>998</v>
      </c>
      <c r="C898" s="142" t="s">
        <v>102</v>
      </c>
      <c r="D898" s="141" t="s">
        <v>571</v>
      </c>
      <c r="E898" s="141">
        <v>2.8</v>
      </c>
      <c r="F898" s="141">
        <v>3.4</v>
      </c>
      <c r="G898" s="141">
        <v>2</v>
      </c>
      <c r="H898" s="141">
        <v>46.5</v>
      </c>
      <c r="I898" s="141">
        <v>19.7</v>
      </c>
      <c r="J898" s="141">
        <v>15.2</v>
      </c>
      <c r="K898" s="141">
        <v>11.2</v>
      </c>
      <c r="L898" s="141">
        <v>4.9</v>
      </c>
    </row>
    <row r="899" ht="15" spans="1:12">
      <c r="A899" s="141" t="s">
        <v>899</v>
      </c>
      <c r="B899" s="141" t="s">
        <v>999</v>
      </c>
      <c r="C899" s="142" t="s">
        <v>41</v>
      </c>
      <c r="D899" s="141" t="s">
        <v>571</v>
      </c>
      <c r="E899" s="141">
        <v>2.8</v>
      </c>
      <c r="F899" s="141">
        <v>2.6</v>
      </c>
      <c r="G899" s="141">
        <v>12.5</v>
      </c>
      <c r="H899" s="141">
        <v>35</v>
      </c>
      <c r="I899" s="141">
        <v>3.1</v>
      </c>
      <c r="J899" s="141">
        <v>6.5</v>
      </c>
      <c r="K899" s="141">
        <v>37.6</v>
      </c>
      <c r="L899" s="141">
        <v>4.1</v>
      </c>
    </row>
    <row r="900" ht="15" spans="1:12">
      <c r="A900" s="141" t="s">
        <v>899</v>
      </c>
      <c r="B900" s="141" t="s">
        <v>1000</v>
      </c>
      <c r="C900" s="142" t="s">
        <v>199</v>
      </c>
      <c r="D900" s="141" t="s">
        <v>571</v>
      </c>
      <c r="E900" s="141">
        <v>6.5</v>
      </c>
      <c r="F900" s="141">
        <v>19.2</v>
      </c>
      <c r="G900" s="141">
        <v>29.9</v>
      </c>
      <c r="H900" s="141">
        <v>9.3</v>
      </c>
      <c r="I900" s="141">
        <v>1.9</v>
      </c>
      <c r="J900" s="141">
        <v>13.5</v>
      </c>
      <c r="K900" s="141">
        <v>22.3</v>
      </c>
      <c r="L900" s="141">
        <v>16.4</v>
      </c>
    </row>
    <row r="901" ht="15" spans="1:12">
      <c r="A901" s="141" t="s">
        <v>899</v>
      </c>
      <c r="B901" s="141" t="s">
        <v>1001</v>
      </c>
      <c r="C901" s="142" t="s">
        <v>755</v>
      </c>
      <c r="D901" s="141" t="s">
        <v>571</v>
      </c>
      <c r="E901" s="141">
        <v>9</v>
      </c>
      <c r="F901" s="141">
        <v>6.3</v>
      </c>
      <c r="G901" s="141">
        <v>3.9</v>
      </c>
      <c r="H901" s="141">
        <v>37.2</v>
      </c>
      <c r="I901" s="141">
        <v>3</v>
      </c>
      <c r="J901" s="141">
        <v>2.3</v>
      </c>
      <c r="K901" s="141">
        <v>50.6</v>
      </c>
      <c r="L901" s="141">
        <v>22</v>
      </c>
    </row>
    <row r="902" ht="15" spans="1:12">
      <c r="A902" s="141" t="s">
        <v>899</v>
      </c>
      <c r="B902" s="141" t="s">
        <v>1002</v>
      </c>
      <c r="C902" s="142" t="s">
        <v>41</v>
      </c>
      <c r="D902" s="141" t="s">
        <v>571</v>
      </c>
      <c r="E902" s="141">
        <v>10.8</v>
      </c>
      <c r="F902" s="141">
        <v>20.2</v>
      </c>
      <c r="G902" s="141">
        <v>2.4</v>
      </c>
      <c r="H902" s="141">
        <v>20</v>
      </c>
      <c r="I902" s="141">
        <v>14.3</v>
      </c>
      <c r="J902" s="141">
        <v>36.8</v>
      </c>
      <c r="K902" s="141">
        <v>13.7</v>
      </c>
      <c r="L902" s="141">
        <v>11.4</v>
      </c>
    </row>
    <row r="903" ht="15" spans="1:12">
      <c r="A903" s="141" t="s">
        <v>899</v>
      </c>
      <c r="B903" s="141" t="s">
        <v>1003</v>
      </c>
      <c r="C903" s="142" t="s">
        <v>102</v>
      </c>
      <c r="D903" s="141" t="s">
        <v>571</v>
      </c>
      <c r="E903" s="141">
        <v>7.6</v>
      </c>
      <c r="F903" s="141">
        <v>4.4</v>
      </c>
      <c r="G903" s="141">
        <v>2.3</v>
      </c>
      <c r="H903" s="141">
        <v>42.1</v>
      </c>
      <c r="I903" s="141">
        <v>18.1</v>
      </c>
      <c r="J903" s="141">
        <v>10.8</v>
      </c>
      <c r="K903" s="141">
        <v>64.9</v>
      </c>
      <c r="L903" s="141">
        <v>4.8</v>
      </c>
    </row>
    <row r="904" ht="15" spans="1:12">
      <c r="A904" s="141" t="s">
        <v>899</v>
      </c>
      <c r="B904" s="141" t="s">
        <v>1004</v>
      </c>
      <c r="C904" s="142" t="s">
        <v>13</v>
      </c>
      <c r="D904" s="141" t="s">
        <v>571</v>
      </c>
      <c r="E904" s="141">
        <v>4.7</v>
      </c>
      <c r="F904" s="141">
        <v>5.4</v>
      </c>
      <c r="G904" s="141">
        <v>9.8</v>
      </c>
      <c r="H904" s="141">
        <v>32.8</v>
      </c>
      <c r="I904" s="141">
        <v>12</v>
      </c>
      <c r="J904" s="141">
        <v>11.4</v>
      </c>
      <c r="K904" s="141">
        <v>37.3</v>
      </c>
      <c r="L904" s="141">
        <v>53</v>
      </c>
    </row>
    <row r="905" ht="15" spans="1:12">
      <c r="A905" s="141" t="s">
        <v>899</v>
      </c>
      <c r="B905" s="141" t="s">
        <v>1005</v>
      </c>
      <c r="C905" s="142" t="s">
        <v>627</v>
      </c>
      <c r="D905" s="141" t="s">
        <v>571</v>
      </c>
      <c r="E905" s="141">
        <v>4.7</v>
      </c>
      <c r="F905" s="141">
        <v>3.8</v>
      </c>
      <c r="G905" s="141">
        <v>2.1</v>
      </c>
      <c r="H905" s="141">
        <v>45</v>
      </c>
      <c r="I905" s="141">
        <v>64.6</v>
      </c>
      <c r="J905" s="141">
        <v>3.2</v>
      </c>
      <c r="K905" s="141">
        <v>17.9</v>
      </c>
      <c r="L905" s="141">
        <v>15.4</v>
      </c>
    </row>
    <row r="906" ht="15" spans="1:12">
      <c r="A906" s="141" t="s">
        <v>899</v>
      </c>
      <c r="B906" s="141" t="s">
        <v>1006</v>
      </c>
      <c r="C906" s="142" t="s">
        <v>640</v>
      </c>
      <c r="D906" s="141" t="s">
        <v>571</v>
      </c>
      <c r="E906" s="141">
        <v>5.2</v>
      </c>
      <c r="F906" s="141">
        <v>4</v>
      </c>
      <c r="G906" s="141">
        <v>2.6</v>
      </c>
      <c r="H906" s="141">
        <v>42.8</v>
      </c>
      <c r="I906" s="141">
        <v>32.2</v>
      </c>
      <c r="J906" s="141">
        <v>1.7</v>
      </c>
      <c r="K906" s="141">
        <v>52</v>
      </c>
      <c r="L906" s="141">
        <v>18.1</v>
      </c>
    </row>
    <row r="907" ht="15" spans="1:12">
      <c r="A907" s="141" t="s">
        <v>899</v>
      </c>
      <c r="B907" s="141" t="s">
        <v>1007</v>
      </c>
      <c r="C907" s="142" t="s">
        <v>640</v>
      </c>
      <c r="D907" s="141" t="s">
        <v>571</v>
      </c>
      <c r="E907" s="141">
        <v>6.8</v>
      </c>
      <c r="F907" s="141">
        <v>17.9</v>
      </c>
      <c r="G907" s="141">
        <v>1.5</v>
      </c>
      <c r="H907" s="141">
        <v>29.2</v>
      </c>
      <c r="I907" s="141">
        <v>6.7</v>
      </c>
      <c r="J907" s="141">
        <v>1.7</v>
      </c>
      <c r="K907" s="141">
        <v>6</v>
      </c>
      <c r="L907" s="141">
        <v>20.7</v>
      </c>
    </row>
    <row r="908" ht="15" spans="1:12">
      <c r="A908" s="141" t="s">
        <v>899</v>
      </c>
      <c r="B908" s="141" t="s">
        <v>1008</v>
      </c>
      <c r="C908" s="142" t="s">
        <v>72</v>
      </c>
      <c r="D908" s="141" t="s">
        <v>571</v>
      </c>
      <c r="E908" s="141">
        <v>13.6</v>
      </c>
      <c r="F908" s="141">
        <v>8.4</v>
      </c>
      <c r="G908" s="141">
        <v>8</v>
      </c>
      <c r="H908" s="141">
        <v>18.2</v>
      </c>
      <c r="I908" s="141">
        <v>23</v>
      </c>
      <c r="J908" s="141">
        <v>22.5</v>
      </c>
      <c r="K908" s="141">
        <v>68.3</v>
      </c>
      <c r="L908" s="141">
        <v>5.1</v>
      </c>
    </row>
    <row r="909" ht="15" spans="1:12">
      <c r="A909" s="141" t="s">
        <v>899</v>
      </c>
      <c r="B909" s="141" t="s">
        <v>1009</v>
      </c>
      <c r="C909" s="142" t="s">
        <v>755</v>
      </c>
      <c r="D909" s="141" t="s">
        <v>571</v>
      </c>
      <c r="E909" s="141">
        <v>6.3</v>
      </c>
      <c r="F909" s="141">
        <v>1.3</v>
      </c>
      <c r="G909" s="141">
        <v>4.8</v>
      </c>
      <c r="H909" s="141">
        <v>28.9</v>
      </c>
      <c r="I909" s="141">
        <v>50.3</v>
      </c>
      <c r="J909" s="141">
        <v>1.8</v>
      </c>
      <c r="K909" s="141">
        <v>39</v>
      </c>
      <c r="L909" s="141">
        <v>23.1</v>
      </c>
    </row>
    <row r="910" ht="15" spans="1:12">
      <c r="A910" s="141" t="s">
        <v>899</v>
      </c>
      <c r="B910" s="141" t="s">
        <v>1010</v>
      </c>
      <c r="C910" s="142" t="s">
        <v>346</v>
      </c>
      <c r="D910" s="141" t="s">
        <v>571</v>
      </c>
      <c r="E910" s="141">
        <v>4</v>
      </c>
      <c r="F910" s="141">
        <v>2.8</v>
      </c>
      <c r="G910" s="141">
        <v>4.2</v>
      </c>
      <c r="H910" s="141">
        <v>48.3</v>
      </c>
      <c r="I910" s="141">
        <v>11.3</v>
      </c>
      <c r="J910" s="141">
        <v>17.8</v>
      </c>
      <c r="K910" s="141">
        <v>25.8</v>
      </c>
      <c r="L910" s="141">
        <v>14</v>
      </c>
    </row>
    <row r="911" ht="15" spans="1:12">
      <c r="A911" s="141" t="s">
        <v>899</v>
      </c>
      <c r="B911" s="141" t="s">
        <v>1011</v>
      </c>
      <c r="C911" s="142" t="s">
        <v>131</v>
      </c>
      <c r="D911" s="141" t="s">
        <v>571</v>
      </c>
      <c r="E911" s="141">
        <v>11.4</v>
      </c>
      <c r="F911" s="141">
        <v>14.6</v>
      </c>
      <c r="G911" s="141">
        <v>3.4</v>
      </c>
      <c r="H911" s="141">
        <v>12</v>
      </c>
      <c r="I911" s="141">
        <v>45.8</v>
      </c>
      <c r="J911" s="141">
        <v>33.3</v>
      </c>
      <c r="K911" s="141">
        <v>27.6</v>
      </c>
      <c r="L911" s="141">
        <v>13.8</v>
      </c>
    </row>
    <row r="912" ht="15" spans="1:12">
      <c r="A912" s="141" t="s">
        <v>899</v>
      </c>
      <c r="B912" s="141" t="s">
        <v>1012</v>
      </c>
      <c r="C912" s="142" t="s">
        <v>590</v>
      </c>
      <c r="D912" s="141" t="s">
        <v>571</v>
      </c>
      <c r="E912" s="141">
        <v>7.9</v>
      </c>
      <c r="F912" s="141">
        <v>36.7</v>
      </c>
      <c r="G912" s="141">
        <v>1.4</v>
      </c>
      <c r="H912" s="141">
        <v>21.5</v>
      </c>
      <c r="I912" s="141">
        <v>2.4</v>
      </c>
      <c r="J912" s="141">
        <v>7.9</v>
      </c>
      <c r="K912" s="141">
        <v>7.3</v>
      </c>
      <c r="L912" s="141">
        <v>83.7</v>
      </c>
    </row>
    <row r="913" ht="15" spans="1:12">
      <c r="A913" s="141" t="s">
        <v>899</v>
      </c>
      <c r="B913" s="141" t="s">
        <v>1013</v>
      </c>
      <c r="C913" s="142" t="s">
        <v>41</v>
      </c>
      <c r="D913" s="141" t="s">
        <v>571</v>
      </c>
      <c r="E913" s="141">
        <v>10.8</v>
      </c>
      <c r="F913" s="141">
        <v>46.2</v>
      </c>
      <c r="G913" s="141">
        <v>14.5</v>
      </c>
      <c r="H913" s="141">
        <v>11.2</v>
      </c>
      <c r="I913" s="141">
        <v>3.8</v>
      </c>
      <c r="J913" s="141">
        <v>12.5</v>
      </c>
      <c r="K913" s="141">
        <v>27.7</v>
      </c>
      <c r="L913" s="141">
        <v>60.8</v>
      </c>
    </row>
    <row r="914" ht="15" spans="1:12">
      <c r="A914" s="141" t="s">
        <v>899</v>
      </c>
      <c r="B914" s="141" t="s">
        <v>1014</v>
      </c>
      <c r="C914" s="142" t="s">
        <v>341</v>
      </c>
      <c r="D914" s="141" t="s">
        <v>571</v>
      </c>
      <c r="E914" s="141">
        <v>11.3</v>
      </c>
      <c r="F914" s="141">
        <v>4.1</v>
      </c>
      <c r="G914" s="141">
        <v>3.9</v>
      </c>
      <c r="H914" s="141">
        <v>29.9</v>
      </c>
      <c r="I914" s="141">
        <v>2.8</v>
      </c>
      <c r="J914" s="141">
        <v>5</v>
      </c>
      <c r="K914" s="141">
        <v>71.8</v>
      </c>
      <c r="L914" s="141">
        <v>5.5</v>
      </c>
    </row>
    <row r="915" ht="15" spans="1:12">
      <c r="A915" s="141" t="s">
        <v>899</v>
      </c>
      <c r="B915" s="141" t="s">
        <v>1015</v>
      </c>
      <c r="C915" s="142" t="s">
        <v>102</v>
      </c>
      <c r="D915" s="141" t="s">
        <v>571</v>
      </c>
      <c r="E915" s="141">
        <v>3.2</v>
      </c>
      <c r="F915" s="141">
        <v>2</v>
      </c>
      <c r="G915" s="141">
        <v>1.5</v>
      </c>
      <c r="H915" s="141">
        <v>63.9</v>
      </c>
      <c r="I915" s="141">
        <v>2.5</v>
      </c>
      <c r="J915" s="141">
        <v>1.2</v>
      </c>
      <c r="K915" s="141">
        <v>5.3</v>
      </c>
      <c r="L915" s="141">
        <v>4.1</v>
      </c>
    </row>
    <row r="916" ht="15" spans="1:12">
      <c r="A916" s="141" t="s">
        <v>899</v>
      </c>
      <c r="B916" s="141" t="s">
        <v>1016</v>
      </c>
      <c r="C916" s="142" t="s">
        <v>140</v>
      </c>
      <c r="D916" s="141" t="s">
        <v>571</v>
      </c>
      <c r="E916" s="141">
        <v>23</v>
      </c>
      <c r="F916" s="141">
        <v>17.8</v>
      </c>
      <c r="G916" s="141">
        <v>2.7</v>
      </c>
      <c r="H916" s="141">
        <v>5.1</v>
      </c>
      <c r="I916" s="141">
        <v>1.3</v>
      </c>
      <c r="J916" s="141">
        <v>9.2</v>
      </c>
      <c r="K916" s="141">
        <v>31.8</v>
      </c>
      <c r="L916" s="141">
        <v>4.5</v>
      </c>
    </row>
    <row r="917" ht="15" spans="1:12">
      <c r="A917" s="141" t="s">
        <v>899</v>
      </c>
      <c r="B917" s="141" t="s">
        <v>1017</v>
      </c>
      <c r="C917" s="142" t="s">
        <v>140</v>
      </c>
      <c r="D917" s="141" t="s">
        <v>571</v>
      </c>
      <c r="E917" s="141">
        <v>3.8</v>
      </c>
      <c r="F917" s="141">
        <v>7.7</v>
      </c>
      <c r="G917" s="141">
        <v>1.4</v>
      </c>
      <c r="H917" s="141">
        <v>52</v>
      </c>
      <c r="I917" s="141">
        <v>1.8</v>
      </c>
      <c r="J917" s="141">
        <v>2.5</v>
      </c>
      <c r="K917" s="141">
        <v>9.6</v>
      </c>
      <c r="L917" s="141">
        <v>5.2</v>
      </c>
    </row>
    <row r="918" ht="15" spans="1:12">
      <c r="A918" s="141" t="s">
        <v>899</v>
      </c>
      <c r="B918" s="141" t="s">
        <v>1018</v>
      </c>
      <c r="C918" s="142" t="s">
        <v>140</v>
      </c>
      <c r="D918" s="141" t="s">
        <v>571</v>
      </c>
      <c r="E918" s="141">
        <v>21.7</v>
      </c>
      <c r="F918" s="141">
        <v>11.2</v>
      </c>
      <c r="G918" s="141">
        <v>1.5</v>
      </c>
      <c r="H918" s="141">
        <v>5.2</v>
      </c>
      <c r="I918" s="141">
        <v>1.1</v>
      </c>
      <c r="J918" s="141">
        <v>2</v>
      </c>
      <c r="K918" s="141">
        <v>20.1</v>
      </c>
      <c r="L918" s="141">
        <v>4.1</v>
      </c>
    </row>
    <row r="919" ht="15" spans="1:12">
      <c r="A919" s="141" t="s">
        <v>899</v>
      </c>
      <c r="B919" s="141" t="s">
        <v>1019</v>
      </c>
      <c r="C919" s="142" t="s">
        <v>160</v>
      </c>
      <c r="D919" s="141" t="s">
        <v>571</v>
      </c>
      <c r="E919" s="141">
        <v>14.6</v>
      </c>
      <c r="F919" s="141">
        <v>24.4</v>
      </c>
      <c r="G919" s="141">
        <v>5.1</v>
      </c>
      <c r="H919" s="141">
        <v>9.8</v>
      </c>
      <c r="I919" s="141">
        <v>2.8</v>
      </c>
      <c r="J919" s="141">
        <v>12</v>
      </c>
      <c r="K919" s="141">
        <v>29.6</v>
      </c>
      <c r="L919" s="141">
        <v>5.2</v>
      </c>
    </row>
    <row r="920" ht="15" spans="1:12">
      <c r="A920" s="141" t="s">
        <v>899</v>
      </c>
      <c r="B920" s="141" t="s">
        <v>1020</v>
      </c>
      <c r="C920" s="142" t="s">
        <v>266</v>
      </c>
      <c r="D920" s="141" t="s">
        <v>571</v>
      </c>
      <c r="E920" s="141">
        <v>11.9</v>
      </c>
      <c r="F920" s="141">
        <v>49.4</v>
      </c>
      <c r="G920" s="141">
        <v>2.5</v>
      </c>
      <c r="H920" s="141">
        <v>4.4</v>
      </c>
      <c r="I920" s="141">
        <v>1.5</v>
      </c>
      <c r="J920" s="141">
        <v>4.6</v>
      </c>
      <c r="K920" s="141">
        <v>8.5</v>
      </c>
      <c r="L920" s="141">
        <v>22.4</v>
      </c>
    </row>
    <row r="921" ht="15" spans="1:12">
      <c r="A921" s="141" t="s">
        <v>899</v>
      </c>
      <c r="B921" s="141" t="s">
        <v>1021</v>
      </c>
      <c r="C921" s="142" t="s">
        <v>424</v>
      </c>
      <c r="D921" s="141" t="s">
        <v>571</v>
      </c>
      <c r="E921" s="141">
        <v>20.3</v>
      </c>
      <c r="F921" s="141">
        <v>34</v>
      </c>
      <c r="G921" s="141">
        <v>1.3</v>
      </c>
      <c r="H921" s="141">
        <v>6.3</v>
      </c>
      <c r="I921" s="141"/>
      <c r="J921" s="141"/>
      <c r="K921" s="141">
        <v>15.6</v>
      </c>
      <c r="L921" s="141">
        <v>9.5</v>
      </c>
    </row>
    <row r="922" ht="15" spans="1:12">
      <c r="A922" s="141" t="s">
        <v>899</v>
      </c>
      <c r="B922" s="141" t="s">
        <v>1022</v>
      </c>
      <c r="C922" s="142" t="s">
        <v>92</v>
      </c>
      <c r="D922" s="141" t="s">
        <v>571</v>
      </c>
      <c r="E922" s="141">
        <v>22.5</v>
      </c>
      <c r="F922" s="141">
        <v>13</v>
      </c>
      <c r="G922" s="141">
        <v>1.7</v>
      </c>
      <c r="H922" s="141">
        <v>9.4</v>
      </c>
      <c r="I922" s="141">
        <v>1.6</v>
      </c>
      <c r="J922" s="141">
        <v>1.5</v>
      </c>
      <c r="K922" s="141">
        <v>42.3</v>
      </c>
      <c r="L922" s="141">
        <v>5.4</v>
      </c>
    </row>
    <row r="923" ht="15" spans="1:12">
      <c r="A923" s="141" t="s">
        <v>899</v>
      </c>
      <c r="B923" s="141" t="s">
        <v>1023</v>
      </c>
      <c r="C923" s="142" t="s">
        <v>92</v>
      </c>
      <c r="D923" s="141" t="s">
        <v>571</v>
      </c>
      <c r="E923" s="141">
        <v>20.1</v>
      </c>
      <c r="F923" s="141">
        <v>9.4</v>
      </c>
      <c r="G923" s="141">
        <v>1.2</v>
      </c>
      <c r="H923" s="141">
        <v>24.6</v>
      </c>
      <c r="I923" s="141">
        <v>8</v>
      </c>
      <c r="J923" s="141"/>
      <c r="K923" s="141">
        <v>18.7</v>
      </c>
      <c r="L923" s="141">
        <v>4.5</v>
      </c>
    </row>
    <row r="924" ht="15" spans="1:12">
      <c r="A924" s="141" t="s">
        <v>899</v>
      </c>
      <c r="B924" s="141" t="s">
        <v>1024</v>
      </c>
      <c r="C924" s="142" t="s">
        <v>92</v>
      </c>
      <c r="D924" s="141" t="s">
        <v>571</v>
      </c>
      <c r="E924" s="141">
        <v>4.1</v>
      </c>
      <c r="F924" s="141">
        <v>2</v>
      </c>
      <c r="G924" s="141">
        <v>1.3</v>
      </c>
      <c r="H924" s="141">
        <v>60.4</v>
      </c>
      <c r="I924" s="141"/>
      <c r="J924" s="141"/>
      <c r="K924" s="141">
        <v>12</v>
      </c>
      <c r="L924" s="141">
        <v>3.9</v>
      </c>
    </row>
    <row r="925" ht="15" spans="1:12">
      <c r="A925" s="141" t="s">
        <v>899</v>
      </c>
      <c r="B925" s="141" t="s">
        <v>1025</v>
      </c>
      <c r="C925" s="142" t="s">
        <v>821</v>
      </c>
      <c r="D925" s="141" t="s">
        <v>571</v>
      </c>
      <c r="E925" s="141">
        <v>15.6</v>
      </c>
      <c r="F925" s="141">
        <v>31.3</v>
      </c>
      <c r="G925" s="141">
        <v>2.7</v>
      </c>
      <c r="H925" s="141">
        <v>9.4</v>
      </c>
      <c r="I925" s="141">
        <v>1</v>
      </c>
      <c r="J925" s="141">
        <v>1.7</v>
      </c>
      <c r="K925" s="141">
        <v>18.3</v>
      </c>
      <c r="L925" s="141"/>
    </row>
    <row r="926" ht="15" spans="1:12">
      <c r="A926" s="141" t="s">
        <v>899</v>
      </c>
      <c r="B926" s="141" t="s">
        <v>1026</v>
      </c>
      <c r="C926" s="142" t="s">
        <v>92</v>
      </c>
      <c r="D926" s="141" t="s">
        <v>571</v>
      </c>
      <c r="E926" s="141">
        <v>3.7</v>
      </c>
      <c r="F926" s="141">
        <v>27.2</v>
      </c>
      <c r="G926" s="141">
        <v>1.1</v>
      </c>
      <c r="H926" s="141">
        <v>46.8</v>
      </c>
      <c r="I926" s="141">
        <v>1.7</v>
      </c>
      <c r="J926" s="141"/>
      <c r="K926" s="141">
        <v>15.4</v>
      </c>
      <c r="L926" s="141">
        <v>4.6</v>
      </c>
    </row>
    <row r="927" ht="15" spans="1:12">
      <c r="A927" s="141" t="s">
        <v>899</v>
      </c>
      <c r="B927" s="141" t="s">
        <v>1027</v>
      </c>
      <c r="C927" s="142" t="s">
        <v>92</v>
      </c>
      <c r="D927" s="141" t="s">
        <v>571</v>
      </c>
      <c r="E927" s="141">
        <v>11.3</v>
      </c>
      <c r="F927" s="141">
        <v>26.7</v>
      </c>
      <c r="G927" s="141">
        <v>4.7</v>
      </c>
      <c r="H927" s="141">
        <v>17.4</v>
      </c>
      <c r="I927" s="141">
        <v>19.9</v>
      </c>
      <c r="J927" s="141">
        <v>44.2</v>
      </c>
      <c r="K927" s="141">
        <v>3.7</v>
      </c>
      <c r="L927" s="141">
        <v>93.2</v>
      </c>
    </row>
    <row r="928" ht="15" spans="1:12">
      <c r="A928" s="141" t="s">
        <v>899</v>
      </c>
      <c r="B928" s="141" t="s">
        <v>1028</v>
      </c>
      <c r="C928" s="142" t="s">
        <v>140</v>
      </c>
      <c r="D928" s="141" t="s">
        <v>571</v>
      </c>
      <c r="E928" s="141">
        <v>20.3</v>
      </c>
      <c r="F928" s="141">
        <v>11.9</v>
      </c>
      <c r="G928" s="141">
        <v>1.3</v>
      </c>
      <c r="H928" s="141">
        <v>23.3</v>
      </c>
      <c r="I928" s="141">
        <v>1.1</v>
      </c>
      <c r="J928" s="141">
        <v>2.7</v>
      </c>
      <c r="K928" s="141">
        <v>43.9</v>
      </c>
      <c r="L928" s="141">
        <v>4.2</v>
      </c>
    </row>
    <row r="929" ht="15" spans="1:12">
      <c r="A929" s="141" t="s">
        <v>899</v>
      </c>
      <c r="B929" s="141" t="s">
        <v>1029</v>
      </c>
      <c r="C929" s="142" t="s">
        <v>821</v>
      </c>
      <c r="D929" s="141" t="s">
        <v>571</v>
      </c>
      <c r="E929" s="141">
        <v>14.3</v>
      </c>
      <c r="F929" s="141">
        <v>17.7</v>
      </c>
      <c r="G929" s="141">
        <v>1.3</v>
      </c>
      <c r="H929" s="141">
        <v>20.6</v>
      </c>
      <c r="I929" s="141">
        <v>2</v>
      </c>
      <c r="J929" s="141">
        <v>1.4</v>
      </c>
      <c r="K929" s="141">
        <v>13.5</v>
      </c>
      <c r="L929" s="141">
        <v>17</v>
      </c>
    </row>
    <row r="930" ht="15" spans="1:12">
      <c r="A930" s="141" t="s">
        <v>899</v>
      </c>
      <c r="B930" s="141" t="s">
        <v>1030</v>
      </c>
      <c r="C930" s="142" t="s">
        <v>534</v>
      </c>
      <c r="D930" s="141" t="s">
        <v>571</v>
      </c>
      <c r="E930" s="141">
        <v>11.8</v>
      </c>
      <c r="F930" s="141">
        <v>20.8</v>
      </c>
      <c r="G930" s="141">
        <v>1.2</v>
      </c>
      <c r="H930" s="141">
        <v>22.5</v>
      </c>
      <c r="I930" s="141"/>
      <c r="J930" s="141"/>
      <c r="K930" s="141">
        <v>7.6</v>
      </c>
      <c r="L930" s="141">
        <v>34</v>
      </c>
    </row>
    <row r="931" ht="15" spans="1:12">
      <c r="A931" s="141" t="s">
        <v>899</v>
      </c>
      <c r="B931" s="141" t="s">
        <v>1031</v>
      </c>
      <c r="C931" s="142" t="s">
        <v>140</v>
      </c>
      <c r="D931" s="141" t="s">
        <v>571</v>
      </c>
      <c r="E931" s="141">
        <v>7.5</v>
      </c>
      <c r="F931" s="141">
        <v>18.4</v>
      </c>
      <c r="G931" s="141">
        <v>1.8</v>
      </c>
      <c r="H931" s="141">
        <v>35.4</v>
      </c>
      <c r="I931" s="141">
        <v>8.4</v>
      </c>
      <c r="J931" s="141">
        <v>25.9</v>
      </c>
      <c r="K931" s="141">
        <v>9.3</v>
      </c>
      <c r="L931" s="141">
        <v>10.7</v>
      </c>
    </row>
    <row r="932" ht="15" spans="1:12">
      <c r="A932" s="141" t="s">
        <v>899</v>
      </c>
      <c r="B932" s="141" t="s">
        <v>1032</v>
      </c>
      <c r="C932" s="142" t="s">
        <v>160</v>
      </c>
      <c r="D932" s="141" t="s">
        <v>571</v>
      </c>
      <c r="E932" s="141">
        <v>13.9</v>
      </c>
      <c r="F932" s="141">
        <v>26.8</v>
      </c>
      <c r="G932" s="141">
        <v>3.4</v>
      </c>
      <c r="H932" s="141">
        <v>9.5</v>
      </c>
      <c r="I932" s="141">
        <v>2.9</v>
      </c>
      <c r="J932" s="141">
        <v>12.9</v>
      </c>
      <c r="K932" s="141">
        <v>14.6</v>
      </c>
      <c r="L932" s="141">
        <v>6.8</v>
      </c>
    </row>
    <row r="933" ht="15" spans="1:12">
      <c r="A933" s="141" t="s">
        <v>899</v>
      </c>
      <c r="B933" s="141" t="s">
        <v>1033</v>
      </c>
      <c r="C933" s="142" t="s">
        <v>266</v>
      </c>
      <c r="D933" s="141" t="s">
        <v>571</v>
      </c>
      <c r="E933" s="141">
        <v>18</v>
      </c>
      <c r="F933" s="141">
        <v>16.9</v>
      </c>
      <c r="G933" s="141">
        <v>2.2</v>
      </c>
      <c r="H933" s="141">
        <v>7.7</v>
      </c>
      <c r="I933" s="141">
        <v>1.2</v>
      </c>
      <c r="J933" s="141">
        <v>3</v>
      </c>
      <c r="K933" s="141">
        <v>19.1</v>
      </c>
      <c r="L933" s="141">
        <v>12.7</v>
      </c>
    </row>
    <row r="934" ht="15" spans="1:12">
      <c r="A934" s="141" t="s">
        <v>899</v>
      </c>
      <c r="B934" s="141" t="s">
        <v>1034</v>
      </c>
      <c r="C934" s="142" t="s">
        <v>327</v>
      </c>
      <c r="D934" s="141" t="s">
        <v>571</v>
      </c>
      <c r="E934" s="141">
        <v>13</v>
      </c>
      <c r="F934" s="141">
        <v>12.9</v>
      </c>
      <c r="G934" s="141">
        <v>5.8</v>
      </c>
      <c r="H934" s="141">
        <v>13.1</v>
      </c>
      <c r="I934" s="141">
        <v>16.7</v>
      </c>
      <c r="J934" s="141">
        <v>8.7</v>
      </c>
      <c r="K934" s="141">
        <v>35.1</v>
      </c>
      <c r="L934" s="141">
        <v>29.7</v>
      </c>
    </row>
    <row r="935" ht="15" spans="1:12">
      <c r="A935" s="141" t="s">
        <v>899</v>
      </c>
      <c r="B935" s="141" t="s">
        <v>1035</v>
      </c>
      <c r="C935" s="142" t="s">
        <v>153</v>
      </c>
      <c r="D935" s="141" t="s">
        <v>571</v>
      </c>
      <c r="E935" s="141">
        <v>19.5</v>
      </c>
      <c r="F935" s="141">
        <v>4.9</v>
      </c>
      <c r="G935" s="141">
        <v>6.7</v>
      </c>
      <c r="H935" s="141">
        <v>20.1</v>
      </c>
      <c r="I935" s="141">
        <v>2</v>
      </c>
      <c r="J935" s="141">
        <v>4.2</v>
      </c>
      <c r="K935" s="141">
        <v>54.3</v>
      </c>
      <c r="L935" s="141">
        <v>10.1</v>
      </c>
    </row>
    <row r="936" ht="15" spans="1:12">
      <c r="A936" s="141" t="s">
        <v>899</v>
      </c>
      <c r="B936" s="141" t="s">
        <v>1036</v>
      </c>
      <c r="C936" s="142" t="s">
        <v>153</v>
      </c>
      <c r="D936" s="141" t="s">
        <v>571</v>
      </c>
      <c r="E936" s="141">
        <v>13.2</v>
      </c>
      <c r="F936" s="141">
        <v>5.3</v>
      </c>
      <c r="G936" s="141">
        <v>15.9</v>
      </c>
      <c r="H936" s="141">
        <v>17.8</v>
      </c>
      <c r="I936" s="141">
        <v>1.8</v>
      </c>
      <c r="J936" s="141">
        <v>3</v>
      </c>
      <c r="K936" s="141">
        <v>32.1</v>
      </c>
      <c r="L936" s="141">
        <v>4.2</v>
      </c>
    </row>
    <row r="937" ht="15" spans="1:12">
      <c r="A937" s="141" t="s">
        <v>899</v>
      </c>
      <c r="B937" s="141" t="s">
        <v>1037</v>
      </c>
      <c r="C937" s="142" t="s">
        <v>153</v>
      </c>
      <c r="D937" s="141" t="s">
        <v>571</v>
      </c>
      <c r="E937" s="141">
        <v>12.9</v>
      </c>
      <c r="F937" s="141">
        <v>6.7</v>
      </c>
      <c r="G937" s="141">
        <v>5</v>
      </c>
      <c r="H937" s="141">
        <v>23.1</v>
      </c>
      <c r="I937" s="141">
        <v>1.1</v>
      </c>
      <c r="J937" s="141">
        <v>3.2</v>
      </c>
      <c r="K937" s="141">
        <v>47.7</v>
      </c>
      <c r="L937" s="141">
        <v>2.7</v>
      </c>
    </row>
    <row r="938" ht="15" spans="1:12">
      <c r="A938" s="141" t="s">
        <v>899</v>
      </c>
      <c r="B938" s="141" t="s">
        <v>1038</v>
      </c>
      <c r="C938" s="142" t="s">
        <v>153</v>
      </c>
      <c r="D938" s="141" t="s">
        <v>571</v>
      </c>
      <c r="E938" s="141">
        <v>25</v>
      </c>
      <c r="F938" s="141">
        <v>7.6</v>
      </c>
      <c r="G938" s="141">
        <v>4.3</v>
      </c>
      <c r="H938" s="141">
        <v>10.8</v>
      </c>
      <c r="I938" s="141">
        <v>2.6</v>
      </c>
      <c r="J938" s="141">
        <v>11.1</v>
      </c>
      <c r="K938" s="141">
        <v>62.1</v>
      </c>
      <c r="L938" s="141">
        <v>12.8</v>
      </c>
    </row>
    <row r="939" ht="15" spans="1:12">
      <c r="A939" s="141" t="s">
        <v>899</v>
      </c>
      <c r="B939" s="141" t="s">
        <v>1039</v>
      </c>
      <c r="C939" s="142" t="s">
        <v>179</v>
      </c>
      <c r="D939" s="141" t="s">
        <v>571</v>
      </c>
      <c r="E939" s="141">
        <v>5.3</v>
      </c>
      <c r="F939" s="141">
        <v>2.5</v>
      </c>
      <c r="G939" s="141">
        <v>50.8</v>
      </c>
      <c r="H939" s="141">
        <v>10.4</v>
      </c>
      <c r="I939" s="141">
        <v>4.7</v>
      </c>
      <c r="J939" s="141">
        <v>4.8</v>
      </c>
      <c r="K939" s="141">
        <v>80.7</v>
      </c>
      <c r="L939" s="141">
        <v>4.2</v>
      </c>
    </row>
    <row r="940" ht="15" spans="1:12">
      <c r="A940" s="141" t="s">
        <v>899</v>
      </c>
      <c r="B940" s="141" t="s">
        <v>1040</v>
      </c>
      <c r="C940" s="142" t="s">
        <v>179</v>
      </c>
      <c r="D940" s="141" t="s">
        <v>571</v>
      </c>
      <c r="E940" s="141">
        <v>5.4</v>
      </c>
      <c r="F940" s="141">
        <v>2.6</v>
      </c>
      <c r="G940" s="141">
        <v>42.5</v>
      </c>
      <c r="H940" s="141">
        <v>2.5</v>
      </c>
      <c r="I940" s="141">
        <v>4.6</v>
      </c>
      <c r="J940" s="141">
        <v>3.6</v>
      </c>
      <c r="K940" s="141">
        <v>83.7</v>
      </c>
      <c r="L940" s="141">
        <v>3.5</v>
      </c>
    </row>
    <row r="941" ht="15" spans="1:12">
      <c r="A941" s="141" t="s">
        <v>899</v>
      </c>
      <c r="B941" s="141" t="s">
        <v>1041</v>
      </c>
      <c r="C941" s="142" t="s">
        <v>280</v>
      </c>
      <c r="D941" s="141" t="s">
        <v>571</v>
      </c>
      <c r="E941" s="141">
        <v>15</v>
      </c>
      <c r="F941" s="141">
        <v>24.5</v>
      </c>
      <c r="G941" s="141">
        <v>1.3</v>
      </c>
      <c r="H941" s="141">
        <v>9.9</v>
      </c>
      <c r="I941" s="141">
        <v>1.6</v>
      </c>
      <c r="J941" s="141">
        <v>5.8</v>
      </c>
      <c r="K941" s="141">
        <v>8.5</v>
      </c>
      <c r="L941" s="141">
        <v>6.3</v>
      </c>
    </row>
    <row r="942" ht="15" spans="1:12">
      <c r="A942" s="141" t="s">
        <v>899</v>
      </c>
      <c r="B942" s="141" t="s">
        <v>1042</v>
      </c>
      <c r="C942" s="142" t="s">
        <v>96</v>
      </c>
      <c r="D942" s="141" t="s">
        <v>571</v>
      </c>
      <c r="E942" s="141">
        <v>9.2</v>
      </c>
      <c r="F942" s="141">
        <v>8.4</v>
      </c>
      <c r="G942" s="141">
        <v>23.9</v>
      </c>
      <c r="H942" s="141">
        <v>15.5</v>
      </c>
      <c r="I942" s="141">
        <v>10.7</v>
      </c>
      <c r="J942" s="141">
        <v>29.7</v>
      </c>
      <c r="K942" s="141">
        <v>58.2</v>
      </c>
      <c r="L942" s="141">
        <v>9.2</v>
      </c>
    </row>
    <row r="943" ht="15" spans="1:12">
      <c r="A943" s="141" t="s">
        <v>899</v>
      </c>
      <c r="B943" s="141" t="s">
        <v>1043</v>
      </c>
      <c r="C943" s="142" t="s">
        <v>96</v>
      </c>
      <c r="D943" s="141" t="s">
        <v>571</v>
      </c>
      <c r="E943" s="141">
        <v>6.3</v>
      </c>
      <c r="F943" s="141">
        <v>4.7</v>
      </c>
      <c r="G943" s="141">
        <v>6.6</v>
      </c>
      <c r="H943" s="141">
        <v>31.9</v>
      </c>
      <c r="I943" s="141">
        <v>5.1</v>
      </c>
      <c r="J943" s="141">
        <v>2.3</v>
      </c>
      <c r="K943" s="141">
        <v>36.6</v>
      </c>
      <c r="L943" s="141">
        <v>6.5</v>
      </c>
    </row>
    <row r="944" ht="23.25" spans="1:12">
      <c r="A944" s="141" t="s">
        <v>899</v>
      </c>
      <c r="B944" s="141" t="s">
        <v>1044</v>
      </c>
      <c r="C944" s="142" t="s">
        <v>96</v>
      </c>
      <c r="D944" s="141" t="s">
        <v>571</v>
      </c>
      <c r="E944" s="141">
        <v>10.9</v>
      </c>
      <c r="F944" s="141">
        <v>6.5</v>
      </c>
      <c r="G944" s="141">
        <v>2.3</v>
      </c>
      <c r="H944" s="141">
        <v>23.3</v>
      </c>
      <c r="I944" s="141">
        <v>17.9</v>
      </c>
      <c r="J944" s="141">
        <v>22.6</v>
      </c>
      <c r="K944" s="141">
        <v>11.9</v>
      </c>
      <c r="L944" s="141">
        <v>8.3</v>
      </c>
    </row>
    <row r="945" ht="15" spans="1:12">
      <c r="A945" s="141" t="s">
        <v>899</v>
      </c>
      <c r="B945" s="141" t="s">
        <v>1045</v>
      </c>
      <c r="C945" s="142" t="s">
        <v>96</v>
      </c>
      <c r="D945" s="141" t="s">
        <v>571</v>
      </c>
      <c r="E945" s="141">
        <v>11.4</v>
      </c>
      <c r="F945" s="141">
        <v>32.1</v>
      </c>
      <c r="G945" s="141">
        <v>4.6</v>
      </c>
      <c r="H945" s="141">
        <v>10.4</v>
      </c>
      <c r="I945" s="141">
        <v>3.4</v>
      </c>
      <c r="J945" s="141">
        <v>9.8</v>
      </c>
      <c r="K945" s="141">
        <v>26</v>
      </c>
      <c r="L945" s="141">
        <v>6.8</v>
      </c>
    </row>
    <row r="946" ht="15" spans="1:12">
      <c r="A946" s="141" t="s">
        <v>899</v>
      </c>
      <c r="B946" s="141" t="s">
        <v>1046</v>
      </c>
      <c r="C946" s="142" t="s">
        <v>13</v>
      </c>
      <c r="D946" s="141" t="s">
        <v>571</v>
      </c>
      <c r="E946" s="141">
        <v>8.3</v>
      </c>
      <c r="F946" s="141">
        <v>7.9</v>
      </c>
      <c r="G946" s="141">
        <v>43.3</v>
      </c>
      <c r="H946" s="141">
        <v>6</v>
      </c>
      <c r="I946" s="141">
        <v>8</v>
      </c>
      <c r="J946" s="141">
        <v>6</v>
      </c>
      <c r="K946" s="141">
        <v>70.2</v>
      </c>
      <c r="L946" s="141">
        <v>12.3</v>
      </c>
    </row>
    <row r="947" ht="15" spans="1:12">
      <c r="A947" s="141" t="s">
        <v>899</v>
      </c>
      <c r="B947" s="141" t="s">
        <v>1047</v>
      </c>
      <c r="C947" s="142" t="s">
        <v>222</v>
      </c>
      <c r="D947" s="141" t="s">
        <v>571</v>
      </c>
      <c r="E947" s="141">
        <v>12.7</v>
      </c>
      <c r="F947" s="141">
        <v>6.5</v>
      </c>
      <c r="G947" s="141">
        <v>8.4</v>
      </c>
      <c r="H947" s="141">
        <v>22.5</v>
      </c>
      <c r="I947" s="141">
        <v>15.4</v>
      </c>
      <c r="J947" s="141">
        <v>5.3</v>
      </c>
      <c r="K947" s="141">
        <v>82.6</v>
      </c>
      <c r="L947" s="141">
        <v>8.8</v>
      </c>
    </row>
    <row r="948" ht="15" spans="1:12">
      <c r="A948" s="141" t="s">
        <v>899</v>
      </c>
      <c r="B948" s="141" t="s">
        <v>1048</v>
      </c>
      <c r="C948" s="142" t="s">
        <v>1049</v>
      </c>
      <c r="D948" s="141" t="s">
        <v>571</v>
      </c>
      <c r="E948" s="141">
        <v>9.1</v>
      </c>
      <c r="F948" s="141">
        <v>9.5</v>
      </c>
      <c r="G948" s="141">
        <v>1.4</v>
      </c>
      <c r="H948" s="141">
        <v>40.1</v>
      </c>
      <c r="I948" s="141">
        <v>1.1</v>
      </c>
      <c r="J948" s="141">
        <v>1.8</v>
      </c>
      <c r="K948" s="141">
        <v>30.9</v>
      </c>
      <c r="L948" s="141">
        <v>38.7</v>
      </c>
    </row>
    <row r="949" ht="15" spans="1:12">
      <c r="A949" s="141" t="s">
        <v>899</v>
      </c>
      <c r="B949" s="141" t="s">
        <v>1050</v>
      </c>
      <c r="C949" s="142" t="s">
        <v>644</v>
      </c>
      <c r="D949" s="141" t="s">
        <v>571</v>
      </c>
      <c r="E949" s="141">
        <v>10.5</v>
      </c>
      <c r="F949" s="141">
        <v>8.6</v>
      </c>
      <c r="G949" s="141">
        <v>2</v>
      </c>
      <c r="H949" s="141">
        <v>8</v>
      </c>
      <c r="I949" s="141">
        <v>21.7</v>
      </c>
      <c r="J949" s="141">
        <v>90.4</v>
      </c>
      <c r="K949" s="141">
        <v>24.2</v>
      </c>
      <c r="L949" s="141">
        <v>1</v>
      </c>
    </row>
    <row r="950" ht="15" spans="1:12">
      <c r="A950" s="141" t="s">
        <v>899</v>
      </c>
      <c r="B950" s="141" t="s">
        <v>1051</v>
      </c>
      <c r="C950" s="142" t="s">
        <v>179</v>
      </c>
      <c r="D950" s="141" t="s">
        <v>571</v>
      </c>
      <c r="E950" s="141">
        <v>11.9</v>
      </c>
      <c r="F950" s="141">
        <v>3.1</v>
      </c>
      <c r="G950" s="141">
        <v>23.6</v>
      </c>
      <c r="H950" s="141">
        <v>4.4</v>
      </c>
      <c r="I950" s="141">
        <v>2.1</v>
      </c>
      <c r="J950" s="141">
        <v>5.8</v>
      </c>
      <c r="K950" s="141">
        <v>82</v>
      </c>
      <c r="L950" s="141">
        <v>3.3</v>
      </c>
    </row>
    <row r="951" ht="15" spans="1:12">
      <c r="A951" s="141" t="s">
        <v>899</v>
      </c>
      <c r="B951" s="141" t="s">
        <v>1052</v>
      </c>
      <c r="C951" s="142" t="s">
        <v>179</v>
      </c>
      <c r="D951" s="141" t="s">
        <v>571</v>
      </c>
      <c r="E951" s="141">
        <v>3.6</v>
      </c>
      <c r="F951" s="141">
        <v>2</v>
      </c>
      <c r="G951" s="141">
        <v>46</v>
      </c>
      <c r="H951" s="141">
        <v>6.5</v>
      </c>
      <c r="I951" s="141">
        <v>7.2</v>
      </c>
      <c r="J951" s="141">
        <v>5.1</v>
      </c>
      <c r="K951" s="141">
        <v>58.5</v>
      </c>
      <c r="L951" s="141">
        <v>6.1</v>
      </c>
    </row>
    <row r="952" ht="15" spans="1:12">
      <c r="A952" s="141" t="s">
        <v>899</v>
      </c>
      <c r="B952" s="141" t="s">
        <v>1053</v>
      </c>
      <c r="C952" s="142" t="s">
        <v>15</v>
      </c>
      <c r="D952" s="141" t="s">
        <v>571</v>
      </c>
      <c r="E952" s="141">
        <v>8.3</v>
      </c>
      <c r="F952" s="141">
        <v>5.7</v>
      </c>
      <c r="G952" s="141">
        <v>12.3</v>
      </c>
      <c r="H952" s="141">
        <v>10.8</v>
      </c>
      <c r="I952" s="141">
        <v>56.5</v>
      </c>
      <c r="J952" s="141">
        <v>57.6</v>
      </c>
      <c r="K952" s="141">
        <v>67.2</v>
      </c>
      <c r="L952" s="141">
        <v>8.9</v>
      </c>
    </row>
    <row r="953" ht="15" spans="1:12">
      <c r="A953" s="141" t="s">
        <v>899</v>
      </c>
      <c r="B953" s="141" t="s">
        <v>1054</v>
      </c>
      <c r="C953" s="142" t="s">
        <v>199</v>
      </c>
      <c r="D953" s="141" t="s">
        <v>571</v>
      </c>
      <c r="E953" s="141">
        <v>14.4</v>
      </c>
      <c r="F953" s="141">
        <v>5.9</v>
      </c>
      <c r="G953" s="141">
        <v>20.4</v>
      </c>
      <c r="H953" s="141">
        <v>5.8</v>
      </c>
      <c r="I953" s="141">
        <v>1.3</v>
      </c>
      <c r="J953" s="141">
        <v>21.6</v>
      </c>
      <c r="K953" s="141">
        <v>38.5</v>
      </c>
      <c r="L953" s="141">
        <v>54.1</v>
      </c>
    </row>
    <row r="954" ht="15" spans="1:12">
      <c r="A954" s="141" t="s">
        <v>899</v>
      </c>
      <c r="B954" s="141" t="s">
        <v>1055</v>
      </c>
      <c r="C954" s="142" t="s">
        <v>13</v>
      </c>
      <c r="D954" s="141" t="s">
        <v>571</v>
      </c>
      <c r="E954" s="141">
        <v>14.2</v>
      </c>
      <c r="F954" s="141">
        <v>25.7</v>
      </c>
      <c r="G954" s="141">
        <v>26</v>
      </c>
      <c r="H954" s="141">
        <v>2.9</v>
      </c>
      <c r="I954" s="141">
        <v>4.8</v>
      </c>
      <c r="J954" s="141">
        <v>14.7</v>
      </c>
      <c r="K954" s="141">
        <v>77.4</v>
      </c>
      <c r="L954" s="141">
        <v>11.8</v>
      </c>
    </row>
    <row r="955" ht="15" spans="1:12">
      <c r="A955" s="141" t="s">
        <v>899</v>
      </c>
      <c r="B955" s="141" t="s">
        <v>1056</v>
      </c>
      <c r="C955" s="142" t="s">
        <v>15</v>
      </c>
      <c r="D955" s="141" t="s">
        <v>571</v>
      </c>
      <c r="E955" s="141">
        <v>5</v>
      </c>
      <c r="F955" s="141">
        <v>4.6</v>
      </c>
      <c r="G955" s="141">
        <v>5.9</v>
      </c>
      <c r="H955" s="141">
        <v>13</v>
      </c>
      <c r="I955" s="141">
        <v>72.6</v>
      </c>
      <c r="J955" s="141">
        <v>36</v>
      </c>
      <c r="K955" s="141">
        <v>60.9</v>
      </c>
      <c r="L955" s="141">
        <v>3.6</v>
      </c>
    </row>
    <row r="956" ht="15" spans="1:12">
      <c r="A956" s="141" t="s">
        <v>899</v>
      </c>
      <c r="B956" s="141" t="s">
        <v>1057</v>
      </c>
      <c r="C956" s="142" t="s">
        <v>906</v>
      </c>
      <c r="D956" s="141" t="s">
        <v>571</v>
      </c>
      <c r="E956" s="141">
        <v>19.4</v>
      </c>
      <c r="F956" s="141">
        <v>34.2</v>
      </c>
      <c r="G956" s="141">
        <v>2.4</v>
      </c>
      <c r="H956" s="141">
        <v>12.9</v>
      </c>
      <c r="I956" s="141">
        <v>1.1</v>
      </c>
      <c r="J956" s="141">
        <v>1.8</v>
      </c>
      <c r="K956" s="141">
        <v>27.6</v>
      </c>
      <c r="L956" s="141">
        <v>56.3</v>
      </c>
    </row>
    <row r="957" ht="15" spans="1:12">
      <c r="A957" s="141" t="s">
        <v>899</v>
      </c>
      <c r="B957" s="141" t="s">
        <v>1058</v>
      </c>
      <c r="C957" s="142" t="s">
        <v>226</v>
      </c>
      <c r="D957" s="141" t="s">
        <v>571</v>
      </c>
      <c r="E957" s="141">
        <v>3.8</v>
      </c>
      <c r="F957" s="141">
        <v>5</v>
      </c>
      <c r="G957" s="141">
        <v>8.5</v>
      </c>
      <c r="H957" s="141">
        <v>11.3</v>
      </c>
      <c r="I957" s="141">
        <v>78.8</v>
      </c>
      <c r="J957" s="141">
        <v>100</v>
      </c>
      <c r="K957" s="141">
        <v>8.1</v>
      </c>
      <c r="L957" s="141">
        <v>82.1</v>
      </c>
    </row>
    <row r="958" ht="15" spans="1:12">
      <c r="A958" s="141" t="s">
        <v>899</v>
      </c>
      <c r="B958" s="141" t="s">
        <v>1059</v>
      </c>
      <c r="C958" s="142" t="s">
        <v>15</v>
      </c>
      <c r="D958" s="141" t="s">
        <v>571</v>
      </c>
      <c r="E958" s="141">
        <v>3.5</v>
      </c>
      <c r="F958" s="141">
        <v>3.3</v>
      </c>
      <c r="G958" s="141">
        <v>8</v>
      </c>
      <c r="H958" s="141">
        <v>4.4</v>
      </c>
      <c r="I958" s="141">
        <v>99.6</v>
      </c>
      <c r="J958" s="141">
        <v>75.2</v>
      </c>
      <c r="K958" s="141">
        <v>22.6</v>
      </c>
      <c r="L958" s="141">
        <v>8.5</v>
      </c>
    </row>
    <row r="959" ht="15" spans="1:12">
      <c r="A959" s="141" t="s">
        <v>899</v>
      </c>
      <c r="B959" s="141" t="s">
        <v>1060</v>
      </c>
      <c r="C959" s="142" t="s">
        <v>393</v>
      </c>
      <c r="D959" s="141" t="s">
        <v>571</v>
      </c>
      <c r="E959" s="141">
        <v>7.6</v>
      </c>
      <c r="F959" s="141">
        <v>42.9</v>
      </c>
      <c r="G959" s="141">
        <v>4.7</v>
      </c>
      <c r="H959" s="141">
        <v>15.4</v>
      </c>
      <c r="I959" s="141">
        <v>4.3</v>
      </c>
      <c r="J959" s="141">
        <v>1.1</v>
      </c>
      <c r="K959" s="141">
        <v>38.2</v>
      </c>
      <c r="L959" s="141">
        <v>34.8</v>
      </c>
    </row>
    <row r="960" ht="15" spans="1:12">
      <c r="A960" s="141" t="s">
        <v>899</v>
      </c>
      <c r="B960" s="141" t="s">
        <v>1061</v>
      </c>
      <c r="C960" s="142" t="s">
        <v>15</v>
      </c>
      <c r="D960" s="141" t="s">
        <v>571</v>
      </c>
      <c r="E960" s="141">
        <v>4</v>
      </c>
      <c r="F960" s="141">
        <v>5.9</v>
      </c>
      <c r="G960" s="141">
        <v>9.7</v>
      </c>
      <c r="H960" s="141">
        <v>5.7</v>
      </c>
      <c r="I960" s="141">
        <v>99.6</v>
      </c>
      <c r="J960" s="141">
        <v>90.5</v>
      </c>
      <c r="K960" s="141">
        <v>75</v>
      </c>
      <c r="L960" s="141">
        <v>8.8</v>
      </c>
    </row>
    <row r="961" ht="15" spans="1:12">
      <c r="A961" s="141" t="s">
        <v>899</v>
      </c>
      <c r="B961" s="141" t="s">
        <v>1062</v>
      </c>
      <c r="C961" s="142" t="s">
        <v>13</v>
      </c>
      <c r="D961" s="141" t="s">
        <v>571</v>
      </c>
      <c r="E961" s="141">
        <v>4.7</v>
      </c>
      <c r="F961" s="141">
        <v>14.6</v>
      </c>
      <c r="G961" s="141">
        <v>2.2</v>
      </c>
      <c r="H961" s="141">
        <v>31.8</v>
      </c>
      <c r="I961" s="141">
        <v>7.6</v>
      </c>
      <c r="J961" s="141">
        <v>22.7</v>
      </c>
      <c r="K961" s="141">
        <v>7.7</v>
      </c>
      <c r="L961" s="141">
        <v>16.6</v>
      </c>
    </row>
    <row r="962" ht="15" spans="1:12">
      <c r="A962" s="141" t="s">
        <v>899</v>
      </c>
      <c r="B962" s="141" t="s">
        <v>1063</v>
      </c>
      <c r="C962" s="142" t="s">
        <v>15</v>
      </c>
      <c r="D962" s="141" t="s">
        <v>571</v>
      </c>
      <c r="E962" s="141">
        <v>4.1</v>
      </c>
      <c r="F962" s="141">
        <v>4.7</v>
      </c>
      <c r="G962" s="141">
        <v>6.3</v>
      </c>
      <c r="H962" s="141">
        <v>8.1</v>
      </c>
      <c r="I962" s="141">
        <v>97.2</v>
      </c>
      <c r="J962" s="141">
        <v>57.9</v>
      </c>
      <c r="K962" s="141">
        <v>51.4</v>
      </c>
      <c r="L962" s="141">
        <v>9.5</v>
      </c>
    </row>
    <row r="963" ht="15" spans="1:12">
      <c r="A963" s="141" t="s">
        <v>899</v>
      </c>
      <c r="B963" s="141" t="s">
        <v>1064</v>
      </c>
      <c r="C963" s="142" t="s">
        <v>72</v>
      </c>
      <c r="D963" s="141" t="s">
        <v>571</v>
      </c>
      <c r="E963" s="141">
        <v>9</v>
      </c>
      <c r="F963" s="141">
        <v>4.3</v>
      </c>
      <c r="G963" s="141">
        <v>30.4</v>
      </c>
      <c r="H963" s="141">
        <v>8.4</v>
      </c>
      <c r="I963" s="141">
        <v>25.4</v>
      </c>
      <c r="J963" s="141">
        <v>28.4</v>
      </c>
      <c r="K963" s="141">
        <v>79.8</v>
      </c>
      <c r="L963" s="141">
        <v>5.2</v>
      </c>
    </row>
    <row r="964" ht="15" spans="1:12">
      <c r="A964" s="141" t="s">
        <v>899</v>
      </c>
      <c r="B964" s="141" t="s">
        <v>1065</v>
      </c>
      <c r="C964" s="142" t="s">
        <v>346</v>
      </c>
      <c r="D964" s="141" t="s">
        <v>571</v>
      </c>
      <c r="E964" s="141">
        <v>4.6</v>
      </c>
      <c r="F964" s="141">
        <v>1.2</v>
      </c>
      <c r="G964" s="141">
        <v>3.8</v>
      </c>
      <c r="H964" s="141">
        <v>35.2</v>
      </c>
      <c r="I964" s="141">
        <v>3.1</v>
      </c>
      <c r="J964" s="141">
        <v>29.6</v>
      </c>
      <c r="K964" s="141">
        <v>26.1</v>
      </c>
      <c r="L964" s="141">
        <v>19.9</v>
      </c>
    </row>
    <row r="965" ht="15" spans="1:12">
      <c r="A965" s="141" t="s">
        <v>899</v>
      </c>
      <c r="B965" s="141" t="s">
        <v>1066</v>
      </c>
      <c r="C965" s="142" t="s">
        <v>13</v>
      </c>
      <c r="D965" s="141" t="s">
        <v>571</v>
      </c>
      <c r="E965" s="141">
        <v>3.3</v>
      </c>
      <c r="F965" s="141">
        <v>2.1</v>
      </c>
      <c r="G965" s="141">
        <v>38</v>
      </c>
      <c r="H965" s="141">
        <v>15.5</v>
      </c>
      <c r="I965" s="141">
        <v>5</v>
      </c>
      <c r="J965" s="141">
        <v>4.5</v>
      </c>
      <c r="K965" s="141">
        <v>46.7</v>
      </c>
      <c r="L965" s="141">
        <v>7.6</v>
      </c>
    </row>
    <row r="966" ht="15" spans="1:12">
      <c r="A966" s="141" t="s">
        <v>899</v>
      </c>
      <c r="B966" s="141" t="s">
        <v>1067</v>
      </c>
      <c r="C966" s="142" t="s">
        <v>288</v>
      </c>
      <c r="D966" s="141" t="s">
        <v>571</v>
      </c>
      <c r="E966" s="141">
        <v>12.5</v>
      </c>
      <c r="F966" s="141">
        <v>11</v>
      </c>
      <c r="G966" s="141">
        <v>19.8</v>
      </c>
      <c r="H966" s="141">
        <v>6.3</v>
      </c>
      <c r="I966" s="141">
        <v>2.2</v>
      </c>
      <c r="J966" s="141">
        <v>29.7</v>
      </c>
      <c r="K966" s="141">
        <v>84.4</v>
      </c>
      <c r="L966" s="141">
        <v>43.9</v>
      </c>
    </row>
    <row r="967" ht="15" spans="1:12">
      <c r="A967" s="141" t="s">
        <v>899</v>
      </c>
      <c r="B967" s="141" t="s">
        <v>428</v>
      </c>
      <c r="C967" s="142" t="s">
        <v>15</v>
      </c>
      <c r="D967" s="141" t="s">
        <v>571</v>
      </c>
      <c r="E967" s="141">
        <v>5.6</v>
      </c>
      <c r="F967" s="141">
        <v>7.2</v>
      </c>
      <c r="G967" s="141">
        <v>9</v>
      </c>
      <c r="H967" s="141">
        <v>11.6</v>
      </c>
      <c r="I967" s="141">
        <v>21.5</v>
      </c>
      <c r="J967" s="141">
        <v>67.7</v>
      </c>
      <c r="K967" s="141">
        <v>40.4</v>
      </c>
      <c r="L967" s="141">
        <v>2.8</v>
      </c>
    </row>
    <row r="968" ht="15" spans="1:12">
      <c r="A968" s="141" t="s">
        <v>899</v>
      </c>
      <c r="B968" s="141" t="s">
        <v>1068</v>
      </c>
      <c r="C968" s="142" t="s">
        <v>341</v>
      </c>
      <c r="D968" s="141" t="s">
        <v>571</v>
      </c>
      <c r="E968" s="141">
        <v>11.2</v>
      </c>
      <c r="F968" s="141">
        <v>4</v>
      </c>
      <c r="G968" s="141">
        <v>3.2</v>
      </c>
      <c r="H968" s="141">
        <v>37.1</v>
      </c>
      <c r="I968" s="141">
        <v>10.4</v>
      </c>
      <c r="J968" s="141">
        <v>3.1</v>
      </c>
      <c r="K968" s="141">
        <v>59.8</v>
      </c>
      <c r="L968" s="141">
        <v>14.5</v>
      </c>
    </row>
    <row r="969" ht="15" spans="1:12">
      <c r="A969" s="141" t="s">
        <v>899</v>
      </c>
      <c r="B969" s="141" t="s">
        <v>1069</v>
      </c>
      <c r="C969" s="142" t="s">
        <v>13</v>
      </c>
      <c r="D969" s="141" t="s">
        <v>571</v>
      </c>
      <c r="E969" s="141">
        <v>3.1</v>
      </c>
      <c r="F969" s="141">
        <v>6.8</v>
      </c>
      <c r="G969" s="141">
        <v>20.5</v>
      </c>
      <c r="H969" s="141">
        <v>20.5</v>
      </c>
      <c r="I969" s="141">
        <v>3</v>
      </c>
      <c r="J969" s="141">
        <v>52.1</v>
      </c>
      <c r="K969" s="141">
        <v>53.7</v>
      </c>
      <c r="L969" s="141">
        <v>14.4</v>
      </c>
    </row>
    <row r="970" ht="15" spans="1:12">
      <c r="A970" s="141" t="s">
        <v>899</v>
      </c>
      <c r="B970" s="141" t="s">
        <v>1070</v>
      </c>
      <c r="C970" s="142" t="s">
        <v>1071</v>
      </c>
      <c r="D970" s="141" t="s">
        <v>571</v>
      </c>
      <c r="E970" s="141">
        <v>4.7</v>
      </c>
      <c r="F970" s="141">
        <v>3.2</v>
      </c>
      <c r="G970" s="141">
        <v>6.8</v>
      </c>
      <c r="H970" s="141">
        <v>40.8</v>
      </c>
      <c r="I970" s="141">
        <v>12.5</v>
      </c>
      <c r="J970" s="141">
        <v>16.5</v>
      </c>
      <c r="K970" s="141">
        <v>63.9</v>
      </c>
      <c r="L970" s="141">
        <v>91.9</v>
      </c>
    </row>
    <row r="971" ht="15" spans="1:12">
      <c r="A971" s="141" t="s">
        <v>899</v>
      </c>
      <c r="B971" s="141" t="s">
        <v>1072</v>
      </c>
      <c r="C971" s="142" t="s">
        <v>731</v>
      </c>
      <c r="D971" s="141" t="s">
        <v>571</v>
      </c>
      <c r="E971" s="141">
        <v>6.6</v>
      </c>
      <c r="F971" s="141">
        <v>3.7</v>
      </c>
      <c r="G971" s="141">
        <v>7.8</v>
      </c>
      <c r="H971" s="141">
        <v>34.2</v>
      </c>
      <c r="I971" s="141">
        <v>14.7</v>
      </c>
      <c r="J971" s="141">
        <v>2.1</v>
      </c>
      <c r="K971" s="141">
        <v>57.7</v>
      </c>
      <c r="L971" s="141">
        <v>83.5</v>
      </c>
    </row>
    <row r="972" ht="15" spans="1:12">
      <c r="A972" s="141" t="s">
        <v>899</v>
      </c>
      <c r="B972" s="141" t="s">
        <v>1073</v>
      </c>
      <c r="C972" s="142" t="s">
        <v>13</v>
      </c>
      <c r="D972" s="141" t="s">
        <v>571</v>
      </c>
      <c r="E972" s="141">
        <v>10.7</v>
      </c>
      <c r="F972" s="141">
        <v>6.7</v>
      </c>
      <c r="G972" s="141">
        <v>20.2</v>
      </c>
      <c r="H972" s="141">
        <v>15.1</v>
      </c>
      <c r="I972" s="141">
        <v>10.8</v>
      </c>
      <c r="J972" s="141">
        <v>49</v>
      </c>
      <c r="K972" s="141">
        <v>42</v>
      </c>
      <c r="L972" s="141">
        <v>13.6</v>
      </c>
    </row>
    <row r="973" ht="15" spans="1:12">
      <c r="A973" s="141" t="s">
        <v>899</v>
      </c>
      <c r="B973" s="141" t="s">
        <v>1074</v>
      </c>
      <c r="C973" s="142" t="s">
        <v>179</v>
      </c>
      <c r="D973" s="141" t="s">
        <v>571</v>
      </c>
      <c r="E973" s="141">
        <v>7.2</v>
      </c>
      <c r="F973" s="141">
        <v>1.9</v>
      </c>
      <c r="G973" s="141">
        <v>32.1</v>
      </c>
      <c r="H973" s="141">
        <v>12</v>
      </c>
      <c r="I973" s="141">
        <v>3.2</v>
      </c>
      <c r="J973" s="141">
        <v>1.5</v>
      </c>
      <c r="K973" s="141">
        <v>74.1</v>
      </c>
      <c r="L973" s="141">
        <v>3.8</v>
      </c>
    </row>
    <row r="974" ht="15" spans="1:12">
      <c r="A974" s="141" t="s">
        <v>899</v>
      </c>
      <c r="B974" s="141" t="s">
        <v>1075</v>
      </c>
      <c r="C974" s="142" t="s">
        <v>13</v>
      </c>
      <c r="D974" s="141" t="s">
        <v>571</v>
      </c>
      <c r="E974" s="141">
        <v>3.7</v>
      </c>
      <c r="F974" s="141">
        <v>4.8</v>
      </c>
      <c r="G974" s="141">
        <v>8.8</v>
      </c>
      <c r="H974" s="141">
        <v>42.7</v>
      </c>
      <c r="I974" s="141">
        <v>3.1</v>
      </c>
      <c r="J974" s="141">
        <v>10</v>
      </c>
      <c r="K974" s="141">
        <v>57</v>
      </c>
      <c r="L974" s="141">
        <v>6</v>
      </c>
    </row>
    <row r="975" ht="15" spans="1:12">
      <c r="A975" s="141" t="s">
        <v>899</v>
      </c>
      <c r="B975" s="141" t="s">
        <v>1076</v>
      </c>
      <c r="C975" s="142" t="s">
        <v>179</v>
      </c>
      <c r="D975" s="141" t="s">
        <v>571</v>
      </c>
      <c r="E975" s="141">
        <v>8.3</v>
      </c>
      <c r="F975" s="141">
        <v>3.3</v>
      </c>
      <c r="G975" s="141">
        <v>47.8</v>
      </c>
      <c r="H975" s="141">
        <v>2.3</v>
      </c>
      <c r="I975" s="141">
        <v>4.2</v>
      </c>
      <c r="J975" s="141">
        <v>4.4</v>
      </c>
      <c r="K975" s="141">
        <v>67.6</v>
      </c>
      <c r="L975" s="141">
        <v>12.4</v>
      </c>
    </row>
    <row r="976" ht="15" spans="1:12">
      <c r="A976" s="141" t="s">
        <v>899</v>
      </c>
      <c r="B976" s="141" t="s">
        <v>1077</v>
      </c>
      <c r="C976" s="142" t="s">
        <v>222</v>
      </c>
      <c r="D976" s="141" t="s">
        <v>571</v>
      </c>
      <c r="E976" s="141">
        <v>12.2</v>
      </c>
      <c r="F976" s="141">
        <v>2.1</v>
      </c>
      <c r="G976" s="141">
        <v>6.1</v>
      </c>
      <c r="H976" s="141">
        <v>31.3</v>
      </c>
      <c r="I976" s="141">
        <v>8.4</v>
      </c>
      <c r="J976" s="141">
        <v>6.4</v>
      </c>
      <c r="K976" s="141">
        <v>76.2</v>
      </c>
      <c r="L976" s="141">
        <v>4.4</v>
      </c>
    </row>
    <row r="977" ht="15" spans="1:12">
      <c r="A977" s="141" t="s">
        <v>899</v>
      </c>
      <c r="B977" s="141" t="s">
        <v>1078</v>
      </c>
      <c r="C977" s="142" t="s">
        <v>51</v>
      </c>
      <c r="D977" s="141" t="s">
        <v>571</v>
      </c>
      <c r="E977" s="141">
        <v>10.1</v>
      </c>
      <c r="F977" s="141">
        <v>6.5</v>
      </c>
      <c r="G977" s="141">
        <v>35.7</v>
      </c>
      <c r="H977" s="141">
        <v>1.7</v>
      </c>
      <c r="I977" s="141">
        <v>4.4</v>
      </c>
      <c r="J977" s="141">
        <v>3.2</v>
      </c>
      <c r="K977" s="141">
        <v>56.5</v>
      </c>
      <c r="L977" s="141">
        <v>6.8</v>
      </c>
    </row>
    <row r="978" ht="15" spans="1:12">
      <c r="A978" s="141" t="s">
        <v>899</v>
      </c>
      <c r="B978" s="141" t="s">
        <v>1079</v>
      </c>
      <c r="C978" s="142" t="s">
        <v>13</v>
      </c>
      <c r="D978" s="141" t="s">
        <v>571</v>
      </c>
      <c r="E978" s="141">
        <v>5.5</v>
      </c>
      <c r="F978" s="141">
        <v>6</v>
      </c>
      <c r="G978" s="141">
        <v>28.5</v>
      </c>
      <c r="H978" s="141">
        <v>10.8</v>
      </c>
      <c r="I978" s="141">
        <v>4.3</v>
      </c>
      <c r="J978" s="141">
        <v>6.1</v>
      </c>
      <c r="K978" s="141">
        <v>58.3</v>
      </c>
      <c r="L978" s="141">
        <v>12.3</v>
      </c>
    </row>
    <row r="979" ht="15" spans="1:12">
      <c r="A979" s="141" t="s">
        <v>899</v>
      </c>
      <c r="B979" s="141" t="s">
        <v>1080</v>
      </c>
      <c r="C979" s="142" t="s">
        <v>179</v>
      </c>
      <c r="D979" s="141" t="s">
        <v>571</v>
      </c>
      <c r="E979" s="141">
        <v>9.3</v>
      </c>
      <c r="F979" s="141">
        <v>2.8</v>
      </c>
      <c r="G979" s="141">
        <v>33.8</v>
      </c>
      <c r="H979" s="141">
        <v>2.8</v>
      </c>
      <c r="I979" s="141">
        <v>7.1</v>
      </c>
      <c r="J979" s="141">
        <v>2.2</v>
      </c>
      <c r="K979" s="141">
        <v>72.7</v>
      </c>
      <c r="L979" s="141">
        <v>9.1</v>
      </c>
    </row>
    <row r="980" ht="15" spans="1:12">
      <c r="A980" s="141" t="s">
        <v>899</v>
      </c>
      <c r="B980" s="141" t="s">
        <v>1081</v>
      </c>
      <c r="C980" s="142" t="s">
        <v>487</v>
      </c>
      <c r="D980" s="141" t="s">
        <v>571</v>
      </c>
      <c r="E980" s="141">
        <v>11.7</v>
      </c>
      <c r="F980" s="141">
        <v>21.1</v>
      </c>
      <c r="G980" s="141">
        <v>22.8</v>
      </c>
      <c r="H980" s="141">
        <v>2.6</v>
      </c>
      <c r="I980" s="141">
        <v>5.4</v>
      </c>
      <c r="J980" s="141">
        <v>1.6</v>
      </c>
      <c r="K980" s="141">
        <v>74.8</v>
      </c>
      <c r="L980" s="141">
        <v>9.4</v>
      </c>
    </row>
    <row r="981" ht="15" spans="1:12">
      <c r="A981" s="141" t="s">
        <v>899</v>
      </c>
      <c r="B981" s="141" t="s">
        <v>1082</v>
      </c>
      <c r="C981" s="142" t="s">
        <v>393</v>
      </c>
      <c r="D981" s="141" t="s">
        <v>571</v>
      </c>
      <c r="E981" s="141">
        <v>5.4</v>
      </c>
      <c r="F981" s="141">
        <v>6.8</v>
      </c>
      <c r="G981" s="141">
        <v>15.6</v>
      </c>
      <c r="H981" s="141">
        <v>38.6</v>
      </c>
      <c r="I981" s="141">
        <v>2.2</v>
      </c>
      <c r="J981" s="141"/>
      <c r="K981" s="141">
        <v>42.7</v>
      </c>
      <c r="L981" s="141">
        <v>22.5</v>
      </c>
    </row>
    <row r="982" ht="15" spans="1:12">
      <c r="A982" s="141" t="s">
        <v>899</v>
      </c>
      <c r="B982" s="141" t="s">
        <v>1083</v>
      </c>
      <c r="C982" s="142" t="s">
        <v>15</v>
      </c>
      <c r="D982" s="141" t="s">
        <v>571</v>
      </c>
      <c r="E982" s="141">
        <v>6.6</v>
      </c>
      <c r="F982" s="141">
        <v>4.6</v>
      </c>
      <c r="G982" s="141">
        <v>8.4</v>
      </c>
      <c r="H982" s="141">
        <v>8.1</v>
      </c>
      <c r="I982" s="141">
        <v>59.7</v>
      </c>
      <c r="J982" s="141">
        <v>35.4</v>
      </c>
      <c r="K982" s="141">
        <v>62.4</v>
      </c>
      <c r="L982" s="141">
        <v>7.4</v>
      </c>
    </row>
    <row r="983" ht="15" spans="1:12">
      <c r="A983" s="141" t="s">
        <v>899</v>
      </c>
      <c r="B983" s="141" t="s">
        <v>1084</v>
      </c>
      <c r="C983" s="142" t="s">
        <v>477</v>
      </c>
      <c r="D983" s="141" t="s">
        <v>571</v>
      </c>
      <c r="E983" s="141">
        <v>10.8</v>
      </c>
      <c r="F983" s="141">
        <v>23.9</v>
      </c>
      <c r="G983" s="141">
        <v>1.2</v>
      </c>
      <c r="H983" s="141">
        <v>15.4</v>
      </c>
      <c r="I983" s="141">
        <v>8.5</v>
      </c>
      <c r="J983" s="141">
        <v>40.3</v>
      </c>
      <c r="K983" s="141">
        <v>12.1</v>
      </c>
      <c r="L983" s="141">
        <v>20.7</v>
      </c>
    </row>
    <row r="984" ht="15" spans="1:12">
      <c r="A984" s="141" t="s">
        <v>899</v>
      </c>
      <c r="B984" s="141" t="s">
        <v>1085</v>
      </c>
      <c r="C984" s="142" t="s">
        <v>49</v>
      </c>
      <c r="D984" s="141" t="s">
        <v>571</v>
      </c>
      <c r="E984" s="141">
        <v>10.1</v>
      </c>
      <c r="F984" s="141">
        <v>8.9</v>
      </c>
      <c r="G984" s="141">
        <v>8.3</v>
      </c>
      <c r="H984" s="141">
        <v>34</v>
      </c>
      <c r="I984" s="141">
        <v>6.3</v>
      </c>
      <c r="J984" s="141">
        <v>3.8</v>
      </c>
      <c r="K984" s="141">
        <v>24</v>
      </c>
      <c r="L984" s="141">
        <v>4.4</v>
      </c>
    </row>
    <row r="985" ht="15" spans="1:12">
      <c r="A985" s="141" t="s">
        <v>899</v>
      </c>
      <c r="B985" s="141" t="s">
        <v>1086</v>
      </c>
      <c r="C985" s="142" t="s">
        <v>13</v>
      </c>
      <c r="D985" s="141" t="s">
        <v>571</v>
      </c>
      <c r="E985" s="141">
        <v>2.2</v>
      </c>
      <c r="F985" s="141">
        <v>3.3</v>
      </c>
      <c r="G985" s="141">
        <v>15.7</v>
      </c>
      <c r="H985" s="141">
        <v>34.7</v>
      </c>
      <c r="I985" s="141">
        <v>16.5</v>
      </c>
      <c r="J985" s="141">
        <v>5.1</v>
      </c>
      <c r="K985" s="141">
        <v>13.7</v>
      </c>
      <c r="L985" s="141">
        <v>40.6</v>
      </c>
    </row>
    <row r="986" ht="15" spans="1:12">
      <c r="A986" s="141" t="s">
        <v>899</v>
      </c>
      <c r="B986" s="141" t="s">
        <v>1087</v>
      </c>
      <c r="C986" s="142" t="s">
        <v>102</v>
      </c>
      <c r="D986" s="141" t="s">
        <v>571</v>
      </c>
      <c r="E986" s="141">
        <v>3.3</v>
      </c>
      <c r="F986" s="141">
        <v>2.2</v>
      </c>
      <c r="G986" s="141">
        <v>1.5</v>
      </c>
      <c r="H986" s="141">
        <v>47.2</v>
      </c>
      <c r="I986" s="141">
        <v>16.8</v>
      </c>
      <c r="J986" s="141">
        <v>5.3</v>
      </c>
      <c r="K986" s="141">
        <v>24.6</v>
      </c>
      <c r="L986" s="141">
        <v>6.2</v>
      </c>
    </row>
    <row r="987" ht="15" spans="1:12">
      <c r="A987" s="141" t="s">
        <v>899</v>
      </c>
      <c r="B987" s="141" t="s">
        <v>1088</v>
      </c>
      <c r="C987" s="142" t="s">
        <v>341</v>
      </c>
      <c r="D987" s="141" t="s">
        <v>571</v>
      </c>
      <c r="E987" s="141">
        <v>15</v>
      </c>
      <c r="F987" s="141">
        <v>13.7</v>
      </c>
      <c r="G987" s="141">
        <v>4.7</v>
      </c>
      <c r="H987" s="141">
        <v>25.6</v>
      </c>
      <c r="I987" s="141">
        <v>7.9</v>
      </c>
      <c r="J987" s="141">
        <v>5.1</v>
      </c>
      <c r="K987" s="141">
        <v>51.2</v>
      </c>
      <c r="L987" s="141">
        <v>16.4</v>
      </c>
    </row>
    <row r="988" ht="15" spans="1:12">
      <c r="A988" s="141" t="s">
        <v>899</v>
      </c>
      <c r="B988" s="141" t="s">
        <v>1089</v>
      </c>
      <c r="C988" s="142" t="s">
        <v>13</v>
      </c>
      <c r="D988" s="141" t="s">
        <v>571</v>
      </c>
      <c r="E988" s="141">
        <v>2.2</v>
      </c>
      <c r="F988" s="141">
        <v>1.8</v>
      </c>
      <c r="G988" s="141">
        <v>24.5</v>
      </c>
      <c r="H988" s="141">
        <v>24</v>
      </c>
      <c r="I988" s="141">
        <v>4.5</v>
      </c>
      <c r="J988" s="141">
        <v>8.5</v>
      </c>
      <c r="K988" s="141">
        <v>55.1</v>
      </c>
      <c r="L988" s="141">
        <v>10.5</v>
      </c>
    </row>
    <row r="989" ht="15" spans="1:12">
      <c r="A989" s="141" t="s">
        <v>899</v>
      </c>
      <c r="B989" s="141" t="s">
        <v>1090</v>
      </c>
      <c r="C989" s="142" t="s">
        <v>1091</v>
      </c>
      <c r="D989" s="141" t="s">
        <v>571</v>
      </c>
      <c r="E989" s="141">
        <v>15.8</v>
      </c>
      <c r="F989" s="141">
        <v>5.5</v>
      </c>
      <c r="G989" s="141">
        <v>4.3</v>
      </c>
      <c r="H989" s="141">
        <v>28.1</v>
      </c>
      <c r="I989" s="141">
        <v>1.6</v>
      </c>
      <c r="J989" s="141">
        <v>2</v>
      </c>
      <c r="K989" s="141">
        <v>92.6</v>
      </c>
      <c r="L989" s="141">
        <v>50.7</v>
      </c>
    </row>
    <row r="990" ht="15" spans="1:12">
      <c r="A990" s="141" t="s">
        <v>899</v>
      </c>
      <c r="B990" s="141" t="s">
        <v>1092</v>
      </c>
      <c r="C990" s="142" t="s">
        <v>393</v>
      </c>
      <c r="D990" s="141" t="s">
        <v>571</v>
      </c>
      <c r="E990" s="141">
        <v>13.5</v>
      </c>
      <c r="F990" s="141">
        <v>50.1</v>
      </c>
      <c r="G990" s="141">
        <v>8.1</v>
      </c>
      <c r="H990" s="141">
        <v>5.4</v>
      </c>
      <c r="I990" s="141">
        <v>1.3</v>
      </c>
      <c r="J990" s="141">
        <v>3.3</v>
      </c>
      <c r="K990" s="141">
        <v>43.7</v>
      </c>
      <c r="L990" s="141">
        <v>26.8</v>
      </c>
    </row>
    <row r="991" ht="15" spans="1:12">
      <c r="A991" s="141" t="s">
        <v>899</v>
      </c>
      <c r="B991" s="141" t="s">
        <v>1093</v>
      </c>
      <c r="C991" s="142" t="s">
        <v>15</v>
      </c>
      <c r="D991" s="141" t="s">
        <v>571</v>
      </c>
      <c r="E991" s="141">
        <v>9.2</v>
      </c>
      <c r="F991" s="141">
        <v>9.9</v>
      </c>
      <c r="G991" s="141">
        <v>10.7</v>
      </c>
      <c r="H991" s="141">
        <v>10.8</v>
      </c>
      <c r="I991" s="141">
        <v>66.2</v>
      </c>
      <c r="J991" s="141">
        <v>44.4</v>
      </c>
      <c r="K991" s="141">
        <v>64.8</v>
      </c>
      <c r="L991" s="141">
        <v>3.5</v>
      </c>
    </row>
    <row r="992" ht="15" spans="1:12">
      <c r="A992" s="141" t="s">
        <v>899</v>
      </c>
      <c r="B992" s="141" t="s">
        <v>1094</v>
      </c>
      <c r="C992" s="142" t="s">
        <v>755</v>
      </c>
      <c r="D992" s="141" t="s">
        <v>571</v>
      </c>
      <c r="E992" s="141">
        <v>4.5</v>
      </c>
      <c r="F992" s="141">
        <v>1</v>
      </c>
      <c r="G992" s="141">
        <v>5.6</v>
      </c>
      <c r="H992" s="141">
        <v>52.7</v>
      </c>
      <c r="I992" s="141">
        <v>3</v>
      </c>
      <c r="J992" s="141">
        <v>2.8</v>
      </c>
      <c r="K992" s="141">
        <v>20.8</v>
      </c>
      <c r="L992" s="141">
        <v>29.4</v>
      </c>
    </row>
    <row r="993" ht="15" spans="1:12">
      <c r="A993" s="141" t="s">
        <v>899</v>
      </c>
      <c r="B993" s="141" t="s">
        <v>1095</v>
      </c>
      <c r="C993" s="142" t="s">
        <v>179</v>
      </c>
      <c r="D993" s="141" t="s">
        <v>571</v>
      </c>
      <c r="E993" s="141">
        <v>8.2</v>
      </c>
      <c r="F993" s="141">
        <v>2.1</v>
      </c>
      <c r="G993" s="141">
        <v>44.5</v>
      </c>
      <c r="H993" s="141">
        <v>3.9</v>
      </c>
      <c r="I993" s="141">
        <v>6.6</v>
      </c>
      <c r="J993" s="141">
        <v>7.7</v>
      </c>
      <c r="K993" s="141">
        <v>75.2</v>
      </c>
      <c r="L993" s="141">
        <v>7.1</v>
      </c>
    </row>
    <row r="994" ht="15" spans="1:12">
      <c r="A994" s="141" t="s">
        <v>899</v>
      </c>
      <c r="B994" s="141" t="s">
        <v>1096</v>
      </c>
      <c r="C994" s="142" t="s">
        <v>179</v>
      </c>
      <c r="D994" s="141" t="s">
        <v>571</v>
      </c>
      <c r="E994" s="141">
        <v>16.8</v>
      </c>
      <c r="F994" s="141">
        <v>6.1</v>
      </c>
      <c r="G994" s="141">
        <v>16.1</v>
      </c>
      <c r="H994" s="141">
        <v>2.3</v>
      </c>
      <c r="I994" s="141">
        <v>5.1</v>
      </c>
      <c r="J994" s="141">
        <v>10.1</v>
      </c>
      <c r="K994" s="141">
        <v>57.2</v>
      </c>
      <c r="L994" s="141">
        <v>6.8</v>
      </c>
    </row>
    <row r="995" ht="15" spans="1:12">
      <c r="A995" s="141" t="s">
        <v>899</v>
      </c>
      <c r="B995" s="141" t="s">
        <v>1097</v>
      </c>
      <c r="C995" s="142" t="s">
        <v>72</v>
      </c>
      <c r="D995" s="141" t="s">
        <v>571</v>
      </c>
      <c r="E995" s="141">
        <v>10.9</v>
      </c>
      <c r="F995" s="141">
        <v>5.3</v>
      </c>
      <c r="G995" s="141">
        <v>13</v>
      </c>
      <c r="H995" s="141">
        <v>10</v>
      </c>
      <c r="I995" s="141">
        <v>44.7</v>
      </c>
      <c r="J995" s="141">
        <v>38.2</v>
      </c>
      <c r="K995" s="141">
        <v>82.9</v>
      </c>
      <c r="L995" s="141">
        <v>7.5</v>
      </c>
    </row>
    <row r="996" ht="15" spans="1:12">
      <c r="A996" s="141" t="s">
        <v>899</v>
      </c>
      <c r="B996" s="141" t="s">
        <v>1098</v>
      </c>
      <c r="C996" s="142" t="s">
        <v>45</v>
      </c>
      <c r="D996" s="141" t="s">
        <v>571</v>
      </c>
      <c r="E996" s="141">
        <v>12.7</v>
      </c>
      <c r="F996" s="141">
        <v>4.3</v>
      </c>
      <c r="G996" s="141">
        <v>10.7</v>
      </c>
      <c r="H996" s="141">
        <v>6.6</v>
      </c>
      <c r="I996" s="141">
        <v>33.6</v>
      </c>
      <c r="J996" s="141">
        <v>27.5</v>
      </c>
      <c r="K996" s="141">
        <v>91.7</v>
      </c>
      <c r="L996" s="141">
        <v>4.6</v>
      </c>
    </row>
    <row r="997" ht="15" spans="1:12">
      <c r="A997" s="141" t="s">
        <v>899</v>
      </c>
      <c r="B997" s="141" t="s">
        <v>1099</v>
      </c>
      <c r="C997" s="142" t="s">
        <v>45</v>
      </c>
      <c r="D997" s="141" t="s">
        <v>571</v>
      </c>
      <c r="E997" s="141">
        <v>10.3</v>
      </c>
      <c r="F997" s="141">
        <v>2.9</v>
      </c>
      <c r="G997" s="141">
        <v>18</v>
      </c>
      <c r="H997" s="141">
        <v>7.8</v>
      </c>
      <c r="I997" s="141">
        <v>15.4</v>
      </c>
      <c r="J997" s="141">
        <v>18.6</v>
      </c>
      <c r="K997" s="141">
        <v>87.9</v>
      </c>
      <c r="L997" s="141">
        <v>4.2</v>
      </c>
    </row>
    <row r="998" ht="15" spans="1:12">
      <c r="A998" s="141" t="s">
        <v>899</v>
      </c>
      <c r="B998" s="141" t="s">
        <v>1100</v>
      </c>
      <c r="C998" s="142" t="s">
        <v>45</v>
      </c>
      <c r="D998" s="141" t="s">
        <v>571</v>
      </c>
      <c r="E998" s="141">
        <v>15.8</v>
      </c>
      <c r="F998" s="141">
        <v>3.4</v>
      </c>
      <c r="G998" s="141">
        <v>20.9</v>
      </c>
      <c r="H998" s="141">
        <v>13.4</v>
      </c>
      <c r="I998" s="141">
        <v>13.4</v>
      </c>
      <c r="J998" s="141">
        <v>13.9</v>
      </c>
      <c r="K998" s="141">
        <v>88.5</v>
      </c>
      <c r="L998" s="141">
        <v>5.2</v>
      </c>
    </row>
    <row r="999" ht="15" spans="1:12">
      <c r="A999" s="141" t="s">
        <v>899</v>
      </c>
      <c r="B999" s="141" t="s">
        <v>1101</v>
      </c>
      <c r="C999" s="142" t="s">
        <v>179</v>
      </c>
      <c r="D999" s="141" t="s">
        <v>571</v>
      </c>
      <c r="E999" s="141">
        <v>8.4</v>
      </c>
      <c r="F999" s="141">
        <v>5</v>
      </c>
      <c r="G999" s="141">
        <v>37.7</v>
      </c>
      <c r="H999" s="141">
        <v>6.1</v>
      </c>
      <c r="I999" s="141">
        <v>4.6</v>
      </c>
      <c r="J999" s="141">
        <v>5.2</v>
      </c>
      <c r="K999" s="141">
        <v>54.2</v>
      </c>
      <c r="L999" s="141">
        <v>5.3</v>
      </c>
    </row>
    <row r="1000" ht="15" spans="1:12">
      <c r="A1000" s="141" t="s">
        <v>899</v>
      </c>
      <c r="B1000" s="141" t="s">
        <v>1102</v>
      </c>
      <c r="C1000" s="142" t="s">
        <v>930</v>
      </c>
      <c r="D1000" s="141" t="s">
        <v>571</v>
      </c>
      <c r="E1000" s="141">
        <v>20.5</v>
      </c>
      <c r="F1000" s="141">
        <v>18.5</v>
      </c>
      <c r="G1000" s="141">
        <v>1.8</v>
      </c>
      <c r="H1000" s="141">
        <v>9.3</v>
      </c>
      <c r="I1000" s="141">
        <v>1.3</v>
      </c>
      <c r="J1000" s="141">
        <v>5.3</v>
      </c>
      <c r="K1000" s="141">
        <v>43.9</v>
      </c>
      <c r="L1000" s="141">
        <v>33.6</v>
      </c>
    </row>
    <row r="1001" ht="15" spans="1:12">
      <c r="A1001" s="141" t="s">
        <v>899</v>
      </c>
      <c r="B1001" s="141" t="s">
        <v>1103</v>
      </c>
      <c r="C1001" s="142" t="s">
        <v>930</v>
      </c>
      <c r="D1001" s="141" t="s">
        <v>571</v>
      </c>
      <c r="E1001" s="141">
        <v>16.6</v>
      </c>
      <c r="F1001" s="141">
        <v>14.7</v>
      </c>
      <c r="G1001" s="141">
        <v>2.3</v>
      </c>
      <c r="H1001" s="141">
        <v>12.1</v>
      </c>
      <c r="I1001" s="141">
        <v>1.3</v>
      </c>
      <c r="J1001" s="141">
        <v>4.6</v>
      </c>
      <c r="K1001" s="141">
        <v>56.3</v>
      </c>
      <c r="L1001" s="141">
        <v>22.9</v>
      </c>
    </row>
    <row r="1002" ht="15" spans="1:12">
      <c r="A1002" s="141" t="s">
        <v>899</v>
      </c>
      <c r="B1002" s="141" t="s">
        <v>1104</v>
      </c>
      <c r="C1002" s="142" t="s">
        <v>463</v>
      </c>
      <c r="D1002" s="141" t="s">
        <v>571</v>
      </c>
      <c r="E1002" s="141">
        <v>11.6</v>
      </c>
      <c r="F1002" s="141">
        <v>17.9</v>
      </c>
      <c r="G1002" s="141">
        <v>3.5</v>
      </c>
      <c r="H1002" s="141">
        <v>14.3</v>
      </c>
      <c r="I1002" s="141">
        <v>35.4</v>
      </c>
      <c r="J1002" s="141">
        <v>31</v>
      </c>
      <c r="K1002" s="141">
        <v>29.6</v>
      </c>
      <c r="L1002" s="141">
        <v>22.4</v>
      </c>
    </row>
    <row r="1003" ht="15" spans="1:12">
      <c r="A1003" s="141" t="s">
        <v>899</v>
      </c>
      <c r="B1003" s="141" t="s">
        <v>1105</v>
      </c>
      <c r="C1003" s="142" t="s">
        <v>13</v>
      </c>
      <c r="D1003" s="141" t="s">
        <v>571</v>
      </c>
      <c r="E1003" s="141">
        <v>3.5</v>
      </c>
      <c r="F1003" s="141">
        <v>6.6</v>
      </c>
      <c r="G1003" s="141">
        <v>26.4</v>
      </c>
      <c r="H1003" s="141">
        <v>19.2</v>
      </c>
      <c r="I1003" s="141">
        <v>26.7</v>
      </c>
      <c r="J1003" s="141">
        <v>28.9</v>
      </c>
      <c r="K1003" s="141">
        <v>36.3</v>
      </c>
      <c r="L1003" s="141">
        <v>27.3</v>
      </c>
    </row>
    <row r="1004" ht="15" spans="1:12">
      <c r="A1004" s="141" t="s">
        <v>899</v>
      </c>
      <c r="B1004" s="141" t="s">
        <v>1106</v>
      </c>
      <c r="C1004" s="142" t="s">
        <v>341</v>
      </c>
      <c r="D1004" s="141" t="s">
        <v>571</v>
      </c>
      <c r="E1004" s="141">
        <v>11.4</v>
      </c>
      <c r="F1004" s="141">
        <v>20.4</v>
      </c>
      <c r="G1004" s="141">
        <v>5.3</v>
      </c>
      <c r="H1004" s="141">
        <v>30.5</v>
      </c>
      <c r="I1004" s="141">
        <v>4.7</v>
      </c>
      <c r="J1004" s="141">
        <v>3</v>
      </c>
      <c r="K1004" s="141">
        <v>66.6</v>
      </c>
      <c r="L1004" s="141">
        <v>4.6</v>
      </c>
    </row>
    <row r="1005" ht="15" spans="1:12">
      <c r="A1005" s="141" t="s">
        <v>899</v>
      </c>
      <c r="B1005" s="141" t="s">
        <v>1107</v>
      </c>
      <c r="C1005" s="142" t="s">
        <v>28</v>
      </c>
      <c r="D1005" s="141" t="s">
        <v>571</v>
      </c>
      <c r="E1005" s="141">
        <v>5.4</v>
      </c>
      <c r="F1005" s="141">
        <v>2.1</v>
      </c>
      <c r="G1005" s="141">
        <v>33.3</v>
      </c>
      <c r="H1005" s="141">
        <v>13.3</v>
      </c>
      <c r="I1005" s="141">
        <v>2.9</v>
      </c>
      <c r="J1005" s="141"/>
      <c r="K1005" s="141">
        <v>57.9</v>
      </c>
      <c r="L1005" s="141">
        <v>5.3</v>
      </c>
    </row>
    <row r="1006" ht="15" spans="1:12">
      <c r="A1006" s="141" t="s">
        <v>899</v>
      </c>
      <c r="B1006" s="141" t="s">
        <v>1108</v>
      </c>
      <c r="C1006" s="142" t="s">
        <v>41</v>
      </c>
      <c r="D1006" s="141" t="s">
        <v>571</v>
      </c>
      <c r="E1006" s="141">
        <v>3.5</v>
      </c>
      <c r="F1006" s="141">
        <v>1.6</v>
      </c>
      <c r="G1006" s="141">
        <v>5.3</v>
      </c>
      <c r="H1006" s="141">
        <v>46.4</v>
      </c>
      <c r="I1006" s="141">
        <v>3.4</v>
      </c>
      <c r="J1006" s="141">
        <v>8.4</v>
      </c>
      <c r="K1006" s="141">
        <v>25.8</v>
      </c>
      <c r="L1006" s="141">
        <v>4.2</v>
      </c>
    </row>
    <row r="1007" ht="15" spans="1:12">
      <c r="A1007" s="141" t="s">
        <v>899</v>
      </c>
      <c r="B1007" s="141" t="s">
        <v>1109</v>
      </c>
      <c r="C1007" s="142" t="s">
        <v>995</v>
      </c>
      <c r="D1007" s="141" t="s">
        <v>571</v>
      </c>
      <c r="E1007" s="141">
        <v>6.2</v>
      </c>
      <c r="F1007" s="141">
        <v>3.9</v>
      </c>
      <c r="G1007" s="141">
        <v>1.7</v>
      </c>
      <c r="H1007" s="141">
        <v>41</v>
      </c>
      <c r="I1007" s="141">
        <v>3.6</v>
      </c>
      <c r="J1007" s="141">
        <v>4.6</v>
      </c>
      <c r="K1007" s="141">
        <v>20.6</v>
      </c>
      <c r="L1007" s="141">
        <v>80</v>
      </c>
    </row>
    <row r="1008" ht="15" spans="1:12">
      <c r="A1008" s="141" t="s">
        <v>899</v>
      </c>
      <c r="B1008" s="141" t="s">
        <v>1110</v>
      </c>
      <c r="C1008" s="142" t="s">
        <v>49</v>
      </c>
      <c r="D1008" s="141" t="s">
        <v>571</v>
      </c>
      <c r="E1008" s="141">
        <v>4.4</v>
      </c>
      <c r="F1008" s="141">
        <v>3.5</v>
      </c>
      <c r="G1008" s="141">
        <v>22</v>
      </c>
      <c r="H1008" s="141">
        <v>15.6</v>
      </c>
      <c r="I1008" s="141">
        <v>6.5</v>
      </c>
      <c r="J1008" s="141">
        <v>32.8</v>
      </c>
      <c r="K1008" s="141">
        <v>28.7</v>
      </c>
      <c r="L1008" s="141">
        <v>3.5</v>
      </c>
    </row>
    <row r="1009" ht="15" spans="1:12">
      <c r="A1009" s="141" t="s">
        <v>899</v>
      </c>
      <c r="B1009" s="141" t="s">
        <v>1111</v>
      </c>
      <c r="C1009" s="142" t="s">
        <v>41</v>
      </c>
      <c r="D1009" s="141" t="s">
        <v>571</v>
      </c>
      <c r="E1009" s="141">
        <v>10.3</v>
      </c>
      <c r="F1009" s="141">
        <v>17.1</v>
      </c>
      <c r="G1009" s="141">
        <v>9.9</v>
      </c>
      <c r="H1009" s="141">
        <v>17.8</v>
      </c>
      <c r="I1009" s="141">
        <v>11</v>
      </c>
      <c r="J1009" s="141">
        <v>9.8</v>
      </c>
      <c r="K1009" s="141">
        <v>36.8</v>
      </c>
      <c r="L1009" s="141">
        <v>16.6</v>
      </c>
    </row>
    <row r="1010" ht="15" spans="1:12">
      <c r="A1010" s="141" t="s">
        <v>899</v>
      </c>
      <c r="B1010" s="141" t="s">
        <v>1112</v>
      </c>
      <c r="C1010" s="142" t="s">
        <v>28</v>
      </c>
      <c r="D1010" s="141" t="s">
        <v>571</v>
      </c>
      <c r="E1010" s="141">
        <v>4.9</v>
      </c>
      <c r="F1010" s="141">
        <v>17.3</v>
      </c>
      <c r="G1010" s="141">
        <v>46.6</v>
      </c>
      <c r="H1010" s="141">
        <v>5.2</v>
      </c>
      <c r="I1010" s="141">
        <v>2.7</v>
      </c>
      <c r="J1010" s="141"/>
      <c r="K1010" s="141">
        <v>30.6</v>
      </c>
      <c r="L1010" s="141">
        <v>4.5</v>
      </c>
    </row>
    <row r="1011" ht="23.25" spans="1:12">
      <c r="A1011" s="141" t="s">
        <v>1113</v>
      </c>
      <c r="B1011" s="141" t="s">
        <v>1114</v>
      </c>
      <c r="C1011" s="142" t="s">
        <v>1115</v>
      </c>
      <c r="D1011" s="141" t="s">
        <v>571</v>
      </c>
      <c r="E1011" s="141">
        <v>3.2</v>
      </c>
      <c r="F1011" s="141">
        <v>6.3</v>
      </c>
      <c r="G1011" s="141">
        <v>1.6</v>
      </c>
      <c r="H1011" s="141">
        <v>14.7</v>
      </c>
      <c r="I1011" s="141">
        <v>6.6</v>
      </c>
      <c r="J1011" s="141">
        <v>48.3</v>
      </c>
      <c r="K1011" s="141">
        <v>21.3</v>
      </c>
      <c r="L1011" s="141">
        <v>46.8</v>
      </c>
    </row>
    <row r="1012" ht="23.25" spans="1:12">
      <c r="A1012" s="141" t="s">
        <v>1113</v>
      </c>
      <c r="B1012" s="141" t="s">
        <v>1116</v>
      </c>
      <c r="C1012" s="142" t="s">
        <v>482</v>
      </c>
      <c r="D1012" s="141" t="s">
        <v>571</v>
      </c>
      <c r="E1012" s="141">
        <v>19.6</v>
      </c>
      <c r="F1012" s="141">
        <v>10.4</v>
      </c>
      <c r="G1012" s="141">
        <v>1.9</v>
      </c>
      <c r="H1012" s="141">
        <v>6.2</v>
      </c>
      <c r="I1012" s="141">
        <v>3.4</v>
      </c>
      <c r="J1012" s="141">
        <v>2.4</v>
      </c>
      <c r="K1012" s="141">
        <v>62.2</v>
      </c>
      <c r="L1012" s="141">
        <v>4.7</v>
      </c>
    </row>
    <row r="1013" ht="23.25" spans="1:12">
      <c r="A1013" s="141" t="s">
        <v>1113</v>
      </c>
      <c r="B1013" s="141" t="s">
        <v>1117</v>
      </c>
      <c r="C1013" s="142" t="s">
        <v>199</v>
      </c>
      <c r="D1013" s="141" t="s">
        <v>571</v>
      </c>
      <c r="E1013" s="141">
        <v>8.3</v>
      </c>
      <c r="F1013" s="141">
        <v>3.5</v>
      </c>
      <c r="G1013" s="141">
        <v>9</v>
      </c>
      <c r="H1013" s="141">
        <v>24.5</v>
      </c>
      <c r="I1013" s="141">
        <v>2</v>
      </c>
      <c r="J1013" s="141">
        <v>1.2</v>
      </c>
      <c r="K1013" s="141">
        <v>38.6</v>
      </c>
      <c r="L1013" s="141">
        <v>5.6</v>
      </c>
    </row>
    <row r="1014" ht="23.25" spans="1:12">
      <c r="A1014" s="141" t="s">
        <v>1113</v>
      </c>
      <c r="B1014" s="141" t="s">
        <v>1118</v>
      </c>
      <c r="C1014" s="142" t="s">
        <v>199</v>
      </c>
      <c r="D1014" s="141" t="s">
        <v>571</v>
      </c>
      <c r="E1014" s="141">
        <v>6.6</v>
      </c>
      <c r="F1014" s="141">
        <v>6.4</v>
      </c>
      <c r="G1014" s="141">
        <v>4.4</v>
      </c>
      <c r="H1014" s="141">
        <v>13.5</v>
      </c>
      <c r="I1014" s="141">
        <v>19.7</v>
      </c>
      <c r="J1014" s="141">
        <v>3.5</v>
      </c>
      <c r="K1014" s="141">
        <v>58</v>
      </c>
      <c r="L1014" s="141">
        <v>9.4</v>
      </c>
    </row>
    <row r="1015" ht="23.25" spans="1:12">
      <c r="A1015" s="141" t="s">
        <v>1113</v>
      </c>
      <c r="B1015" s="141" t="s">
        <v>1119</v>
      </c>
      <c r="C1015" s="142" t="s">
        <v>199</v>
      </c>
      <c r="D1015" s="141" t="s">
        <v>571</v>
      </c>
      <c r="E1015" s="141">
        <v>3.3</v>
      </c>
      <c r="F1015" s="141">
        <v>4.1</v>
      </c>
      <c r="G1015" s="141">
        <v>4.7</v>
      </c>
      <c r="H1015" s="141">
        <v>27.4</v>
      </c>
      <c r="I1015" s="141">
        <v>1.8</v>
      </c>
      <c r="J1015" s="141">
        <v>38.7</v>
      </c>
      <c r="K1015" s="141">
        <v>26.1</v>
      </c>
      <c r="L1015" s="141">
        <v>5.5</v>
      </c>
    </row>
    <row r="1016" ht="23.25" spans="1:12">
      <c r="A1016" s="141" t="s">
        <v>1113</v>
      </c>
      <c r="B1016" s="141" t="s">
        <v>1120</v>
      </c>
      <c r="C1016" s="142" t="s">
        <v>1115</v>
      </c>
      <c r="D1016" s="141" t="s">
        <v>571</v>
      </c>
      <c r="E1016" s="141">
        <v>4.8</v>
      </c>
      <c r="F1016" s="141">
        <v>18</v>
      </c>
      <c r="G1016" s="141">
        <v>2.2</v>
      </c>
      <c r="H1016" s="141">
        <v>7.5</v>
      </c>
      <c r="I1016" s="141">
        <v>18.4</v>
      </c>
      <c r="J1016" s="141">
        <v>34.7</v>
      </c>
      <c r="K1016" s="141">
        <v>26.7</v>
      </c>
      <c r="L1016" s="141">
        <v>38.1</v>
      </c>
    </row>
    <row r="1017" ht="23.25" spans="1:12">
      <c r="A1017" s="141" t="s">
        <v>1113</v>
      </c>
      <c r="B1017" s="141" t="s">
        <v>1121</v>
      </c>
      <c r="C1017" s="142" t="s">
        <v>546</v>
      </c>
      <c r="D1017" s="141" t="s">
        <v>571</v>
      </c>
      <c r="E1017" s="141">
        <v>16.6</v>
      </c>
      <c r="F1017" s="141">
        <v>10.8</v>
      </c>
      <c r="G1017" s="141">
        <v>2.7</v>
      </c>
      <c r="H1017" s="141">
        <v>10.3</v>
      </c>
      <c r="I1017" s="141">
        <v>6.1</v>
      </c>
      <c r="J1017" s="141">
        <v>2.8</v>
      </c>
      <c r="K1017" s="141">
        <v>59.3</v>
      </c>
      <c r="L1017" s="141">
        <v>21</v>
      </c>
    </row>
    <row r="1018" ht="23.25" spans="1:12">
      <c r="A1018" s="141" t="s">
        <v>1113</v>
      </c>
      <c r="B1018" s="141" t="s">
        <v>1122</v>
      </c>
      <c r="C1018" s="142" t="s">
        <v>106</v>
      </c>
      <c r="D1018" s="141" t="s">
        <v>571</v>
      </c>
      <c r="E1018" s="141">
        <v>5.4</v>
      </c>
      <c r="F1018" s="141">
        <v>1.9</v>
      </c>
      <c r="G1018" s="141">
        <v>25.2</v>
      </c>
      <c r="H1018" s="141">
        <v>3.8</v>
      </c>
      <c r="I1018" s="141">
        <v>3.9</v>
      </c>
      <c r="J1018" s="141">
        <v>10.5</v>
      </c>
      <c r="K1018" s="141">
        <v>35.6</v>
      </c>
      <c r="L1018" s="141">
        <v>6.7</v>
      </c>
    </row>
    <row r="1019" ht="23.25" spans="1:12">
      <c r="A1019" s="141" t="s">
        <v>1113</v>
      </c>
      <c r="B1019" s="141" t="s">
        <v>1123</v>
      </c>
      <c r="C1019" s="142" t="s">
        <v>482</v>
      </c>
      <c r="D1019" s="141" t="s">
        <v>571</v>
      </c>
      <c r="E1019" s="141">
        <v>9.5</v>
      </c>
      <c r="F1019" s="141">
        <v>5.4</v>
      </c>
      <c r="G1019" s="141">
        <v>2.3</v>
      </c>
      <c r="H1019" s="141">
        <v>16.3</v>
      </c>
      <c r="I1019" s="141">
        <v>2.7</v>
      </c>
      <c r="J1019" s="141">
        <v>18.8</v>
      </c>
      <c r="K1019" s="141">
        <v>69.3</v>
      </c>
      <c r="L1019" s="141">
        <v>5.1</v>
      </c>
    </row>
    <row r="1020" ht="23.25" spans="1:12">
      <c r="A1020" s="141" t="s">
        <v>1113</v>
      </c>
      <c r="B1020" s="141" t="s">
        <v>1124</v>
      </c>
      <c r="C1020" s="142" t="s">
        <v>487</v>
      </c>
      <c r="D1020" s="141" t="s">
        <v>571</v>
      </c>
      <c r="E1020" s="141">
        <v>6.7</v>
      </c>
      <c r="F1020" s="141">
        <v>38</v>
      </c>
      <c r="G1020" s="141">
        <v>19</v>
      </c>
      <c r="H1020" s="141">
        <v>1.5</v>
      </c>
      <c r="I1020" s="141">
        <v>4.6</v>
      </c>
      <c r="J1020" s="141">
        <v>1.8</v>
      </c>
      <c r="K1020" s="141">
        <v>9.4</v>
      </c>
      <c r="L1020" s="141">
        <v>13.9</v>
      </c>
    </row>
    <row r="1021" ht="23.25" spans="1:12">
      <c r="A1021" s="141" t="s">
        <v>1113</v>
      </c>
      <c r="B1021" s="141" t="s">
        <v>1125</v>
      </c>
      <c r="C1021" s="142" t="s">
        <v>13</v>
      </c>
      <c r="D1021" s="141" t="s">
        <v>571</v>
      </c>
      <c r="E1021" s="141">
        <v>6.6</v>
      </c>
      <c r="F1021" s="141">
        <v>9.1</v>
      </c>
      <c r="G1021" s="141">
        <v>22.1</v>
      </c>
      <c r="H1021" s="141">
        <v>7</v>
      </c>
      <c r="I1021" s="141">
        <v>8.6</v>
      </c>
      <c r="J1021" s="141">
        <v>6.8</v>
      </c>
      <c r="K1021" s="141">
        <v>58</v>
      </c>
      <c r="L1021" s="141">
        <v>19.9</v>
      </c>
    </row>
    <row r="1022" ht="23.25" spans="1:12">
      <c r="A1022" s="141" t="s">
        <v>1113</v>
      </c>
      <c r="B1022" s="141" t="s">
        <v>1126</v>
      </c>
      <c r="C1022" s="142" t="s">
        <v>1127</v>
      </c>
      <c r="D1022" s="141" t="s">
        <v>571</v>
      </c>
      <c r="E1022" s="141">
        <v>7.7</v>
      </c>
      <c r="F1022" s="141">
        <v>5.2</v>
      </c>
      <c r="G1022" s="141">
        <v>1.1</v>
      </c>
      <c r="H1022" s="141">
        <v>19.8</v>
      </c>
      <c r="I1022" s="141">
        <v>2.4</v>
      </c>
      <c r="J1022" s="141">
        <v>4.5</v>
      </c>
      <c r="K1022" s="141">
        <v>3.1</v>
      </c>
      <c r="L1022" s="141">
        <v>28.5</v>
      </c>
    </row>
    <row r="1023" ht="23.25" spans="1:12">
      <c r="A1023" s="141" t="s">
        <v>1113</v>
      </c>
      <c r="B1023" s="141" t="s">
        <v>1128</v>
      </c>
      <c r="C1023" s="142" t="s">
        <v>906</v>
      </c>
      <c r="D1023" s="141" t="s">
        <v>571</v>
      </c>
      <c r="E1023" s="141">
        <v>9.1</v>
      </c>
      <c r="F1023" s="141">
        <v>20.3</v>
      </c>
      <c r="G1023" s="141">
        <v>1.7</v>
      </c>
      <c r="H1023" s="141">
        <v>16.9</v>
      </c>
      <c r="I1023" s="141">
        <v>2</v>
      </c>
      <c r="J1023" s="141">
        <v>2.8</v>
      </c>
      <c r="K1023" s="141">
        <v>13.1</v>
      </c>
      <c r="L1023" s="141">
        <v>24.5</v>
      </c>
    </row>
    <row r="1024" ht="23.25" spans="1:12">
      <c r="A1024" s="141" t="s">
        <v>1113</v>
      </c>
      <c r="B1024" s="141" t="s">
        <v>1129</v>
      </c>
      <c r="C1024" s="142" t="s">
        <v>1130</v>
      </c>
      <c r="D1024" s="141" t="s">
        <v>571</v>
      </c>
      <c r="E1024" s="141">
        <v>15.6</v>
      </c>
      <c r="F1024" s="141">
        <v>11.8</v>
      </c>
      <c r="G1024" s="141">
        <v>4.5</v>
      </c>
      <c r="H1024" s="141">
        <v>4.4</v>
      </c>
      <c r="I1024" s="141">
        <v>4.3</v>
      </c>
      <c r="J1024" s="141">
        <v>12.5</v>
      </c>
      <c r="K1024" s="141">
        <v>81.8</v>
      </c>
      <c r="L1024" s="141">
        <v>28.9</v>
      </c>
    </row>
    <row r="1025" ht="23.25" spans="1:12">
      <c r="A1025" s="141" t="s">
        <v>1113</v>
      </c>
      <c r="B1025" s="141" t="s">
        <v>1131</v>
      </c>
      <c r="C1025" s="142" t="s">
        <v>1127</v>
      </c>
      <c r="D1025" s="141" t="s">
        <v>571</v>
      </c>
      <c r="E1025" s="141">
        <v>7.4</v>
      </c>
      <c r="F1025" s="141">
        <v>1.9</v>
      </c>
      <c r="G1025" s="141">
        <v>1.3</v>
      </c>
      <c r="H1025" s="141">
        <v>29.5</v>
      </c>
      <c r="I1025" s="141">
        <v>1.9</v>
      </c>
      <c r="J1025" s="141">
        <v>2.2</v>
      </c>
      <c r="K1025" s="141">
        <v>9</v>
      </c>
      <c r="L1025" s="141">
        <v>25.3</v>
      </c>
    </row>
    <row r="1026" ht="23.25" spans="1:12">
      <c r="A1026" s="141" t="s">
        <v>1113</v>
      </c>
      <c r="B1026" s="141" t="s">
        <v>1132</v>
      </c>
      <c r="C1026" s="142" t="s">
        <v>199</v>
      </c>
      <c r="D1026" s="141" t="s">
        <v>571</v>
      </c>
      <c r="E1026" s="141">
        <v>10.3</v>
      </c>
      <c r="F1026" s="141">
        <v>5.5</v>
      </c>
      <c r="G1026" s="141">
        <v>8.6</v>
      </c>
      <c r="H1026" s="141">
        <v>14.8</v>
      </c>
      <c r="I1026" s="141">
        <v>1.9</v>
      </c>
      <c r="J1026" s="141">
        <v>1.3</v>
      </c>
      <c r="K1026" s="141">
        <v>49.1</v>
      </c>
      <c r="L1026" s="141">
        <v>12.6</v>
      </c>
    </row>
    <row r="1027" ht="23.25" spans="1:12">
      <c r="A1027" s="141" t="s">
        <v>1113</v>
      </c>
      <c r="B1027" s="141" t="s">
        <v>1133</v>
      </c>
      <c r="C1027" s="142" t="s">
        <v>13</v>
      </c>
      <c r="D1027" s="141" t="s">
        <v>571</v>
      </c>
      <c r="E1027" s="141">
        <v>5.6</v>
      </c>
      <c r="F1027" s="141">
        <v>9.1</v>
      </c>
      <c r="G1027" s="141">
        <v>9.4</v>
      </c>
      <c r="H1027" s="141">
        <v>14.9</v>
      </c>
      <c r="I1027" s="141">
        <v>4.7</v>
      </c>
      <c r="J1027" s="141">
        <v>2.2</v>
      </c>
      <c r="K1027" s="141">
        <v>37.1</v>
      </c>
      <c r="L1027" s="141">
        <v>21.8</v>
      </c>
    </row>
    <row r="1028" ht="23.25" spans="1:12">
      <c r="A1028" s="141" t="s">
        <v>1113</v>
      </c>
      <c r="B1028" s="141" t="s">
        <v>1134</v>
      </c>
      <c r="C1028" s="142" t="s">
        <v>344</v>
      </c>
      <c r="D1028" s="141" t="s">
        <v>571</v>
      </c>
      <c r="E1028" s="141">
        <v>6.6</v>
      </c>
      <c r="F1028" s="141">
        <v>19.4</v>
      </c>
      <c r="G1028" s="141">
        <v>1.3</v>
      </c>
      <c r="H1028" s="141">
        <v>13</v>
      </c>
      <c r="I1028" s="141">
        <v>5.7</v>
      </c>
      <c r="J1028" s="141">
        <v>1.2</v>
      </c>
      <c r="K1028" s="141">
        <v>6</v>
      </c>
      <c r="L1028" s="141">
        <v>38.7</v>
      </c>
    </row>
    <row r="1029" ht="23.25" spans="1:12">
      <c r="A1029" s="141" t="s">
        <v>1113</v>
      </c>
      <c r="B1029" s="141" t="s">
        <v>1135</v>
      </c>
      <c r="C1029" s="142" t="s">
        <v>140</v>
      </c>
      <c r="D1029" s="141" t="s">
        <v>571</v>
      </c>
      <c r="E1029" s="141">
        <v>14.9</v>
      </c>
      <c r="F1029" s="141">
        <v>7.4</v>
      </c>
      <c r="G1029" s="141">
        <v>1.9</v>
      </c>
      <c r="H1029" s="141">
        <v>4.3</v>
      </c>
      <c r="I1029" s="141">
        <v>1.3</v>
      </c>
      <c r="J1029" s="141">
        <v>3.9</v>
      </c>
      <c r="K1029" s="141">
        <v>26.3</v>
      </c>
      <c r="L1029" s="141">
        <v>3.8</v>
      </c>
    </row>
    <row r="1030" ht="23.25" spans="1:12">
      <c r="A1030" s="141" t="s">
        <v>1113</v>
      </c>
      <c r="B1030" s="141" t="s">
        <v>1136</v>
      </c>
      <c r="C1030" s="142" t="s">
        <v>72</v>
      </c>
      <c r="D1030" s="141" t="s">
        <v>571</v>
      </c>
      <c r="E1030" s="141">
        <v>13.7</v>
      </c>
      <c r="F1030" s="141">
        <v>3.1</v>
      </c>
      <c r="G1030" s="141">
        <v>8.7</v>
      </c>
      <c r="H1030" s="141">
        <v>9.2</v>
      </c>
      <c r="I1030" s="141">
        <v>8.6</v>
      </c>
      <c r="J1030" s="141">
        <v>22.8</v>
      </c>
      <c r="K1030" s="141">
        <v>63.9</v>
      </c>
      <c r="L1030" s="141">
        <v>4</v>
      </c>
    </row>
    <row r="1031" ht="23.25" spans="1:12">
      <c r="A1031" s="141" t="s">
        <v>1113</v>
      </c>
      <c r="B1031" s="141" t="s">
        <v>1137</v>
      </c>
      <c r="C1031" s="142" t="s">
        <v>280</v>
      </c>
      <c r="D1031" s="141" t="s">
        <v>571</v>
      </c>
      <c r="E1031" s="141">
        <v>9.2</v>
      </c>
      <c r="F1031" s="141">
        <v>11.8</v>
      </c>
      <c r="G1031" s="141">
        <v>1.7</v>
      </c>
      <c r="H1031" s="141">
        <v>22.2</v>
      </c>
      <c r="I1031" s="141">
        <v>4.3</v>
      </c>
      <c r="J1031" s="141">
        <v>17.5</v>
      </c>
      <c r="K1031" s="141">
        <v>8.7</v>
      </c>
      <c r="L1031" s="141">
        <v>29.9</v>
      </c>
    </row>
    <row r="1032" ht="23.25" spans="1:12">
      <c r="A1032" s="141" t="s">
        <v>1113</v>
      </c>
      <c r="B1032" s="141" t="s">
        <v>1138</v>
      </c>
      <c r="C1032" s="142" t="s">
        <v>13</v>
      </c>
      <c r="D1032" s="141" t="s">
        <v>571</v>
      </c>
      <c r="E1032" s="141">
        <v>6.3</v>
      </c>
      <c r="F1032" s="141">
        <v>8</v>
      </c>
      <c r="G1032" s="141">
        <v>20.6</v>
      </c>
      <c r="H1032" s="141">
        <v>5.9</v>
      </c>
      <c r="I1032" s="141">
        <v>10.6</v>
      </c>
      <c r="J1032" s="141">
        <v>9.5</v>
      </c>
      <c r="K1032" s="141">
        <v>23.1</v>
      </c>
      <c r="L1032" s="141">
        <v>10.1</v>
      </c>
    </row>
    <row r="1033" ht="23.25" spans="1:12">
      <c r="A1033" s="141" t="s">
        <v>1113</v>
      </c>
      <c r="B1033" s="141" t="s">
        <v>1139</v>
      </c>
      <c r="C1033" s="142" t="s">
        <v>199</v>
      </c>
      <c r="D1033" s="141" t="s">
        <v>571</v>
      </c>
      <c r="E1033" s="141">
        <v>7.4</v>
      </c>
      <c r="F1033" s="141">
        <v>16.6</v>
      </c>
      <c r="G1033" s="141">
        <v>17.5</v>
      </c>
      <c r="H1033" s="141">
        <v>6.8</v>
      </c>
      <c r="I1033" s="141">
        <v>2.5</v>
      </c>
      <c r="J1033" s="141">
        <v>1.4</v>
      </c>
      <c r="K1033" s="141">
        <v>42.1</v>
      </c>
      <c r="L1033" s="141">
        <v>57.1</v>
      </c>
    </row>
    <row r="1034" ht="23.25" spans="1:12">
      <c r="A1034" s="141" t="s">
        <v>1113</v>
      </c>
      <c r="B1034" s="141" t="s">
        <v>1140</v>
      </c>
      <c r="C1034" s="142" t="s">
        <v>15</v>
      </c>
      <c r="D1034" s="141" t="s">
        <v>571</v>
      </c>
      <c r="E1034" s="141">
        <v>5</v>
      </c>
      <c r="F1034" s="141">
        <v>4.3</v>
      </c>
      <c r="G1034" s="141">
        <v>3</v>
      </c>
      <c r="H1034" s="141">
        <v>8.4</v>
      </c>
      <c r="I1034" s="141">
        <v>80.4</v>
      </c>
      <c r="J1034" s="141">
        <v>42.2</v>
      </c>
      <c r="K1034" s="141">
        <v>28.9</v>
      </c>
      <c r="L1034" s="141">
        <v>7.9</v>
      </c>
    </row>
    <row r="1035" ht="23.25" spans="1:12">
      <c r="A1035" s="141" t="s">
        <v>1113</v>
      </c>
      <c r="B1035" s="141" t="s">
        <v>1141</v>
      </c>
      <c r="C1035" s="142" t="s">
        <v>13</v>
      </c>
      <c r="D1035" s="141" t="s">
        <v>571</v>
      </c>
      <c r="E1035" s="141">
        <v>6.8</v>
      </c>
      <c r="F1035" s="141">
        <v>7.8</v>
      </c>
      <c r="G1035" s="141">
        <v>15.6</v>
      </c>
      <c r="H1035" s="141">
        <v>4.5</v>
      </c>
      <c r="I1035" s="141">
        <v>3.5</v>
      </c>
      <c r="J1035" s="141">
        <v>1.1</v>
      </c>
      <c r="K1035" s="141">
        <v>62.5</v>
      </c>
      <c r="L1035" s="141">
        <v>37.4</v>
      </c>
    </row>
    <row r="1036" ht="23.25" spans="1:12">
      <c r="A1036" s="141" t="s">
        <v>1113</v>
      </c>
      <c r="B1036" s="141" t="s">
        <v>1142</v>
      </c>
      <c r="C1036" s="142" t="s">
        <v>53</v>
      </c>
      <c r="D1036" s="141" t="s">
        <v>571</v>
      </c>
      <c r="E1036" s="141">
        <v>3.2</v>
      </c>
      <c r="F1036" s="141">
        <v>11.3</v>
      </c>
      <c r="G1036" s="141">
        <v>19.3</v>
      </c>
      <c r="H1036" s="141">
        <v>2.6</v>
      </c>
      <c r="I1036" s="141">
        <v>20.6</v>
      </c>
      <c r="J1036" s="141">
        <v>2.4</v>
      </c>
      <c r="K1036" s="141">
        <v>32.9</v>
      </c>
      <c r="L1036" s="141">
        <v>7.2</v>
      </c>
    </row>
    <row r="1037" ht="23.25" spans="1:12">
      <c r="A1037" s="141" t="s">
        <v>1113</v>
      </c>
      <c r="B1037" s="141" t="s">
        <v>1143</v>
      </c>
      <c r="C1037" s="142" t="s">
        <v>222</v>
      </c>
      <c r="D1037" s="141" t="s">
        <v>571</v>
      </c>
      <c r="E1037" s="141">
        <v>3.4</v>
      </c>
      <c r="F1037" s="141">
        <v>6.3</v>
      </c>
      <c r="G1037" s="141">
        <v>2.3</v>
      </c>
      <c r="H1037" s="141">
        <v>20.9</v>
      </c>
      <c r="I1037" s="141">
        <v>48.3</v>
      </c>
      <c r="J1037" s="141">
        <v>3.4</v>
      </c>
      <c r="K1037" s="141"/>
      <c r="L1037" s="141"/>
    </row>
    <row r="1038" ht="23.25" spans="1:12">
      <c r="A1038" s="141" t="s">
        <v>1113</v>
      </c>
      <c r="B1038" s="141" t="s">
        <v>1144</v>
      </c>
      <c r="C1038" s="142" t="s">
        <v>393</v>
      </c>
      <c r="D1038" s="141" t="s">
        <v>571</v>
      </c>
      <c r="E1038" s="141">
        <v>9.4</v>
      </c>
      <c r="F1038" s="141">
        <v>23.6</v>
      </c>
      <c r="G1038" s="141">
        <v>9</v>
      </c>
      <c r="H1038" s="141">
        <v>13.7</v>
      </c>
      <c r="I1038" s="141">
        <v>1.8</v>
      </c>
      <c r="J1038" s="141">
        <v>1.7</v>
      </c>
      <c r="K1038" s="141">
        <v>80.4</v>
      </c>
      <c r="L1038" s="141">
        <v>10.6</v>
      </c>
    </row>
    <row r="1039" ht="23.25" spans="1:12">
      <c r="A1039" s="141" t="s">
        <v>1113</v>
      </c>
      <c r="B1039" s="141" t="s">
        <v>1145</v>
      </c>
      <c r="C1039" s="142" t="s">
        <v>13</v>
      </c>
      <c r="D1039" s="141" t="s">
        <v>571</v>
      </c>
      <c r="E1039" s="141">
        <v>4.5</v>
      </c>
      <c r="F1039" s="141">
        <v>1.7</v>
      </c>
      <c r="G1039" s="141">
        <v>18.6</v>
      </c>
      <c r="H1039" s="141">
        <v>12</v>
      </c>
      <c r="I1039" s="141">
        <v>7</v>
      </c>
      <c r="J1039" s="141">
        <v>7.6</v>
      </c>
      <c r="K1039" s="141">
        <v>38.4</v>
      </c>
      <c r="L1039" s="141">
        <v>3.2</v>
      </c>
    </row>
    <row r="1040" ht="23.25" spans="1:12">
      <c r="A1040" s="141" t="s">
        <v>1113</v>
      </c>
      <c r="B1040" s="141" t="s">
        <v>1146</v>
      </c>
      <c r="C1040" s="142" t="s">
        <v>15</v>
      </c>
      <c r="D1040" s="141" t="s">
        <v>571</v>
      </c>
      <c r="E1040" s="141">
        <v>5.9</v>
      </c>
      <c r="F1040" s="141">
        <v>1.7</v>
      </c>
      <c r="G1040" s="141">
        <v>4.3</v>
      </c>
      <c r="H1040" s="141">
        <v>7.8</v>
      </c>
      <c r="I1040" s="141">
        <v>38.9</v>
      </c>
      <c r="J1040" s="141">
        <v>34.5</v>
      </c>
      <c r="K1040" s="141">
        <v>12.2</v>
      </c>
      <c r="L1040" s="141">
        <v>4.2</v>
      </c>
    </row>
    <row r="1041" ht="23.25" spans="1:12">
      <c r="A1041" s="141" t="s">
        <v>1113</v>
      </c>
      <c r="B1041" s="141" t="s">
        <v>1147</v>
      </c>
      <c r="C1041" s="142" t="s">
        <v>49</v>
      </c>
      <c r="D1041" s="141" t="s">
        <v>571</v>
      </c>
      <c r="E1041" s="141">
        <v>3.7</v>
      </c>
      <c r="F1041" s="141">
        <v>2.8</v>
      </c>
      <c r="G1041" s="141">
        <v>8</v>
      </c>
      <c r="H1041" s="141">
        <v>30.5</v>
      </c>
      <c r="I1041" s="141">
        <v>5.8</v>
      </c>
      <c r="J1041" s="141">
        <v>7.8</v>
      </c>
      <c r="K1041" s="141">
        <v>29.6</v>
      </c>
      <c r="L1041" s="141">
        <v>3.7</v>
      </c>
    </row>
    <row r="1042" ht="23.25" spans="1:12">
      <c r="A1042" s="141" t="s">
        <v>1113</v>
      </c>
      <c r="B1042" s="141" t="s">
        <v>1148</v>
      </c>
      <c r="C1042" s="142" t="s">
        <v>640</v>
      </c>
      <c r="D1042" s="141" t="s">
        <v>571</v>
      </c>
      <c r="E1042" s="141">
        <v>11</v>
      </c>
      <c r="F1042" s="141">
        <v>17.2</v>
      </c>
      <c r="G1042" s="141">
        <v>3.3</v>
      </c>
      <c r="H1042" s="141">
        <v>4.7</v>
      </c>
      <c r="I1042" s="141">
        <v>40</v>
      </c>
      <c r="J1042" s="141">
        <v>8.7</v>
      </c>
      <c r="K1042" s="141">
        <v>16.4</v>
      </c>
      <c r="L1042" s="141">
        <v>16.9</v>
      </c>
    </row>
    <row r="1043" ht="23.25" spans="1:12">
      <c r="A1043" s="141" t="s">
        <v>1113</v>
      </c>
      <c r="B1043" s="141" t="s">
        <v>1149</v>
      </c>
      <c r="C1043" s="142" t="s">
        <v>41</v>
      </c>
      <c r="D1043" s="141" t="s">
        <v>571</v>
      </c>
      <c r="E1043" s="141">
        <v>8</v>
      </c>
      <c r="F1043" s="141">
        <v>15.7</v>
      </c>
      <c r="G1043" s="141">
        <v>2.1</v>
      </c>
      <c r="H1043" s="141">
        <v>5.8</v>
      </c>
      <c r="I1043" s="141">
        <v>4.3</v>
      </c>
      <c r="J1043" s="141">
        <v>20.8</v>
      </c>
      <c r="K1043" s="141">
        <v>12.3</v>
      </c>
      <c r="L1043" s="141">
        <v>14.8</v>
      </c>
    </row>
    <row r="1044" ht="23.25" spans="1:12">
      <c r="A1044" s="141" t="s">
        <v>1113</v>
      </c>
      <c r="B1044" s="141" t="s">
        <v>1150</v>
      </c>
      <c r="C1044" s="142" t="s">
        <v>824</v>
      </c>
      <c r="D1044" s="141" t="s">
        <v>571</v>
      </c>
      <c r="E1044" s="141">
        <v>5.9</v>
      </c>
      <c r="F1044" s="141">
        <v>9.8</v>
      </c>
      <c r="G1044" s="141">
        <v>3.5</v>
      </c>
      <c r="H1044" s="141">
        <v>20.6</v>
      </c>
      <c r="I1044" s="141">
        <v>1.8</v>
      </c>
      <c r="J1044" s="141">
        <v>8.2</v>
      </c>
      <c r="K1044" s="141">
        <v>21.3</v>
      </c>
      <c r="L1044" s="141">
        <v>19.4</v>
      </c>
    </row>
    <row r="1045" ht="23.25" spans="1:12">
      <c r="A1045" s="141" t="s">
        <v>1113</v>
      </c>
      <c r="B1045" s="141" t="s">
        <v>1151</v>
      </c>
      <c r="C1045" s="142" t="s">
        <v>824</v>
      </c>
      <c r="D1045" s="141" t="s">
        <v>571</v>
      </c>
      <c r="E1045" s="141">
        <v>11.2</v>
      </c>
      <c r="F1045" s="141">
        <v>15.3</v>
      </c>
      <c r="G1045" s="141">
        <v>2.5</v>
      </c>
      <c r="H1045" s="141">
        <v>17.6</v>
      </c>
      <c r="I1045" s="141">
        <v>1.6</v>
      </c>
      <c r="J1045" s="141">
        <v>14.6</v>
      </c>
      <c r="K1045" s="141">
        <v>26.6</v>
      </c>
      <c r="L1045" s="141">
        <v>16</v>
      </c>
    </row>
    <row r="1046" ht="23.25" spans="1:12">
      <c r="A1046" s="141" t="s">
        <v>1113</v>
      </c>
      <c r="B1046" s="141" t="s">
        <v>1152</v>
      </c>
      <c r="C1046" s="142" t="s">
        <v>102</v>
      </c>
      <c r="D1046" s="141" t="s">
        <v>571</v>
      </c>
      <c r="E1046" s="141">
        <v>4.6</v>
      </c>
      <c r="F1046" s="141">
        <v>6.8</v>
      </c>
      <c r="G1046" s="141">
        <v>1.5</v>
      </c>
      <c r="H1046" s="141">
        <v>34.3</v>
      </c>
      <c r="I1046" s="141">
        <v>7.6</v>
      </c>
      <c r="J1046" s="141">
        <v>2.4</v>
      </c>
      <c r="K1046" s="141">
        <v>10.2</v>
      </c>
      <c r="L1046" s="141">
        <v>35.6</v>
      </c>
    </row>
    <row r="1047" ht="23.25" spans="1:12">
      <c r="A1047" s="141" t="s">
        <v>1113</v>
      </c>
      <c r="B1047" s="141" t="s">
        <v>1153</v>
      </c>
      <c r="C1047" s="142" t="s">
        <v>13</v>
      </c>
      <c r="D1047" s="141" t="s">
        <v>571</v>
      </c>
      <c r="E1047" s="141">
        <v>6.1</v>
      </c>
      <c r="F1047" s="141">
        <v>9.7</v>
      </c>
      <c r="G1047" s="141">
        <v>6.6</v>
      </c>
      <c r="H1047" s="141">
        <v>17.1</v>
      </c>
      <c r="I1047" s="141">
        <v>15.6</v>
      </c>
      <c r="J1047" s="141">
        <v>8.5</v>
      </c>
      <c r="K1047" s="141">
        <v>34.8</v>
      </c>
      <c r="L1047" s="141">
        <v>42.9</v>
      </c>
    </row>
    <row r="1048" ht="23.25" spans="1:12">
      <c r="A1048" s="141" t="s">
        <v>1113</v>
      </c>
      <c r="B1048" s="141" t="s">
        <v>1154</v>
      </c>
      <c r="C1048" s="142" t="s">
        <v>482</v>
      </c>
      <c r="D1048" s="141" t="s">
        <v>571</v>
      </c>
      <c r="E1048" s="141">
        <v>3</v>
      </c>
      <c r="F1048" s="141">
        <v>23.5</v>
      </c>
      <c r="G1048" s="141">
        <v>1.7</v>
      </c>
      <c r="H1048" s="141">
        <v>29.3</v>
      </c>
      <c r="I1048" s="141">
        <v>16.3</v>
      </c>
      <c r="J1048" s="141">
        <v>3.3</v>
      </c>
      <c r="K1048" s="141">
        <v>6.6</v>
      </c>
      <c r="L1048" s="141">
        <v>9.9</v>
      </c>
    </row>
    <row r="1049" ht="23.25" spans="1:12">
      <c r="A1049" s="141" t="s">
        <v>1113</v>
      </c>
      <c r="B1049" s="141" t="s">
        <v>1155</v>
      </c>
      <c r="C1049" s="142" t="s">
        <v>546</v>
      </c>
      <c r="D1049" s="141" t="s">
        <v>571</v>
      </c>
      <c r="E1049" s="141">
        <v>13.7</v>
      </c>
      <c r="F1049" s="141">
        <v>10.1</v>
      </c>
      <c r="G1049" s="141">
        <v>4.7</v>
      </c>
      <c r="H1049" s="141">
        <v>5.1</v>
      </c>
      <c r="I1049" s="141">
        <v>1.9</v>
      </c>
      <c r="J1049" s="141">
        <v>1.1</v>
      </c>
      <c r="K1049" s="141">
        <v>46.5</v>
      </c>
      <c r="L1049" s="141">
        <v>14.2</v>
      </c>
    </row>
    <row r="1050" ht="23.25" spans="1:12">
      <c r="A1050" s="141" t="s">
        <v>1113</v>
      </c>
      <c r="B1050" s="141" t="s">
        <v>1156</v>
      </c>
      <c r="C1050" s="142" t="s">
        <v>13</v>
      </c>
      <c r="D1050" s="141" t="s">
        <v>571</v>
      </c>
      <c r="E1050" s="141">
        <v>8.8</v>
      </c>
      <c r="F1050" s="141">
        <v>7.1</v>
      </c>
      <c r="G1050" s="141">
        <v>12.7</v>
      </c>
      <c r="H1050" s="141">
        <v>11.9</v>
      </c>
      <c r="I1050" s="141">
        <v>10</v>
      </c>
      <c r="J1050" s="141">
        <v>9.4</v>
      </c>
      <c r="K1050" s="141">
        <v>58.6</v>
      </c>
      <c r="L1050" s="141">
        <v>18.7</v>
      </c>
    </row>
    <row r="1051" ht="23.25" spans="1:12">
      <c r="A1051" s="141" t="s">
        <v>1113</v>
      </c>
      <c r="B1051" s="141" t="s">
        <v>1157</v>
      </c>
      <c r="C1051" s="142" t="s">
        <v>15</v>
      </c>
      <c r="D1051" s="141" t="s">
        <v>571</v>
      </c>
      <c r="E1051" s="141">
        <v>4.4</v>
      </c>
      <c r="F1051" s="141">
        <v>5</v>
      </c>
      <c r="G1051" s="141">
        <v>7.1</v>
      </c>
      <c r="H1051" s="141">
        <v>4.8</v>
      </c>
      <c r="I1051" s="141">
        <v>40</v>
      </c>
      <c r="J1051" s="141">
        <v>33</v>
      </c>
      <c r="K1051" s="141">
        <v>36.8</v>
      </c>
      <c r="L1051" s="141">
        <v>5.4</v>
      </c>
    </row>
    <row r="1052" ht="23.25" spans="1:12">
      <c r="A1052" s="141" t="s">
        <v>1113</v>
      </c>
      <c r="B1052" s="141" t="s">
        <v>1158</v>
      </c>
      <c r="C1052" s="142" t="s">
        <v>15</v>
      </c>
      <c r="D1052" s="141" t="s">
        <v>571</v>
      </c>
      <c r="E1052" s="141">
        <v>4.1</v>
      </c>
      <c r="F1052" s="141">
        <v>19.8</v>
      </c>
      <c r="G1052" s="141">
        <v>11.8</v>
      </c>
      <c r="H1052" s="141">
        <v>5.9</v>
      </c>
      <c r="I1052" s="141">
        <v>17.6</v>
      </c>
      <c r="J1052" s="141">
        <v>28.8</v>
      </c>
      <c r="K1052" s="141">
        <v>11.4</v>
      </c>
      <c r="L1052" s="141">
        <v>4</v>
      </c>
    </row>
    <row r="1053" ht="23.25" spans="1:12">
      <c r="A1053" s="141" t="s">
        <v>1113</v>
      </c>
      <c r="B1053" s="141" t="s">
        <v>1159</v>
      </c>
      <c r="C1053" s="142" t="s">
        <v>28</v>
      </c>
      <c r="D1053" s="141" t="s">
        <v>571</v>
      </c>
      <c r="E1053" s="141">
        <v>3.1</v>
      </c>
      <c r="F1053" s="141">
        <v>1.7</v>
      </c>
      <c r="G1053" s="141">
        <v>36.2</v>
      </c>
      <c r="H1053" s="141">
        <v>6.9</v>
      </c>
      <c r="I1053" s="141">
        <v>1.8</v>
      </c>
      <c r="J1053" s="141">
        <v>4.5</v>
      </c>
      <c r="K1053" s="141">
        <v>33.1</v>
      </c>
      <c r="L1053" s="141">
        <v>5.5</v>
      </c>
    </row>
    <row r="1054" ht="23.25" spans="1:12">
      <c r="A1054" s="141" t="s">
        <v>1113</v>
      </c>
      <c r="B1054" s="141" t="s">
        <v>1160</v>
      </c>
      <c r="C1054" s="142" t="s">
        <v>142</v>
      </c>
      <c r="D1054" s="141" t="s">
        <v>571</v>
      </c>
      <c r="E1054" s="141">
        <v>7</v>
      </c>
      <c r="F1054" s="141">
        <v>2.5</v>
      </c>
      <c r="G1054" s="141">
        <v>1.5</v>
      </c>
      <c r="H1054" s="141">
        <v>13.4</v>
      </c>
      <c r="I1054" s="141">
        <v>5.4</v>
      </c>
      <c r="J1054" s="141">
        <v>47.3</v>
      </c>
      <c r="K1054" s="141">
        <v>31.8</v>
      </c>
      <c r="L1054" s="141">
        <v>3.7</v>
      </c>
    </row>
    <row r="1055" ht="23.25" spans="1:12">
      <c r="A1055" s="141" t="s">
        <v>1113</v>
      </c>
      <c r="B1055" s="141" t="s">
        <v>1161</v>
      </c>
      <c r="C1055" s="142" t="s">
        <v>546</v>
      </c>
      <c r="D1055" s="141" t="s">
        <v>571</v>
      </c>
      <c r="E1055" s="141">
        <v>3.1</v>
      </c>
      <c r="F1055" s="141">
        <v>2.9</v>
      </c>
      <c r="G1055" s="141">
        <v>1.4</v>
      </c>
      <c r="H1055" s="141">
        <v>13.3</v>
      </c>
      <c r="I1055" s="141">
        <v>53</v>
      </c>
      <c r="J1055" s="141">
        <v>10.5</v>
      </c>
      <c r="K1055" s="141">
        <v>4.3</v>
      </c>
      <c r="L1055" s="141">
        <v>9.8</v>
      </c>
    </row>
    <row r="1056" ht="23.25" spans="1:12">
      <c r="A1056" s="141" t="s">
        <v>1113</v>
      </c>
      <c r="B1056" s="141" t="s">
        <v>1162</v>
      </c>
      <c r="C1056" s="142" t="s">
        <v>627</v>
      </c>
      <c r="D1056" s="141" t="s">
        <v>571</v>
      </c>
      <c r="E1056" s="141">
        <v>2.3</v>
      </c>
      <c r="F1056" s="141">
        <v>5.8</v>
      </c>
      <c r="G1056" s="141">
        <v>1.5</v>
      </c>
      <c r="H1056" s="141">
        <v>35.7</v>
      </c>
      <c r="I1056" s="141">
        <v>2.1</v>
      </c>
      <c r="J1056" s="141">
        <v>1.4</v>
      </c>
      <c r="K1056" s="141">
        <v>20.4</v>
      </c>
      <c r="L1056" s="141">
        <v>11.5</v>
      </c>
    </row>
    <row r="1057" ht="23.25" spans="1:12">
      <c r="A1057" s="141" t="s">
        <v>1113</v>
      </c>
      <c r="B1057" s="141" t="s">
        <v>1163</v>
      </c>
      <c r="C1057" s="142" t="s">
        <v>49</v>
      </c>
      <c r="D1057" s="141" t="s">
        <v>571</v>
      </c>
      <c r="E1057" s="141">
        <v>3.2</v>
      </c>
      <c r="F1057" s="141">
        <v>1.9</v>
      </c>
      <c r="G1057" s="141">
        <v>5.1</v>
      </c>
      <c r="H1057" s="141">
        <v>26</v>
      </c>
      <c r="I1057" s="141">
        <v>6.2</v>
      </c>
      <c r="J1057" s="141">
        <v>2.7</v>
      </c>
      <c r="K1057" s="141">
        <v>19.2</v>
      </c>
      <c r="L1057" s="141">
        <v>4.2</v>
      </c>
    </row>
    <row r="1058" ht="23.25" spans="1:12">
      <c r="A1058" s="141" t="s">
        <v>1113</v>
      </c>
      <c r="B1058" s="141" t="s">
        <v>1164</v>
      </c>
      <c r="C1058" s="142" t="s">
        <v>28</v>
      </c>
      <c r="D1058" s="141" t="s">
        <v>571</v>
      </c>
      <c r="E1058" s="141">
        <v>3.3</v>
      </c>
      <c r="F1058" s="141">
        <v>5.9</v>
      </c>
      <c r="G1058" s="141">
        <v>14.4</v>
      </c>
      <c r="H1058" s="141">
        <v>14.1</v>
      </c>
      <c r="I1058" s="141"/>
      <c r="J1058" s="141"/>
      <c r="K1058" s="141">
        <v>44.9</v>
      </c>
      <c r="L1058" s="141">
        <v>3.2</v>
      </c>
    </row>
    <row r="1059" ht="23.25" spans="1:12">
      <c r="A1059" s="141" t="s">
        <v>1113</v>
      </c>
      <c r="B1059" s="141" t="s">
        <v>1165</v>
      </c>
      <c r="C1059" s="142" t="s">
        <v>49</v>
      </c>
      <c r="D1059" s="141" t="s">
        <v>571</v>
      </c>
      <c r="E1059" s="141">
        <v>4</v>
      </c>
      <c r="F1059" s="141">
        <v>5</v>
      </c>
      <c r="G1059" s="141">
        <v>10.9</v>
      </c>
      <c r="H1059" s="141">
        <v>18.1</v>
      </c>
      <c r="I1059" s="141">
        <v>2.9</v>
      </c>
      <c r="J1059" s="141">
        <v>4.4</v>
      </c>
      <c r="K1059" s="141">
        <v>27.9</v>
      </c>
      <c r="L1059" s="141">
        <v>3.5</v>
      </c>
    </row>
    <row r="1060" ht="23.25" spans="1:12">
      <c r="A1060" s="141" t="s">
        <v>1113</v>
      </c>
      <c r="B1060" s="141" t="s">
        <v>1166</v>
      </c>
      <c r="C1060" s="142" t="s">
        <v>191</v>
      </c>
      <c r="D1060" s="141" t="s">
        <v>571</v>
      </c>
      <c r="E1060" s="141">
        <v>5.5</v>
      </c>
      <c r="F1060" s="141">
        <v>6.6</v>
      </c>
      <c r="G1060" s="141">
        <v>1</v>
      </c>
      <c r="H1060" s="141">
        <v>30.8</v>
      </c>
      <c r="I1060" s="141">
        <v>4.3</v>
      </c>
      <c r="J1060" s="141">
        <v>7.1</v>
      </c>
      <c r="K1060" s="141"/>
      <c r="L1060" s="141">
        <v>19.2</v>
      </c>
    </row>
    <row r="1061" ht="23.25" spans="1:12">
      <c r="A1061" s="141" t="s">
        <v>1113</v>
      </c>
      <c r="B1061" s="141" t="s">
        <v>1167</v>
      </c>
      <c r="C1061" s="142" t="s">
        <v>102</v>
      </c>
      <c r="D1061" s="141" t="s">
        <v>571</v>
      </c>
      <c r="E1061" s="141">
        <v>3.3</v>
      </c>
      <c r="F1061" s="141">
        <v>3.5</v>
      </c>
      <c r="G1061" s="141">
        <v>1.5</v>
      </c>
      <c r="H1061" s="141">
        <v>27.5</v>
      </c>
      <c r="I1061" s="141">
        <v>37.5</v>
      </c>
      <c r="J1061" s="141">
        <v>2</v>
      </c>
      <c r="K1061" s="141">
        <v>5.1</v>
      </c>
      <c r="L1061" s="141">
        <v>3.8</v>
      </c>
    </row>
    <row r="1062" ht="23.25" spans="1:12">
      <c r="A1062" s="141" t="s">
        <v>1113</v>
      </c>
      <c r="B1062" s="141" t="s">
        <v>1168</v>
      </c>
      <c r="C1062" s="142" t="s">
        <v>13</v>
      </c>
      <c r="D1062" s="141" t="s">
        <v>571</v>
      </c>
      <c r="E1062" s="141">
        <v>6</v>
      </c>
      <c r="F1062" s="141">
        <v>5</v>
      </c>
      <c r="G1062" s="141">
        <v>18.7</v>
      </c>
      <c r="H1062" s="141">
        <v>6.5</v>
      </c>
      <c r="I1062" s="141">
        <v>5.4</v>
      </c>
      <c r="J1062" s="141">
        <v>21.4</v>
      </c>
      <c r="K1062" s="141">
        <v>52.3</v>
      </c>
      <c r="L1062" s="141">
        <v>10.3</v>
      </c>
    </row>
    <row r="1063" ht="23.25" spans="1:12">
      <c r="A1063" s="141" t="s">
        <v>1113</v>
      </c>
      <c r="B1063" s="141" t="s">
        <v>1169</v>
      </c>
      <c r="C1063" s="142" t="s">
        <v>627</v>
      </c>
      <c r="D1063" s="141" t="s">
        <v>571</v>
      </c>
      <c r="E1063" s="141">
        <v>2.8</v>
      </c>
      <c r="F1063" s="141">
        <v>11.2</v>
      </c>
      <c r="G1063" s="141">
        <v>1.6</v>
      </c>
      <c r="H1063" s="141">
        <v>33.1</v>
      </c>
      <c r="I1063" s="141">
        <v>16.4</v>
      </c>
      <c r="J1063" s="141">
        <v>1.5</v>
      </c>
      <c r="K1063" s="141">
        <v>11.1</v>
      </c>
      <c r="L1063" s="141">
        <v>21.2</v>
      </c>
    </row>
    <row r="1064" ht="23.25" spans="1:12">
      <c r="A1064" s="141" t="s">
        <v>1113</v>
      </c>
      <c r="B1064" s="141" t="s">
        <v>1170</v>
      </c>
      <c r="C1064" s="142" t="s">
        <v>49</v>
      </c>
      <c r="D1064" s="141" t="s">
        <v>571</v>
      </c>
      <c r="E1064" s="141">
        <v>3.5</v>
      </c>
      <c r="F1064" s="141">
        <v>3.7</v>
      </c>
      <c r="G1064" s="141">
        <v>3.7</v>
      </c>
      <c r="H1064" s="141">
        <v>27</v>
      </c>
      <c r="I1064" s="141">
        <v>26.4</v>
      </c>
      <c r="J1064" s="141">
        <v>6.5</v>
      </c>
      <c r="K1064" s="141">
        <v>8.5</v>
      </c>
      <c r="L1064" s="141">
        <v>3.6</v>
      </c>
    </row>
    <row r="1065" ht="23.25" spans="1:12">
      <c r="A1065" s="141" t="s">
        <v>1113</v>
      </c>
      <c r="B1065" s="141" t="s">
        <v>1171</v>
      </c>
      <c r="C1065" s="142" t="s">
        <v>795</v>
      </c>
      <c r="D1065" s="141" t="s">
        <v>571</v>
      </c>
      <c r="E1065" s="141">
        <v>13.3</v>
      </c>
      <c r="F1065" s="141">
        <v>7.7</v>
      </c>
      <c r="G1065" s="141">
        <v>2.9</v>
      </c>
      <c r="H1065" s="141">
        <v>5.7</v>
      </c>
      <c r="I1065" s="141">
        <v>24.1</v>
      </c>
      <c r="J1065" s="141">
        <v>25.8</v>
      </c>
      <c r="K1065" s="141">
        <v>52</v>
      </c>
      <c r="L1065" s="141">
        <v>62.7</v>
      </c>
    </row>
    <row r="1066" ht="23.25" spans="1:12">
      <c r="A1066" s="141" t="s">
        <v>1113</v>
      </c>
      <c r="B1066" s="141" t="s">
        <v>1172</v>
      </c>
      <c r="C1066" s="142" t="s">
        <v>41</v>
      </c>
      <c r="D1066" s="141" t="s">
        <v>571</v>
      </c>
      <c r="E1066" s="141">
        <v>6</v>
      </c>
      <c r="F1066" s="141">
        <v>4.2</v>
      </c>
      <c r="G1066" s="141">
        <v>13.5</v>
      </c>
      <c r="H1066" s="141">
        <v>19.8</v>
      </c>
      <c r="I1066" s="141">
        <v>4.4</v>
      </c>
      <c r="J1066" s="141">
        <v>9.6</v>
      </c>
      <c r="K1066" s="141">
        <v>12.3</v>
      </c>
      <c r="L1066" s="141">
        <v>6.4</v>
      </c>
    </row>
    <row r="1067" ht="23.25" spans="1:12">
      <c r="A1067" s="141" t="s">
        <v>1113</v>
      </c>
      <c r="B1067" s="141" t="s">
        <v>1173</v>
      </c>
      <c r="C1067" s="142" t="s">
        <v>41</v>
      </c>
      <c r="D1067" s="141" t="s">
        <v>571</v>
      </c>
      <c r="E1067" s="141">
        <v>4.2</v>
      </c>
      <c r="F1067" s="141">
        <v>4.6</v>
      </c>
      <c r="G1067" s="141">
        <v>23.7</v>
      </c>
      <c r="H1067" s="141">
        <v>12.1</v>
      </c>
      <c r="I1067" s="141">
        <v>5.7</v>
      </c>
      <c r="J1067" s="141">
        <v>10.4</v>
      </c>
      <c r="K1067" s="141">
        <v>20.7</v>
      </c>
      <c r="L1067" s="141">
        <v>5.4</v>
      </c>
    </row>
    <row r="1068" ht="23.25" spans="1:12">
      <c r="A1068" s="141" t="s">
        <v>1113</v>
      </c>
      <c r="B1068" s="141" t="s">
        <v>1174</v>
      </c>
      <c r="C1068" s="142" t="s">
        <v>15</v>
      </c>
      <c r="D1068" s="141" t="s">
        <v>571</v>
      </c>
      <c r="E1068" s="141">
        <v>4</v>
      </c>
      <c r="F1068" s="141">
        <v>12.4</v>
      </c>
      <c r="G1068" s="141">
        <v>6.9</v>
      </c>
      <c r="H1068" s="141">
        <v>5.6</v>
      </c>
      <c r="I1068" s="141">
        <v>20.8</v>
      </c>
      <c r="J1068" s="141">
        <v>29.1</v>
      </c>
      <c r="K1068" s="141">
        <v>19.4</v>
      </c>
      <c r="L1068" s="141">
        <v>4.5</v>
      </c>
    </row>
    <row r="1069" ht="23.25" spans="1:12">
      <c r="A1069" s="141" t="s">
        <v>1113</v>
      </c>
      <c r="B1069" s="141" t="s">
        <v>1175</v>
      </c>
      <c r="C1069" s="142" t="s">
        <v>13</v>
      </c>
      <c r="D1069" s="141" t="s">
        <v>571</v>
      </c>
      <c r="E1069" s="141">
        <v>3</v>
      </c>
      <c r="F1069" s="141">
        <v>4.4</v>
      </c>
      <c r="G1069" s="141">
        <v>8.9</v>
      </c>
      <c r="H1069" s="141">
        <v>25.5</v>
      </c>
      <c r="I1069" s="141">
        <v>2.9</v>
      </c>
      <c r="J1069" s="141">
        <v>5.5</v>
      </c>
      <c r="K1069" s="141">
        <v>21.2</v>
      </c>
      <c r="L1069" s="141">
        <v>22.5</v>
      </c>
    </row>
    <row r="1070" ht="23.25" spans="1:12">
      <c r="A1070" s="141" t="s">
        <v>1113</v>
      </c>
      <c r="B1070" s="141" t="s">
        <v>1176</v>
      </c>
      <c r="C1070" s="142" t="s">
        <v>102</v>
      </c>
      <c r="D1070" s="141" t="s">
        <v>571</v>
      </c>
      <c r="E1070" s="141">
        <v>3.7</v>
      </c>
      <c r="F1070" s="141">
        <v>3.6</v>
      </c>
      <c r="G1070" s="141">
        <v>2.5</v>
      </c>
      <c r="H1070" s="141">
        <v>37.5</v>
      </c>
      <c r="I1070" s="141">
        <v>6.4</v>
      </c>
      <c r="J1070" s="141">
        <v>1.1</v>
      </c>
      <c r="K1070" s="141">
        <v>9.7</v>
      </c>
      <c r="L1070" s="141">
        <v>16.3</v>
      </c>
    </row>
    <row r="1071" ht="23.25" spans="1:12">
      <c r="A1071" s="141" t="s">
        <v>1113</v>
      </c>
      <c r="B1071" s="141" t="s">
        <v>1177</v>
      </c>
      <c r="C1071" s="142" t="s">
        <v>13</v>
      </c>
      <c r="D1071" s="141" t="s">
        <v>571</v>
      </c>
      <c r="E1071" s="141">
        <v>5.5</v>
      </c>
      <c r="F1071" s="141">
        <v>8.6</v>
      </c>
      <c r="G1071" s="141">
        <v>17.1</v>
      </c>
      <c r="H1071" s="141">
        <v>8.1</v>
      </c>
      <c r="I1071" s="141">
        <v>3.3</v>
      </c>
      <c r="J1071" s="141">
        <v>10.4</v>
      </c>
      <c r="K1071" s="141">
        <v>53.2</v>
      </c>
      <c r="L1071" s="141">
        <v>9.9</v>
      </c>
    </row>
    <row r="1072" ht="23.25" spans="1:12">
      <c r="A1072" s="141" t="s">
        <v>1113</v>
      </c>
      <c r="B1072" s="141" t="s">
        <v>1178</v>
      </c>
      <c r="C1072" s="142" t="s">
        <v>96</v>
      </c>
      <c r="D1072" s="141" t="s">
        <v>571</v>
      </c>
      <c r="E1072" s="141">
        <v>7.1</v>
      </c>
      <c r="F1072" s="141">
        <v>17.4</v>
      </c>
      <c r="G1072" s="141">
        <v>5.7</v>
      </c>
      <c r="H1072" s="141">
        <v>15.4</v>
      </c>
      <c r="I1072" s="141">
        <v>20.5</v>
      </c>
      <c r="J1072" s="141">
        <v>15.6</v>
      </c>
      <c r="K1072" s="141">
        <v>26.8</v>
      </c>
      <c r="L1072" s="141">
        <v>23.1</v>
      </c>
    </row>
    <row r="1073" ht="23.25" spans="1:12">
      <c r="A1073" s="141" t="s">
        <v>1113</v>
      </c>
      <c r="B1073" s="141" t="s">
        <v>1179</v>
      </c>
      <c r="C1073" s="142" t="s">
        <v>1049</v>
      </c>
      <c r="D1073" s="141" t="s">
        <v>571</v>
      </c>
      <c r="E1073" s="141">
        <v>3.2</v>
      </c>
      <c r="F1073" s="141">
        <v>4.5</v>
      </c>
      <c r="G1073" s="141">
        <v>1.2</v>
      </c>
      <c r="H1073" s="141">
        <v>36.3</v>
      </c>
      <c r="I1073" s="141">
        <v>5.2</v>
      </c>
      <c r="J1073" s="141">
        <v>23.6</v>
      </c>
      <c r="K1073" s="141">
        <v>13</v>
      </c>
      <c r="L1073" s="141">
        <v>42.4</v>
      </c>
    </row>
    <row r="1074" ht="23.25" spans="1:12">
      <c r="A1074" s="141" t="s">
        <v>1113</v>
      </c>
      <c r="B1074" s="141" t="s">
        <v>1180</v>
      </c>
      <c r="C1074" s="142" t="s">
        <v>684</v>
      </c>
      <c r="D1074" s="141" t="s">
        <v>571</v>
      </c>
      <c r="E1074" s="141">
        <v>5.8</v>
      </c>
      <c r="F1074" s="141">
        <v>5.1</v>
      </c>
      <c r="G1074" s="141">
        <v>1.6</v>
      </c>
      <c r="H1074" s="141">
        <v>9.4</v>
      </c>
      <c r="I1074" s="141">
        <v>51.9</v>
      </c>
      <c r="J1074" s="141">
        <v>10.7</v>
      </c>
      <c r="K1074" s="141">
        <v>7.5</v>
      </c>
      <c r="L1074" s="141">
        <v>20.3</v>
      </c>
    </row>
    <row r="1075" ht="23.25" spans="1:12">
      <c r="A1075" s="141" t="s">
        <v>1113</v>
      </c>
      <c r="B1075" s="141" t="s">
        <v>1181</v>
      </c>
      <c r="C1075" s="142" t="s">
        <v>463</v>
      </c>
      <c r="D1075" s="141" t="s">
        <v>571</v>
      </c>
      <c r="E1075" s="141">
        <v>5.1</v>
      </c>
      <c r="F1075" s="141">
        <v>9.4</v>
      </c>
      <c r="G1075" s="141">
        <v>4.9</v>
      </c>
      <c r="H1075" s="141">
        <v>13.6</v>
      </c>
      <c r="I1075" s="141">
        <v>18.1</v>
      </c>
      <c r="J1075" s="141">
        <v>8.6</v>
      </c>
      <c r="K1075" s="141">
        <v>9</v>
      </c>
      <c r="L1075" s="141">
        <v>93</v>
      </c>
    </row>
    <row r="1076" ht="23.25" spans="1:12">
      <c r="A1076" s="141" t="s">
        <v>1113</v>
      </c>
      <c r="B1076" s="141" t="s">
        <v>1182</v>
      </c>
      <c r="C1076" s="142" t="s">
        <v>41</v>
      </c>
      <c r="D1076" s="141" t="s">
        <v>571</v>
      </c>
      <c r="E1076" s="141">
        <v>5.3</v>
      </c>
      <c r="F1076" s="141">
        <v>2.5</v>
      </c>
      <c r="G1076" s="141">
        <v>18</v>
      </c>
      <c r="H1076" s="141">
        <v>6.5</v>
      </c>
      <c r="I1076" s="141">
        <v>5</v>
      </c>
      <c r="J1076" s="141">
        <v>6.1</v>
      </c>
      <c r="K1076" s="141">
        <v>21.7</v>
      </c>
      <c r="L1076" s="141">
        <v>13.3</v>
      </c>
    </row>
    <row r="1077" ht="23.25" spans="1:12">
      <c r="A1077" s="141" t="s">
        <v>1113</v>
      </c>
      <c r="B1077" s="141" t="s">
        <v>1183</v>
      </c>
      <c r="C1077" s="142" t="s">
        <v>28</v>
      </c>
      <c r="D1077" s="141" t="s">
        <v>571</v>
      </c>
      <c r="E1077" s="141">
        <v>3.5</v>
      </c>
      <c r="F1077" s="141">
        <v>1.6</v>
      </c>
      <c r="G1077" s="141">
        <v>16.5</v>
      </c>
      <c r="H1077" s="141">
        <v>18.1</v>
      </c>
      <c r="I1077" s="141">
        <v>5.1</v>
      </c>
      <c r="J1077" s="141"/>
      <c r="K1077" s="141">
        <v>57.5</v>
      </c>
      <c r="L1077" s="141">
        <v>5.5</v>
      </c>
    </row>
    <row r="1078" ht="23.25" spans="1:12">
      <c r="A1078" s="141" t="s">
        <v>1113</v>
      </c>
      <c r="B1078" s="141" t="s">
        <v>1184</v>
      </c>
      <c r="C1078" s="142" t="s">
        <v>106</v>
      </c>
      <c r="D1078" s="141" t="s">
        <v>571</v>
      </c>
      <c r="E1078" s="141">
        <v>5</v>
      </c>
      <c r="F1078" s="141">
        <v>2.7</v>
      </c>
      <c r="G1078" s="141">
        <v>10</v>
      </c>
      <c r="H1078" s="141">
        <v>13.4</v>
      </c>
      <c r="I1078" s="141">
        <v>9.2</v>
      </c>
      <c r="J1078" s="141">
        <v>4.7</v>
      </c>
      <c r="K1078" s="141">
        <v>21.5</v>
      </c>
      <c r="L1078" s="141">
        <v>6.5</v>
      </c>
    </row>
    <row r="1079" ht="23.25" spans="1:12">
      <c r="A1079" s="141" t="s">
        <v>1113</v>
      </c>
      <c r="B1079" s="141" t="s">
        <v>1185</v>
      </c>
      <c r="C1079" s="142" t="s">
        <v>627</v>
      </c>
      <c r="D1079" s="141" t="s">
        <v>571</v>
      </c>
      <c r="E1079" s="141">
        <v>4.9</v>
      </c>
      <c r="F1079" s="141">
        <v>11.1</v>
      </c>
      <c r="G1079" s="141">
        <v>1.1</v>
      </c>
      <c r="H1079" s="141">
        <v>36.5</v>
      </c>
      <c r="I1079" s="141">
        <v>1.5</v>
      </c>
      <c r="J1079" s="141">
        <v>2.4</v>
      </c>
      <c r="K1079" s="141">
        <v>4.7</v>
      </c>
      <c r="L1079" s="141">
        <v>30.5</v>
      </c>
    </row>
    <row r="1080" ht="23.25" spans="1:12">
      <c r="A1080" s="141" t="s">
        <v>1113</v>
      </c>
      <c r="B1080" s="141" t="s">
        <v>1186</v>
      </c>
      <c r="C1080" s="142" t="s">
        <v>906</v>
      </c>
      <c r="D1080" s="141" t="s">
        <v>571</v>
      </c>
      <c r="E1080" s="141">
        <v>10.4</v>
      </c>
      <c r="F1080" s="141">
        <v>37.2</v>
      </c>
      <c r="G1080" s="141">
        <v>1.9</v>
      </c>
      <c r="H1080" s="141">
        <v>5.2</v>
      </c>
      <c r="I1080" s="141">
        <v>2.6</v>
      </c>
      <c r="J1080" s="141">
        <v>14.2</v>
      </c>
      <c r="K1080" s="141">
        <v>11.2</v>
      </c>
      <c r="L1080" s="141">
        <v>26.8</v>
      </c>
    </row>
    <row r="1081" ht="23.25" spans="1:12">
      <c r="A1081" s="141" t="s">
        <v>1113</v>
      </c>
      <c r="B1081" s="141" t="s">
        <v>54</v>
      </c>
      <c r="C1081" s="142" t="s">
        <v>288</v>
      </c>
      <c r="D1081" s="141" t="s">
        <v>571</v>
      </c>
      <c r="E1081" s="141">
        <v>7</v>
      </c>
      <c r="F1081" s="141">
        <v>8.5</v>
      </c>
      <c r="G1081" s="141">
        <v>12.6</v>
      </c>
      <c r="H1081" s="141">
        <v>6.5</v>
      </c>
      <c r="I1081" s="141">
        <v>2.8</v>
      </c>
      <c r="J1081" s="141">
        <v>5</v>
      </c>
      <c r="K1081" s="141">
        <v>89.3</v>
      </c>
      <c r="L1081" s="141">
        <v>16.3</v>
      </c>
    </row>
    <row r="1082" ht="23.25" spans="1:12">
      <c r="A1082" s="141" t="s">
        <v>1113</v>
      </c>
      <c r="B1082" s="141" t="s">
        <v>1187</v>
      </c>
      <c r="C1082" s="142" t="s">
        <v>28</v>
      </c>
      <c r="D1082" s="141" t="s">
        <v>571</v>
      </c>
      <c r="E1082" s="141">
        <v>4.1</v>
      </c>
      <c r="F1082" s="141">
        <v>1.6</v>
      </c>
      <c r="G1082" s="141">
        <v>32.5</v>
      </c>
      <c r="H1082" s="141">
        <v>10.8</v>
      </c>
      <c r="I1082" s="141">
        <v>2.1</v>
      </c>
      <c r="J1082" s="141">
        <v>3.7</v>
      </c>
      <c r="K1082" s="141">
        <v>46.9</v>
      </c>
      <c r="L1082" s="141">
        <v>5.6</v>
      </c>
    </row>
    <row r="1083" ht="23.25" spans="1:12">
      <c r="A1083" s="141" t="s">
        <v>1113</v>
      </c>
      <c r="B1083" s="141" t="s">
        <v>1188</v>
      </c>
      <c r="C1083" s="142" t="s">
        <v>627</v>
      </c>
      <c r="D1083" s="141" t="s">
        <v>571</v>
      </c>
      <c r="E1083" s="141">
        <v>4</v>
      </c>
      <c r="F1083" s="141">
        <v>2</v>
      </c>
      <c r="G1083" s="141">
        <v>1.4</v>
      </c>
      <c r="H1083" s="141">
        <v>39.9</v>
      </c>
      <c r="I1083" s="141">
        <v>3</v>
      </c>
      <c r="J1083" s="141">
        <v>1.8</v>
      </c>
      <c r="K1083" s="141">
        <v>8.9</v>
      </c>
      <c r="L1083" s="141">
        <v>25.5</v>
      </c>
    </row>
    <row r="1084" ht="23.25" spans="1:12">
      <c r="A1084" s="141" t="s">
        <v>1113</v>
      </c>
      <c r="B1084" s="141" t="s">
        <v>1189</v>
      </c>
      <c r="C1084" s="142" t="s">
        <v>13</v>
      </c>
      <c r="D1084" s="141" t="s">
        <v>571</v>
      </c>
      <c r="E1084" s="141">
        <v>8.5</v>
      </c>
      <c r="F1084" s="141">
        <v>12.1</v>
      </c>
      <c r="G1084" s="141">
        <v>15.6</v>
      </c>
      <c r="H1084" s="141">
        <v>6</v>
      </c>
      <c r="I1084" s="141">
        <v>4.3</v>
      </c>
      <c r="J1084" s="141">
        <v>6.1</v>
      </c>
      <c r="K1084" s="141">
        <v>44.8</v>
      </c>
      <c r="L1084" s="141">
        <v>23.6</v>
      </c>
    </row>
    <row r="1085" ht="23.25" spans="1:12">
      <c r="A1085" s="141" t="s">
        <v>1113</v>
      </c>
      <c r="B1085" s="141" t="s">
        <v>1190</v>
      </c>
      <c r="C1085" s="142" t="s">
        <v>45</v>
      </c>
      <c r="D1085" s="141" t="s">
        <v>571</v>
      </c>
      <c r="E1085" s="141">
        <v>12.1</v>
      </c>
      <c r="F1085" s="141">
        <v>2</v>
      </c>
      <c r="G1085" s="141">
        <v>3.3</v>
      </c>
      <c r="H1085" s="141">
        <v>3.2</v>
      </c>
      <c r="I1085" s="141">
        <v>37.2</v>
      </c>
      <c r="J1085" s="141">
        <v>6</v>
      </c>
      <c r="K1085" s="141">
        <v>48.9</v>
      </c>
      <c r="L1085" s="141">
        <v>2.8</v>
      </c>
    </row>
    <row r="1086" ht="23.25" spans="1:12">
      <c r="A1086" s="141" t="s">
        <v>1113</v>
      </c>
      <c r="B1086" s="141" t="s">
        <v>1191</v>
      </c>
      <c r="C1086" s="142" t="s">
        <v>13</v>
      </c>
      <c r="D1086" s="141" t="s">
        <v>571</v>
      </c>
      <c r="E1086" s="141">
        <v>4.6</v>
      </c>
      <c r="F1086" s="141">
        <v>6.9</v>
      </c>
      <c r="G1086" s="141">
        <v>8.3</v>
      </c>
      <c r="H1086" s="141">
        <v>22.8</v>
      </c>
      <c r="I1086" s="141">
        <v>18.2</v>
      </c>
      <c r="J1086" s="141">
        <v>5.7</v>
      </c>
      <c r="K1086" s="141">
        <v>46.3</v>
      </c>
      <c r="L1086" s="141">
        <v>26.8</v>
      </c>
    </row>
    <row r="1087" ht="23.25" spans="1:12">
      <c r="A1087" s="141" t="s">
        <v>1113</v>
      </c>
      <c r="B1087" s="141" t="s">
        <v>1192</v>
      </c>
      <c r="C1087" s="142" t="s">
        <v>41</v>
      </c>
      <c r="D1087" s="141" t="s">
        <v>571</v>
      </c>
      <c r="E1087" s="141">
        <v>3.6</v>
      </c>
      <c r="F1087" s="141">
        <v>2.1</v>
      </c>
      <c r="G1087" s="141">
        <v>20.6</v>
      </c>
      <c r="H1087" s="141">
        <v>15.3</v>
      </c>
      <c r="I1087" s="141">
        <v>6.9</v>
      </c>
      <c r="J1087" s="141">
        <v>11.3</v>
      </c>
      <c r="K1087" s="141">
        <v>28.7</v>
      </c>
      <c r="L1087" s="141">
        <v>9.4</v>
      </c>
    </row>
    <row r="1088" ht="23.25" spans="1:12">
      <c r="A1088" s="141" t="s">
        <v>1113</v>
      </c>
      <c r="B1088" s="141" t="s">
        <v>1193</v>
      </c>
      <c r="C1088" s="142" t="s">
        <v>13</v>
      </c>
      <c r="D1088" s="141" t="s">
        <v>571</v>
      </c>
      <c r="E1088" s="141">
        <v>4.4</v>
      </c>
      <c r="F1088" s="141">
        <v>3.9</v>
      </c>
      <c r="G1088" s="141">
        <v>20.9</v>
      </c>
      <c r="H1088" s="141">
        <v>3.2</v>
      </c>
      <c r="I1088" s="141">
        <v>5.5</v>
      </c>
      <c r="J1088" s="141">
        <v>5.5</v>
      </c>
      <c r="K1088" s="141">
        <v>72.7</v>
      </c>
      <c r="L1088" s="141">
        <v>28.7</v>
      </c>
    </row>
    <row r="1089" ht="23.25" spans="1:12">
      <c r="A1089" s="141" t="s">
        <v>1113</v>
      </c>
      <c r="B1089" s="141" t="s">
        <v>1194</v>
      </c>
      <c r="C1089" s="142" t="s">
        <v>199</v>
      </c>
      <c r="D1089" s="141" t="s">
        <v>571</v>
      </c>
      <c r="E1089" s="141">
        <v>4</v>
      </c>
      <c r="F1089" s="141">
        <v>11.3</v>
      </c>
      <c r="G1089" s="141">
        <v>4.1</v>
      </c>
      <c r="H1089" s="141">
        <v>27.8</v>
      </c>
      <c r="I1089" s="141">
        <v>5.4</v>
      </c>
      <c r="J1089" s="141">
        <v>8.3</v>
      </c>
      <c r="K1089" s="141">
        <v>18.7</v>
      </c>
      <c r="L1089" s="141">
        <v>8</v>
      </c>
    </row>
    <row r="1090" ht="23.25" spans="1:12">
      <c r="A1090" s="141" t="s">
        <v>1113</v>
      </c>
      <c r="B1090" s="141" t="s">
        <v>1195</v>
      </c>
      <c r="C1090" s="142" t="s">
        <v>13</v>
      </c>
      <c r="D1090" s="141" t="s">
        <v>571</v>
      </c>
      <c r="E1090" s="141">
        <v>4.6</v>
      </c>
      <c r="F1090" s="141">
        <v>3.9</v>
      </c>
      <c r="G1090" s="141">
        <v>3.3</v>
      </c>
      <c r="H1090" s="141">
        <v>33.5</v>
      </c>
      <c r="I1090" s="141">
        <v>12.6</v>
      </c>
      <c r="J1090" s="141">
        <v>1.5</v>
      </c>
      <c r="K1090" s="141">
        <v>6.9</v>
      </c>
      <c r="L1090" s="141">
        <v>13.5</v>
      </c>
    </row>
    <row r="1091" ht="23.25" spans="1:12">
      <c r="A1091" s="141" t="s">
        <v>1113</v>
      </c>
      <c r="B1091" s="141" t="s">
        <v>1196</v>
      </c>
      <c r="C1091" s="142" t="s">
        <v>49</v>
      </c>
      <c r="D1091" s="141" t="s">
        <v>571</v>
      </c>
      <c r="E1091" s="141">
        <v>5.7</v>
      </c>
      <c r="F1091" s="141">
        <v>3.5</v>
      </c>
      <c r="G1091" s="141">
        <v>9.9</v>
      </c>
      <c r="H1091" s="141">
        <v>9.5</v>
      </c>
      <c r="I1091" s="141">
        <v>14</v>
      </c>
      <c r="J1091" s="141">
        <v>11</v>
      </c>
      <c r="K1091" s="141">
        <v>11.6</v>
      </c>
      <c r="L1091" s="141">
        <v>6.3</v>
      </c>
    </row>
    <row r="1092" ht="23.25" spans="1:12">
      <c r="A1092" s="141" t="s">
        <v>1113</v>
      </c>
      <c r="B1092" s="141" t="s">
        <v>1197</v>
      </c>
      <c r="C1092" s="142" t="s">
        <v>441</v>
      </c>
      <c r="D1092" s="141" t="s">
        <v>571</v>
      </c>
      <c r="E1092" s="141">
        <v>8.5</v>
      </c>
      <c r="F1092" s="141">
        <v>7.3</v>
      </c>
      <c r="G1092" s="141">
        <v>25.8</v>
      </c>
      <c r="H1092" s="141">
        <v>4.4</v>
      </c>
      <c r="I1092" s="141">
        <v>1.8</v>
      </c>
      <c r="J1092" s="141">
        <v>1.7</v>
      </c>
      <c r="K1092" s="141">
        <v>53.5</v>
      </c>
      <c r="L1092" s="141">
        <v>23.2</v>
      </c>
    </row>
    <row r="1093" ht="23.25" spans="1:12">
      <c r="A1093" s="141" t="s">
        <v>1113</v>
      </c>
      <c r="B1093" s="141" t="s">
        <v>1198</v>
      </c>
      <c r="C1093" s="142" t="s">
        <v>28</v>
      </c>
      <c r="D1093" s="141" t="s">
        <v>571</v>
      </c>
      <c r="E1093" s="141">
        <v>4.3</v>
      </c>
      <c r="F1093" s="141">
        <v>2.3</v>
      </c>
      <c r="G1093" s="141">
        <v>1.5</v>
      </c>
      <c r="H1093" s="141">
        <v>19.2</v>
      </c>
      <c r="I1093" s="141">
        <v>31.9</v>
      </c>
      <c r="J1093" s="141">
        <v>30</v>
      </c>
      <c r="K1093" s="141">
        <v>3.3</v>
      </c>
      <c r="L1093" s="141">
        <v>3.8</v>
      </c>
    </row>
    <row r="1094" ht="23.25" spans="1:12">
      <c r="A1094" s="141" t="s">
        <v>1113</v>
      </c>
      <c r="B1094" s="141" t="s">
        <v>1199</v>
      </c>
      <c r="C1094" s="142" t="s">
        <v>15</v>
      </c>
      <c r="D1094" s="141" t="s">
        <v>571</v>
      </c>
      <c r="E1094" s="141">
        <v>6.1</v>
      </c>
      <c r="F1094" s="141">
        <v>14.2</v>
      </c>
      <c r="G1094" s="141">
        <v>5.4</v>
      </c>
      <c r="H1094" s="141">
        <v>9.9</v>
      </c>
      <c r="I1094" s="141">
        <v>20.9</v>
      </c>
      <c r="J1094" s="141">
        <v>30.6</v>
      </c>
      <c r="K1094" s="141">
        <v>52.7</v>
      </c>
      <c r="L1094" s="141">
        <v>5.4</v>
      </c>
    </row>
    <row r="1095" ht="23.25" spans="1:12">
      <c r="A1095" s="141" t="s">
        <v>1113</v>
      </c>
      <c r="B1095" s="141" t="s">
        <v>1200</v>
      </c>
      <c r="C1095" s="142" t="s">
        <v>102</v>
      </c>
      <c r="D1095" s="141" t="s">
        <v>571</v>
      </c>
      <c r="E1095" s="141">
        <v>7</v>
      </c>
      <c r="F1095" s="141">
        <v>3.9</v>
      </c>
      <c r="G1095" s="141">
        <v>3.1</v>
      </c>
      <c r="H1095" s="141">
        <v>12.9</v>
      </c>
      <c r="I1095" s="141">
        <v>23.2</v>
      </c>
      <c r="J1095" s="141">
        <v>47.6</v>
      </c>
      <c r="K1095" s="141">
        <v>30.6</v>
      </c>
      <c r="L1095" s="141">
        <v>4.3</v>
      </c>
    </row>
    <row r="1096" ht="23.25" spans="1:12">
      <c r="A1096" s="141" t="s">
        <v>1113</v>
      </c>
      <c r="B1096" s="141" t="s">
        <v>1201</v>
      </c>
      <c r="C1096" s="142" t="s">
        <v>199</v>
      </c>
      <c r="D1096" s="141" t="s">
        <v>571</v>
      </c>
      <c r="E1096" s="141">
        <v>2.7</v>
      </c>
      <c r="F1096" s="141">
        <v>2.5</v>
      </c>
      <c r="G1096" s="141">
        <v>4.2</v>
      </c>
      <c r="H1096" s="141">
        <v>41.2</v>
      </c>
      <c r="I1096" s="141">
        <v>2.1</v>
      </c>
      <c r="J1096" s="141">
        <v>1.7</v>
      </c>
      <c r="K1096" s="141">
        <v>6.2</v>
      </c>
      <c r="L1096" s="141">
        <v>7.9</v>
      </c>
    </row>
    <row r="1097" ht="23.25" spans="1:12">
      <c r="A1097" s="141" t="s">
        <v>1113</v>
      </c>
      <c r="B1097" s="141" t="s">
        <v>1202</v>
      </c>
      <c r="C1097" s="142" t="s">
        <v>341</v>
      </c>
      <c r="D1097" s="141" t="s">
        <v>571</v>
      </c>
      <c r="E1097" s="141">
        <v>5</v>
      </c>
      <c r="F1097" s="141">
        <v>3.9</v>
      </c>
      <c r="G1097" s="141">
        <v>6.1</v>
      </c>
      <c r="H1097" s="141">
        <v>28.4</v>
      </c>
      <c r="I1097" s="141">
        <v>2.5</v>
      </c>
      <c r="J1097" s="141">
        <v>2</v>
      </c>
      <c r="K1097" s="141">
        <v>34.5</v>
      </c>
      <c r="L1097" s="141">
        <v>21.8</v>
      </c>
    </row>
    <row r="1098" ht="23.25" spans="1:12">
      <c r="A1098" s="141" t="s">
        <v>1113</v>
      </c>
      <c r="B1098" s="141" t="s">
        <v>1203</v>
      </c>
      <c r="C1098" s="142" t="s">
        <v>49</v>
      </c>
      <c r="D1098" s="141" t="s">
        <v>571</v>
      </c>
      <c r="E1098" s="141">
        <v>3.6</v>
      </c>
      <c r="F1098" s="141">
        <v>5.2</v>
      </c>
      <c r="G1098" s="141">
        <v>5</v>
      </c>
      <c r="H1098" s="141">
        <v>21.1</v>
      </c>
      <c r="I1098" s="141">
        <v>1.9</v>
      </c>
      <c r="J1098" s="141">
        <v>6.4</v>
      </c>
      <c r="K1098" s="141">
        <v>3.7</v>
      </c>
      <c r="L1098" s="141">
        <v>5.9</v>
      </c>
    </row>
    <row r="1099" ht="23.25" spans="1:12">
      <c r="A1099" s="141" t="s">
        <v>1113</v>
      </c>
      <c r="B1099" s="141" t="s">
        <v>1204</v>
      </c>
      <c r="C1099" s="142" t="s">
        <v>142</v>
      </c>
      <c r="D1099" s="141" t="s">
        <v>571</v>
      </c>
      <c r="E1099" s="141">
        <v>4.1</v>
      </c>
      <c r="F1099" s="141">
        <v>1.7</v>
      </c>
      <c r="G1099" s="141">
        <v>2.8</v>
      </c>
      <c r="H1099" s="141">
        <v>4.6</v>
      </c>
      <c r="I1099" s="141">
        <v>2.5</v>
      </c>
      <c r="J1099" s="141">
        <v>99.1</v>
      </c>
      <c r="K1099" s="141">
        <v>41.5</v>
      </c>
      <c r="L1099" s="141">
        <v>3.7</v>
      </c>
    </row>
    <row r="1100" ht="23.25" spans="1:12">
      <c r="A1100" s="141" t="s">
        <v>1113</v>
      </c>
      <c r="B1100" s="141" t="s">
        <v>1205</v>
      </c>
      <c r="C1100" s="142" t="s">
        <v>357</v>
      </c>
      <c r="D1100" s="141" t="s">
        <v>571</v>
      </c>
      <c r="E1100" s="141">
        <v>8.5</v>
      </c>
      <c r="F1100" s="141">
        <v>5.3</v>
      </c>
      <c r="G1100" s="141">
        <v>8.9</v>
      </c>
      <c r="H1100" s="141">
        <v>6.5</v>
      </c>
      <c r="I1100" s="141">
        <v>16.9</v>
      </c>
      <c r="J1100" s="141">
        <v>47.6</v>
      </c>
      <c r="K1100" s="141">
        <v>30.8</v>
      </c>
      <c r="L1100" s="141">
        <v>96.3</v>
      </c>
    </row>
    <row r="1101" ht="23.25" spans="1:12">
      <c r="A1101" s="141" t="s">
        <v>1113</v>
      </c>
      <c r="B1101" s="141" t="s">
        <v>1206</v>
      </c>
      <c r="C1101" s="142" t="s">
        <v>341</v>
      </c>
      <c r="D1101" s="141" t="s">
        <v>571</v>
      </c>
      <c r="E1101" s="141">
        <v>4.2</v>
      </c>
      <c r="F1101" s="141">
        <v>1.4</v>
      </c>
      <c r="G1101" s="141">
        <v>3.3</v>
      </c>
      <c r="H1101" s="141">
        <v>25.8</v>
      </c>
      <c r="I1101" s="141">
        <v>12.5</v>
      </c>
      <c r="J1101" s="141"/>
      <c r="K1101" s="141">
        <v>15.9</v>
      </c>
      <c r="L1101" s="141">
        <v>6.4</v>
      </c>
    </row>
    <row r="1102" ht="23.25" spans="1:12">
      <c r="A1102" s="141" t="s">
        <v>1113</v>
      </c>
      <c r="B1102" s="141" t="s">
        <v>1207</v>
      </c>
      <c r="C1102" s="142" t="s">
        <v>280</v>
      </c>
      <c r="D1102" s="141" t="s">
        <v>571</v>
      </c>
      <c r="E1102" s="141">
        <v>5.7</v>
      </c>
      <c r="F1102" s="141">
        <v>7.6</v>
      </c>
      <c r="G1102" s="141">
        <v>1.4</v>
      </c>
      <c r="H1102" s="141">
        <v>25.2</v>
      </c>
      <c r="I1102" s="141">
        <v>2.4</v>
      </c>
      <c r="J1102" s="141">
        <v>15.4</v>
      </c>
      <c r="K1102" s="141">
        <v>4.8</v>
      </c>
      <c r="L1102" s="141">
        <v>29.6</v>
      </c>
    </row>
    <row r="1103" ht="23.25" spans="1:12">
      <c r="A1103" s="141" t="s">
        <v>1113</v>
      </c>
      <c r="B1103" s="141" t="s">
        <v>1208</v>
      </c>
      <c r="C1103" s="142" t="s">
        <v>13</v>
      </c>
      <c r="D1103" s="141" t="s">
        <v>571</v>
      </c>
      <c r="E1103" s="141">
        <v>10.1</v>
      </c>
      <c r="F1103" s="141">
        <v>14.2</v>
      </c>
      <c r="G1103" s="141">
        <v>14.7</v>
      </c>
      <c r="H1103" s="141">
        <v>6.3</v>
      </c>
      <c r="I1103" s="141">
        <v>6</v>
      </c>
      <c r="J1103" s="141">
        <v>15.2</v>
      </c>
      <c r="K1103" s="141">
        <v>71.2</v>
      </c>
      <c r="L1103" s="141">
        <v>18</v>
      </c>
    </row>
    <row r="1104" ht="23.25" spans="1:12">
      <c r="A1104" s="141" t="s">
        <v>1113</v>
      </c>
      <c r="B1104" s="141" t="s">
        <v>1209</v>
      </c>
      <c r="C1104" s="142" t="s">
        <v>199</v>
      </c>
      <c r="D1104" s="141" t="s">
        <v>571</v>
      </c>
      <c r="E1104" s="141">
        <v>2.2</v>
      </c>
      <c r="F1104" s="141">
        <v>3.2</v>
      </c>
      <c r="G1104" s="141">
        <v>39.2</v>
      </c>
      <c r="H1104" s="141">
        <v>7.5</v>
      </c>
      <c r="I1104" s="141">
        <v>1.7</v>
      </c>
      <c r="J1104" s="141">
        <v>5.2</v>
      </c>
      <c r="K1104" s="141">
        <v>33.4</v>
      </c>
      <c r="L1104" s="141">
        <v>14.3</v>
      </c>
    </row>
    <row r="1105" ht="23.25" spans="1:12">
      <c r="A1105" s="141" t="s">
        <v>1113</v>
      </c>
      <c r="B1105" s="141" t="s">
        <v>1210</v>
      </c>
      <c r="C1105" s="142" t="s">
        <v>102</v>
      </c>
      <c r="D1105" s="141" t="s">
        <v>571</v>
      </c>
      <c r="E1105" s="141">
        <v>3.5</v>
      </c>
      <c r="F1105" s="141">
        <v>1.9</v>
      </c>
      <c r="G1105" s="141">
        <v>1.2</v>
      </c>
      <c r="H1105" s="141">
        <v>27</v>
      </c>
      <c r="I1105" s="141">
        <v>41.4</v>
      </c>
      <c r="J1105" s="141">
        <v>1.6</v>
      </c>
      <c r="K1105" s="141">
        <v>10.6</v>
      </c>
      <c r="L1105" s="141">
        <v>3.7</v>
      </c>
    </row>
    <row r="1106" ht="23.25" spans="1:12">
      <c r="A1106" s="141" t="s">
        <v>1113</v>
      </c>
      <c r="B1106" s="141" t="s">
        <v>1211</v>
      </c>
      <c r="C1106" s="142" t="s">
        <v>1091</v>
      </c>
      <c r="D1106" s="141" t="s">
        <v>571</v>
      </c>
      <c r="E1106" s="141">
        <v>3.3</v>
      </c>
      <c r="F1106" s="141"/>
      <c r="G1106" s="141">
        <v>2.8</v>
      </c>
      <c r="H1106" s="141">
        <v>32.5</v>
      </c>
      <c r="I1106" s="141"/>
      <c r="J1106" s="141"/>
      <c r="K1106" s="141">
        <v>44.1</v>
      </c>
      <c r="L1106" s="141">
        <v>71.4</v>
      </c>
    </row>
    <row r="1107" ht="23.25" spans="1:12">
      <c r="A1107" s="141" t="s">
        <v>1113</v>
      </c>
      <c r="B1107" s="141" t="s">
        <v>1212</v>
      </c>
      <c r="C1107" s="142" t="s">
        <v>102</v>
      </c>
      <c r="D1107" s="141" t="s">
        <v>571</v>
      </c>
      <c r="E1107" s="141">
        <v>3</v>
      </c>
      <c r="F1107" s="141">
        <v>1.3</v>
      </c>
      <c r="G1107" s="141">
        <v>2.1</v>
      </c>
      <c r="H1107" s="141">
        <v>23.5</v>
      </c>
      <c r="I1107" s="141">
        <v>49.4</v>
      </c>
      <c r="J1107" s="141">
        <v>2.6</v>
      </c>
      <c r="K1107" s="141">
        <v>9.1</v>
      </c>
      <c r="L1107" s="141">
        <v>4.3</v>
      </c>
    </row>
    <row r="1108" ht="23.25" spans="1:12">
      <c r="A1108" s="141" t="s">
        <v>1113</v>
      </c>
      <c r="B1108" s="141" t="s">
        <v>1213</v>
      </c>
      <c r="C1108" s="142" t="s">
        <v>13</v>
      </c>
      <c r="D1108" s="141" t="s">
        <v>571</v>
      </c>
      <c r="E1108" s="141">
        <v>8.7</v>
      </c>
      <c r="F1108" s="141">
        <v>26.6</v>
      </c>
      <c r="G1108" s="141">
        <v>13.8</v>
      </c>
      <c r="H1108" s="141">
        <v>5.7</v>
      </c>
      <c r="I1108" s="141">
        <v>3.3</v>
      </c>
      <c r="J1108" s="141">
        <v>5.8</v>
      </c>
      <c r="K1108" s="141">
        <v>44.8</v>
      </c>
      <c r="L1108" s="141">
        <v>15.4</v>
      </c>
    </row>
    <row r="1109" ht="23.25" spans="1:12">
      <c r="A1109" s="141" t="s">
        <v>1113</v>
      </c>
      <c r="B1109" s="141" t="s">
        <v>1214</v>
      </c>
      <c r="C1109" s="142" t="s">
        <v>393</v>
      </c>
      <c r="D1109" s="141" t="s">
        <v>571</v>
      </c>
      <c r="E1109" s="141">
        <v>8.2</v>
      </c>
      <c r="F1109" s="141">
        <v>16</v>
      </c>
      <c r="G1109" s="141">
        <v>2</v>
      </c>
      <c r="H1109" s="141">
        <v>14.4</v>
      </c>
      <c r="I1109" s="141">
        <v>2.2</v>
      </c>
      <c r="J1109" s="141">
        <v>2.9</v>
      </c>
      <c r="K1109" s="141">
        <v>25.9</v>
      </c>
      <c r="L1109" s="141">
        <v>12.6</v>
      </c>
    </row>
    <row r="1110" ht="23.25" spans="1:12">
      <c r="A1110" s="141" t="s">
        <v>1113</v>
      </c>
      <c r="B1110" s="141" t="s">
        <v>1215</v>
      </c>
      <c r="C1110" s="142" t="s">
        <v>15</v>
      </c>
      <c r="D1110" s="141" t="s">
        <v>571</v>
      </c>
      <c r="E1110" s="141">
        <v>3</v>
      </c>
      <c r="F1110" s="141">
        <v>2.8</v>
      </c>
      <c r="G1110" s="141">
        <v>3.3</v>
      </c>
      <c r="H1110" s="141">
        <v>7.1</v>
      </c>
      <c r="I1110" s="141">
        <v>93.6</v>
      </c>
      <c r="J1110" s="141">
        <v>40</v>
      </c>
      <c r="K1110" s="141">
        <v>8.8</v>
      </c>
      <c r="L1110" s="141">
        <v>2.4</v>
      </c>
    </row>
    <row r="1111" ht="23.25" spans="1:12">
      <c r="A1111" s="141" t="s">
        <v>1113</v>
      </c>
      <c r="B1111" s="141" t="s">
        <v>1216</v>
      </c>
      <c r="C1111" s="142" t="s">
        <v>41</v>
      </c>
      <c r="D1111" s="141" t="s">
        <v>571</v>
      </c>
      <c r="E1111" s="141">
        <v>10.1</v>
      </c>
      <c r="F1111" s="141">
        <v>6.9</v>
      </c>
      <c r="G1111" s="141">
        <v>3.3</v>
      </c>
      <c r="H1111" s="141">
        <v>15.7</v>
      </c>
      <c r="I1111" s="141">
        <v>3.5</v>
      </c>
      <c r="J1111" s="141">
        <v>6.7</v>
      </c>
      <c r="K1111" s="141">
        <v>27.6</v>
      </c>
      <c r="L1111" s="141">
        <v>4.5</v>
      </c>
    </row>
    <row r="1112" ht="23.25" spans="1:12">
      <c r="A1112" s="141" t="s">
        <v>1113</v>
      </c>
      <c r="B1112" s="141" t="s">
        <v>1217</v>
      </c>
      <c r="C1112" s="142" t="s">
        <v>346</v>
      </c>
      <c r="D1112" s="141" t="s">
        <v>571</v>
      </c>
      <c r="E1112" s="141">
        <v>3.7</v>
      </c>
      <c r="F1112" s="141">
        <v>10.5</v>
      </c>
      <c r="G1112" s="141">
        <v>6.5</v>
      </c>
      <c r="H1112" s="141">
        <v>12.4</v>
      </c>
      <c r="I1112" s="141">
        <v>18.1</v>
      </c>
      <c r="J1112" s="141">
        <v>21.1</v>
      </c>
      <c r="K1112" s="141">
        <v>25.5</v>
      </c>
      <c r="L1112" s="141">
        <v>13.3</v>
      </c>
    </row>
    <row r="1113" ht="23.25" spans="1:12">
      <c r="A1113" s="141" t="s">
        <v>1113</v>
      </c>
      <c r="B1113" s="141" t="s">
        <v>1218</v>
      </c>
      <c r="C1113" s="142" t="s">
        <v>930</v>
      </c>
      <c r="D1113" s="141" t="s">
        <v>571</v>
      </c>
      <c r="E1113" s="141">
        <v>5.5</v>
      </c>
      <c r="F1113" s="141">
        <v>8.5</v>
      </c>
      <c r="G1113" s="141">
        <v>16</v>
      </c>
      <c r="H1113" s="141">
        <v>6.4</v>
      </c>
      <c r="I1113" s="141">
        <v>1.8</v>
      </c>
      <c r="J1113" s="141">
        <v>34.7</v>
      </c>
      <c r="K1113" s="141">
        <v>91.3</v>
      </c>
      <c r="L1113" s="141">
        <v>22.7</v>
      </c>
    </row>
    <row r="1114" ht="23.25" spans="1:12">
      <c r="A1114" s="141" t="s">
        <v>1113</v>
      </c>
      <c r="B1114" s="141" t="s">
        <v>1219</v>
      </c>
      <c r="C1114" s="142" t="s">
        <v>160</v>
      </c>
      <c r="D1114" s="141" t="s">
        <v>571</v>
      </c>
      <c r="E1114" s="141">
        <v>9.8</v>
      </c>
      <c r="F1114" s="141">
        <v>15.4</v>
      </c>
      <c r="G1114" s="141">
        <v>2.9</v>
      </c>
      <c r="H1114" s="141">
        <v>6</v>
      </c>
      <c r="I1114" s="141">
        <v>2.2</v>
      </c>
      <c r="J1114" s="141">
        <v>8</v>
      </c>
      <c r="K1114" s="141">
        <v>45.7</v>
      </c>
      <c r="L1114" s="141">
        <v>4.3</v>
      </c>
    </row>
    <row r="1115" ht="23.25" spans="1:12">
      <c r="A1115" s="141" t="s">
        <v>1113</v>
      </c>
      <c r="B1115" s="141" t="s">
        <v>1220</v>
      </c>
      <c r="C1115" s="142" t="s">
        <v>160</v>
      </c>
      <c r="D1115" s="141" t="s">
        <v>571</v>
      </c>
      <c r="E1115" s="141">
        <v>15.5</v>
      </c>
      <c r="F1115" s="141">
        <v>11.6</v>
      </c>
      <c r="G1115" s="141">
        <v>6.7</v>
      </c>
      <c r="H1115" s="141">
        <v>3.8</v>
      </c>
      <c r="I1115" s="141">
        <v>2.1</v>
      </c>
      <c r="J1115" s="141">
        <v>17.5</v>
      </c>
      <c r="K1115" s="141">
        <v>55</v>
      </c>
      <c r="L1115" s="141">
        <v>4</v>
      </c>
    </row>
    <row r="1116" ht="23.25" spans="1:12">
      <c r="A1116" s="141" t="s">
        <v>1113</v>
      </c>
      <c r="B1116" s="141" t="s">
        <v>1221</v>
      </c>
      <c r="C1116" s="142" t="s">
        <v>140</v>
      </c>
      <c r="D1116" s="141" t="s">
        <v>571</v>
      </c>
      <c r="E1116" s="141">
        <v>3.2</v>
      </c>
      <c r="F1116" s="141">
        <v>1.8</v>
      </c>
      <c r="G1116" s="141">
        <v>1.4</v>
      </c>
      <c r="H1116" s="141">
        <v>36.7</v>
      </c>
      <c r="I1116" s="141"/>
      <c r="J1116" s="141"/>
      <c r="K1116" s="141">
        <v>19.7</v>
      </c>
      <c r="L1116" s="141">
        <v>4.9</v>
      </c>
    </row>
    <row r="1117" ht="23.25" spans="1:12">
      <c r="A1117" s="141" t="s">
        <v>1113</v>
      </c>
      <c r="B1117" s="141" t="s">
        <v>1222</v>
      </c>
      <c r="C1117" s="142" t="s">
        <v>140</v>
      </c>
      <c r="D1117" s="141" t="s">
        <v>571</v>
      </c>
      <c r="E1117" s="141">
        <v>15.2</v>
      </c>
      <c r="F1117" s="141">
        <v>15.9</v>
      </c>
      <c r="G1117" s="141">
        <v>1.8</v>
      </c>
      <c r="H1117" s="141">
        <v>2.5</v>
      </c>
      <c r="I1117" s="141">
        <v>1.2</v>
      </c>
      <c r="J1117" s="141">
        <v>3.3</v>
      </c>
      <c r="K1117" s="141">
        <v>38</v>
      </c>
      <c r="L1117" s="141">
        <v>18.1</v>
      </c>
    </row>
    <row r="1118" ht="23.25" spans="1:12">
      <c r="A1118" s="141" t="s">
        <v>1113</v>
      </c>
      <c r="B1118" s="141" t="s">
        <v>1223</v>
      </c>
      <c r="C1118" s="142" t="s">
        <v>266</v>
      </c>
      <c r="D1118" s="141" t="s">
        <v>571</v>
      </c>
      <c r="E1118" s="141">
        <v>10.2</v>
      </c>
      <c r="F1118" s="141">
        <v>26.1</v>
      </c>
      <c r="G1118" s="141">
        <v>2.4</v>
      </c>
      <c r="H1118" s="141">
        <v>5.4</v>
      </c>
      <c r="I1118" s="141">
        <v>1.3</v>
      </c>
      <c r="J1118" s="141">
        <v>5.8</v>
      </c>
      <c r="K1118" s="141">
        <v>21</v>
      </c>
      <c r="L1118" s="141">
        <v>15.3</v>
      </c>
    </row>
    <row r="1119" ht="23.25" spans="1:12">
      <c r="A1119" s="141" t="s">
        <v>1113</v>
      </c>
      <c r="B1119" s="141" t="s">
        <v>1224</v>
      </c>
      <c r="C1119" s="142" t="s">
        <v>590</v>
      </c>
      <c r="D1119" s="141" t="s">
        <v>571</v>
      </c>
      <c r="E1119" s="141">
        <v>7.1</v>
      </c>
      <c r="F1119" s="141">
        <v>22.4</v>
      </c>
      <c r="G1119" s="141"/>
      <c r="H1119" s="141">
        <v>15.6</v>
      </c>
      <c r="I1119" s="141">
        <v>8.4</v>
      </c>
      <c r="J1119" s="141">
        <v>10.1</v>
      </c>
      <c r="K1119" s="141"/>
      <c r="L1119" s="141">
        <v>99.5</v>
      </c>
    </row>
    <row r="1120" ht="23.25" spans="1:12">
      <c r="A1120" s="141" t="s">
        <v>1113</v>
      </c>
      <c r="B1120" s="141" t="s">
        <v>1225</v>
      </c>
      <c r="C1120" s="142" t="s">
        <v>424</v>
      </c>
      <c r="D1120" s="141" t="s">
        <v>571</v>
      </c>
      <c r="E1120" s="141">
        <v>6.1</v>
      </c>
      <c r="F1120" s="141">
        <v>9.9</v>
      </c>
      <c r="G1120" s="141">
        <v>1.5</v>
      </c>
      <c r="H1120" s="141">
        <v>18.7</v>
      </c>
      <c r="I1120" s="141">
        <v>2.4</v>
      </c>
      <c r="J1120" s="141">
        <v>5.5</v>
      </c>
      <c r="K1120" s="141">
        <v>11.3</v>
      </c>
      <c r="L1120" s="141">
        <v>16.2</v>
      </c>
    </row>
    <row r="1121" ht="23.25" spans="1:12">
      <c r="A1121" s="141" t="s">
        <v>1113</v>
      </c>
      <c r="B1121" s="141" t="s">
        <v>1226</v>
      </c>
      <c r="C1121" s="142" t="s">
        <v>92</v>
      </c>
      <c r="D1121" s="141" t="s">
        <v>571</v>
      </c>
      <c r="E1121" s="141">
        <v>12.2</v>
      </c>
      <c r="F1121" s="141">
        <v>6.8</v>
      </c>
      <c r="G1121" s="141">
        <v>1.7</v>
      </c>
      <c r="H1121" s="141">
        <v>19.6</v>
      </c>
      <c r="I1121" s="141">
        <v>16.8</v>
      </c>
      <c r="J1121" s="141">
        <v>2</v>
      </c>
      <c r="K1121" s="141">
        <v>37.9</v>
      </c>
      <c r="L1121" s="141">
        <v>3.4</v>
      </c>
    </row>
    <row r="1122" ht="23.25" spans="1:12">
      <c r="A1122" s="141" t="s">
        <v>1113</v>
      </c>
      <c r="B1122" s="141" t="s">
        <v>1227</v>
      </c>
      <c r="C1122" s="142" t="s">
        <v>92</v>
      </c>
      <c r="D1122" s="141" t="s">
        <v>571</v>
      </c>
      <c r="E1122" s="141">
        <v>4.6</v>
      </c>
      <c r="F1122" s="141">
        <v>1.4</v>
      </c>
      <c r="G1122" s="141">
        <v>1.5</v>
      </c>
      <c r="H1122" s="141">
        <v>37.4</v>
      </c>
      <c r="I1122" s="141"/>
      <c r="J1122" s="141"/>
      <c r="K1122" s="141">
        <v>9.6</v>
      </c>
      <c r="L1122" s="141">
        <v>3.9</v>
      </c>
    </row>
    <row r="1123" ht="23.25" spans="1:12">
      <c r="A1123" s="141" t="s">
        <v>1113</v>
      </c>
      <c r="B1123" s="141" t="s">
        <v>1228</v>
      </c>
      <c r="C1123" s="142" t="s">
        <v>1229</v>
      </c>
      <c r="D1123" s="141" t="s">
        <v>571</v>
      </c>
      <c r="E1123" s="141">
        <v>5.7</v>
      </c>
      <c r="F1123" s="141">
        <v>10.3</v>
      </c>
      <c r="G1123" s="141">
        <v>1.1</v>
      </c>
      <c r="H1123" s="141">
        <v>26</v>
      </c>
      <c r="I1123" s="141">
        <v>2</v>
      </c>
      <c r="J1123" s="141">
        <v>6.7</v>
      </c>
      <c r="K1123" s="141">
        <v>21</v>
      </c>
      <c r="L1123" s="141">
        <v>29.5</v>
      </c>
    </row>
    <row r="1124" ht="23.25" spans="1:12">
      <c r="A1124" s="141" t="s">
        <v>1113</v>
      </c>
      <c r="B1124" s="141" t="s">
        <v>1230</v>
      </c>
      <c r="C1124" s="142" t="s">
        <v>590</v>
      </c>
      <c r="D1124" s="141" t="s">
        <v>571</v>
      </c>
      <c r="E1124" s="141">
        <v>9.3</v>
      </c>
      <c r="F1124" s="141">
        <v>21</v>
      </c>
      <c r="G1124" s="141">
        <v>1.5</v>
      </c>
      <c r="H1124" s="141">
        <v>15.1</v>
      </c>
      <c r="I1124" s="141">
        <v>2.8</v>
      </c>
      <c r="J1124" s="141">
        <v>11.5</v>
      </c>
      <c r="K1124" s="141">
        <v>19.2</v>
      </c>
      <c r="L1124" s="141">
        <v>62</v>
      </c>
    </row>
    <row r="1125" ht="23.25" spans="1:12">
      <c r="A1125" s="141" t="s">
        <v>1113</v>
      </c>
      <c r="B1125" s="141" t="s">
        <v>1231</v>
      </c>
      <c r="C1125" s="142" t="s">
        <v>424</v>
      </c>
      <c r="D1125" s="141" t="s">
        <v>571</v>
      </c>
      <c r="E1125" s="141">
        <v>9.2</v>
      </c>
      <c r="F1125" s="141">
        <v>29.3</v>
      </c>
      <c r="G1125" s="141">
        <v>1.1</v>
      </c>
      <c r="H1125" s="141">
        <v>4</v>
      </c>
      <c r="I1125" s="141">
        <v>2.1</v>
      </c>
      <c r="J1125" s="141">
        <v>14.4</v>
      </c>
      <c r="K1125" s="141">
        <v>5.3</v>
      </c>
      <c r="L1125" s="141">
        <v>17.1</v>
      </c>
    </row>
    <row r="1126" ht="23.25" spans="1:12">
      <c r="A1126" s="141" t="s">
        <v>1113</v>
      </c>
      <c r="B1126" s="141" t="s">
        <v>1232</v>
      </c>
      <c r="C1126" s="142" t="s">
        <v>222</v>
      </c>
      <c r="D1126" s="141" t="s">
        <v>571</v>
      </c>
      <c r="E1126" s="141">
        <v>7.2</v>
      </c>
      <c r="F1126" s="141">
        <v>9.3</v>
      </c>
      <c r="G1126" s="141">
        <v>4.5</v>
      </c>
      <c r="H1126" s="141">
        <v>6</v>
      </c>
      <c r="I1126" s="141">
        <v>17.5</v>
      </c>
      <c r="J1126" s="141">
        <v>16</v>
      </c>
      <c r="K1126" s="141">
        <v>51.7</v>
      </c>
      <c r="L1126" s="141">
        <v>5.4</v>
      </c>
    </row>
    <row r="1127" ht="23.25" spans="1:12">
      <c r="A1127" s="141" t="s">
        <v>1113</v>
      </c>
      <c r="B1127" s="141" t="s">
        <v>1233</v>
      </c>
      <c r="C1127" s="142" t="s">
        <v>1234</v>
      </c>
      <c r="D1127" s="141" t="s">
        <v>571</v>
      </c>
      <c r="E1127" s="141">
        <v>8.8</v>
      </c>
      <c r="F1127" s="141">
        <v>20.1</v>
      </c>
      <c r="G1127" s="141">
        <v>1</v>
      </c>
      <c r="H1127" s="141">
        <v>22.3</v>
      </c>
      <c r="I1127" s="141">
        <v>4.7</v>
      </c>
      <c r="J1127" s="141">
        <v>2.9</v>
      </c>
      <c r="K1127" s="141">
        <v>4.4</v>
      </c>
      <c r="L1127" s="141">
        <v>1</v>
      </c>
    </row>
    <row r="1128" ht="23.25" spans="1:12">
      <c r="A1128" s="141" t="s">
        <v>1113</v>
      </c>
      <c r="B1128" s="141" t="s">
        <v>1235</v>
      </c>
      <c r="C1128" s="142" t="s">
        <v>160</v>
      </c>
      <c r="D1128" s="141" t="s">
        <v>571</v>
      </c>
      <c r="E1128" s="141">
        <v>10.4</v>
      </c>
      <c r="F1128" s="141">
        <v>38</v>
      </c>
      <c r="G1128" s="141">
        <v>5.6</v>
      </c>
      <c r="H1128" s="141">
        <v>4.7</v>
      </c>
      <c r="I1128" s="141">
        <v>2.2</v>
      </c>
      <c r="J1128" s="141">
        <v>11.3</v>
      </c>
      <c r="K1128" s="141">
        <v>47.7</v>
      </c>
      <c r="L1128" s="141">
        <v>8.1</v>
      </c>
    </row>
    <row r="1129" ht="23.25" spans="1:12">
      <c r="A1129" s="141" t="s">
        <v>1113</v>
      </c>
      <c r="B1129" s="141" t="s">
        <v>1236</v>
      </c>
      <c r="C1129" s="142" t="s">
        <v>222</v>
      </c>
      <c r="D1129" s="141" t="s">
        <v>571</v>
      </c>
      <c r="E1129" s="141">
        <v>8.4</v>
      </c>
      <c r="F1129" s="141">
        <v>2</v>
      </c>
      <c r="G1129" s="141">
        <v>9.6</v>
      </c>
      <c r="H1129" s="141">
        <v>16.9</v>
      </c>
      <c r="I1129" s="141">
        <v>5.1</v>
      </c>
      <c r="J1129" s="141">
        <v>2.2</v>
      </c>
      <c r="K1129" s="141">
        <v>59.3</v>
      </c>
      <c r="L1129" s="141">
        <v>4.7</v>
      </c>
    </row>
    <row r="1130" ht="23.25" spans="1:12">
      <c r="A1130" s="141" t="s">
        <v>1113</v>
      </c>
      <c r="B1130" s="141" t="s">
        <v>1237</v>
      </c>
      <c r="C1130" s="142" t="s">
        <v>266</v>
      </c>
      <c r="D1130" s="141" t="s">
        <v>571</v>
      </c>
      <c r="E1130" s="141">
        <v>16.7</v>
      </c>
      <c r="F1130" s="141">
        <v>4</v>
      </c>
      <c r="G1130" s="141">
        <v>1.5</v>
      </c>
      <c r="H1130" s="141">
        <v>2.9</v>
      </c>
      <c r="I1130" s="141"/>
      <c r="J1130" s="141"/>
      <c r="K1130" s="141">
        <v>5.1</v>
      </c>
      <c r="L1130" s="141">
        <v>8.7</v>
      </c>
    </row>
    <row r="1131" ht="23.25" spans="1:12">
      <c r="A1131" s="141" t="s">
        <v>1113</v>
      </c>
      <c r="B1131" s="141" t="s">
        <v>1238</v>
      </c>
      <c r="C1131" s="142" t="s">
        <v>424</v>
      </c>
      <c r="D1131" s="141" t="s">
        <v>571</v>
      </c>
      <c r="E1131" s="141">
        <v>9.9</v>
      </c>
      <c r="F1131" s="141">
        <v>33</v>
      </c>
      <c r="G1131" s="141">
        <v>1.1</v>
      </c>
      <c r="H1131" s="141">
        <v>4.2</v>
      </c>
      <c r="I1131" s="141">
        <v>2.1</v>
      </c>
      <c r="J1131" s="141">
        <v>4.6</v>
      </c>
      <c r="K1131" s="141">
        <v>2.1</v>
      </c>
      <c r="L1131" s="141">
        <v>12.5</v>
      </c>
    </row>
    <row r="1132" ht="23.25" spans="1:12">
      <c r="A1132" s="141" t="s">
        <v>1113</v>
      </c>
      <c r="B1132" s="141" t="s">
        <v>1239</v>
      </c>
      <c r="C1132" s="142" t="s">
        <v>140</v>
      </c>
      <c r="D1132" s="141" t="s">
        <v>571</v>
      </c>
      <c r="E1132" s="141">
        <v>11.5</v>
      </c>
      <c r="F1132" s="141">
        <v>12</v>
      </c>
      <c r="G1132" s="141">
        <v>1.5</v>
      </c>
      <c r="H1132" s="141">
        <v>12.6</v>
      </c>
      <c r="I1132" s="141">
        <v>1.9</v>
      </c>
      <c r="J1132" s="141">
        <v>12.4</v>
      </c>
      <c r="K1132" s="141">
        <v>4.9</v>
      </c>
      <c r="L1132" s="141">
        <v>16.6</v>
      </c>
    </row>
    <row r="1133" ht="23.25" spans="1:12">
      <c r="A1133" s="141" t="s">
        <v>1113</v>
      </c>
      <c r="B1133" s="141" t="s">
        <v>1240</v>
      </c>
      <c r="C1133" s="142" t="s">
        <v>222</v>
      </c>
      <c r="D1133" s="141" t="s">
        <v>571</v>
      </c>
      <c r="E1133" s="141">
        <v>11.3</v>
      </c>
      <c r="F1133" s="141">
        <v>2.5</v>
      </c>
      <c r="G1133" s="141">
        <v>14</v>
      </c>
      <c r="H1133" s="141">
        <v>11.9</v>
      </c>
      <c r="I1133" s="141"/>
      <c r="J1133" s="141"/>
      <c r="K1133" s="141">
        <v>67.9</v>
      </c>
      <c r="L1133" s="141">
        <v>4.6</v>
      </c>
    </row>
    <row r="1134" ht="23.25" spans="1:12">
      <c r="A1134" s="141" t="s">
        <v>1113</v>
      </c>
      <c r="B1134" s="141" t="s">
        <v>1241</v>
      </c>
      <c r="C1134" s="142" t="s">
        <v>160</v>
      </c>
      <c r="D1134" s="141" t="s">
        <v>571</v>
      </c>
      <c r="E1134" s="141">
        <v>10.2</v>
      </c>
      <c r="F1134" s="141">
        <v>9.6</v>
      </c>
      <c r="G1134" s="141">
        <v>5.3</v>
      </c>
      <c r="H1134" s="141">
        <v>6.7</v>
      </c>
      <c r="I1134" s="141">
        <v>1.5</v>
      </c>
      <c r="J1134" s="141">
        <v>24.2</v>
      </c>
      <c r="K1134" s="141">
        <v>32.5</v>
      </c>
      <c r="L1134" s="141">
        <v>4.9</v>
      </c>
    </row>
    <row r="1135" ht="23.25" spans="1:12">
      <c r="A1135" s="141" t="s">
        <v>1113</v>
      </c>
      <c r="B1135" s="141" t="s">
        <v>1242</v>
      </c>
      <c r="C1135" s="142" t="s">
        <v>680</v>
      </c>
      <c r="D1135" s="141" t="s">
        <v>571</v>
      </c>
      <c r="E1135" s="141">
        <v>9.8</v>
      </c>
      <c r="F1135" s="141">
        <v>3.4</v>
      </c>
      <c r="G1135" s="141">
        <v>5.9</v>
      </c>
      <c r="H1135" s="141">
        <v>26.1</v>
      </c>
      <c r="I1135" s="141">
        <v>4.2</v>
      </c>
      <c r="J1135" s="141">
        <v>1.4</v>
      </c>
      <c r="K1135" s="141"/>
      <c r="L1135" s="141"/>
    </row>
    <row r="1136" ht="23.25" spans="1:12">
      <c r="A1136" s="141" t="s">
        <v>1113</v>
      </c>
      <c r="B1136" s="141" t="s">
        <v>1243</v>
      </c>
      <c r="C1136" s="142" t="s">
        <v>160</v>
      </c>
      <c r="D1136" s="141" t="s">
        <v>571</v>
      </c>
      <c r="E1136" s="141">
        <v>10</v>
      </c>
      <c r="F1136" s="141">
        <v>8.9</v>
      </c>
      <c r="G1136" s="141">
        <v>3.6</v>
      </c>
      <c r="H1136" s="141">
        <v>8.8</v>
      </c>
      <c r="I1136" s="141">
        <v>1.6</v>
      </c>
      <c r="J1136" s="141">
        <v>7.4</v>
      </c>
      <c r="K1136" s="141">
        <v>28.3</v>
      </c>
      <c r="L1136" s="141">
        <v>8.3</v>
      </c>
    </row>
    <row r="1137" ht="23.25" spans="1:12">
      <c r="A1137" s="141" t="s">
        <v>1113</v>
      </c>
      <c r="B1137" s="141" t="s">
        <v>1244</v>
      </c>
      <c r="C1137" s="142" t="s">
        <v>266</v>
      </c>
      <c r="D1137" s="141" t="s">
        <v>571</v>
      </c>
      <c r="E1137" s="141">
        <v>9.3</v>
      </c>
      <c r="F1137" s="141">
        <v>28.3</v>
      </c>
      <c r="G1137" s="141">
        <v>2.5</v>
      </c>
      <c r="H1137" s="141">
        <v>12.9</v>
      </c>
      <c r="I1137" s="141">
        <v>1.3</v>
      </c>
      <c r="J1137" s="141">
        <v>10.8</v>
      </c>
      <c r="K1137" s="141">
        <v>18.2</v>
      </c>
      <c r="L1137" s="141">
        <v>4.3</v>
      </c>
    </row>
    <row r="1138" ht="23.25" spans="1:12">
      <c r="A1138" s="141" t="s">
        <v>1113</v>
      </c>
      <c r="B1138" s="141" t="s">
        <v>1245</v>
      </c>
      <c r="C1138" s="142" t="s">
        <v>424</v>
      </c>
      <c r="D1138" s="141" t="s">
        <v>571</v>
      </c>
      <c r="E1138" s="141">
        <v>7.1</v>
      </c>
      <c r="F1138" s="141">
        <v>35.9</v>
      </c>
      <c r="G1138" s="141">
        <v>2.7</v>
      </c>
      <c r="H1138" s="141">
        <v>4.2</v>
      </c>
      <c r="I1138" s="141">
        <v>1.3</v>
      </c>
      <c r="J1138" s="141">
        <v>14.3</v>
      </c>
      <c r="K1138" s="141">
        <v>4</v>
      </c>
      <c r="L1138" s="141">
        <v>23.5</v>
      </c>
    </row>
    <row r="1139" ht="23.25" spans="1:12">
      <c r="A1139" s="141" t="s">
        <v>1113</v>
      </c>
      <c r="B1139" s="141" t="s">
        <v>1246</v>
      </c>
      <c r="C1139" s="142" t="s">
        <v>153</v>
      </c>
      <c r="D1139" s="141" t="s">
        <v>571</v>
      </c>
      <c r="E1139" s="141">
        <v>3.4</v>
      </c>
      <c r="F1139" s="141">
        <v>2.3</v>
      </c>
      <c r="G1139" s="141">
        <v>3.2</v>
      </c>
      <c r="H1139" s="141">
        <v>34.2</v>
      </c>
      <c r="I1139" s="141"/>
      <c r="J1139" s="141"/>
      <c r="K1139" s="141">
        <v>25.1</v>
      </c>
      <c r="L1139" s="141">
        <v>4.2</v>
      </c>
    </row>
    <row r="1140" ht="23.25" spans="1:12">
      <c r="A1140" s="141" t="s">
        <v>1113</v>
      </c>
      <c r="B1140" s="141" t="s">
        <v>1247</v>
      </c>
      <c r="C1140" s="142" t="s">
        <v>153</v>
      </c>
      <c r="D1140" s="141" t="s">
        <v>571</v>
      </c>
      <c r="E1140" s="141">
        <v>4.5</v>
      </c>
      <c r="F1140" s="141">
        <v>1.3</v>
      </c>
      <c r="G1140" s="141">
        <v>5.5</v>
      </c>
      <c r="H1140" s="141">
        <v>29.5</v>
      </c>
      <c r="I1140" s="141">
        <v>1.4</v>
      </c>
      <c r="J1140" s="141"/>
      <c r="K1140" s="141">
        <v>23.3</v>
      </c>
      <c r="L1140" s="141">
        <v>6.3</v>
      </c>
    </row>
    <row r="1141" ht="23.25" spans="1:12">
      <c r="A1141" s="141" t="s">
        <v>1113</v>
      </c>
      <c r="B1141" s="141" t="s">
        <v>1248</v>
      </c>
      <c r="C1141" s="142" t="s">
        <v>153</v>
      </c>
      <c r="D1141" s="141" t="s">
        <v>571</v>
      </c>
      <c r="E1141" s="141">
        <v>12.3</v>
      </c>
      <c r="F1141" s="141">
        <v>2.8</v>
      </c>
      <c r="G1141" s="141">
        <v>3.8</v>
      </c>
      <c r="H1141" s="141">
        <v>21.7</v>
      </c>
      <c r="I1141" s="141">
        <v>1.3</v>
      </c>
      <c r="J1141" s="141">
        <v>1.8</v>
      </c>
      <c r="K1141" s="141">
        <v>42.5</v>
      </c>
      <c r="L1141" s="141">
        <v>6.8</v>
      </c>
    </row>
    <row r="1142" ht="23.25" spans="1:12">
      <c r="A1142" s="141" t="s">
        <v>1113</v>
      </c>
      <c r="B1142" s="141" t="s">
        <v>1249</v>
      </c>
      <c r="C1142" s="142" t="s">
        <v>222</v>
      </c>
      <c r="D1142" s="141" t="s">
        <v>571</v>
      </c>
      <c r="E1142" s="141">
        <v>5</v>
      </c>
      <c r="F1142" s="141">
        <v>5.8</v>
      </c>
      <c r="G1142" s="141">
        <v>7.7</v>
      </c>
      <c r="H1142" s="141">
        <v>26</v>
      </c>
      <c r="I1142" s="141">
        <v>4.8</v>
      </c>
      <c r="J1142" s="141">
        <v>2</v>
      </c>
      <c r="K1142" s="141">
        <v>52.6</v>
      </c>
      <c r="L1142" s="141">
        <v>5</v>
      </c>
    </row>
    <row r="1143" ht="23.25" spans="1:12">
      <c r="A1143" s="141" t="s">
        <v>1113</v>
      </c>
      <c r="B1143" s="141" t="s">
        <v>1250</v>
      </c>
      <c r="C1143" s="142" t="s">
        <v>222</v>
      </c>
      <c r="D1143" s="141" t="s">
        <v>571</v>
      </c>
      <c r="E1143" s="141">
        <v>7.8</v>
      </c>
      <c r="F1143" s="141">
        <v>4.5</v>
      </c>
      <c r="G1143" s="141">
        <v>15.6</v>
      </c>
      <c r="H1143" s="141">
        <v>10</v>
      </c>
      <c r="I1143" s="141">
        <v>4.3</v>
      </c>
      <c r="J1143" s="141">
        <v>2.6</v>
      </c>
      <c r="K1143" s="141">
        <v>77.3</v>
      </c>
      <c r="L1143" s="141">
        <v>5.4</v>
      </c>
    </row>
    <row r="1144" ht="23.25" spans="1:12">
      <c r="A1144" s="141" t="s">
        <v>1113</v>
      </c>
      <c r="B1144" s="141" t="s">
        <v>1251</v>
      </c>
      <c r="C1144" s="142" t="s">
        <v>153</v>
      </c>
      <c r="D1144" s="141" t="s">
        <v>571</v>
      </c>
      <c r="E1144" s="141">
        <v>8.7</v>
      </c>
      <c r="F1144" s="141">
        <v>4.6</v>
      </c>
      <c r="G1144" s="141">
        <v>3.2</v>
      </c>
      <c r="H1144" s="141">
        <v>16.6</v>
      </c>
      <c r="I1144" s="141">
        <v>1.2</v>
      </c>
      <c r="J1144" s="141">
        <v>4.2</v>
      </c>
      <c r="K1144" s="141">
        <v>30.9</v>
      </c>
      <c r="L1144" s="141">
        <v>11.5</v>
      </c>
    </row>
    <row r="1145" ht="23.25" spans="1:12">
      <c r="A1145" s="141" t="s">
        <v>1113</v>
      </c>
      <c r="B1145" s="141" t="s">
        <v>1252</v>
      </c>
      <c r="C1145" s="142" t="s">
        <v>280</v>
      </c>
      <c r="D1145" s="141" t="s">
        <v>571</v>
      </c>
      <c r="E1145" s="141">
        <v>10.3</v>
      </c>
      <c r="F1145" s="141">
        <v>7</v>
      </c>
      <c r="G1145" s="141">
        <v>1.4</v>
      </c>
      <c r="H1145" s="141">
        <v>12.5</v>
      </c>
      <c r="I1145" s="141">
        <v>2.5</v>
      </c>
      <c r="J1145" s="141">
        <v>5.6</v>
      </c>
      <c r="K1145" s="141">
        <v>14.8</v>
      </c>
      <c r="L1145" s="141">
        <v>6.9</v>
      </c>
    </row>
    <row r="1146" ht="23.25" spans="1:12">
      <c r="A1146" s="141" t="s">
        <v>1113</v>
      </c>
      <c r="B1146" s="141" t="s">
        <v>1175</v>
      </c>
      <c r="C1146" s="142" t="s">
        <v>280</v>
      </c>
      <c r="D1146" s="141" t="s">
        <v>571</v>
      </c>
      <c r="E1146" s="141">
        <v>8.8</v>
      </c>
      <c r="F1146" s="141">
        <v>7.2</v>
      </c>
      <c r="G1146" s="141">
        <v>1.5</v>
      </c>
      <c r="H1146" s="141">
        <v>12.4</v>
      </c>
      <c r="I1146" s="141">
        <v>1.9</v>
      </c>
      <c r="J1146" s="141">
        <v>11.6</v>
      </c>
      <c r="K1146" s="141">
        <v>5.4</v>
      </c>
      <c r="L1146" s="141">
        <v>5.6</v>
      </c>
    </row>
    <row r="1147" ht="23.25" spans="1:12">
      <c r="A1147" s="141" t="s">
        <v>1113</v>
      </c>
      <c r="B1147" s="141" t="s">
        <v>1253</v>
      </c>
      <c r="C1147" s="142" t="s">
        <v>96</v>
      </c>
      <c r="D1147" s="141" t="s">
        <v>571</v>
      </c>
      <c r="E1147" s="141">
        <v>6.3</v>
      </c>
      <c r="F1147" s="141">
        <v>5.4</v>
      </c>
      <c r="G1147" s="141">
        <v>2</v>
      </c>
      <c r="H1147" s="141">
        <v>31.6</v>
      </c>
      <c r="I1147" s="141">
        <v>3.7</v>
      </c>
      <c r="J1147" s="141">
        <v>7.7</v>
      </c>
      <c r="K1147" s="141">
        <v>15.9</v>
      </c>
      <c r="L1147" s="141">
        <v>7</v>
      </c>
    </row>
    <row r="1148" ht="23.25" spans="1:12">
      <c r="A1148" s="141" t="s">
        <v>1113</v>
      </c>
      <c r="B1148" s="141" t="s">
        <v>1254</v>
      </c>
      <c r="C1148" s="142" t="s">
        <v>96</v>
      </c>
      <c r="D1148" s="141" t="s">
        <v>571</v>
      </c>
      <c r="E1148" s="141">
        <v>13.1</v>
      </c>
      <c r="F1148" s="141">
        <v>9.2</v>
      </c>
      <c r="G1148" s="141">
        <v>3.6</v>
      </c>
      <c r="H1148" s="141">
        <v>7.5</v>
      </c>
      <c r="I1148" s="141">
        <v>9.1</v>
      </c>
      <c r="J1148" s="141">
        <v>12.9</v>
      </c>
      <c r="K1148" s="141">
        <v>25.9</v>
      </c>
      <c r="L1148" s="141">
        <v>6.8</v>
      </c>
    </row>
    <row r="1149" ht="23.25" spans="1:12">
      <c r="A1149" s="141" t="s">
        <v>1113</v>
      </c>
      <c r="B1149" s="141" t="s">
        <v>1255</v>
      </c>
      <c r="C1149" s="142" t="s">
        <v>96</v>
      </c>
      <c r="D1149" s="141" t="s">
        <v>571</v>
      </c>
      <c r="E1149" s="141">
        <v>11.4</v>
      </c>
      <c r="F1149" s="141">
        <v>7.8</v>
      </c>
      <c r="G1149" s="141">
        <v>3.2</v>
      </c>
      <c r="H1149" s="141">
        <v>10.8</v>
      </c>
      <c r="I1149" s="141">
        <v>7.5</v>
      </c>
      <c r="J1149" s="141">
        <v>35.7</v>
      </c>
      <c r="K1149" s="141">
        <v>15.3</v>
      </c>
      <c r="L1149" s="141">
        <v>5.9</v>
      </c>
    </row>
    <row r="1150" ht="23.25" spans="1:12">
      <c r="A1150" s="141" t="s">
        <v>1113</v>
      </c>
      <c r="B1150" s="141" t="s">
        <v>1256</v>
      </c>
      <c r="C1150" s="142" t="s">
        <v>96</v>
      </c>
      <c r="D1150" s="141" t="s">
        <v>571</v>
      </c>
      <c r="E1150" s="141">
        <v>9.1</v>
      </c>
      <c r="F1150" s="141">
        <v>4.1</v>
      </c>
      <c r="G1150" s="141">
        <v>7.2</v>
      </c>
      <c r="H1150" s="141">
        <v>13.6</v>
      </c>
      <c r="I1150" s="141">
        <v>6.7</v>
      </c>
      <c r="J1150" s="141">
        <v>13.4</v>
      </c>
      <c r="K1150" s="141">
        <v>41.5</v>
      </c>
      <c r="L1150" s="141">
        <v>7</v>
      </c>
    </row>
    <row r="1151" ht="23.25" spans="1:12">
      <c r="A1151" s="141" t="s">
        <v>1113</v>
      </c>
      <c r="B1151" s="141" t="s">
        <v>1257</v>
      </c>
      <c r="C1151" s="142" t="s">
        <v>96</v>
      </c>
      <c r="D1151" s="141" t="s">
        <v>571</v>
      </c>
      <c r="E1151" s="141">
        <v>7.8</v>
      </c>
      <c r="F1151" s="141">
        <v>5.7</v>
      </c>
      <c r="G1151" s="141">
        <v>6.6</v>
      </c>
      <c r="H1151" s="141">
        <v>9</v>
      </c>
      <c r="I1151" s="141">
        <v>6.8</v>
      </c>
      <c r="J1151" s="141">
        <v>8.5</v>
      </c>
      <c r="K1151" s="141">
        <v>35.8</v>
      </c>
      <c r="L1151" s="141">
        <v>6.6</v>
      </c>
    </row>
    <row r="1152" ht="23.25" spans="1:12">
      <c r="A1152" s="141" t="s">
        <v>1113</v>
      </c>
      <c r="B1152" s="141" t="s">
        <v>1258</v>
      </c>
      <c r="C1152" s="142" t="s">
        <v>393</v>
      </c>
      <c r="D1152" s="141" t="s">
        <v>571</v>
      </c>
      <c r="E1152" s="141">
        <v>5.1</v>
      </c>
      <c r="F1152" s="141">
        <v>10.2</v>
      </c>
      <c r="G1152" s="141">
        <v>34.1</v>
      </c>
      <c r="H1152" s="141">
        <v>1.8</v>
      </c>
      <c r="I1152" s="141">
        <v>1.2</v>
      </c>
      <c r="J1152" s="141">
        <v>4.1</v>
      </c>
      <c r="K1152" s="141">
        <v>45</v>
      </c>
      <c r="L1152" s="141">
        <v>10.9</v>
      </c>
    </row>
    <row r="1153" ht="23.25" spans="1:12">
      <c r="A1153" s="141" t="s">
        <v>1113</v>
      </c>
      <c r="B1153" s="141" t="s">
        <v>1259</v>
      </c>
      <c r="C1153" s="142" t="s">
        <v>13</v>
      </c>
      <c r="D1153" s="141" t="s">
        <v>571</v>
      </c>
      <c r="E1153" s="141">
        <v>6.9</v>
      </c>
      <c r="F1153" s="141">
        <v>6</v>
      </c>
      <c r="G1153" s="141">
        <v>12.7</v>
      </c>
      <c r="H1153" s="141">
        <v>6.9</v>
      </c>
      <c r="I1153" s="141">
        <v>4.6</v>
      </c>
      <c r="J1153" s="141">
        <v>6.3</v>
      </c>
      <c r="K1153" s="141">
        <v>61.8</v>
      </c>
      <c r="L1153" s="141">
        <v>9.7</v>
      </c>
    </row>
    <row r="1154" ht="23.25" spans="1:12">
      <c r="A1154" s="141" t="s">
        <v>1113</v>
      </c>
      <c r="B1154" s="141" t="s">
        <v>1260</v>
      </c>
      <c r="C1154" s="142" t="s">
        <v>1261</v>
      </c>
      <c r="D1154" s="141" t="s">
        <v>571</v>
      </c>
      <c r="E1154" s="141">
        <v>17.2</v>
      </c>
      <c r="F1154" s="141">
        <v>6.9</v>
      </c>
      <c r="G1154" s="141">
        <v>5.8</v>
      </c>
      <c r="H1154" s="141">
        <v>4.2</v>
      </c>
      <c r="I1154" s="141">
        <v>4.9</v>
      </c>
      <c r="J1154" s="141">
        <v>3.3</v>
      </c>
      <c r="K1154" s="141">
        <v>94.5</v>
      </c>
      <c r="L1154" s="141">
        <v>64.3</v>
      </c>
    </row>
    <row r="1155" ht="23.25" spans="1:12">
      <c r="A1155" s="141" t="s">
        <v>1113</v>
      </c>
      <c r="B1155" s="141" t="s">
        <v>1262</v>
      </c>
      <c r="C1155" s="142" t="s">
        <v>341</v>
      </c>
      <c r="D1155" s="141" t="s">
        <v>571</v>
      </c>
      <c r="E1155" s="141">
        <v>5.1</v>
      </c>
      <c r="F1155" s="141">
        <v>3.2</v>
      </c>
      <c r="G1155" s="141">
        <v>2.5</v>
      </c>
      <c r="H1155" s="141">
        <v>30.3</v>
      </c>
      <c r="I1155" s="141">
        <v>5.8</v>
      </c>
      <c r="J1155" s="141"/>
      <c r="K1155" s="141">
        <v>33.1</v>
      </c>
      <c r="L1155" s="141">
        <v>6</v>
      </c>
    </row>
    <row r="1156" ht="23.25" spans="1:12">
      <c r="A1156" s="141" t="s">
        <v>1113</v>
      </c>
      <c r="B1156" s="141" t="s">
        <v>1263</v>
      </c>
      <c r="C1156" s="142" t="s">
        <v>1130</v>
      </c>
      <c r="D1156" s="141" t="s">
        <v>571</v>
      </c>
      <c r="E1156" s="141">
        <v>14.6</v>
      </c>
      <c r="F1156" s="141">
        <v>11.4</v>
      </c>
      <c r="G1156" s="141">
        <v>4.1</v>
      </c>
      <c r="H1156" s="141">
        <v>7.7</v>
      </c>
      <c r="I1156" s="141">
        <v>2.4</v>
      </c>
      <c r="J1156" s="141">
        <v>2.8</v>
      </c>
      <c r="K1156" s="141">
        <v>66.3</v>
      </c>
      <c r="L1156" s="141">
        <v>37.8</v>
      </c>
    </row>
    <row r="1157" ht="23.25" spans="1:12">
      <c r="A1157" s="141" t="s">
        <v>1113</v>
      </c>
      <c r="B1157" s="141" t="s">
        <v>1264</v>
      </c>
      <c r="C1157" s="142" t="s">
        <v>179</v>
      </c>
      <c r="D1157" s="141" t="s">
        <v>571</v>
      </c>
      <c r="E1157" s="141">
        <v>4.8</v>
      </c>
      <c r="F1157" s="141">
        <v>1.8</v>
      </c>
      <c r="G1157" s="141">
        <v>25</v>
      </c>
      <c r="H1157" s="141">
        <v>3.5</v>
      </c>
      <c r="I1157" s="141">
        <v>4.2</v>
      </c>
      <c r="J1157" s="141">
        <v>8</v>
      </c>
      <c r="K1157" s="141">
        <v>85.1</v>
      </c>
      <c r="L1157" s="141">
        <v>3.5</v>
      </c>
    </row>
    <row r="1158" ht="23.25" spans="1:12">
      <c r="A1158" s="141" t="s">
        <v>1113</v>
      </c>
      <c r="B1158" s="141" t="s">
        <v>1265</v>
      </c>
      <c r="C1158" s="142" t="s">
        <v>15</v>
      </c>
      <c r="D1158" s="141" t="s">
        <v>571</v>
      </c>
      <c r="E1158" s="141">
        <v>3.8</v>
      </c>
      <c r="F1158" s="141">
        <v>4.6</v>
      </c>
      <c r="G1158" s="141">
        <v>4.2</v>
      </c>
      <c r="H1158" s="141">
        <v>11.3</v>
      </c>
      <c r="I1158" s="141">
        <v>42.4</v>
      </c>
      <c r="J1158" s="141">
        <v>27.9</v>
      </c>
      <c r="K1158" s="141">
        <v>39.3</v>
      </c>
      <c r="L1158" s="141">
        <v>5.3</v>
      </c>
    </row>
    <row r="1159" ht="23.25" spans="1:12">
      <c r="A1159" s="141" t="s">
        <v>1113</v>
      </c>
      <c r="B1159" s="141" t="s">
        <v>1266</v>
      </c>
      <c r="C1159" s="142" t="s">
        <v>13</v>
      </c>
      <c r="D1159" s="141" t="s">
        <v>571</v>
      </c>
      <c r="E1159" s="141">
        <v>3.1</v>
      </c>
      <c r="F1159" s="141">
        <v>2.6</v>
      </c>
      <c r="G1159" s="141">
        <v>10.5</v>
      </c>
      <c r="H1159" s="141">
        <v>19.3</v>
      </c>
      <c r="I1159" s="141">
        <v>3.1</v>
      </c>
      <c r="J1159" s="141">
        <v>4.1</v>
      </c>
      <c r="K1159" s="141">
        <v>13.8</v>
      </c>
      <c r="L1159" s="141">
        <v>18.3</v>
      </c>
    </row>
    <row r="1160" ht="23.25" spans="1:12">
      <c r="A1160" s="141" t="s">
        <v>1113</v>
      </c>
      <c r="B1160" s="141" t="s">
        <v>1267</v>
      </c>
      <c r="C1160" s="142" t="s">
        <v>1049</v>
      </c>
      <c r="D1160" s="141" t="s">
        <v>571</v>
      </c>
      <c r="E1160" s="141">
        <v>3.6</v>
      </c>
      <c r="F1160" s="141">
        <v>8.4</v>
      </c>
      <c r="G1160" s="141">
        <v>1.3</v>
      </c>
      <c r="H1160" s="141">
        <v>33</v>
      </c>
      <c r="I1160" s="141">
        <v>1.1</v>
      </c>
      <c r="J1160" s="141">
        <v>5.3</v>
      </c>
      <c r="K1160" s="141">
        <v>11.8</v>
      </c>
      <c r="L1160" s="141">
        <v>45.5</v>
      </c>
    </row>
    <row r="1161" ht="23.25" spans="1:12">
      <c r="A1161" s="141" t="s">
        <v>1113</v>
      </c>
      <c r="B1161" s="141" t="s">
        <v>1268</v>
      </c>
      <c r="C1161" s="142" t="s">
        <v>873</v>
      </c>
      <c r="D1161" s="141" t="s">
        <v>571</v>
      </c>
      <c r="E1161" s="141">
        <v>12.5</v>
      </c>
      <c r="F1161" s="141">
        <v>14.5</v>
      </c>
      <c r="G1161" s="141">
        <v>8.2</v>
      </c>
      <c r="H1161" s="141">
        <v>4.8</v>
      </c>
      <c r="I1161" s="141">
        <v>7.5</v>
      </c>
      <c r="J1161" s="141">
        <v>16.3</v>
      </c>
      <c r="K1161" s="141">
        <v>63.7</v>
      </c>
      <c r="L1161" s="141">
        <v>90.4</v>
      </c>
    </row>
    <row r="1162" ht="23.25" spans="1:12">
      <c r="A1162" s="141" t="s">
        <v>1113</v>
      </c>
      <c r="B1162" s="141" t="s">
        <v>1269</v>
      </c>
      <c r="C1162" s="142" t="s">
        <v>640</v>
      </c>
      <c r="D1162" s="141" t="s">
        <v>571</v>
      </c>
      <c r="E1162" s="141">
        <v>5.8</v>
      </c>
      <c r="F1162" s="141">
        <v>5.3</v>
      </c>
      <c r="G1162" s="141">
        <v>2.2</v>
      </c>
      <c r="H1162" s="141">
        <v>22.1</v>
      </c>
      <c r="I1162" s="141">
        <v>6</v>
      </c>
      <c r="J1162" s="141">
        <v>4.8</v>
      </c>
      <c r="K1162" s="141">
        <v>22.1</v>
      </c>
      <c r="L1162" s="141">
        <v>20.7</v>
      </c>
    </row>
    <row r="1163" ht="23.25" spans="1:12">
      <c r="A1163" s="141" t="s">
        <v>1113</v>
      </c>
      <c r="B1163" s="141" t="s">
        <v>1270</v>
      </c>
      <c r="C1163" s="142" t="s">
        <v>13</v>
      </c>
      <c r="D1163" s="141" t="s">
        <v>571</v>
      </c>
      <c r="E1163" s="141">
        <v>3.8</v>
      </c>
      <c r="F1163" s="141">
        <v>6.4</v>
      </c>
      <c r="G1163" s="141">
        <v>18.7</v>
      </c>
      <c r="H1163" s="141">
        <v>15.1</v>
      </c>
      <c r="I1163" s="141">
        <v>4.3</v>
      </c>
      <c r="J1163" s="141">
        <v>5.3</v>
      </c>
      <c r="K1163" s="141">
        <v>13.9</v>
      </c>
      <c r="L1163" s="141">
        <v>21.1</v>
      </c>
    </row>
    <row r="1164" ht="23.25" spans="1:12">
      <c r="A1164" s="141" t="s">
        <v>1113</v>
      </c>
      <c r="B1164" s="141" t="s">
        <v>1271</v>
      </c>
      <c r="C1164" s="142" t="s">
        <v>13</v>
      </c>
      <c r="D1164" s="141" t="s">
        <v>571</v>
      </c>
      <c r="E1164" s="141">
        <v>4.5</v>
      </c>
      <c r="F1164" s="141">
        <v>5.4</v>
      </c>
      <c r="G1164" s="141">
        <v>14.4</v>
      </c>
      <c r="H1164" s="141">
        <v>18.7</v>
      </c>
      <c r="I1164" s="141">
        <v>8</v>
      </c>
      <c r="J1164" s="141">
        <v>3.9</v>
      </c>
      <c r="K1164" s="141">
        <v>24.7</v>
      </c>
      <c r="L1164" s="141">
        <v>11.6</v>
      </c>
    </row>
    <row r="1165" ht="23.25" spans="1:12">
      <c r="A1165" s="141" t="s">
        <v>1113</v>
      </c>
      <c r="B1165" s="141" t="s">
        <v>1272</v>
      </c>
      <c r="C1165" s="142" t="s">
        <v>13</v>
      </c>
      <c r="D1165" s="141" t="s">
        <v>571</v>
      </c>
      <c r="E1165" s="141">
        <v>2.2</v>
      </c>
      <c r="F1165" s="141">
        <v>2.4</v>
      </c>
      <c r="G1165" s="141">
        <v>27</v>
      </c>
      <c r="H1165" s="141">
        <v>14.8</v>
      </c>
      <c r="I1165" s="141">
        <v>1.9</v>
      </c>
      <c r="J1165" s="141">
        <v>1.5</v>
      </c>
      <c r="K1165" s="141">
        <v>34.7</v>
      </c>
      <c r="L1165" s="141">
        <v>10.3</v>
      </c>
    </row>
    <row r="1166" ht="23.25" spans="1:12">
      <c r="A1166" s="141" t="s">
        <v>1113</v>
      </c>
      <c r="B1166" s="141" t="s">
        <v>1273</v>
      </c>
      <c r="C1166" s="142" t="s">
        <v>199</v>
      </c>
      <c r="D1166" s="141" t="s">
        <v>571</v>
      </c>
      <c r="E1166" s="141">
        <v>8.2</v>
      </c>
      <c r="F1166" s="141">
        <v>18.1</v>
      </c>
      <c r="G1166" s="141">
        <v>20.9</v>
      </c>
      <c r="H1166" s="141">
        <v>2.1</v>
      </c>
      <c r="I1166" s="141">
        <v>1.9</v>
      </c>
      <c r="J1166" s="141">
        <v>1.8</v>
      </c>
      <c r="K1166" s="141">
        <v>18.2</v>
      </c>
      <c r="L1166" s="141">
        <v>97.6</v>
      </c>
    </row>
    <row r="1167" ht="23.25" spans="1:12">
      <c r="A1167" s="141" t="s">
        <v>1113</v>
      </c>
      <c r="B1167" s="141" t="s">
        <v>1274</v>
      </c>
      <c r="C1167" s="142" t="s">
        <v>1275</v>
      </c>
      <c r="D1167" s="141" t="s">
        <v>571</v>
      </c>
      <c r="E1167" s="141">
        <v>9.4</v>
      </c>
      <c r="F1167" s="141">
        <v>14.9</v>
      </c>
      <c r="G1167" s="141">
        <v>1.9</v>
      </c>
      <c r="H1167" s="141">
        <v>16.7</v>
      </c>
      <c r="I1167" s="141"/>
      <c r="J1167" s="141"/>
      <c r="K1167" s="141">
        <v>31.4</v>
      </c>
      <c r="L1167" s="141">
        <v>80.5</v>
      </c>
    </row>
    <row r="1168" ht="23.25" spans="1:12">
      <c r="A1168" s="141" t="s">
        <v>1113</v>
      </c>
      <c r="B1168" s="141" t="s">
        <v>1276</v>
      </c>
      <c r="C1168" s="142" t="s">
        <v>179</v>
      </c>
      <c r="D1168" s="141" t="s">
        <v>571</v>
      </c>
      <c r="E1168" s="141">
        <v>3.1</v>
      </c>
      <c r="F1168" s="141">
        <v>1.7</v>
      </c>
      <c r="G1168" s="141">
        <v>42.7</v>
      </c>
      <c r="H1168" s="141">
        <v>3.8</v>
      </c>
      <c r="I1168" s="141">
        <v>2.1</v>
      </c>
      <c r="J1168" s="141">
        <v>2.1</v>
      </c>
      <c r="K1168" s="141">
        <v>29.3</v>
      </c>
      <c r="L1168" s="141">
        <v>4.6</v>
      </c>
    </row>
    <row r="1169" ht="23.25" spans="1:12">
      <c r="A1169" s="141" t="s">
        <v>1113</v>
      </c>
      <c r="B1169" s="141" t="s">
        <v>1277</v>
      </c>
      <c r="C1169" s="142" t="s">
        <v>13</v>
      </c>
      <c r="D1169" s="141" t="s">
        <v>571</v>
      </c>
      <c r="E1169" s="141">
        <v>6.9</v>
      </c>
      <c r="F1169" s="141">
        <v>7.9</v>
      </c>
      <c r="G1169" s="141">
        <v>20.8</v>
      </c>
      <c r="H1169" s="141">
        <v>3.6</v>
      </c>
      <c r="I1169" s="141">
        <v>9</v>
      </c>
      <c r="J1169" s="141">
        <v>5.1</v>
      </c>
      <c r="K1169" s="141">
        <v>46.2</v>
      </c>
      <c r="L1169" s="141">
        <v>38.6</v>
      </c>
    </row>
    <row r="1170" ht="23.25" spans="1:12">
      <c r="A1170" s="141" t="s">
        <v>1113</v>
      </c>
      <c r="B1170" s="141" t="s">
        <v>1278</v>
      </c>
      <c r="C1170" s="142" t="s">
        <v>346</v>
      </c>
      <c r="D1170" s="141" t="s">
        <v>571</v>
      </c>
      <c r="E1170" s="141">
        <v>5</v>
      </c>
      <c r="F1170" s="141">
        <v>1</v>
      </c>
      <c r="G1170" s="141">
        <v>4.4</v>
      </c>
      <c r="H1170" s="141">
        <v>21.6</v>
      </c>
      <c r="I1170" s="141">
        <v>13.7</v>
      </c>
      <c r="J1170" s="141">
        <v>20.2</v>
      </c>
      <c r="K1170" s="141">
        <v>36.7</v>
      </c>
      <c r="L1170" s="141">
        <v>15.8</v>
      </c>
    </row>
    <row r="1171" ht="23.25" spans="1:12">
      <c r="A1171" s="141" t="s">
        <v>1113</v>
      </c>
      <c r="B1171" s="141" t="s">
        <v>452</v>
      </c>
      <c r="C1171" s="142" t="s">
        <v>179</v>
      </c>
      <c r="D1171" s="141" t="s">
        <v>571</v>
      </c>
      <c r="E1171" s="141">
        <v>9.8</v>
      </c>
      <c r="F1171" s="141">
        <v>2.3</v>
      </c>
      <c r="G1171" s="141">
        <v>27</v>
      </c>
      <c r="H1171" s="141">
        <v>5.7</v>
      </c>
      <c r="I1171" s="141">
        <v>2</v>
      </c>
      <c r="J1171" s="141">
        <v>2.6</v>
      </c>
      <c r="K1171" s="141">
        <v>73.7</v>
      </c>
      <c r="L1171" s="141">
        <v>7</v>
      </c>
    </row>
    <row r="1172" ht="23.25" spans="1:12">
      <c r="A1172" s="141" t="s">
        <v>1113</v>
      </c>
      <c r="B1172" s="141" t="s">
        <v>1279</v>
      </c>
      <c r="C1172" s="142" t="s">
        <v>640</v>
      </c>
      <c r="D1172" s="141" t="s">
        <v>571</v>
      </c>
      <c r="E1172" s="141">
        <v>4.3</v>
      </c>
      <c r="F1172" s="141">
        <v>3.1</v>
      </c>
      <c r="G1172" s="141">
        <v>9.8</v>
      </c>
      <c r="H1172" s="141">
        <v>25.6</v>
      </c>
      <c r="I1172" s="141">
        <v>10.2</v>
      </c>
      <c r="J1172" s="141"/>
      <c r="K1172" s="141">
        <v>63</v>
      </c>
      <c r="L1172" s="141">
        <v>34.7</v>
      </c>
    </row>
    <row r="1173" ht="23.25" spans="1:12">
      <c r="A1173" s="141" t="s">
        <v>1113</v>
      </c>
      <c r="B1173" s="141" t="s">
        <v>1280</v>
      </c>
      <c r="C1173" s="142" t="s">
        <v>346</v>
      </c>
      <c r="D1173" s="141" t="s">
        <v>571</v>
      </c>
      <c r="E1173" s="141">
        <v>4.4</v>
      </c>
      <c r="F1173" s="141">
        <v>1.7</v>
      </c>
      <c r="G1173" s="141">
        <v>4.3</v>
      </c>
      <c r="H1173" s="141">
        <v>35.4</v>
      </c>
      <c r="I1173" s="141">
        <v>7.9</v>
      </c>
      <c r="J1173" s="141">
        <v>10.7</v>
      </c>
      <c r="K1173" s="141">
        <v>23.3</v>
      </c>
      <c r="L1173" s="141">
        <v>12.7</v>
      </c>
    </row>
    <row r="1174" ht="23.25" spans="1:12">
      <c r="A1174" s="141" t="s">
        <v>1113</v>
      </c>
      <c r="B1174" s="141" t="s">
        <v>1281</v>
      </c>
      <c r="C1174" s="142" t="s">
        <v>1282</v>
      </c>
      <c r="D1174" s="141" t="s">
        <v>571</v>
      </c>
      <c r="E1174" s="141">
        <v>7.2</v>
      </c>
      <c r="F1174" s="141">
        <v>5.6</v>
      </c>
      <c r="G1174" s="141">
        <v>2</v>
      </c>
      <c r="H1174" s="141">
        <v>19.7</v>
      </c>
      <c r="I1174" s="141">
        <v>1.4</v>
      </c>
      <c r="J1174" s="141">
        <v>1</v>
      </c>
      <c r="K1174" s="141">
        <v>20.5</v>
      </c>
      <c r="L1174" s="141">
        <v>69.8</v>
      </c>
    </row>
    <row r="1175" ht="23.25" spans="1:12">
      <c r="A1175" s="141" t="s">
        <v>1113</v>
      </c>
      <c r="B1175" s="141" t="s">
        <v>1283</v>
      </c>
      <c r="C1175" s="142" t="s">
        <v>731</v>
      </c>
      <c r="D1175" s="141" t="s">
        <v>571</v>
      </c>
      <c r="E1175" s="141">
        <v>2.8</v>
      </c>
      <c r="F1175" s="141">
        <v>1.8</v>
      </c>
      <c r="G1175" s="141">
        <v>9.5</v>
      </c>
      <c r="H1175" s="141">
        <v>10.9</v>
      </c>
      <c r="I1175" s="141">
        <v>28.8</v>
      </c>
      <c r="J1175" s="141">
        <v>28</v>
      </c>
      <c r="K1175" s="141">
        <v>40.2</v>
      </c>
      <c r="L1175" s="141">
        <v>98.8</v>
      </c>
    </row>
    <row r="1176" ht="23.25" spans="1:12">
      <c r="A1176" s="141" t="s">
        <v>1113</v>
      </c>
      <c r="B1176" s="141" t="s">
        <v>1284</v>
      </c>
      <c r="C1176" s="142" t="s">
        <v>53</v>
      </c>
      <c r="D1176" s="141" t="s">
        <v>571</v>
      </c>
      <c r="E1176" s="141">
        <v>3</v>
      </c>
      <c r="F1176" s="141">
        <v>4.2</v>
      </c>
      <c r="G1176" s="141">
        <v>20.4</v>
      </c>
      <c r="H1176" s="141">
        <v>4.1</v>
      </c>
      <c r="I1176" s="141">
        <v>43.7</v>
      </c>
      <c r="J1176" s="141">
        <v>6.9</v>
      </c>
      <c r="K1176" s="141">
        <v>40.2</v>
      </c>
      <c r="L1176" s="141">
        <v>4.9</v>
      </c>
    </row>
    <row r="1177" ht="23.25" spans="1:12">
      <c r="A1177" s="141" t="s">
        <v>1113</v>
      </c>
      <c r="B1177" s="141" t="s">
        <v>1285</v>
      </c>
      <c r="C1177" s="142" t="s">
        <v>13</v>
      </c>
      <c r="D1177" s="141" t="s">
        <v>571</v>
      </c>
      <c r="E1177" s="141">
        <v>4.8</v>
      </c>
      <c r="F1177" s="141">
        <v>3.2</v>
      </c>
      <c r="G1177" s="141">
        <v>16.2</v>
      </c>
      <c r="H1177" s="141">
        <v>8</v>
      </c>
      <c r="I1177" s="141">
        <v>3</v>
      </c>
      <c r="J1177" s="141">
        <v>6.9</v>
      </c>
      <c r="K1177" s="141">
        <v>49.1</v>
      </c>
      <c r="L1177" s="141">
        <v>11.5</v>
      </c>
    </row>
    <row r="1178" ht="23.25" spans="1:12">
      <c r="A1178" s="141" t="s">
        <v>1113</v>
      </c>
      <c r="B1178" s="141" t="s">
        <v>1286</v>
      </c>
      <c r="C1178" s="142" t="s">
        <v>1091</v>
      </c>
      <c r="D1178" s="141" t="s">
        <v>571</v>
      </c>
      <c r="E1178" s="141">
        <v>5.4</v>
      </c>
      <c r="F1178" s="141">
        <v>2.6</v>
      </c>
      <c r="G1178" s="141">
        <v>3.9</v>
      </c>
      <c r="H1178" s="141">
        <v>22.2</v>
      </c>
      <c r="I1178" s="141">
        <v>2</v>
      </c>
      <c r="J1178" s="141">
        <v>2.8</v>
      </c>
      <c r="K1178" s="141">
        <v>39.5</v>
      </c>
      <c r="L1178" s="141">
        <v>71.9</v>
      </c>
    </row>
    <row r="1179" ht="23.25" spans="1:12">
      <c r="A1179" s="141" t="s">
        <v>1113</v>
      </c>
      <c r="B1179" s="141" t="s">
        <v>1287</v>
      </c>
      <c r="C1179" s="142" t="s">
        <v>179</v>
      </c>
      <c r="D1179" s="141" t="s">
        <v>571</v>
      </c>
      <c r="E1179" s="141">
        <v>7.5</v>
      </c>
      <c r="F1179" s="141">
        <v>2.3</v>
      </c>
      <c r="G1179" s="141">
        <v>31.9</v>
      </c>
      <c r="H1179" s="141">
        <v>4.7</v>
      </c>
      <c r="I1179" s="141">
        <v>1.9</v>
      </c>
      <c r="J1179" s="141">
        <v>3</v>
      </c>
      <c r="K1179" s="141">
        <v>87</v>
      </c>
      <c r="L1179" s="141">
        <v>7.1</v>
      </c>
    </row>
    <row r="1180" ht="23.25" spans="1:12">
      <c r="A1180" s="141" t="s">
        <v>1113</v>
      </c>
      <c r="B1180" s="141" t="s">
        <v>1288</v>
      </c>
      <c r="C1180" s="142" t="s">
        <v>13</v>
      </c>
      <c r="D1180" s="141" t="s">
        <v>571</v>
      </c>
      <c r="E1180" s="141">
        <v>7.1</v>
      </c>
      <c r="F1180" s="141">
        <v>6</v>
      </c>
      <c r="G1180" s="141">
        <v>3.3</v>
      </c>
      <c r="H1180" s="141">
        <v>25.2</v>
      </c>
      <c r="I1180" s="141">
        <v>6.7</v>
      </c>
      <c r="J1180" s="141">
        <v>3.2</v>
      </c>
      <c r="K1180" s="141">
        <v>4.4</v>
      </c>
      <c r="L1180" s="141">
        <v>52.1</v>
      </c>
    </row>
    <row r="1181" ht="23.25" spans="1:12">
      <c r="A1181" s="141" t="s">
        <v>1113</v>
      </c>
      <c r="B1181" s="141" t="s">
        <v>1289</v>
      </c>
      <c r="C1181" s="142" t="s">
        <v>13</v>
      </c>
      <c r="D1181" s="141" t="s">
        <v>571</v>
      </c>
      <c r="E1181" s="141">
        <v>7.4</v>
      </c>
      <c r="F1181" s="141">
        <v>4.6</v>
      </c>
      <c r="G1181" s="141">
        <v>4.6</v>
      </c>
      <c r="H1181" s="141">
        <v>16</v>
      </c>
      <c r="I1181" s="141">
        <v>21.8</v>
      </c>
      <c r="J1181" s="141">
        <v>2.2</v>
      </c>
      <c r="K1181" s="141">
        <v>5.9</v>
      </c>
      <c r="L1181" s="141">
        <v>55.2</v>
      </c>
    </row>
    <row r="1182" ht="23.25" spans="1:12">
      <c r="A1182" s="141" t="s">
        <v>1113</v>
      </c>
      <c r="B1182" s="141" t="s">
        <v>1290</v>
      </c>
      <c r="C1182" s="142" t="s">
        <v>13</v>
      </c>
      <c r="D1182" s="141" t="s">
        <v>571</v>
      </c>
      <c r="E1182" s="141">
        <v>6.3</v>
      </c>
      <c r="F1182" s="141">
        <v>4.4</v>
      </c>
      <c r="G1182" s="141">
        <v>27.5</v>
      </c>
      <c r="H1182" s="141">
        <v>4</v>
      </c>
      <c r="I1182" s="141">
        <v>2.9</v>
      </c>
      <c r="J1182" s="141">
        <v>11.5</v>
      </c>
      <c r="K1182" s="141">
        <v>66.7</v>
      </c>
      <c r="L1182" s="141">
        <v>8.5</v>
      </c>
    </row>
    <row r="1183" ht="23.25" spans="1:12">
      <c r="A1183" s="141" t="s">
        <v>1113</v>
      </c>
      <c r="B1183" s="141" t="s">
        <v>1291</v>
      </c>
      <c r="C1183" s="142" t="s">
        <v>13</v>
      </c>
      <c r="D1183" s="141" t="s">
        <v>571</v>
      </c>
      <c r="E1183" s="141">
        <v>3.2</v>
      </c>
      <c r="F1183" s="141">
        <v>6.1</v>
      </c>
      <c r="G1183" s="141">
        <v>25.1</v>
      </c>
      <c r="H1183" s="141">
        <v>8.4</v>
      </c>
      <c r="I1183" s="141">
        <v>8.5</v>
      </c>
      <c r="J1183" s="141">
        <v>8.6</v>
      </c>
      <c r="K1183" s="141">
        <v>47</v>
      </c>
      <c r="L1183" s="141">
        <v>9.3</v>
      </c>
    </row>
    <row r="1184" ht="23.25" spans="1:12">
      <c r="A1184" s="141" t="s">
        <v>1113</v>
      </c>
      <c r="B1184" s="141" t="s">
        <v>1292</v>
      </c>
      <c r="C1184" s="142" t="s">
        <v>341</v>
      </c>
      <c r="D1184" s="141" t="s">
        <v>571</v>
      </c>
      <c r="E1184" s="141">
        <v>4.4</v>
      </c>
      <c r="F1184" s="141">
        <v>9</v>
      </c>
      <c r="G1184" s="141">
        <v>3.3</v>
      </c>
      <c r="H1184" s="141">
        <v>21.1</v>
      </c>
      <c r="I1184" s="141">
        <v>2.7</v>
      </c>
      <c r="J1184" s="141">
        <v>2.8</v>
      </c>
      <c r="K1184" s="141">
        <v>41.7</v>
      </c>
      <c r="L1184" s="141"/>
    </row>
    <row r="1185" ht="23.25" spans="1:12">
      <c r="A1185" s="141" t="s">
        <v>1113</v>
      </c>
      <c r="B1185" s="141" t="s">
        <v>1293</v>
      </c>
      <c r="C1185" s="142" t="s">
        <v>13</v>
      </c>
      <c r="D1185" s="141" t="s">
        <v>571</v>
      </c>
      <c r="E1185" s="141">
        <v>7.8</v>
      </c>
      <c r="F1185" s="141">
        <v>4.5</v>
      </c>
      <c r="G1185" s="141">
        <v>15.6</v>
      </c>
      <c r="H1185" s="141">
        <v>9.9</v>
      </c>
      <c r="I1185" s="141">
        <v>4.4</v>
      </c>
      <c r="J1185" s="141">
        <v>8.1</v>
      </c>
      <c r="K1185" s="141">
        <v>42.4</v>
      </c>
      <c r="L1185" s="141">
        <v>8.8</v>
      </c>
    </row>
    <row r="1186" ht="23.25" spans="1:12">
      <c r="A1186" s="141" t="s">
        <v>1113</v>
      </c>
      <c r="B1186" s="141" t="s">
        <v>1294</v>
      </c>
      <c r="C1186" s="142" t="s">
        <v>15</v>
      </c>
      <c r="D1186" s="141" t="s">
        <v>571</v>
      </c>
      <c r="E1186" s="141">
        <v>2.9</v>
      </c>
      <c r="F1186" s="141">
        <v>2.7</v>
      </c>
      <c r="G1186" s="141">
        <v>7.9</v>
      </c>
      <c r="H1186" s="141">
        <v>9.9</v>
      </c>
      <c r="I1186" s="141">
        <v>71.9</v>
      </c>
      <c r="J1186" s="141">
        <v>35.3</v>
      </c>
      <c r="K1186" s="141">
        <v>41.1</v>
      </c>
      <c r="L1186" s="141">
        <v>3.4</v>
      </c>
    </row>
    <row r="1187" ht="23.25" spans="1:12">
      <c r="A1187" s="141" t="s">
        <v>1113</v>
      </c>
      <c r="B1187" s="141" t="s">
        <v>1295</v>
      </c>
      <c r="C1187" s="142" t="s">
        <v>13</v>
      </c>
      <c r="D1187" s="141" t="s">
        <v>571</v>
      </c>
      <c r="E1187" s="141">
        <v>2</v>
      </c>
      <c r="F1187" s="141">
        <v>3.8</v>
      </c>
      <c r="G1187" s="141">
        <v>3.7</v>
      </c>
      <c r="H1187" s="141">
        <v>32.1</v>
      </c>
      <c r="I1187" s="141">
        <v>7.2</v>
      </c>
      <c r="J1187" s="141">
        <v>3.8</v>
      </c>
      <c r="K1187" s="141">
        <v>11.4</v>
      </c>
      <c r="L1187" s="141">
        <v>27.9</v>
      </c>
    </row>
    <row r="1188" ht="23.25" spans="1:12">
      <c r="A1188" s="141" t="s">
        <v>1113</v>
      </c>
      <c r="B1188" s="141" t="s">
        <v>1296</v>
      </c>
      <c r="C1188" s="142" t="s">
        <v>51</v>
      </c>
      <c r="D1188" s="141" t="s">
        <v>571</v>
      </c>
      <c r="E1188" s="141">
        <v>2.6</v>
      </c>
      <c r="F1188" s="141">
        <v>2.9</v>
      </c>
      <c r="G1188" s="141">
        <v>22.9</v>
      </c>
      <c r="H1188" s="141">
        <v>2.2</v>
      </c>
      <c r="I1188" s="141">
        <v>22.1</v>
      </c>
      <c r="J1188" s="141">
        <v>3.2</v>
      </c>
      <c r="K1188" s="141">
        <v>42</v>
      </c>
      <c r="L1188" s="141">
        <v>2.9</v>
      </c>
    </row>
    <row r="1189" ht="23.25" spans="1:12">
      <c r="A1189" s="141" t="s">
        <v>1113</v>
      </c>
      <c r="B1189" s="141" t="s">
        <v>1297</v>
      </c>
      <c r="C1189" s="142" t="s">
        <v>288</v>
      </c>
      <c r="D1189" s="141" t="s">
        <v>571</v>
      </c>
      <c r="E1189" s="141">
        <v>7.9</v>
      </c>
      <c r="F1189" s="141">
        <v>7.1</v>
      </c>
      <c r="G1189" s="141">
        <v>13.2</v>
      </c>
      <c r="H1189" s="141">
        <v>4.3</v>
      </c>
      <c r="I1189" s="141">
        <v>4.5</v>
      </c>
      <c r="J1189" s="141">
        <v>28.2</v>
      </c>
      <c r="K1189" s="141">
        <v>73.3</v>
      </c>
      <c r="L1189" s="141">
        <v>17.3</v>
      </c>
    </row>
    <row r="1190" ht="23.25" spans="1:12">
      <c r="A1190" s="141" t="s">
        <v>1113</v>
      </c>
      <c r="B1190" s="141" t="s">
        <v>1298</v>
      </c>
      <c r="C1190" s="142" t="s">
        <v>179</v>
      </c>
      <c r="D1190" s="141" t="s">
        <v>571</v>
      </c>
      <c r="E1190" s="141">
        <v>3</v>
      </c>
      <c r="F1190" s="141">
        <v>1.1</v>
      </c>
      <c r="G1190" s="141">
        <v>31.2</v>
      </c>
      <c r="H1190" s="141">
        <v>6.6</v>
      </c>
      <c r="I1190" s="141">
        <v>5.1</v>
      </c>
      <c r="J1190" s="141">
        <v>11.4</v>
      </c>
      <c r="K1190" s="141">
        <v>42.2</v>
      </c>
      <c r="L1190" s="141">
        <v>5.1</v>
      </c>
    </row>
    <row r="1191" ht="23.25" spans="1:12">
      <c r="A1191" s="141" t="s">
        <v>1113</v>
      </c>
      <c r="B1191" s="141" t="s">
        <v>1299</v>
      </c>
      <c r="C1191" s="142" t="s">
        <v>179</v>
      </c>
      <c r="D1191" s="141" t="s">
        <v>571</v>
      </c>
      <c r="E1191" s="141">
        <v>6.5</v>
      </c>
      <c r="F1191" s="141">
        <v>3.2</v>
      </c>
      <c r="G1191" s="141">
        <v>22.4</v>
      </c>
      <c r="H1191" s="141">
        <v>9.7</v>
      </c>
      <c r="I1191" s="141">
        <v>4.3</v>
      </c>
      <c r="J1191" s="141">
        <v>5.5</v>
      </c>
      <c r="K1191" s="141">
        <v>50</v>
      </c>
      <c r="L1191" s="141">
        <v>4</v>
      </c>
    </row>
    <row r="1192" ht="23.25" spans="1:12">
      <c r="A1192" s="141" t="s">
        <v>1113</v>
      </c>
      <c r="B1192" s="141" t="s">
        <v>1300</v>
      </c>
      <c r="C1192" s="142" t="s">
        <v>72</v>
      </c>
      <c r="D1192" s="141" t="s">
        <v>571</v>
      </c>
      <c r="E1192" s="141">
        <v>4.1</v>
      </c>
      <c r="F1192" s="141">
        <v>2.1</v>
      </c>
      <c r="G1192" s="141">
        <v>5.5</v>
      </c>
      <c r="H1192" s="141">
        <v>11.2</v>
      </c>
      <c r="I1192" s="141">
        <v>20.7</v>
      </c>
      <c r="J1192" s="141">
        <v>40.2</v>
      </c>
      <c r="K1192" s="141">
        <v>40.2</v>
      </c>
      <c r="L1192" s="141">
        <v>9.7</v>
      </c>
    </row>
    <row r="1193" ht="23.25" spans="1:12">
      <c r="A1193" s="141" t="s">
        <v>1113</v>
      </c>
      <c r="B1193" s="141" t="s">
        <v>1301</v>
      </c>
      <c r="C1193" s="142" t="s">
        <v>45</v>
      </c>
      <c r="D1193" s="141" t="s">
        <v>571</v>
      </c>
      <c r="E1193" s="141">
        <v>11.2</v>
      </c>
      <c r="F1193" s="141">
        <v>2</v>
      </c>
      <c r="G1193" s="141">
        <v>5.5</v>
      </c>
      <c r="H1193" s="141">
        <v>7.4</v>
      </c>
      <c r="I1193" s="141">
        <v>32.7</v>
      </c>
      <c r="J1193" s="141">
        <v>29.7</v>
      </c>
      <c r="K1193" s="141">
        <v>60.1</v>
      </c>
      <c r="L1193" s="141">
        <v>5.2</v>
      </c>
    </row>
    <row r="1194" ht="23.25" spans="1:12">
      <c r="A1194" s="141" t="s">
        <v>1113</v>
      </c>
      <c r="B1194" s="141" t="s">
        <v>1302</v>
      </c>
      <c r="C1194" s="142" t="s">
        <v>45</v>
      </c>
      <c r="D1194" s="141" t="s">
        <v>571</v>
      </c>
      <c r="E1194" s="141">
        <v>13.2</v>
      </c>
      <c r="F1194" s="141">
        <v>3.3</v>
      </c>
      <c r="G1194" s="141">
        <v>2.5</v>
      </c>
      <c r="H1194" s="141">
        <v>1.6</v>
      </c>
      <c r="I1194" s="141">
        <v>54.9</v>
      </c>
      <c r="J1194" s="141">
        <v>31.3</v>
      </c>
      <c r="K1194" s="141">
        <v>10</v>
      </c>
      <c r="L1194" s="141">
        <v>5.4</v>
      </c>
    </row>
    <row r="1195" ht="23.25" spans="1:12">
      <c r="A1195" s="141" t="s">
        <v>1113</v>
      </c>
      <c r="B1195" s="141" t="s">
        <v>1303</v>
      </c>
      <c r="C1195" s="142" t="s">
        <v>45</v>
      </c>
      <c r="D1195" s="141" t="s">
        <v>571</v>
      </c>
      <c r="E1195" s="141">
        <v>8</v>
      </c>
      <c r="F1195" s="141">
        <v>2.5</v>
      </c>
      <c r="G1195" s="141">
        <v>7.4</v>
      </c>
      <c r="H1195" s="141">
        <v>5.3</v>
      </c>
      <c r="I1195" s="141">
        <v>31.3</v>
      </c>
      <c r="J1195" s="141"/>
      <c r="K1195" s="141">
        <v>67.8</v>
      </c>
      <c r="L1195" s="141">
        <v>7.8</v>
      </c>
    </row>
    <row r="1196" ht="23.25" spans="1:12">
      <c r="A1196" s="141" t="s">
        <v>1113</v>
      </c>
      <c r="B1196" s="141" t="s">
        <v>1304</v>
      </c>
      <c r="C1196" s="142" t="s">
        <v>45</v>
      </c>
      <c r="D1196" s="141" t="s">
        <v>571</v>
      </c>
      <c r="E1196" s="141">
        <v>10.1</v>
      </c>
      <c r="F1196" s="141">
        <v>2.2</v>
      </c>
      <c r="G1196" s="141">
        <v>4.4</v>
      </c>
      <c r="H1196" s="141">
        <v>1.3</v>
      </c>
      <c r="I1196" s="141">
        <v>23.5</v>
      </c>
      <c r="J1196" s="141">
        <v>30.3</v>
      </c>
      <c r="K1196" s="141">
        <v>45.1</v>
      </c>
      <c r="L1196" s="141">
        <v>5</v>
      </c>
    </row>
    <row r="1197" ht="23.25" spans="1:12">
      <c r="A1197" s="141" t="s">
        <v>1113</v>
      </c>
      <c r="B1197" s="141" t="s">
        <v>1305</v>
      </c>
      <c r="C1197" s="142" t="s">
        <v>13</v>
      </c>
      <c r="D1197" s="141" t="s">
        <v>571</v>
      </c>
      <c r="E1197" s="141">
        <v>6.4</v>
      </c>
      <c r="F1197" s="141">
        <v>3.8</v>
      </c>
      <c r="G1197" s="141">
        <v>23.6</v>
      </c>
      <c r="H1197" s="141">
        <v>6.8</v>
      </c>
      <c r="I1197" s="141">
        <v>1.7</v>
      </c>
      <c r="J1197" s="141"/>
      <c r="K1197" s="141">
        <v>51.9</v>
      </c>
      <c r="L1197" s="141">
        <v>9.6</v>
      </c>
    </row>
    <row r="1198" ht="23.25" spans="1:12">
      <c r="A1198" s="141" t="s">
        <v>1113</v>
      </c>
      <c r="B1198" s="141" t="s">
        <v>1306</v>
      </c>
      <c r="C1198" s="142" t="s">
        <v>53</v>
      </c>
      <c r="D1198" s="141" t="s">
        <v>571</v>
      </c>
      <c r="E1198" s="141">
        <v>5.2</v>
      </c>
      <c r="F1198" s="141">
        <v>4.6</v>
      </c>
      <c r="G1198" s="141"/>
      <c r="H1198" s="141">
        <v>29.8</v>
      </c>
      <c r="I1198" s="141"/>
      <c r="J1198" s="141"/>
      <c r="K1198" s="141"/>
      <c r="L1198" s="141">
        <v>5</v>
      </c>
    </row>
    <row r="1199" ht="23.25" spans="1:12">
      <c r="A1199" s="141" t="s">
        <v>1113</v>
      </c>
      <c r="B1199" s="141" t="s">
        <v>419</v>
      </c>
      <c r="C1199" s="142" t="s">
        <v>199</v>
      </c>
      <c r="D1199" s="141" t="s">
        <v>571</v>
      </c>
      <c r="E1199" s="141">
        <v>9.3</v>
      </c>
      <c r="F1199" s="141">
        <v>9.2</v>
      </c>
      <c r="G1199" s="141">
        <v>15.9</v>
      </c>
      <c r="H1199" s="141">
        <v>7.8</v>
      </c>
      <c r="I1199" s="141">
        <v>2.5</v>
      </c>
      <c r="J1199" s="141">
        <v>15.4</v>
      </c>
      <c r="K1199" s="141">
        <v>62.6</v>
      </c>
      <c r="L1199" s="141">
        <v>18.2</v>
      </c>
    </row>
    <row r="1200" ht="23.25" spans="1:12">
      <c r="A1200" s="141" t="s">
        <v>1113</v>
      </c>
      <c r="B1200" s="141" t="s">
        <v>1307</v>
      </c>
      <c r="C1200" s="142" t="s">
        <v>102</v>
      </c>
      <c r="D1200" s="141" t="s">
        <v>571</v>
      </c>
      <c r="E1200" s="141">
        <v>5.6</v>
      </c>
      <c r="F1200" s="141">
        <v>2.3</v>
      </c>
      <c r="G1200" s="141">
        <v>1.3</v>
      </c>
      <c r="H1200" s="141">
        <v>24.5</v>
      </c>
      <c r="I1200" s="141">
        <v>32.7</v>
      </c>
      <c r="J1200" s="141">
        <v>4.1</v>
      </c>
      <c r="K1200" s="141">
        <v>6.9</v>
      </c>
      <c r="L1200" s="141">
        <v>3.3</v>
      </c>
    </row>
    <row r="1201" ht="23.25" spans="1:12">
      <c r="A1201" s="141" t="s">
        <v>1113</v>
      </c>
      <c r="B1201" s="141" t="s">
        <v>1308</v>
      </c>
      <c r="C1201" s="142" t="s">
        <v>341</v>
      </c>
      <c r="D1201" s="141" t="s">
        <v>571</v>
      </c>
      <c r="E1201" s="141">
        <v>7.3</v>
      </c>
      <c r="F1201" s="141">
        <v>7.2</v>
      </c>
      <c r="G1201" s="141">
        <v>5.4</v>
      </c>
      <c r="H1201" s="141">
        <v>21.9</v>
      </c>
      <c r="I1201" s="141">
        <v>8.7</v>
      </c>
      <c r="J1201" s="141">
        <v>2.7</v>
      </c>
      <c r="K1201" s="141">
        <v>53.8</v>
      </c>
      <c r="L1201" s="141">
        <v>4.8</v>
      </c>
    </row>
    <row r="1202" ht="23.25" spans="1:12">
      <c r="A1202" s="141" t="s">
        <v>1113</v>
      </c>
      <c r="B1202" s="141" t="s">
        <v>1309</v>
      </c>
      <c r="C1202" s="142" t="s">
        <v>13</v>
      </c>
      <c r="D1202" s="141" t="s">
        <v>571</v>
      </c>
      <c r="E1202" s="141">
        <v>6</v>
      </c>
      <c r="F1202" s="141">
        <v>7.4</v>
      </c>
      <c r="G1202" s="141">
        <v>22.5</v>
      </c>
      <c r="H1202" s="141">
        <v>11.9</v>
      </c>
      <c r="I1202" s="141">
        <v>6.1</v>
      </c>
      <c r="J1202" s="141">
        <v>6</v>
      </c>
      <c r="K1202" s="141">
        <v>56.8</v>
      </c>
      <c r="L1202" s="141">
        <v>18.7</v>
      </c>
    </row>
    <row r="1203" ht="23.25" spans="1:12">
      <c r="A1203" s="141" t="s">
        <v>1113</v>
      </c>
      <c r="B1203" s="141" t="s">
        <v>1310</v>
      </c>
      <c r="C1203" s="142" t="s">
        <v>13</v>
      </c>
      <c r="D1203" s="141" t="s">
        <v>571</v>
      </c>
      <c r="E1203" s="141">
        <v>5.7</v>
      </c>
      <c r="F1203" s="141">
        <v>6.6</v>
      </c>
      <c r="G1203" s="141">
        <v>6.2</v>
      </c>
      <c r="H1203" s="141">
        <v>11.5</v>
      </c>
      <c r="I1203" s="141">
        <v>10.8</v>
      </c>
      <c r="J1203" s="141">
        <v>29.4</v>
      </c>
      <c r="K1203" s="141">
        <v>41.5</v>
      </c>
      <c r="L1203" s="141">
        <v>19.6</v>
      </c>
    </row>
    <row r="1204" ht="23.25" spans="1:12">
      <c r="A1204" s="141" t="s">
        <v>1113</v>
      </c>
      <c r="B1204" s="141" t="s">
        <v>1311</v>
      </c>
      <c r="C1204" s="142" t="s">
        <v>28</v>
      </c>
      <c r="D1204" s="141" t="s">
        <v>571</v>
      </c>
      <c r="E1204" s="141">
        <v>3.9</v>
      </c>
      <c r="F1204" s="141">
        <v>2</v>
      </c>
      <c r="G1204" s="141">
        <v>6.4</v>
      </c>
      <c r="H1204" s="141">
        <v>7.2</v>
      </c>
      <c r="I1204" s="141">
        <v>6.6</v>
      </c>
      <c r="J1204" s="141">
        <v>99.1</v>
      </c>
      <c r="K1204" s="141">
        <v>31.2</v>
      </c>
      <c r="L1204" s="141">
        <v>2.7</v>
      </c>
    </row>
    <row r="1205" ht="23.25" spans="1:12">
      <c r="A1205" s="141" t="s">
        <v>1113</v>
      </c>
      <c r="B1205" s="141" t="s">
        <v>1312</v>
      </c>
      <c r="C1205" s="142" t="s">
        <v>546</v>
      </c>
      <c r="D1205" s="141" t="s">
        <v>571</v>
      </c>
      <c r="E1205" s="141">
        <v>6.7</v>
      </c>
      <c r="F1205" s="141">
        <v>15</v>
      </c>
      <c r="G1205" s="141">
        <v>5.9</v>
      </c>
      <c r="H1205" s="141">
        <v>6.7</v>
      </c>
      <c r="I1205" s="141">
        <v>15.3</v>
      </c>
      <c r="J1205" s="141">
        <v>4.6</v>
      </c>
      <c r="K1205" s="141">
        <v>39</v>
      </c>
      <c r="L1205" s="141">
        <v>4.2</v>
      </c>
    </row>
    <row r="1206" ht="23.25" spans="1:12">
      <c r="A1206" s="141" t="s">
        <v>1313</v>
      </c>
      <c r="B1206" s="141" t="s">
        <v>1314</v>
      </c>
      <c r="C1206" s="142" t="s">
        <v>102</v>
      </c>
      <c r="D1206" s="141" t="s">
        <v>571</v>
      </c>
      <c r="E1206" s="141">
        <v>3.7</v>
      </c>
      <c r="F1206" s="141">
        <v>3.6</v>
      </c>
      <c r="G1206" s="141">
        <v>1.4</v>
      </c>
      <c r="H1206" s="141">
        <v>12.7</v>
      </c>
      <c r="I1206" s="141">
        <v>15.7</v>
      </c>
      <c r="J1206" s="141">
        <v>1.6</v>
      </c>
      <c r="K1206" s="141">
        <v>12.2</v>
      </c>
      <c r="L1206" s="141">
        <v>3.4</v>
      </c>
    </row>
    <row r="1207" ht="23.25" spans="1:12">
      <c r="A1207" s="141" t="s">
        <v>1313</v>
      </c>
      <c r="B1207" s="141" t="s">
        <v>1315</v>
      </c>
      <c r="C1207" s="142" t="s">
        <v>546</v>
      </c>
      <c r="D1207" s="141" t="s">
        <v>571</v>
      </c>
      <c r="E1207" s="141">
        <v>4.3</v>
      </c>
      <c r="F1207" s="141">
        <v>3.5</v>
      </c>
      <c r="G1207" s="141">
        <v>2.9</v>
      </c>
      <c r="H1207" s="141">
        <v>3.8</v>
      </c>
      <c r="I1207" s="141">
        <v>1.1</v>
      </c>
      <c r="J1207" s="141">
        <v>1.2</v>
      </c>
      <c r="K1207" s="141">
        <v>26.2</v>
      </c>
      <c r="L1207" s="141">
        <v>3.7</v>
      </c>
    </row>
    <row r="1208" ht="23.25" spans="1:12">
      <c r="A1208" s="141" t="s">
        <v>1313</v>
      </c>
      <c r="B1208" s="141" t="s">
        <v>1316</v>
      </c>
      <c r="C1208" s="142" t="s">
        <v>482</v>
      </c>
      <c r="D1208" s="141" t="s">
        <v>571</v>
      </c>
      <c r="E1208" s="141">
        <v>9.5</v>
      </c>
      <c r="F1208" s="141">
        <v>5</v>
      </c>
      <c r="G1208" s="141">
        <v>1.3</v>
      </c>
      <c r="H1208" s="141">
        <v>10.5</v>
      </c>
      <c r="I1208" s="141">
        <v>7.9</v>
      </c>
      <c r="J1208" s="141">
        <v>1.1</v>
      </c>
      <c r="K1208" s="141">
        <v>45.7</v>
      </c>
      <c r="L1208" s="141">
        <v>9.3</v>
      </c>
    </row>
    <row r="1209" ht="23.25" spans="1:12">
      <c r="A1209" s="141" t="s">
        <v>1313</v>
      </c>
      <c r="B1209" s="141" t="s">
        <v>1317</v>
      </c>
      <c r="C1209" s="142" t="s">
        <v>684</v>
      </c>
      <c r="D1209" s="141" t="s">
        <v>571</v>
      </c>
      <c r="E1209" s="141">
        <v>3.8</v>
      </c>
      <c r="F1209" s="141">
        <v>5.6</v>
      </c>
      <c r="G1209" s="141">
        <v>2.3</v>
      </c>
      <c r="H1209" s="141">
        <v>5.3</v>
      </c>
      <c r="I1209" s="141">
        <v>2.4</v>
      </c>
      <c r="J1209" s="141">
        <v>4.1</v>
      </c>
      <c r="K1209" s="141">
        <v>23.3</v>
      </c>
      <c r="L1209" s="141">
        <v>13.1</v>
      </c>
    </row>
    <row r="1210" ht="23.25" spans="1:12">
      <c r="A1210" s="141" t="s">
        <v>1313</v>
      </c>
      <c r="B1210" s="141" t="s">
        <v>1318</v>
      </c>
      <c r="C1210" s="142" t="s">
        <v>1130</v>
      </c>
      <c r="D1210" s="141" t="s">
        <v>571</v>
      </c>
      <c r="E1210" s="141">
        <v>7.1</v>
      </c>
      <c r="F1210" s="141">
        <v>7</v>
      </c>
      <c r="G1210" s="141">
        <v>3.2</v>
      </c>
      <c r="H1210" s="141">
        <v>5.2</v>
      </c>
      <c r="I1210" s="141">
        <v>11</v>
      </c>
      <c r="J1210" s="141">
        <v>4.3</v>
      </c>
      <c r="K1210" s="141">
        <v>26.5</v>
      </c>
      <c r="L1210" s="141">
        <v>8.6</v>
      </c>
    </row>
    <row r="1211" ht="23.25" spans="1:12">
      <c r="A1211" s="141" t="s">
        <v>1313</v>
      </c>
      <c r="B1211" s="141" t="s">
        <v>1319</v>
      </c>
      <c r="C1211" s="142" t="s">
        <v>546</v>
      </c>
      <c r="D1211" s="141" t="s">
        <v>571</v>
      </c>
      <c r="E1211" s="141">
        <v>3.2</v>
      </c>
      <c r="F1211" s="141">
        <v>4.7</v>
      </c>
      <c r="G1211" s="141">
        <v>3.4</v>
      </c>
      <c r="H1211" s="141">
        <v>15.5</v>
      </c>
      <c r="I1211" s="141">
        <v>3.5</v>
      </c>
      <c r="J1211" s="141">
        <v>2</v>
      </c>
      <c r="K1211" s="141">
        <v>15.6</v>
      </c>
      <c r="L1211" s="141">
        <v>9.1</v>
      </c>
    </row>
    <row r="1212" ht="23.25" spans="1:12">
      <c r="A1212" s="141" t="s">
        <v>1313</v>
      </c>
      <c r="B1212" s="141" t="s">
        <v>1320</v>
      </c>
      <c r="C1212" s="142" t="s">
        <v>41</v>
      </c>
      <c r="D1212" s="141" t="s">
        <v>571</v>
      </c>
      <c r="E1212" s="141">
        <v>5.8</v>
      </c>
      <c r="F1212" s="141">
        <v>12.9</v>
      </c>
      <c r="G1212" s="141">
        <v>2.3</v>
      </c>
      <c r="H1212" s="141">
        <v>5.9</v>
      </c>
      <c r="I1212" s="141">
        <v>3</v>
      </c>
      <c r="J1212" s="141">
        <v>17.8</v>
      </c>
      <c r="K1212" s="141">
        <v>10.3</v>
      </c>
      <c r="L1212" s="141">
        <v>8.8</v>
      </c>
    </row>
    <row r="1213" ht="23.25" spans="1:12">
      <c r="A1213" s="141" t="s">
        <v>1313</v>
      </c>
      <c r="B1213" s="141" t="s">
        <v>1321</v>
      </c>
      <c r="C1213" s="142" t="s">
        <v>393</v>
      </c>
      <c r="D1213" s="141" t="s">
        <v>571</v>
      </c>
      <c r="E1213" s="141">
        <v>4.8</v>
      </c>
      <c r="F1213" s="141">
        <v>6.3</v>
      </c>
      <c r="G1213" s="141">
        <v>9.6</v>
      </c>
      <c r="H1213" s="141">
        <v>1.9</v>
      </c>
      <c r="I1213" s="141">
        <v>1</v>
      </c>
      <c r="J1213" s="141"/>
      <c r="K1213" s="141">
        <v>29.6</v>
      </c>
      <c r="L1213" s="141">
        <v>10.8</v>
      </c>
    </row>
    <row r="1214" ht="23.25" spans="1:12">
      <c r="A1214" s="141" t="s">
        <v>1313</v>
      </c>
      <c r="B1214" s="141" t="s">
        <v>1322</v>
      </c>
      <c r="C1214" s="142" t="s">
        <v>1115</v>
      </c>
      <c r="D1214" s="141" t="s">
        <v>571</v>
      </c>
      <c r="E1214" s="141">
        <v>5.1</v>
      </c>
      <c r="F1214" s="141">
        <v>11.8</v>
      </c>
      <c r="G1214" s="141">
        <v>2.5</v>
      </c>
      <c r="H1214" s="141">
        <v>5.3</v>
      </c>
      <c r="I1214" s="141">
        <v>4.8</v>
      </c>
      <c r="J1214" s="141">
        <v>15.7</v>
      </c>
      <c r="K1214" s="141">
        <v>22.1</v>
      </c>
      <c r="L1214" s="141">
        <v>44.7</v>
      </c>
    </row>
    <row r="1215" ht="23.25" spans="1:12">
      <c r="A1215" s="141" t="s">
        <v>1313</v>
      </c>
      <c r="B1215" s="141" t="s">
        <v>1323</v>
      </c>
      <c r="C1215" s="142" t="s">
        <v>482</v>
      </c>
      <c r="D1215" s="141" t="s">
        <v>571</v>
      </c>
      <c r="E1215" s="141">
        <v>4.5</v>
      </c>
      <c r="F1215" s="141">
        <v>3.5</v>
      </c>
      <c r="G1215" s="141">
        <v>2</v>
      </c>
      <c r="H1215" s="141">
        <v>20.7</v>
      </c>
      <c r="I1215" s="141">
        <v>2.9</v>
      </c>
      <c r="J1215" s="141">
        <v>2.9</v>
      </c>
      <c r="K1215" s="141">
        <v>9.6</v>
      </c>
      <c r="L1215" s="141">
        <v>7.5</v>
      </c>
    </row>
    <row r="1216" ht="23.25" spans="1:12">
      <c r="A1216" s="141" t="s">
        <v>1313</v>
      </c>
      <c r="B1216" s="141" t="s">
        <v>1324</v>
      </c>
      <c r="C1216" s="142" t="s">
        <v>13</v>
      </c>
      <c r="D1216" s="141" t="s">
        <v>571</v>
      </c>
      <c r="E1216" s="141">
        <v>3.1</v>
      </c>
      <c r="F1216" s="141">
        <v>10.8</v>
      </c>
      <c r="G1216" s="141">
        <v>3.8</v>
      </c>
      <c r="H1216" s="141">
        <v>7.7</v>
      </c>
      <c r="I1216" s="141"/>
      <c r="J1216" s="141"/>
      <c r="K1216" s="141">
        <v>27.6</v>
      </c>
      <c r="L1216" s="141">
        <v>26</v>
      </c>
    </row>
    <row r="1217" ht="23.25" spans="1:12">
      <c r="A1217" s="141" t="s">
        <v>1313</v>
      </c>
      <c r="B1217" s="141" t="s">
        <v>1325</v>
      </c>
      <c r="C1217" s="142" t="s">
        <v>13</v>
      </c>
      <c r="D1217" s="141" t="s">
        <v>571</v>
      </c>
      <c r="E1217" s="141">
        <v>4.4</v>
      </c>
      <c r="F1217" s="141">
        <v>2.5</v>
      </c>
      <c r="G1217" s="141">
        <v>3.4</v>
      </c>
      <c r="H1217" s="141">
        <v>3.8</v>
      </c>
      <c r="I1217" s="141">
        <v>6.8</v>
      </c>
      <c r="J1217" s="141">
        <v>5.2</v>
      </c>
      <c r="K1217" s="141">
        <v>7.1</v>
      </c>
      <c r="L1217" s="141">
        <v>5.3</v>
      </c>
    </row>
    <row r="1218" ht="23.25" spans="1:12">
      <c r="A1218" s="141" t="s">
        <v>1313</v>
      </c>
      <c r="B1218" s="141" t="s">
        <v>1326</v>
      </c>
      <c r="C1218" s="142" t="s">
        <v>92</v>
      </c>
      <c r="D1218" s="141" t="s">
        <v>571</v>
      </c>
      <c r="E1218" s="141">
        <v>4.4</v>
      </c>
      <c r="F1218" s="141">
        <v>2.5</v>
      </c>
      <c r="G1218" s="141">
        <v>1.2</v>
      </c>
      <c r="H1218" s="141">
        <v>17.9</v>
      </c>
      <c r="I1218" s="141">
        <v>3.6</v>
      </c>
      <c r="J1218" s="141">
        <v>4.4</v>
      </c>
      <c r="K1218" s="141">
        <v>3.3</v>
      </c>
      <c r="L1218" s="141">
        <v>7.3</v>
      </c>
    </row>
    <row r="1219" ht="23.25" spans="1:12">
      <c r="A1219" s="141" t="s">
        <v>1313</v>
      </c>
      <c r="B1219" s="141" t="s">
        <v>1327</v>
      </c>
      <c r="C1219" s="142" t="s">
        <v>13</v>
      </c>
      <c r="D1219" s="141" t="s">
        <v>571</v>
      </c>
      <c r="E1219" s="141">
        <v>3.3</v>
      </c>
      <c r="F1219" s="141">
        <v>6.6</v>
      </c>
      <c r="G1219" s="141">
        <v>7.6</v>
      </c>
      <c r="H1219" s="141">
        <v>7.5</v>
      </c>
      <c r="I1219" s="141">
        <v>2.7</v>
      </c>
      <c r="J1219" s="141">
        <v>4</v>
      </c>
      <c r="K1219" s="141">
        <v>18.9</v>
      </c>
      <c r="L1219" s="141">
        <v>13.1</v>
      </c>
    </row>
    <row r="1220" ht="23.25" spans="1:12">
      <c r="A1220" s="141" t="s">
        <v>1313</v>
      </c>
      <c r="B1220" s="141" t="s">
        <v>1328</v>
      </c>
      <c r="C1220" s="142" t="s">
        <v>28</v>
      </c>
      <c r="D1220" s="141" t="s">
        <v>571</v>
      </c>
      <c r="E1220" s="141">
        <v>3.9</v>
      </c>
      <c r="F1220" s="141">
        <v>16.7</v>
      </c>
      <c r="G1220" s="141">
        <v>1.1</v>
      </c>
      <c r="H1220" s="141">
        <v>11.6</v>
      </c>
      <c r="I1220" s="141">
        <v>2.1</v>
      </c>
      <c r="J1220" s="141">
        <v>6.8</v>
      </c>
      <c r="K1220" s="141">
        <v>6</v>
      </c>
      <c r="L1220" s="141">
        <v>3.1</v>
      </c>
    </row>
    <row r="1221" ht="23.25" spans="1:12">
      <c r="A1221" s="141" t="s">
        <v>1313</v>
      </c>
      <c r="B1221" s="141" t="s">
        <v>1329</v>
      </c>
      <c r="C1221" s="142" t="s">
        <v>106</v>
      </c>
      <c r="D1221" s="141" t="s">
        <v>571</v>
      </c>
      <c r="E1221" s="141">
        <v>4.4</v>
      </c>
      <c r="F1221" s="141">
        <v>5.1</v>
      </c>
      <c r="G1221" s="141">
        <v>14.2</v>
      </c>
      <c r="H1221" s="141">
        <v>4.8</v>
      </c>
      <c r="I1221" s="141">
        <v>9.7</v>
      </c>
      <c r="J1221" s="141">
        <v>5.5</v>
      </c>
      <c r="K1221" s="141">
        <v>17.4</v>
      </c>
      <c r="L1221" s="141">
        <v>20.4</v>
      </c>
    </row>
    <row r="1222" ht="23.25" spans="1:12">
      <c r="A1222" s="141" t="s">
        <v>1313</v>
      </c>
      <c r="B1222" s="141" t="s">
        <v>1330</v>
      </c>
      <c r="C1222" s="142" t="s">
        <v>13</v>
      </c>
      <c r="D1222" s="141" t="s">
        <v>571</v>
      </c>
      <c r="E1222" s="141">
        <v>3.8</v>
      </c>
      <c r="F1222" s="141">
        <v>5.1</v>
      </c>
      <c r="G1222" s="141">
        <v>5.8</v>
      </c>
      <c r="H1222" s="141">
        <v>10.1</v>
      </c>
      <c r="I1222" s="141">
        <v>8.9</v>
      </c>
      <c r="J1222" s="141">
        <v>3.3</v>
      </c>
      <c r="K1222" s="141">
        <v>16.7</v>
      </c>
      <c r="L1222" s="141">
        <v>12.3</v>
      </c>
    </row>
    <row r="1223" ht="23.25" spans="1:12">
      <c r="A1223" s="141" t="s">
        <v>1313</v>
      </c>
      <c r="B1223" s="141" t="s">
        <v>1331</v>
      </c>
      <c r="C1223" s="142" t="s">
        <v>546</v>
      </c>
      <c r="D1223" s="141" t="s">
        <v>571</v>
      </c>
      <c r="E1223" s="141">
        <v>4.4</v>
      </c>
      <c r="F1223" s="141">
        <v>5.6</v>
      </c>
      <c r="G1223" s="141">
        <v>3.8</v>
      </c>
      <c r="H1223" s="141">
        <v>2.7</v>
      </c>
      <c r="I1223" s="141">
        <v>3.1</v>
      </c>
      <c r="J1223" s="141">
        <v>3.1</v>
      </c>
      <c r="K1223" s="141">
        <v>38.1</v>
      </c>
      <c r="L1223" s="141">
        <v>5.1</v>
      </c>
    </row>
    <row r="1224" ht="23.25" spans="1:12">
      <c r="A1224" s="141" t="s">
        <v>1313</v>
      </c>
      <c r="B1224" s="141" t="s">
        <v>1332</v>
      </c>
      <c r="C1224" s="142" t="s">
        <v>546</v>
      </c>
      <c r="D1224" s="141" t="s">
        <v>571</v>
      </c>
      <c r="E1224" s="141">
        <v>6.9</v>
      </c>
      <c r="F1224" s="141">
        <v>9.9</v>
      </c>
      <c r="G1224" s="141">
        <v>2.8</v>
      </c>
      <c r="H1224" s="141">
        <v>12.3</v>
      </c>
      <c r="I1224" s="141">
        <v>3.4</v>
      </c>
      <c r="J1224" s="141">
        <v>1.2</v>
      </c>
      <c r="K1224" s="141">
        <v>60.7</v>
      </c>
      <c r="L1224" s="141">
        <v>3.6</v>
      </c>
    </row>
    <row r="1225" ht="23.25" spans="1:12">
      <c r="A1225" s="141" t="s">
        <v>1313</v>
      </c>
      <c r="B1225" s="141" t="s">
        <v>1333</v>
      </c>
      <c r="C1225" s="142" t="s">
        <v>106</v>
      </c>
      <c r="D1225" s="141" t="s">
        <v>571</v>
      </c>
      <c r="E1225" s="141">
        <v>8.2</v>
      </c>
      <c r="F1225" s="141">
        <v>8.9</v>
      </c>
      <c r="G1225" s="141">
        <v>7.4</v>
      </c>
      <c r="H1225" s="141">
        <v>4.7</v>
      </c>
      <c r="I1225" s="141">
        <v>9.2</v>
      </c>
      <c r="J1225" s="141">
        <v>4.8</v>
      </c>
      <c r="K1225" s="141">
        <v>15.6</v>
      </c>
      <c r="L1225" s="141">
        <v>9.6</v>
      </c>
    </row>
    <row r="1226" ht="23.25" spans="1:12">
      <c r="A1226" s="141" t="s">
        <v>1313</v>
      </c>
      <c r="B1226" s="141" t="s">
        <v>1334</v>
      </c>
      <c r="C1226" s="142" t="s">
        <v>13</v>
      </c>
      <c r="D1226" s="141" t="s">
        <v>571</v>
      </c>
      <c r="E1226" s="141">
        <v>4.6</v>
      </c>
      <c r="F1226" s="141">
        <v>6.4</v>
      </c>
      <c r="G1226" s="141">
        <v>10.7</v>
      </c>
      <c r="H1226" s="141">
        <v>5.9</v>
      </c>
      <c r="I1226" s="141">
        <v>4.1</v>
      </c>
      <c r="J1226" s="141">
        <v>8.9</v>
      </c>
      <c r="K1226" s="141">
        <v>44.1</v>
      </c>
      <c r="L1226" s="141">
        <v>12</v>
      </c>
    </row>
    <row r="1227" ht="23.25" spans="1:12">
      <c r="A1227" s="141" t="s">
        <v>1313</v>
      </c>
      <c r="B1227" s="141" t="s">
        <v>1335</v>
      </c>
      <c r="C1227" s="142" t="s">
        <v>106</v>
      </c>
      <c r="D1227" s="141" t="s">
        <v>571</v>
      </c>
      <c r="E1227" s="141">
        <v>6.3</v>
      </c>
      <c r="F1227" s="141">
        <v>10.3</v>
      </c>
      <c r="G1227" s="141">
        <v>7.3</v>
      </c>
      <c r="H1227" s="141">
        <v>5.6</v>
      </c>
      <c r="I1227" s="141">
        <v>17.1</v>
      </c>
      <c r="J1227" s="141">
        <v>7.3</v>
      </c>
      <c r="K1227" s="141">
        <v>9.5</v>
      </c>
      <c r="L1227" s="141">
        <v>20.2</v>
      </c>
    </row>
    <row r="1228" ht="23.25" spans="1:12">
      <c r="A1228" s="141" t="s">
        <v>1313</v>
      </c>
      <c r="B1228" s="141" t="s">
        <v>1336</v>
      </c>
      <c r="C1228" s="142" t="s">
        <v>266</v>
      </c>
      <c r="D1228" s="141" t="s">
        <v>571</v>
      </c>
      <c r="E1228" s="141">
        <v>5.2</v>
      </c>
      <c r="F1228" s="141">
        <v>7.9</v>
      </c>
      <c r="G1228" s="141">
        <v>1.9</v>
      </c>
      <c r="H1228" s="141">
        <v>9.5</v>
      </c>
      <c r="I1228" s="141">
        <v>1.2</v>
      </c>
      <c r="J1228" s="141">
        <v>4.5</v>
      </c>
      <c r="K1228" s="141">
        <v>8.1</v>
      </c>
      <c r="L1228" s="141">
        <v>31.2</v>
      </c>
    </row>
    <row r="1229" ht="23.25" spans="1:12">
      <c r="A1229" s="141" t="s">
        <v>1313</v>
      </c>
      <c r="B1229" s="141" t="s">
        <v>1337</v>
      </c>
      <c r="C1229" s="142" t="s">
        <v>546</v>
      </c>
      <c r="D1229" s="141" t="s">
        <v>571</v>
      </c>
      <c r="E1229" s="141">
        <v>2.7</v>
      </c>
      <c r="F1229" s="141">
        <v>1.6</v>
      </c>
      <c r="G1229" s="141">
        <v>9.3</v>
      </c>
      <c r="H1229" s="141">
        <v>13.7</v>
      </c>
      <c r="I1229" s="141">
        <v>2.2</v>
      </c>
      <c r="J1229" s="141">
        <v>3.8</v>
      </c>
      <c r="K1229" s="141">
        <v>24.1</v>
      </c>
      <c r="L1229" s="141">
        <v>5.6</v>
      </c>
    </row>
    <row r="1230" ht="23.25" spans="1:12">
      <c r="A1230" s="141" t="s">
        <v>1313</v>
      </c>
      <c r="B1230" s="141" t="s">
        <v>1338</v>
      </c>
      <c r="C1230" s="142" t="s">
        <v>482</v>
      </c>
      <c r="D1230" s="141" t="s">
        <v>571</v>
      </c>
      <c r="E1230" s="141">
        <v>6.5</v>
      </c>
      <c r="F1230" s="141">
        <v>7.5</v>
      </c>
      <c r="G1230" s="141">
        <v>2.1</v>
      </c>
      <c r="H1230" s="141">
        <v>8</v>
      </c>
      <c r="I1230" s="141">
        <v>1.2</v>
      </c>
      <c r="J1230" s="141">
        <v>15.6</v>
      </c>
      <c r="K1230" s="141">
        <v>6.9</v>
      </c>
      <c r="L1230" s="141">
        <v>27</v>
      </c>
    </row>
    <row r="1231" ht="23.25" spans="1:12">
      <c r="A1231" s="141" t="s">
        <v>1313</v>
      </c>
      <c r="B1231" s="141" t="s">
        <v>1339</v>
      </c>
      <c r="C1231" s="142" t="s">
        <v>930</v>
      </c>
      <c r="D1231" s="141" t="s">
        <v>571</v>
      </c>
      <c r="E1231" s="141">
        <v>7.6</v>
      </c>
      <c r="F1231" s="141">
        <v>6.8</v>
      </c>
      <c r="G1231" s="141">
        <v>5.3</v>
      </c>
      <c r="H1231" s="141">
        <v>3.3</v>
      </c>
      <c r="I1231" s="141">
        <v>1.2</v>
      </c>
      <c r="J1231" s="141">
        <v>3.7</v>
      </c>
      <c r="K1231" s="141">
        <v>59.7</v>
      </c>
      <c r="L1231" s="141">
        <v>25.8</v>
      </c>
    </row>
    <row r="1232" ht="23.25" spans="1:12">
      <c r="A1232" s="141" t="s">
        <v>1313</v>
      </c>
      <c r="B1232" s="141" t="s">
        <v>1340</v>
      </c>
      <c r="C1232" s="142" t="s">
        <v>482</v>
      </c>
      <c r="D1232" s="141" t="s">
        <v>571</v>
      </c>
      <c r="E1232" s="141">
        <v>6</v>
      </c>
      <c r="F1232" s="141">
        <v>9.1</v>
      </c>
      <c r="G1232" s="141">
        <v>1.6</v>
      </c>
      <c r="H1232" s="141">
        <v>5.4</v>
      </c>
      <c r="I1232" s="141">
        <v>1.8</v>
      </c>
      <c r="J1232" s="141">
        <v>1.3</v>
      </c>
      <c r="K1232" s="141">
        <v>36.9</v>
      </c>
      <c r="L1232" s="141">
        <v>4.8</v>
      </c>
    </row>
    <row r="1233" ht="23.25" spans="1:12">
      <c r="A1233" s="141" t="s">
        <v>1313</v>
      </c>
      <c r="B1233" s="141" t="s">
        <v>1341</v>
      </c>
      <c r="C1233" s="142" t="s">
        <v>28</v>
      </c>
      <c r="D1233" s="141" t="s">
        <v>571</v>
      </c>
      <c r="E1233" s="141">
        <v>3.5</v>
      </c>
      <c r="F1233" s="141">
        <v>1.4</v>
      </c>
      <c r="G1233" s="141">
        <v>12.3</v>
      </c>
      <c r="H1233" s="141">
        <v>9.1</v>
      </c>
      <c r="I1233" s="141"/>
      <c r="J1233" s="141"/>
      <c r="K1233" s="141">
        <v>55.3</v>
      </c>
      <c r="L1233" s="141">
        <v>4.6</v>
      </c>
    </row>
    <row r="1234" ht="23.25" spans="1:12">
      <c r="A1234" s="141" t="s">
        <v>1313</v>
      </c>
      <c r="B1234" s="141" t="s">
        <v>1342</v>
      </c>
      <c r="C1234" s="142" t="s">
        <v>49</v>
      </c>
      <c r="D1234" s="141" t="s">
        <v>571</v>
      </c>
      <c r="E1234" s="141">
        <v>4.1</v>
      </c>
      <c r="F1234" s="141">
        <v>5.1</v>
      </c>
      <c r="G1234" s="141">
        <v>3.2</v>
      </c>
      <c r="H1234" s="141">
        <v>10</v>
      </c>
      <c r="I1234" s="141">
        <v>10.8</v>
      </c>
      <c r="J1234" s="141">
        <v>19.7</v>
      </c>
      <c r="K1234" s="141">
        <v>7.9</v>
      </c>
      <c r="L1234" s="141">
        <v>9.6</v>
      </c>
    </row>
    <row r="1235" ht="23.25" spans="1:12">
      <c r="A1235" s="141" t="s">
        <v>1313</v>
      </c>
      <c r="B1235" s="141" t="s">
        <v>1343</v>
      </c>
      <c r="C1235" s="142" t="s">
        <v>13</v>
      </c>
      <c r="D1235" s="141" t="s">
        <v>571</v>
      </c>
      <c r="E1235" s="141">
        <v>3.6</v>
      </c>
      <c r="F1235" s="141">
        <v>2.4</v>
      </c>
      <c r="G1235" s="141">
        <v>4.9</v>
      </c>
      <c r="H1235" s="141">
        <v>8.5</v>
      </c>
      <c r="I1235" s="141">
        <v>1.7</v>
      </c>
      <c r="J1235" s="141">
        <v>2.8</v>
      </c>
      <c r="K1235" s="141">
        <v>16.2</v>
      </c>
      <c r="L1235" s="141">
        <v>13.8</v>
      </c>
    </row>
    <row r="1236" ht="23.25" spans="1:12">
      <c r="A1236" s="141" t="s">
        <v>1313</v>
      </c>
      <c r="B1236" s="141" t="s">
        <v>1344</v>
      </c>
      <c r="C1236" s="142" t="s">
        <v>13</v>
      </c>
      <c r="D1236" s="141" t="s">
        <v>571</v>
      </c>
      <c r="E1236" s="141">
        <v>3.3</v>
      </c>
      <c r="F1236" s="141">
        <v>4.1</v>
      </c>
      <c r="G1236" s="141">
        <v>5.3</v>
      </c>
      <c r="H1236" s="141">
        <v>6.6</v>
      </c>
      <c r="I1236" s="141">
        <v>2.8</v>
      </c>
      <c r="J1236" s="141">
        <v>5</v>
      </c>
      <c r="K1236" s="141">
        <v>14.3</v>
      </c>
      <c r="L1236" s="141">
        <v>14.3</v>
      </c>
    </row>
    <row r="1237" ht="23.25" spans="1:12">
      <c r="A1237" s="141" t="s">
        <v>1313</v>
      </c>
      <c r="B1237" s="141" t="s">
        <v>1345</v>
      </c>
      <c r="C1237" s="142" t="s">
        <v>13</v>
      </c>
      <c r="D1237" s="141" t="s">
        <v>571</v>
      </c>
      <c r="E1237" s="141">
        <v>5.3</v>
      </c>
      <c r="F1237" s="141">
        <v>5.8</v>
      </c>
      <c r="G1237" s="141">
        <v>3.3</v>
      </c>
      <c r="H1237" s="141">
        <v>7.5</v>
      </c>
      <c r="I1237" s="141">
        <v>2.6</v>
      </c>
      <c r="J1237" s="141">
        <v>2.3</v>
      </c>
      <c r="K1237" s="141">
        <v>4.4</v>
      </c>
      <c r="L1237" s="141">
        <v>6.7</v>
      </c>
    </row>
    <row r="1238" ht="23.25" spans="1:12">
      <c r="A1238" s="141" t="s">
        <v>1313</v>
      </c>
      <c r="B1238" s="141" t="s">
        <v>1346</v>
      </c>
      <c r="C1238" s="142" t="s">
        <v>393</v>
      </c>
      <c r="D1238" s="141" t="s">
        <v>571</v>
      </c>
      <c r="E1238" s="141">
        <v>5.8</v>
      </c>
      <c r="F1238" s="141">
        <v>12.1</v>
      </c>
      <c r="G1238" s="141">
        <v>7.3</v>
      </c>
      <c r="H1238" s="141">
        <v>3.5</v>
      </c>
      <c r="I1238" s="141">
        <v>6.8</v>
      </c>
      <c r="J1238" s="141">
        <v>1.7</v>
      </c>
      <c r="K1238" s="141">
        <v>32.3</v>
      </c>
      <c r="L1238" s="141">
        <v>11.4</v>
      </c>
    </row>
    <row r="1239" ht="23.25" spans="1:12">
      <c r="A1239" s="141" t="s">
        <v>1313</v>
      </c>
      <c r="B1239" s="141" t="s">
        <v>1347</v>
      </c>
      <c r="C1239" s="142" t="s">
        <v>102</v>
      </c>
      <c r="D1239" s="141" t="s">
        <v>571</v>
      </c>
      <c r="E1239" s="141">
        <v>3.1</v>
      </c>
      <c r="F1239" s="141">
        <v>1.5</v>
      </c>
      <c r="G1239" s="141">
        <v>1.5</v>
      </c>
      <c r="H1239" s="141">
        <v>22.9</v>
      </c>
      <c r="I1239" s="141">
        <v>4.4</v>
      </c>
      <c r="J1239" s="141">
        <v>2.6</v>
      </c>
      <c r="K1239" s="141">
        <v>9.9</v>
      </c>
      <c r="L1239" s="141">
        <v>9.9</v>
      </c>
    </row>
    <row r="1240" ht="23.25" spans="1:12">
      <c r="A1240" s="141" t="s">
        <v>1313</v>
      </c>
      <c r="B1240" s="141" t="s">
        <v>1348</v>
      </c>
      <c r="C1240" s="142" t="s">
        <v>546</v>
      </c>
      <c r="D1240" s="141" t="s">
        <v>571</v>
      </c>
      <c r="E1240" s="141">
        <v>3.5</v>
      </c>
      <c r="F1240" s="141">
        <v>5.3</v>
      </c>
      <c r="G1240" s="141">
        <v>2.1</v>
      </c>
      <c r="H1240" s="141">
        <v>16</v>
      </c>
      <c r="I1240" s="141">
        <v>24.8</v>
      </c>
      <c r="J1240" s="141">
        <v>7</v>
      </c>
      <c r="K1240" s="141">
        <v>7</v>
      </c>
      <c r="L1240" s="141">
        <v>18.3</v>
      </c>
    </row>
    <row r="1241" ht="23.25" spans="1:12">
      <c r="A1241" s="141" t="s">
        <v>1313</v>
      </c>
      <c r="B1241" s="141" t="s">
        <v>1349</v>
      </c>
      <c r="C1241" s="142" t="s">
        <v>546</v>
      </c>
      <c r="D1241" s="141" t="s">
        <v>571</v>
      </c>
      <c r="E1241" s="141">
        <v>5.1</v>
      </c>
      <c r="F1241" s="141">
        <v>2.3</v>
      </c>
      <c r="G1241" s="141">
        <v>10</v>
      </c>
      <c r="H1241" s="141">
        <v>5.7</v>
      </c>
      <c r="I1241" s="141">
        <v>2.6</v>
      </c>
      <c r="J1241" s="141">
        <v>4.4</v>
      </c>
      <c r="K1241" s="141">
        <v>13.4</v>
      </c>
      <c r="L1241" s="141">
        <v>6.1</v>
      </c>
    </row>
    <row r="1242" ht="23.25" spans="1:12">
      <c r="A1242" s="141" t="s">
        <v>1313</v>
      </c>
      <c r="B1242" s="141" t="s">
        <v>1350</v>
      </c>
      <c r="C1242" s="142" t="s">
        <v>199</v>
      </c>
      <c r="D1242" s="141" t="s">
        <v>571</v>
      </c>
      <c r="E1242" s="141">
        <v>3.9</v>
      </c>
      <c r="F1242" s="141">
        <v>2.7</v>
      </c>
      <c r="G1242" s="141">
        <v>11.5</v>
      </c>
      <c r="H1242" s="141">
        <v>8.6</v>
      </c>
      <c r="I1242" s="141">
        <v>3.3</v>
      </c>
      <c r="J1242" s="141"/>
      <c r="K1242" s="141">
        <v>11.5</v>
      </c>
      <c r="L1242" s="141">
        <v>7.8</v>
      </c>
    </row>
    <row r="1243" ht="23.25" spans="1:12">
      <c r="A1243" s="141" t="s">
        <v>1313</v>
      </c>
      <c r="B1243" s="141" t="s">
        <v>1351</v>
      </c>
      <c r="C1243" s="142" t="s">
        <v>41</v>
      </c>
      <c r="D1243" s="141" t="s">
        <v>571</v>
      </c>
      <c r="E1243" s="141">
        <v>4.4</v>
      </c>
      <c r="F1243" s="141">
        <v>5.1</v>
      </c>
      <c r="G1243" s="141">
        <v>4.9</v>
      </c>
      <c r="H1243" s="141">
        <v>10.7</v>
      </c>
      <c r="I1243" s="141">
        <v>1.8</v>
      </c>
      <c r="J1243" s="141">
        <v>12.7</v>
      </c>
      <c r="K1243" s="141">
        <v>24.8</v>
      </c>
      <c r="L1243" s="141">
        <v>2.7</v>
      </c>
    </row>
    <row r="1244" ht="23.25" spans="1:12">
      <c r="A1244" s="141" t="s">
        <v>1313</v>
      </c>
      <c r="B1244" s="141" t="s">
        <v>1352</v>
      </c>
      <c r="C1244" s="142" t="s">
        <v>272</v>
      </c>
      <c r="D1244" s="141" t="s">
        <v>571</v>
      </c>
      <c r="E1244" s="141">
        <v>7.4</v>
      </c>
      <c r="F1244" s="141">
        <v>13.1</v>
      </c>
      <c r="G1244" s="141">
        <v>3</v>
      </c>
      <c r="H1244" s="141">
        <v>5.3</v>
      </c>
      <c r="I1244" s="141">
        <v>1.7</v>
      </c>
      <c r="J1244" s="141">
        <v>17.1</v>
      </c>
      <c r="K1244" s="141">
        <v>14.9</v>
      </c>
      <c r="L1244" s="141">
        <v>3.9</v>
      </c>
    </row>
    <row r="1245" ht="23.25" spans="1:12">
      <c r="A1245" s="141" t="s">
        <v>1313</v>
      </c>
      <c r="B1245" s="141" t="s">
        <v>1353</v>
      </c>
      <c r="C1245" s="142" t="s">
        <v>41</v>
      </c>
      <c r="D1245" s="141" t="s">
        <v>571</v>
      </c>
      <c r="E1245" s="141">
        <v>3.3</v>
      </c>
      <c r="F1245" s="141">
        <v>7.4</v>
      </c>
      <c r="G1245" s="141">
        <v>3.2</v>
      </c>
      <c r="H1245" s="141">
        <v>4.2</v>
      </c>
      <c r="I1245" s="141">
        <v>4.1</v>
      </c>
      <c r="J1245" s="141">
        <v>29.7</v>
      </c>
      <c r="K1245" s="141">
        <v>17</v>
      </c>
      <c r="L1245" s="141">
        <v>8.6</v>
      </c>
    </row>
    <row r="1246" ht="23.25" spans="1:12">
      <c r="A1246" s="141" t="s">
        <v>1313</v>
      </c>
      <c r="B1246" s="141" t="s">
        <v>1354</v>
      </c>
      <c r="C1246" s="142" t="s">
        <v>1130</v>
      </c>
      <c r="D1246" s="141" t="s">
        <v>571</v>
      </c>
      <c r="E1246" s="141">
        <v>3.1</v>
      </c>
      <c r="F1246" s="141">
        <v>2.5</v>
      </c>
      <c r="G1246" s="141">
        <v>1.7</v>
      </c>
      <c r="H1246" s="141">
        <v>7.9</v>
      </c>
      <c r="I1246" s="141">
        <v>3.2</v>
      </c>
      <c r="J1246" s="141">
        <v>7</v>
      </c>
      <c r="K1246" s="141">
        <v>7.4</v>
      </c>
      <c r="L1246" s="141">
        <v>13</v>
      </c>
    </row>
    <row r="1247" ht="23.25" spans="1:12">
      <c r="A1247" s="141" t="s">
        <v>1313</v>
      </c>
      <c r="B1247" s="141" t="s">
        <v>1355</v>
      </c>
      <c r="C1247" s="142" t="s">
        <v>102</v>
      </c>
      <c r="D1247" s="141" t="s">
        <v>571</v>
      </c>
      <c r="E1247" s="141">
        <v>3.6</v>
      </c>
      <c r="F1247" s="141">
        <v>3.6</v>
      </c>
      <c r="G1247" s="141">
        <v>1.5</v>
      </c>
      <c r="H1247" s="141">
        <v>9.7</v>
      </c>
      <c r="I1247" s="141">
        <v>3.8</v>
      </c>
      <c r="J1247" s="141">
        <v>1.4</v>
      </c>
      <c r="K1247" s="141">
        <v>7.2</v>
      </c>
      <c r="L1247" s="141">
        <v>6</v>
      </c>
    </row>
    <row r="1248" ht="23.25" spans="1:12">
      <c r="A1248" s="141" t="s">
        <v>1313</v>
      </c>
      <c r="B1248" s="141" t="s">
        <v>1356</v>
      </c>
      <c r="C1248" s="142" t="s">
        <v>1357</v>
      </c>
      <c r="D1248" s="141" t="s">
        <v>571</v>
      </c>
      <c r="E1248" s="141">
        <v>9.4</v>
      </c>
      <c r="F1248" s="141">
        <v>6.6</v>
      </c>
      <c r="G1248" s="141">
        <v>4.6</v>
      </c>
      <c r="H1248" s="141">
        <v>3.7</v>
      </c>
      <c r="I1248" s="141">
        <v>9.2</v>
      </c>
      <c r="J1248" s="141">
        <v>11.4</v>
      </c>
      <c r="K1248" s="141">
        <v>53.1</v>
      </c>
      <c r="L1248" s="141">
        <v>94.9</v>
      </c>
    </row>
    <row r="1249" ht="23.25" spans="1:12">
      <c r="A1249" s="141" t="s">
        <v>1313</v>
      </c>
      <c r="B1249" s="141" t="s">
        <v>1358</v>
      </c>
      <c r="C1249" s="142" t="s">
        <v>482</v>
      </c>
      <c r="D1249" s="141" t="s">
        <v>571</v>
      </c>
      <c r="E1249" s="141">
        <v>11.1</v>
      </c>
      <c r="F1249" s="141">
        <v>5.8</v>
      </c>
      <c r="G1249" s="141">
        <v>2.4</v>
      </c>
      <c r="H1249" s="141">
        <v>3.5</v>
      </c>
      <c r="I1249" s="141">
        <v>2.9</v>
      </c>
      <c r="J1249" s="141">
        <v>2.3</v>
      </c>
      <c r="K1249" s="141">
        <v>74.9</v>
      </c>
      <c r="L1249" s="141">
        <v>6.4</v>
      </c>
    </row>
    <row r="1250" ht="23.25" spans="1:12">
      <c r="A1250" s="141" t="s">
        <v>1313</v>
      </c>
      <c r="B1250" s="141" t="s">
        <v>1359</v>
      </c>
      <c r="C1250" s="142" t="s">
        <v>546</v>
      </c>
      <c r="D1250" s="141" t="s">
        <v>571</v>
      </c>
      <c r="E1250" s="141">
        <v>5.2</v>
      </c>
      <c r="F1250" s="141">
        <v>5.1</v>
      </c>
      <c r="G1250" s="141">
        <v>2.2</v>
      </c>
      <c r="H1250" s="141">
        <v>6.3</v>
      </c>
      <c r="I1250" s="141">
        <v>4</v>
      </c>
      <c r="J1250" s="141">
        <v>3.3</v>
      </c>
      <c r="K1250" s="141">
        <v>32.6</v>
      </c>
      <c r="L1250" s="141">
        <v>20.8</v>
      </c>
    </row>
    <row r="1251" ht="23.25" spans="1:12">
      <c r="A1251" s="141" t="s">
        <v>1313</v>
      </c>
      <c r="B1251" s="141" t="s">
        <v>1360</v>
      </c>
      <c r="C1251" s="142" t="s">
        <v>41</v>
      </c>
      <c r="D1251" s="141" t="s">
        <v>571</v>
      </c>
      <c r="E1251" s="141">
        <v>6.4</v>
      </c>
      <c r="F1251" s="141">
        <v>22.1</v>
      </c>
      <c r="G1251" s="141">
        <v>1.8</v>
      </c>
      <c r="H1251" s="141">
        <v>5.8</v>
      </c>
      <c r="I1251" s="141">
        <v>6.2</v>
      </c>
      <c r="J1251" s="141">
        <v>10.1</v>
      </c>
      <c r="K1251" s="141">
        <v>15.7</v>
      </c>
      <c r="L1251" s="141">
        <v>16.5</v>
      </c>
    </row>
    <row r="1252" ht="23.25" spans="1:12">
      <c r="A1252" s="141" t="s">
        <v>1313</v>
      </c>
      <c r="B1252" s="141" t="s">
        <v>1361</v>
      </c>
      <c r="C1252" s="142" t="s">
        <v>13</v>
      </c>
      <c r="D1252" s="141" t="s">
        <v>571</v>
      </c>
      <c r="E1252" s="141">
        <v>3.7</v>
      </c>
      <c r="F1252" s="141">
        <v>6</v>
      </c>
      <c r="G1252" s="141">
        <v>10.7</v>
      </c>
      <c r="H1252" s="141">
        <v>7.4</v>
      </c>
      <c r="I1252" s="141">
        <v>12.7</v>
      </c>
      <c r="J1252" s="141">
        <v>7.1</v>
      </c>
      <c r="K1252" s="141">
        <v>34.3</v>
      </c>
      <c r="L1252" s="141">
        <v>49.2</v>
      </c>
    </row>
    <row r="1253" ht="23.25" spans="1:12">
      <c r="A1253" s="141" t="s">
        <v>1313</v>
      </c>
      <c r="B1253" s="141" t="s">
        <v>1362</v>
      </c>
      <c r="C1253" s="142" t="s">
        <v>102</v>
      </c>
      <c r="D1253" s="141" t="s">
        <v>571</v>
      </c>
      <c r="E1253" s="141">
        <v>4.1</v>
      </c>
      <c r="F1253" s="141">
        <v>1.9</v>
      </c>
      <c r="G1253" s="141">
        <v>1.1</v>
      </c>
      <c r="H1253" s="141">
        <v>8.2</v>
      </c>
      <c r="I1253" s="141">
        <v>4.6</v>
      </c>
      <c r="J1253" s="141">
        <v>3.5</v>
      </c>
      <c r="K1253" s="141">
        <v>1.7</v>
      </c>
      <c r="L1253" s="141">
        <v>3.7</v>
      </c>
    </row>
    <row r="1254" ht="23.25" spans="1:12">
      <c r="A1254" s="141" t="s">
        <v>1313</v>
      </c>
      <c r="B1254" s="141" t="s">
        <v>1363</v>
      </c>
      <c r="C1254" s="142" t="s">
        <v>102</v>
      </c>
      <c r="D1254" s="141" t="s">
        <v>571</v>
      </c>
      <c r="E1254" s="141">
        <v>6.5</v>
      </c>
      <c r="F1254" s="141">
        <v>3.1</v>
      </c>
      <c r="G1254" s="141">
        <v>1.5</v>
      </c>
      <c r="H1254" s="141">
        <v>8.3</v>
      </c>
      <c r="I1254" s="141">
        <v>28.1</v>
      </c>
      <c r="J1254" s="141">
        <v>1.2</v>
      </c>
      <c r="K1254" s="141">
        <v>6.4</v>
      </c>
      <c r="L1254" s="141">
        <v>3.3</v>
      </c>
    </row>
    <row r="1255" ht="23.25" spans="1:12">
      <c r="A1255" s="141" t="s">
        <v>1313</v>
      </c>
      <c r="B1255" s="141" t="s">
        <v>1364</v>
      </c>
      <c r="C1255" s="142" t="s">
        <v>106</v>
      </c>
      <c r="D1255" s="141" t="s">
        <v>571</v>
      </c>
      <c r="E1255" s="141">
        <v>5</v>
      </c>
      <c r="F1255" s="141">
        <v>2.4</v>
      </c>
      <c r="G1255" s="141">
        <v>6.8</v>
      </c>
      <c r="H1255" s="141">
        <v>8.2</v>
      </c>
      <c r="I1255" s="141">
        <v>10.4</v>
      </c>
      <c r="J1255" s="141">
        <v>3.3</v>
      </c>
      <c r="K1255" s="141">
        <v>11.1</v>
      </c>
      <c r="L1255" s="141">
        <v>6</v>
      </c>
    </row>
    <row r="1256" ht="23.25" spans="1:12">
      <c r="A1256" s="141" t="s">
        <v>1313</v>
      </c>
      <c r="B1256" s="141" t="s">
        <v>1365</v>
      </c>
      <c r="C1256" s="142" t="s">
        <v>102</v>
      </c>
      <c r="D1256" s="141" t="s">
        <v>571</v>
      </c>
      <c r="E1256" s="141">
        <v>4</v>
      </c>
      <c r="F1256" s="141">
        <v>3.4</v>
      </c>
      <c r="G1256" s="141">
        <v>2</v>
      </c>
      <c r="H1256" s="141">
        <v>11.6</v>
      </c>
      <c r="I1256" s="141">
        <v>40.9</v>
      </c>
      <c r="J1256" s="141">
        <v>8.2</v>
      </c>
      <c r="K1256" s="141">
        <v>24.7</v>
      </c>
      <c r="L1256" s="141">
        <v>5.2</v>
      </c>
    </row>
    <row r="1257" ht="23.25" spans="1:12">
      <c r="A1257" s="141" t="s">
        <v>1313</v>
      </c>
      <c r="B1257" s="141" t="s">
        <v>1366</v>
      </c>
      <c r="C1257" s="142" t="s">
        <v>106</v>
      </c>
      <c r="D1257" s="141" t="s">
        <v>571</v>
      </c>
      <c r="E1257" s="141">
        <v>6.7</v>
      </c>
      <c r="F1257" s="141">
        <v>4.2</v>
      </c>
      <c r="G1257" s="141">
        <v>3.5</v>
      </c>
      <c r="H1257" s="141">
        <v>9.3</v>
      </c>
      <c r="I1257" s="141">
        <v>4.2</v>
      </c>
      <c r="J1257" s="141">
        <v>2.4</v>
      </c>
      <c r="K1257" s="141">
        <v>5.9</v>
      </c>
      <c r="L1257" s="141">
        <v>15.6</v>
      </c>
    </row>
    <row r="1258" ht="23.25" spans="1:12">
      <c r="A1258" s="141" t="s">
        <v>1313</v>
      </c>
      <c r="B1258" s="141" t="s">
        <v>1367</v>
      </c>
      <c r="C1258" s="142" t="s">
        <v>627</v>
      </c>
      <c r="D1258" s="141" t="s">
        <v>571</v>
      </c>
      <c r="E1258" s="141">
        <v>5.1</v>
      </c>
      <c r="F1258" s="141">
        <v>4.4</v>
      </c>
      <c r="G1258" s="141">
        <v>1.3</v>
      </c>
      <c r="H1258" s="141">
        <v>21.9</v>
      </c>
      <c r="I1258" s="141">
        <v>1.7</v>
      </c>
      <c r="J1258" s="141">
        <v>1.2</v>
      </c>
      <c r="K1258" s="141">
        <v>17.6</v>
      </c>
      <c r="L1258" s="141">
        <v>12.1</v>
      </c>
    </row>
    <row r="1259" ht="23.25" spans="1:12">
      <c r="A1259" s="141" t="s">
        <v>1313</v>
      </c>
      <c r="B1259" s="141" t="s">
        <v>1368</v>
      </c>
      <c r="C1259" s="142" t="s">
        <v>13</v>
      </c>
      <c r="D1259" s="141" t="s">
        <v>571</v>
      </c>
      <c r="E1259" s="141">
        <v>6.6</v>
      </c>
      <c r="F1259" s="141">
        <v>6.1</v>
      </c>
      <c r="G1259" s="141">
        <v>13.9</v>
      </c>
      <c r="H1259" s="141">
        <v>4.9</v>
      </c>
      <c r="I1259" s="141">
        <v>2.6</v>
      </c>
      <c r="J1259" s="141">
        <v>3</v>
      </c>
      <c r="K1259" s="141">
        <v>48.9</v>
      </c>
      <c r="L1259" s="141">
        <v>5.3</v>
      </c>
    </row>
    <row r="1260" ht="23.25" spans="1:12">
      <c r="A1260" s="141" t="s">
        <v>1313</v>
      </c>
      <c r="B1260" s="141" t="s">
        <v>1369</v>
      </c>
      <c r="C1260" s="142" t="s">
        <v>13</v>
      </c>
      <c r="D1260" s="141" t="s">
        <v>571</v>
      </c>
      <c r="E1260" s="141">
        <v>2.9</v>
      </c>
      <c r="F1260" s="141">
        <v>4.7</v>
      </c>
      <c r="G1260" s="141">
        <v>3.4</v>
      </c>
      <c r="H1260" s="141">
        <v>15.8</v>
      </c>
      <c r="I1260" s="141">
        <v>4.4</v>
      </c>
      <c r="J1260" s="141">
        <v>3.1</v>
      </c>
      <c r="K1260" s="141">
        <v>23.5</v>
      </c>
      <c r="L1260" s="141">
        <v>9</v>
      </c>
    </row>
    <row r="1261" ht="23.25" spans="1:12">
      <c r="A1261" s="141" t="s">
        <v>1313</v>
      </c>
      <c r="B1261" s="141" t="s">
        <v>1370</v>
      </c>
      <c r="C1261" s="142" t="s">
        <v>199</v>
      </c>
      <c r="D1261" s="141" t="s">
        <v>571</v>
      </c>
      <c r="E1261" s="141">
        <v>4</v>
      </c>
      <c r="F1261" s="141">
        <v>3.2</v>
      </c>
      <c r="G1261" s="141">
        <v>16.2</v>
      </c>
      <c r="H1261" s="141">
        <v>3.8</v>
      </c>
      <c r="I1261" s="141">
        <v>6.6</v>
      </c>
      <c r="J1261" s="141"/>
      <c r="K1261" s="141">
        <v>15.2</v>
      </c>
      <c r="L1261" s="141">
        <v>7</v>
      </c>
    </row>
    <row r="1262" ht="23.25" spans="1:12">
      <c r="A1262" s="141" t="s">
        <v>1313</v>
      </c>
      <c r="B1262" s="141" t="s">
        <v>1371</v>
      </c>
      <c r="C1262" s="142" t="s">
        <v>199</v>
      </c>
      <c r="D1262" s="141" t="s">
        <v>571</v>
      </c>
      <c r="E1262" s="141">
        <v>5.5</v>
      </c>
      <c r="F1262" s="141">
        <v>3.2</v>
      </c>
      <c r="G1262" s="141">
        <v>17</v>
      </c>
      <c r="H1262" s="141">
        <v>5.2</v>
      </c>
      <c r="I1262" s="141">
        <v>1.7</v>
      </c>
      <c r="J1262" s="141"/>
      <c r="K1262" s="141">
        <v>31.7</v>
      </c>
      <c r="L1262" s="141">
        <v>51.2</v>
      </c>
    </row>
    <row r="1263" ht="23.25" spans="1:12">
      <c r="A1263" s="141" t="s">
        <v>1313</v>
      </c>
      <c r="B1263" s="141" t="s">
        <v>1372</v>
      </c>
      <c r="C1263" s="142" t="s">
        <v>942</v>
      </c>
      <c r="D1263" s="141" t="s">
        <v>571</v>
      </c>
      <c r="E1263" s="141">
        <v>4.6</v>
      </c>
      <c r="F1263" s="141">
        <v>8.5</v>
      </c>
      <c r="G1263" s="141">
        <v>1.2</v>
      </c>
      <c r="H1263" s="141">
        <v>12.5</v>
      </c>
      <c r="I1263" s="141">
        <v>21.1</v>
      </c>
      <c r="J1263" s="141">
        <v>12.4</v>
      </c>
      <c r="K1263" s="141">
        <v>3.5</v>
      </c>
      <c r="L1263" s="141">
        <v>65.8</v>
      </c>
    </row>
    <row r="1264" ht="23.25" spans="1:12">
      <c r="A1264" s="141" t="s">
        <v>1313</v>
      </c>
      <c r="B1264" s="141" t="s">
        <v>1373</v>
      </c>
      <c r="C1264" s="142" t="s">
        <v>153</v>
      </c>
      <c r="D1264" s="141" t="s">
        <v>571</v>
      </c>
      <c r="E1264" s="141">
        <v>4.9</v>
      </c>
      <c r="F1264" s="141">
        <v>4</v>
      </c>
      <c r="G1264" s="141">
        <v>2</v>
      </c>
      <c r="H1264" s="141">
        <v>8.1</v>
      </c>
      <c r="I1264" s="141">
        <v>1</v>
      </c>
      <c r="J1264" s="141">
        <v>2.6</v>
      </c>
      <c r="K1264" s="141">
        <v>1.6</v>
      </c>
      <c r="L1264" s="141">
        <v>4.7</v>
      </c>
    </row>
    <row r="1265" ht="23.25" spans="1:12">
      <c r="A1265" s="141" t="s">
        <v>1313</v>
      </c>
      <c r="B1265" s="141" t="s">
        <v>1374</v>
      </c>
      <c r="C1265" s="142" t="s">
        <v>153</v>
      </c>
      <c r="D1265" s="141" t="s">
        <v>571</v>
      </c>
      <c r="E1265" s="141">
        <v>4.1</v>
      </c>
      <c r="F1265" s="141">
        <v>3.2</v>
      </c>
      <c r="G1265" s="141">
        <v>4.7</v>
      </c>
      <c r="H1265" s="141">
        <v>5</v>
      </c>
      <c r="I1265" s="141">
        <v>1.6</v>
      </c>
      <c r="J1265" s="141">
        <v>1.2</v>
      </c>
      <c r="K1265" s="141">
        <v>17.9</v>
      </c>
      <c r="L1265" s="141">
        <v>4.8</v>
      </c>
    </row>
    <row r="1266" ht="23.25" spans="1:12">
      <c r="A1266" s="141" t="s">
        <v>1313</v>
      </c>
      <c r="B1266" s="141" t="s">
        <v>1375</v>
      </c>
      <c r="C1266" s="142" t="s">
        <v>153</v>
      </c>
      <c r="D1266" s="141" t="s">
        <v>571</v>
      </c>
      <c r="E1266" s="141">
        <v>6.9</v>
      </c>
      <c r="F1266" s="141">
        <v>4.3</v>
      </c>
      <c r="G1266" s="141">
        <v>5.4</v>
      </c>
      <c r="H1266" s="141">
        <v>8.8</v>
      </c>
      <c r="I1266" s="141">
        <v>1.6</v>
      </c>
      <c r="J1266" s="141">
        <v>2.5</v>
      </c>
      <c r="K1266" s="141">
        <v>25.3</v>
      </c>
      <c r="L1266" s="141">
        <v>3.1</v>
      </c>
    </row>
    <row r="1267" ht="23.25" spans="1:12">
      <c r="A1267" s="141" t="s">
        <v>1313</v>
      </c>
      <c r="B1267" s="141" t="s">
        <v>1376</v>
      </c>
      <c r="C1267" s="142" t="s">
        <v>13</v>
      </c>
      <c r="D1267" s="141" t="s">
        <v>571</v>
      </c>
      <c r="E1267" s="141">
        <v>4.3</v>
      </c>
      <c r="F1267" s="141">
        <v>3.4</v>
      </c>
      <c r="G1267" s="141">
        <v>11.3</v>
      </c>
      <c r="H1267" s="141">
        <v>9.8</v>
      </c>
      <c r="I1267" s="141">
        <v>6</v>
      </c>
      <c r="J1267" s="141">
        <v>1</v>
      </c>
      <c r="K1267" s="141">
        <v>53.5</v>
      </c>
      <c r="L1267" s="141">
        <v>6.6</v>
      </c>
    </row>
    <row r="1268" ht="23.25" spans="1:12">
      <c r="A1268" s="141" t="s">
        <v>1313</v>
      </c>
      <c r="B1268" s="141" t="s">
        <v>1377</v>
      </c>
      <c r="C1268" s="142" t="s">
        <v>49</v>
      </c>
      <c r="D1268" s="141" t="s">
        <v>571</v>
      </c>
      <c r="E1268" s="141">
        <v>5</v>
      </c>
      <c r="F1268" s="141">
        <v>3.2</v>
      </c>
      <c r="G1268" s="141">
        <v>10.2</v>
      </c>
      <c r="H1268" s="141">
        <v>8.4</v>
      </c>
      <c r="I1268" s="141">
        <v>8.3</v>
      </c>
      <c r="J1268" s="141">
        <v>6</v>
      </c>
      <c r="K1268" s="141">
        <v>24.7</v>
      </c>
      <c r="L1268" s="141">
        <v>3.7</v>
      </c>
    </row>
    <row r="1269" ht="23.25" spans="1:12">
      <c r="A1269" s="141" t="s">
        <v>1313</v>
      </c>
      <c r="B1269" s="141" t="s">
        <v>1378</v>
      </c>
      <c r="C1269" s="142" t="s">
        <v>41</v>
      </c>
      <c r="D1269" s="141" t="s">
        <v>571</v>
      </c>
      <c r="E1269" s="141">
        <v>3.3</v>
      </c>
      <c r="F1269" s="141">
        <v>10</v>
      </c>
      <c r="G1269" s="141">
        <v>2.8</v>
      </c>
      <c r="H1269" s="141">
        <v>13.1</v>
      </c>
      <c r="I1269" s="141">
        <v>6.9</v>
      </c>
      <c r="J1269" s="141">
        <v>26.6</v>
      </c>
      <c r="K1269" s="141">
        <v>13.3</v>
      </c>
      <c r="L1269" s="141">
        <v>10.3</v>
      </c>
    </row>
    <row r="1270" ht="23.25" spans="1:12">
      <c r="A1270" s="141" t="s">
        <v>1313</v>
      </c>
      <c r="B1270" s="141" t="s">
        <v>1379</v>
      </c>
      <c r="C1270" s="142" t="s">
        <v>102</v>
      </c>
      <c r="D1270" s="141" t="s">
        <v>571</v>
      </c>
      <c r="E1270" s="141">
        <v>5.4</v>
      </c>
      <c r="F1270" s="141">
        <v>3.2</v>
      </c>
      <c r="G1270" s="141">
        <v>1.3</v>
      </c>
      <c r="H1270" s="141">
        <v>10</v>
      </c>
      <c r="I1270" s="141">
        <v>5.7</v>
      </c>
      <c r="J1270" s="141">
        <v>2.2</v>
      </c>
      <c r="K1270" s="141">
        <v>5.3</v>
      </c>
      <c r="L1270" s="141">
        <v>8.8</v>
      </c>
    </row>
    <row r="1271" ht="23.25" spans="1:12">
      <c r="A1271" s="141" t="s">
        <v>1313</v>
      </c>
      <c r="B1271" s="141" t="s">
        <v>1380</v>
      </c>
      <c r="C1271" s="142" t="s">
        <v>102</v>
      </c>
      <c r="D1271" s="141" t="s">
        <v>571</v>
      </c>
      <c r="E1271" s="141">
        <v>4.5</v>
      </c>
      <c r="F1271" s="141">
        <v>2.4</v>
      </c>
      <c r="G1271" s="141">
        <v>1.3</v>
      </c>
      <c r="H1271" s="141">
        <v>22.5</v>
      </c>
      <c r="I1271" s="141">
        <v>4.3</v>
      </c>
      <c r="J1271" s="141">
        <v>1.6</v>
      </c>
      <c r="K1271" s="141">
        <v>1.2</v>
      </c>
      <c r="L1271" s="141">
        <v>6.4</v>
      </c>
    </row>
    <row r="1272" ht="23.25" spans="1:12">
      <c r="A1272" s="141" t="s">
        <v>1313</v>
      </c>
      <c r="B1272" s="141" t="s">
        <v>1381</v>
      </c>
      <c r="C1272" s="142" t="s">
        <v>13</v>
      </c>
      <c r="D1272" s="141" t="s">
        <v>571</v>
      </c>
      <c r="E1272" s="141">
        <v>3.8</v>
      </c>
      <c r="F1272" s="141">
        <v>4.2</v>
      </c>
      <c r="G1272" s="141">
        <v>3.9</v>
      </c>
      <c r="H1272" s="141">
        <v>16.4</v>
      </c>
      <c r="I1272" s="141">
        <v>3.2</v>
      </c>
      <c r="J1272" s="141">
        <v>16.6</v>
      </c>
      <c r="K1272" s="141">
        <v>7.5</v>
      </c>
      <c r="L1272" s="141">
        <v>4.1</v>
      </c>
    </row>
    <row r="1273" ht="23.25" spans="1:12">
      <c r="A1273" s="141" t="s">
        <v>1313</v>
      </c>
      <c r="B1273" s="141" t="s">
        <v>1382</v>
      </c>
      <c r="C1273" s="142" t="s">
        <v>199</v>
      </c>
      <c r="D1273" s="141" t="s">
        <v>571</v>
      </c>
      <c r="E1273" s="141">
        <v>4.9</v>
      </c>
      <c r="F1273" s="141">
        <v>8</v>
      </c>
      <c r="G1273" s="141">
        <v>3.2</v>
      </c>
      <c r="H1273" s="141">
        <v>11.7</v>
      </c>
      <c r="I1273" s="141">
        <v>2.2</v>
      </c>
      <c r="J1273" s="141">
        <v>1.7</v>
      </c>
      <c r="K1273" s="141">
        <v>45.8</v>
      </c>
      <c r="L1273" s="141">
        <v>5.3</v>
      </c>
    </row>
    <row r="1274" ht="23.25" spans="1:12">
      <c r="A1274" s="141" t="s">
        <v>1313</v>
      </c>
      <c r="B1274" s="141" t="s">
        <v>1383</v>
      </c>
      <c r="C1274" s="142" t="s">
        <v>191</v>
      </c>
      <c r="D1274" s="141" t="s">
        <v>571</v>
      </c>
      <c r="E1274" s="141">
        <v>6.5</v>
      </c>
      <c r="F1274" s="141">
        <v>4.7</v>
      </c>
      <c r="G1274" s="141">
        <v>1.2</v>
      </c>
      <c r="H1274" s="141">
        <v>17.5</v>
      </c>
      <c r="I1274" s="141">
        <v>1.6</v>
      </c>
      <c r="J1274" s="141">
        <v>3.7</v>
      </c>
      <c r="K1274" s="141">
        <v>5.4</v>
      </c>
      <c r="L1274" s="141">
        <v>14.9</v>
      </c>
    </row>
    <row r="1275" ht="23.25" spans="1:12">
      <c r="A1275" s="141" t="s">
        <v>1313</v>
      </c>
      <c r="B1275" s="141" t="s">
        <v>1384</v>
      </c>
      <c r="C1275" s="142" t="s">
        <v>13</v>
      </c>
      <c r="D1275" s="141" t="s">
        <v>571</v>
      </c>
      <c r="E1275" s="141">
        <v>4</v>
      </c>
      <c r="F1275" s="141">
        <v>2.5</v>
      </c>
      <c r="G1275" s="141">
        <v>5.8</v>
      </c>
      <c r="H1275" s="141">
        <v>5.1</v>
      </c>
      <c r="I1275" s="141">
        <v>8.2</v>
      </c>
      <c r="J1275" s="141">
        <v>4</v>
      </c>
      <c r="K1275" s="141">
        <v>31.7</v>
      </c>
      <c r="L1275" s="141">
        <v>12.1</v>
      </c>
    </row>
    <row r="1276" ht="23.25" spans="1:12">
      <c r="A1276" s="141" t="s">
        <v>1313</v>
      </c>
      <c r="B1276" s="141" t="s">
        <v>1385</v>
      </c>
      <c r="C1276" s="142" t="s">
        <v>28</v>
      </c>
      <c r="D1276" s="141" t="s">
        <v>571</v>
      </c>
      <c r="E1276" s="141">
        <v>3.5</v>
      </c>
      <c r="F1276" s="141">
        <v>1.4</v>
      </c>
      <c r="G1276" s="141">
        <v>3</v>
      </c>
      <c r="H1276" s="141">
        <v>14</v>
      </c>
      <c r="I1276" s="141"/>
      <c r="J1276" s="141"/>
      <c r="K1276" s="141">
        <v>17.9</v>
      </c>
      <c r="L1276" s="141">
        <v>2.5</v>
      </c>
    </row>
    <row r="1277" ht="23.25" spans="1:12">
      <c r="A1277" s="141" t="s">
        <v>1313</v>
      </c>
      <c r="B1277" s="141" t="s">
        <v>1386</v>
      </c>
      <c r="C1277" s="142" t="s">
        <v>28</v>
      </c>
      <c r="D1277" s="141" t="s">
        <v>571</v>
      </c>
      <c r="E1277" s="141">
        <v>4</v>
      </c>
      <c r="F1277" s="141">
        <v>4</v>
      </c>
      <c r="G1277" s="141">
        <v>3</v>
      </c>
      <c r="H1277" s="141">
        <v>10.2</v>
      </c>
      <c r="I1277" s="141">
        <v>2.5</v>
      </c>
      <c r="J1277" s="141">
        <v>14.3</v>
      </c>
      <c r="K1277" s="141">
        <v>18</v>
      </c>
      <c r="L1277" s="141">
        <v>29.2</v>
      </c>
    </row>
    <row r="1278" ht="23.25" spans="1:12">
      <c r="A1278" s="141" t="s">
        <v>1313</v>
      </c>
      <c r="B1278" s="141" t="s">
        <v>1387</v>
      </c>
      <c r="C1278" s="142" t="s">
        <v>41</v>
      </c>
      <c r="D1278" s="141" t="s">
        <v>571</v>
      </c>
      <c r="E1278" s="141">
        <v>3.1</v>
      </c>
      <c r="F1278" s="141">
        <v>2.6</v>
      </c>
      <c r="G1278" s="141">
        <v>7</v>
      </c>
      <c r="H1278" s="141">
        <v>2.6</v>
      </c>
      <c r="I1278" s="141">
        <v>9.1</v>
      </c>
      <c r="J1278" s="141">
        <v>22</v>
      </c>
      <c r="K1278" s="141">
        <v>17.2</v>
      </c>
      <c r="L1278" s="141">
        <v>4.1</v>
      </c>
    </row>
    <row r="1279" ht="23.25" spans="1:12">
      <c r="A1279" s="141" t="s">
        <v>1313</v>
      </c>
      <c r="B1279" s="141" t="s">
        <v>1388</v>
      </c>
      <c r="C1279" s="142" t="s">
        <v>755</v>
      </c>
      <c r="D1279" s="141" t="s">
        <v>571</v>
      </c>
      <c r="E1279" s="141">
        <v>4.6</v>
      </c>
      <c r="F1279" s="141">
        <v>4.1</v>
      </c>
      <c r="G1279" s="141">
        <v>4.4</v>
      </c>
      <c r="H1279" s="141">
        <v>18.2</v>
      </c>
      <c r="I1279" s="141">
        <v>3</v>
      </c>
      <c r="J1279" s="141">
        <v>9.7</v>
      </c>
      <c r="K1279" s="141">
        <v>24.1</v>
      </c>
      <c r="L1279" s="141">
        <v>32.5</v>
      </c>
    </row>
    <row r="1280" ht="23.25" spans="1:12">
      <c r="A1280" s="141" t="s">
        <v>1313</v>
      </c>
      <c r="B1280" s="141" t="s">
        <v>1389</v>
      </c>
      <c r="C1280" s="142" t="s">
        <v>106</v>
      </c>
      <c r="D1280" s="141" t="s">
        <v>571</v>
      </c>
      <c r="E1280" s="141">
        <v>4.3</v>
      </c>
      <c r="F1280" s="141">
        <v>7.2</v>
      </c>
      <c r="G1280" s="141">
        <v>1.9</v>
      </c>
      <c r="H1280" s="141">
        <v>4.8</v>
      </c>
      <c r="I1280" s="141">
        <v>4.5</v>
      </c>
      <c r="J1280" s="141">
        <v>4.6</v>
      </c>
      <c r="K1280" s="141">
        <v>3.4</v>
      </c>
      <c r="L1280" s="141">
        <v>5.6</v>
      </c>
    </row>
    <row r="1281" ht="23.25" spans="1:12">
      <c r="A1281" s="141" t="s">
        <v>1313</v>
      </c>
      <c r="B1281" s="141" t="s">
        <v>1390</v>
      </c>
      <c r="C1281" s="142" t="s">
        <v>49</v>
      </c>
      <c r="D1281" s="141" t="s">
        <v>571</v>
      </c>
      <c r="E1281" s="141">
        <v>3.3</v>
      </c>
      <c r="F1281" s="141">
        <v>7</v>
      </c>
      <c r="G1281" s="141">
        <v>5.3</v>
      </c>
      <c r="H1281" s="141">
        <v>9.5</v>
      </c>
      <c r="I1281" s="141">
        <v>15.6</v>
      </c>
      <c r="J1281" s="141">
        <v>7.2</v>
      </c>
      <c r="K1281" s="141">
        <v>10.6</v>
      </c>
      <c r="L1281" s="141">
        <v>3.7</v>
      </c>
    </row>
    <row r="1282" ht="23.25" spans="1:12">
      <c r="A1282" s="141" t="s">
        <v>1313</v>
      </c>
      <c r="B1282" s="141" t="s">
        <v>1391</v>
      </c>
      <c r="C1282" s="142" t="s">
        <v>28</v>
      </c>
      <c r="D1282" s="141" t="s">
        <v>571</v>
      </c>
      <c r="E1282" s="141">
        <v>3.1</v>
      </c>
      <c r="F1282" s="141">
        <v>1.6</v>
      </c>
      <c r="G1282" s="141">
        <v>12.6</v>
      </c>
      <c r="H1282" s="141">
        <v>13.7</v>
      </c>
      <c r="I1282" s="141">
        <v>1.8</v>
      </c>
      <c r="J1282" s="141">
        <v>1.4</v>
      </c>
      <c r="K1282" s="141">
        <v>47.1</v>
      </c>
      <c r="L1282" s="141">
        <v>12.6</v>
      </c>
    </row>
    <row r="1283" ht="23.25" spans="1:12">
      <c r="A1283" s="141" t="s">
        <v>1313</v>
      </c>
      <c r="B1283" s="141" t="s">
        <v>1392</v>
      </c>
      <c r="C1283" s="142" t="s">
        <v>1130</v>
      </c>
      <c r="D1283" s="141" t="s">
        <v>571</v>
      </c>
      <c r="E1283" s="141">
        <v>3.3</v>
      </c>
      <c r="F1283" s="141">
        <v>2.2</v>
      </c>
      <c r="G1283" s="141">
        <v>3.8</v>
      </c>
      <c r="H1283" s="141">
        <v>6.1</v>
      </c>
      <c r="I1283" s="141">
        <v>37.1</v>
      </c>
      <c r="J1283" s="141">
        <v>2.2</v>
      </c>
      <c r="K1283" s="141">
        <v>16.6</v>
      </c>
      <c r="L1283" s="141">
        <v>13.9</v>
      </c>
    </row>
    <row r="1284" ht="23.25" spans="1:12">
      <c r="A1284" s="141" t="s">
        <v>1313</v>
      </c>
      <c r="B1284" s="141" t="s">
        <v>1393</v>
      </c>
      <c r="C1284" s="142" t="s">
        <v>482</v>
      </c>
      <c r="D1284" s="141" t="s">
        <v>571</v>
      </c>
      <c r="E1284" s="141">
        <v>3.2</v>
      </c>
      <c r="F1284" s="141">
        <v>2.7</v>
      </c>
      <c r="G1284" s="141">
        <v>2.2</v>
      </c>
      <c r="H1284" s="141">
        <v>20.6</v>
      </c>
      <c r="I1284" s="141">
        <v>1.6</v>
      </c>
      <c r="J1284" s="141">
        <v>1.8</v>
      </c>
      <c r="K1284" s="141">
        <v>43.7</v>
      </c>
      <c r="L1284" s="141">
        <v>5.2</v>
      </c>
    </row>
    <row r="1285" ht="23.25" spans="1:12">
      <c r="A1285" s="141" t="s">
        <v>1313</v>
      </c>
      <c r="B1285" s="141" t="s">
        <v>1394</v>
      </c>
      <c r="C1285" s="142" t="s">
        <v>272</v>
      </c>
      <c r="D1285" s="141" t="s">
        <v>571</v>
      </c>
      <c r="E1285" s="141">
        <v>5.7</v>
      </c>
      <c r="F1285" s="141">
        <v>3</v>
      </c>
      <c r="G1285" s="141">
        <v>9</v>
      </c>
      <c r="H1285" s="141">
        <v>3.3</v>
      </c>
      <c r="I1285" s="141">
        <v>2.1</v>
      </c>
      <c r="J1285" s="141">
        <v>6.9</v>
      </c>
      <c r="K1285" s="141">
        <v>25.9</v>
      </c>
      <c r="L1285" s="141">
        <v>4.3</v>
      </c>
    </row>
    <row r="1286" ht="23.25" spans="1:12">
      <c r="A1286" s="141" t="s">
        <v>1313</v>
      </c>
      <c r="B1286" s="141" t="s">
        <v>1395</v>
      </c>
      <c r="C1286" s="142" t="s">
        <v>106</v>
      </c>
      <c r="D1286" s="141" t="s">
        <v>571</v>
      </c>
      <c r="E1286" s="141">
        <v>5</v>
      </c>
      <c r="F1286" s="141">
        <v>5.6</v>
      </c>
      <c r="G1286" s="141">
        <v>6.3</v>
      </c>
      <c r="H1286" s="141">
        <v>3.7</v>
      </c>
      <c r="I1286" s="141">
        <v>9</v>
      </c>
      <c r="J1286" s="141">
        <v>7.7</v>
      </c>
      <c r="K1286" s="141">
        <v>17.5</v>
      </c>
      <c r="L1286" s="141">
        <v>24.5</v>
      </c>
    </row>
    <row r="1287" ht="23.25" spans="1:12">
      <c r="A1287" s="141" t="s">
        <v>1313</v>
      </c>
      <c r="B1287" s="141" t="s">
        <v>1396</v>
      </c>
      <c r="C1287" s="142" t="s">
        <v>482</v>
      </c>
      <c r="D1287" s="141" t="s">
        <v>571</v>
      </c>
      <c r="E1287" s="141">
        <v>5</v>
      </c>
      <c r="F1287" s="141">
        <v>2.3</v>
      </c>
      <c r="G1287" s="141">
        <v>2.1</v>
      </c>
      <c r="H1287" s="141">
        <v>4</v>
      </c>
      <c r="I1287" s="141">
        <v>3.2</v>
      </c>
      <c r="J1287" s="141">
        <v>1.6</v>
      </c>
      <c r="K1287" s="141">
        <v>62.1</v>
      </c>
      <c r="L1287" s="141">
        <v>7.3</v>
      </c>
    </row>
    <row r="1288" ht="23.25" spans="1:12">
      <c r="A1288" s="141" t="s">
        <v>1313</v>
      </c>
      <c r="B1288" s="141" t="s">
        <v>1397</v>
      </c>
      <c r="C1288" s="142" t="s">
        <v>1130</v>
      </c>
      <c r="D1288" s="141" t="s">
        <v>571</v>
      </c>
      <c r="E1288" s="141">
        <v>4.5</v>
      </c>
      <c r="F1288" s="141">
        <v>5</v>
      </c>
      <c r="G1288" s="141">
        <v>3.5</v>
      </c>
      <c r="H1288" s="141">
        <v>7</v>
      </c>
      <c r="I1288" s="141">
        <v>2.6</v>
      </c>
      <c r="J1288" s="141">
        <v>1.4</v>
      </c>
      <c r="K1288" s="141">
        <v>31</v>
      </c>
      <c r="L1288" s="141">
        <v>9.1</v>
      </c>
    </row>
    <row r="1289" ht="23.25" spans="1:12">
      <c r="A1289" s="141" t="s">
        <v>1313</v>
      </c>
      <c r="B1289" s="141" t="s">
        <v>1398</v>
      </c>
      <c r="C1289" s="142" t="s">
        <v>1130</v>
      </c>
      <c r="D1289" s="141" t="s">
        <v>571</v>
      </c>
      <c r="E1289" s="141">
        <v>5.3</v>
      </c>
      <c r="F1289" s="141">
        <v>6</v>
      </c>
      <c r="G1289" s="141">
        <v>5.7</v>
      </c>
      <c r="H1289" s="141">
        <v>2.6</v>
      </c>
      <c r="I1289" s="141">
        <v>5.7</v>
      </c>
      <c r="J1289" s="141"/>
      <c r="K1289" s="141">
        <v>23.4</v>
      </c>
      <c r="L1289" s="141">
        <v>9.6</v>
      </c>
    </row>
    <row r="1290" ht="23.25" spans="1:12">
      <c r="A1290" s="141" t="s">
        <v>1313</v>
      </c>
      <c r="B1290" s="141" t="s">
        <v>1399</v>
      </c>
      <c r="C1290" s="142" t="s">
        <v>684</v>
      </c>
      <c r="D1290" s="141" t="s">
        <v>571</v>
      </c>
      <c r="E1290" s="141">
        <v>6.2</v>
      </c>
      <c r="F1290" s="141">
        <v>9.9</v>
      </c>
      <c r="G1290" s="141">
        <v>3.4</v>
      </c>
      <c r="H1290" s="141">
        <v>3.8</v>
      </c>
      <c r="I1290" s="141">
        <v>7.9</v>
      </c>
      <c r="J1290" s="141">
        <v>13.1</v>
      </c>
      <c r="K1290" s="141">
        <v>26</v>
      </c>
      <c r="L1290" s="141">
        <v>15.1</v>
      </c>
    </row>
    <row r="1291" ht="23.25" spans="1:12">
      <c r="A1291" s="141" t="s">
        <v>1313</v>
      </c>
      <c r="B1291" s="141" t="s">
        <v>1400</v>
      </c>
      <c r="C1291" s="142" t="s">
        <v>51</v>
      </c>
      <c r="D1291" s="141" t="s">
        <v>571</v>
      </c>
      <c r="E1291" s="141">
        <v>3</v>
      </c>
      <c r="F1291" s="141">
        <v>5.5</v>
      </c>
      <c r="G1291" s="141">
        <v>7.4</v>
      </c>
      <c r="H1291" s="141">
        <v>2.9</v>
      </c>
      <c r="I1291" s="141">
        <v>1.5</v>
      </c>
      <c r="J1291" s="141">
        <v>3.2</v>
      </c>
      <c r="K1291" s="141">
        <v>18.8</v>
      </c>
      <c r="L1291" s="141">
        <v>6.5</v>
      </c>
    </row>
    <row r="1292" ht="23.25" spans="1:12">
      <c r="A1292" s="141" t="s">
        <v>1313</v>
      </c>
      <c r="B1292" s="141" t="s">
        <v>1401</v>
      </c>
      <c r="C1292" s="142" t="s">
        <v>13</v>
      </c>
      <c r="D1292" s="141" t="s">
        <v>571</v>
      </c>
      <c r="E1292" s="141">
        <v>5.7</v>
      </c>
      <c r="F1292" s="141">
        <v>5.9</v>
      </c>
      <c r="G1292" s="141">
        <v>11.8</v>
      </c>
      <c r="H1292" s="141">
        <v>4.7</v>
      </c>
      <c r="I1292" s="141">
        <v>15.6</v>
      </c>
      <c r="J1292" s="141">
        <v>3.8</v>
      </c>
      <c r="K1292" s="141">
        <v>50.4</v>
      </c>
      <c r="L1292" s="141">
        <v>5.4</v>
      </c>
    </row>
    <row r="1293" ht="23.25" spans="1:12">
      <c r="A1293" s="141" t="s">
        <v>1313</v>
      </c>
      <c r="B1293" s="141" t="s">
        <v>1402</v>
      </c>
      <c r="C1293" s="142" t="s">
        <v>191</v>
      </c>
      <c r="D1293" s="141" t="s">
        <v>571</v>
      </c>
      <c r="E1293" s="141">
        <v>5.1</v>
      </c>
      <c r="F1293" s="141">
        <v>3.7</v>
      </c>
      <c r="G1293" s="141">
        <v>1.3</v>
      </c>
      <c r="H1293" s="141">
        <v>16</v>
      </c>
      <c r="I1293" s="141">
        <v>3.1</v>
      </c>
      <c r="J1293" s="141">
        <v>3.3</v>
      </c>
      <c r="K1293" s="141">
        <v>1.8</v>
      </c>
      <c r="L1293" s="141">
        <v>20</v>
      </c>
    </row>
    <row r="1294" ht="23.25" spans="1:12">
      <c r="A1294" s="141" t="s">
        <v>1313</v>
      </c>
      <c r="B1294" s="141" t="s">
        <v>1403</v>
      </c>
      <c r="C1294" s="142" t="s">
        <v>1130</v>
      </c>
      <c r="D1294" s="141" t="s">
        <v>571</v>
      </c>
      <c r="E1294" s="141">
        <v>4.5</v>
      </c>
      <c r="F1294" s="141">
        <v>3.2</v>
      </c>
      <c r="G1294" s="141">
        <v>3.1</v>
      </c>
      <c r="H1294" s="141">
        <v>6.6</v>
      </c>
      <c r="I1294" s="141">
        <v>2.2</v>
      </c>
      <c r="J1294" s="141">
        <v>2.6</v>
      </c>
      <c r="K1294" s="141">
        <v>38.2</v>
      </c>
      <c r="L1294" s="141">
        <v>9.3</v>
      </c>
    </row>
    <row r="1295" ht="23.25" spans="1:12">
      <c r="A1295" s="141" t="s">
        <v>1313</v>
      </c>
      <c r="B1295" s="141" t="s">
        <v>1404</v>
      </c>
      <c r="C1295" s="142" t="s">
        <v>106</v>
      </c>
      <c r="D1295" s="141" t="s">
        <v>571</v>
      </c>
      <c r="E1295" s="141">
        <v>5.4</v>
      </c>
      <c r="F1295" s="141">
        <v>7.2</v>
      </c>
      <c r="G1295" s="141">
        <v>3.9</v>
      </c>
      <c r="H1295" s="141">
        <v>5.7</v>
      </c>
      <c r="I1295" s="141">
        <v>15.1</v>
      </c>
      <c r="J1295" s="141">
        <v>11.3</v>
      </c>
      <c r="K1295" s="141">
        <v>15.4</v>
      </c>
      <c r="L1295" s="141">
        <v>9</v>
      </c>
    </row>
    <row r="1296" ht="23.25" spans="1:12">
      <c r="A1296" s="141" t="s">
        <v>1313</v>
      </c>
      <c r="B1296" s="141" t="s">
        <v>1405</v>
      </c>
      <c r="C1296" s="142" t="s">
        <v>140</v>
      </c>
      <c r="D1296" s="141" t="s">
        <v>571</v>
      </c>
      <c r="E1296" s="141">
        <v>4.7</v>
      </c>
      <c r="F1296" s="141">
        <v>1.6</v>
      </c>
      <c r="G1296" s="141">
        <v>2.4</v>
      </c>
      <c r="H1296" s="141">
        <v>5.5</v>
      </c>
      <c r="I1296" s="141">
        <v>1.1</v>
      </c>
      <c r="J1296" s="141">
        <v>2.5</v>
      </c>
      <c r="K1296" s="141">
        <v>12.1</v>
      </c>
      <c r="L1296" s="141">
        <v>4.9</v>
      </c>
    </row>
    <row r="1297" ht="23.25" spans="1:12">
      <c r="A1297" s="141" t="s">
        <v>1313</v>
      </c>
      <c r="B1297" s="141" t="s">
        <v>1406</v>
      </c>
      <c r="C1297" s="142" t="s">
        <v>140</v>
      </c>
      <c r="D1297" s="141" t="s">
        <v>571</v>
      </c>
      <c r="E1297" s="141">
        <v>7.6</v>
      </c>
      <c r="F1297" s="141">
        <v>5.3</v>
      </c>
      <c r="G1297" s="141">
        <v>1.5</v>
      </c>
      <c r="H1297" s="141">
        <v>4.7</v>
      </c>
      <c r="I1297" s="141">
        <v>3.1</v>
      </c>
      <c r="J1297" s="141">
        <v>3.1</v>
      </c>
      <c r="K1297" s="141">
        <v>15.3</v>
      </c>
      <c r="L1297" s="141">
        <v>4.8</v>
      </c>
    </row>
    <row r="1298" ht="23.25" spans="1:12">
      <c r="A1298" s="141" t="s">
        <v>1313</v>
      </c>
      <c r="B1298" s="141" t="s">
        <v>211</v>
      </c>
      <c r="C1298" s="142" t="s">
        <v>160</v>
      </c>
      <c r="D1298" s="141" t="s">
        <v>571</v>
      </c>
      <c r="E1298" s="141">
        <v>5.2</v>
      </c>
      <c r="F1298" s="141">
        <v>2.6</v>
      </c>
      <c r="G1298" s="141">
        <v>2.6</v>
      </c>
      <c r="H1298" s="141">
        <v>6.3</v>
      </c>
      <c r="I1298" s="141">
        <v>1.3</v>
      </c>
      <c r="J1298" s="141">
        <v>6.4</v>
      </c>
      <c r="K1298" s="141">
        <v>32.7</v>
      </c>
      <c r="L1298" s="141">
        <v>4.7</v>
      </c>
    </row>
    <row r="1299" ht="23.25" spans="1:12">
      <c r="A1299" s="141" t="s">
        <v>1313</v>
      </c>
      <c r="B1299" s="141" t="s">
        <v>1407</v>
      </c>
      <c r="C1299" s="142" t="s">
        <v>140</v>
      </c>
      <c r="D1299" s="141" t="s">
        <v>571</v>
      </c>
      <c r="E1299" s="141">
        <v>4.4</v>
      </c>
      <c r="F1299" s="141">
        <v>3.4</v>
      </c>
      <c r="G1299" s="141">
        <v>2.6</v>
      </c>
      <c r="H1299" s="141">
        <v>6.7</v>
      </c>
      <c r="I1299" s="141">
        <v>1.7</v>
      </c>
      <c r="J1299" s="141">
        <v>6.5</v>
      </c>
      <c r="K1299" s="141">
        <v>7.6</v>
      </c>
      <c r="L1299" s="141">
        <v>4.4</v>
      </c>
    </row>
    <row r="1300" ht="23.25" spans="1:12">
      <c r="A1300" s="141" t="s">
        <v>1313</v>
      </c>
      <c r="B1300" s="141" t="s">
        <v>1408</v>
      </c>
      <c r="C1300" s="142" t="s">
        <v>140</v>
      </c>
      <c r="D1300" s="141" t="s">
        <v>571</v>
      </c>
      <c r="E1300" s="141">
        <v>6.2</v>
      </c>
      <c r="F1300" s="141">
        <v>2.2</v>
      </c>
      <c r="G1300" s="141">
        <v>2.5</v>
      </c>
      <c r="H1300" s="141">
        <v>6.1</v>
      </c>
      <c r="I1300" s="141">
        <v>1.4</v>
      </c>
      <c r="J1300" s="141">
        <v>1.8</v>
      </c>
      <c r="K1300" s="141">
        <v>18.6</v>
      </c>
      <c r="L1300" s="141">
        <v>4.3</v>
      </c>
    </row>
    <row r="1301" ht="23.25" spans="1:12">
      <c r="A1301" s="141" t="s">
        <v>1313</v>
      </c>
      <c r="B1301" s="141" t="s">
        <v>1409</v>
      </c>
      <c r="C1301" s="142" t="s">
        <v>140</v>
      </c>
      <c r="D1301" s="141" t="s">
        <v>571</v>
      </c>
      <c r="E1301" s="141">
        <v>3.6</v>
      </c>
      <c r="F1301" s="141">
        <v>2.2</v>
      </c>
      <c r="G1301" s="141">
        <v>1.6</v>
      </c>
      <c r="H1301" s="141">
        <v>11.4</v>
      </c>
      <c r="I1301" s="141">
        <v>1</v>
      </c>
      <c r="J1301" s="141">
        <v>4</v>
      </c>
      <c r="K1301" s="141">
        <v>24.4</v>
      </c>
      <c r="L1301" s="141">
        <v>4.3</v>
      </c>
    </row>
    <row r="1302" ht="23.25" spans="1:12">
      <c r="A1302" s="141" t="s">
        <v>1313</v>
      </c>
      <c r="B1302" s="141" t="s">
        <v>1410</v>
      </c>
      <c r="C1302" s="142" t="s">
        <v>160</v>
      </c>
      <c r="D1302" s="141" t="s">
        <v>571</v>
      </c>
      <c r="E1302" s="141">
        <v>3.8</v>
      </c>
      <c r="F1302" s="141">
        <v>1.4</v>
      </c>
      <c r="G1302" s="141">
        <v>2</v>
      </c>
      <c r="H1302" s="141">
        <v>9.7</v>
      </c>
      <c r="I1302" s="141">
        <v>2</v>
      </c>
      <c r="J1302" s="141">
        <v>10.1</v>
      </c>
      <c r="K1302" s="141">
        <v>8.9</v>
      </c>
      <c r="L1302" s="141">
        <v>6.9</v>
      </c>
    </row>
    <row r="1303" ht="23.25" spans="1:12">
      <c r="A1303" s="141" t="s">
        <v>1313</v>
      </c>
      <c r="B1303" s="141" t="s">
        <v>1411</v>
      </c>
      <c r="C1303" s="142" t="s">
        <v>266</v>
      </c>
      <c r="D1303" s="141" t="s">
        <v>571</v>
      </c>
      <c r="E1303" s="141">
        <v>5.5</v>
      </c>
      <c r="F1303" s="141">
        <v>8</v>
      </c>
      <c r="G1303" s="141">
        <v>1.5</v>
      </c>
      <c r="H1303" s="141">
        <v>4.8</v>
      </c>
      <c r="I1303" s="141">
        <v>1.2</v>
      </c>
      <c r="J1303" s="141">
        <v>5.8</v>
      </c>
      <c r="K1303" s="141"/>
      <c r="L1303" s="141">
        <v>5.1</v>
      </c>
    </row>
    <row r="1304" ht="23.25" spans="1:12">
      <c r="A1304" s="141" t="s">
        <v>1313</v>
      </c>
      <c r="B1304" s="141" t="s">
        <v>1412</v>
      </c>
      <c r="C1304" s="142" t="s">
        <v>160</v>
      </c>
      <c r="D1304" s="141" t="s">
        <v>571</v>
      </c>
      <c r="E1304" s="141">
        <v>3.5</v>
      </c>
      <c r="F1304" s="141">
        <v>2.4</v>
      </c>
      <c r="G1304" s="141">
        <v>2.5</v>
      </c>
      <c r="H1304" s="141">
        <v>9.4</v>
      </c>
      <c r="I1304" s="141">
        <v>1.2</v>
      </c>
      <c r="J1304" s="141">
        <v>6.4</v>
      </c>
      <c r="K1304" s="141">
        <v>21.2</v>
      </c>
      <c r="L1304" s="141">
        <v>4.8</v>
      </c>
    </row>
    <row r="1305" ht="23.25" spans="1:12">
      <c r="A1305" s="141" t="s">
        <v>1313</v>
      </c>
      <c r="B1305" s="141" t="s">
        <v>1413</v>
      </c>
      <c r="C1305" s="142" t="s">
        <v>160</v>
      </c>
      <c r="D1305" s="141" t="s">
        <v>571</v>
      </c>
      <c r="E1305" s="141">
        <v>5</v>
      </c>
      <c r="F1305" s="141">
        <v>4.1</v>
      </c>
      <c r="G1305" s="141">
        <v>5.8</v>
      </c>
      <c r="H1305" s="141">
        <v>6.7</v>
      </c>
      <c r="I1305" s="141">
        <v>3.1</v>
      </c>
      <c r="J1305" s="141">
        <v>15.1</v>
      </c>
      <c r="K1305" s="141">
        <v>33.7</v>
      </c>
      <c r="L1305" s="141">
        <v>4.5</v>
      </c>
    </row>
    <row r="1306" ht="23.25" spans="1:12">
      <c r="A1306" s="141" t="s">
        <v>1313</v>
      </c>
      <c r="B1306" s="141" t="s">
        <v>1414</v>
      </c>
      <c r="C1306" s="142" t="s">
        <v>160</v>
      </c>
      <c r="D1306" s="141" t="s">
        <v>571</v>
      </c>
      <c r="E1306" s="141">
        <v>4.7</v>
      </c>
      <c r="F1306" s="141">
        <v>4.9</v>
      </c>
      <c r="G1306" s="141">
        <v>1.7</v>
      </c>
      <c r="H1306" s="141">
        <v>3.9</v>
      </c>
      <c r="I1306" s="141">
        <v>1.5</v>
      </c>
      <c r="J1306" s="141">
        <v>2.2</v>
      </c>
      <c r="K1306" s="141">
        <v>11.2</v>
      </c>
      <c r="L1306" s="141">
        <v>4.2</v>
      </c>
    </row>
    <row r="1307" ht="23.25" spans="1:12">
      <c r="A1307" s="141" t="s">
        <v>1313</v>
      </c>
      <c r="B1307" s="141" t="s">
        <v>1415</v>
      </c>
      <c r="C1307" s="142" t="s">
        <v>824</v>
      </c>
      <c r="D1307" s="141" t="s">
        <v>571</v>
      </c>
      <c r="E1307" s="141">
        <v>9.3</v>
      </c>
      <c r="F1307" s="141">
        <v>8.8</v>
      </c>
      <c r="G1307" s="141">
        <v>1.2</v>
      </c>
      <c r="H1307" s="141">
        <v>11.4</v>
      </c>
      <c r="I1307" s="141"/>
      <c r="J1307" s="141"/>
      <c r="K1307" s="141">
        <v>10.3</v>
      </c>
      <c r="L1307" s="141">
        <v>24</v>
      </c>
    </row>
    <row r="1308" ht="23.25" spans="1:12">
      <c r="A1308" s="141" t="s">
        <v>1313</v>
      </c>
      <c r="B1308" s="141" t="s">
        <v>1416</v>
      </c>
      <c r="C1308" s="142" t="s">
        <v>140</v>
      </c>
      <c r="D1308" s="141" t="s">
        <v>571</v>
      </c>
      <c r="E1308" s="141">
        <v>3.3</v>
      </c>
      <c r="F1308" s="141">
        <v>16.4</v>
      </c>
      <c r="G1308" s="141">
        <v>1.1</v>
      </c>
      <c r="H1308" s="141">
        <v>18.4</v>
      </c>
      <c r="I1308" s="141">
        <v>1.6</v>
      </c>
      <c r="J1308" s="141">
        <v>3.2</v>
      </c>
      <c r="K1308" s="141">
        <v>1.2</v>
      </c>
      <c r="L1308" s="141">
        <v>7.7</v>
      </c>
    </row>
    <row r="1309" ht="23.25" spans="1:12">
      <c r="A1309" s="141" t="s">
        <v>1313</v>
      </c>
      <c r="B1309" s="141" t="s">
        <v>1417</v>
      </c>
      <c r="C1309" s="142" t="s">
        <v>1418</v>
      </c>
      <c r="D1309" s="141" t="s">
        <v>571</v>
      </c>
      <c r="E1309" s="141">
        <v>6</v>
      </c>
      <c r="F1309" s="141">
        <v>3.6</v>
      </c>
      <c r="G1309" s="141">
        <v>1.6</v>
      </c>
      <c r="H1309" s="141">
        <v>1</v>
      </c>
      <c r="I1309" s="141">
        <v>1.1</v>
      </c>
      <c r="J1309" s="141">
        <v>8.7</v>
      </c>
      <c r="K1309" s="141">
        <v>23.6</v>
      </c>
      <c r="L1309" s="141">
        <v>1</v>
      </c>
    </row>
    <row r="1310" ht="23.25" spans="1:12">
      <c r="A1310" s="141" t="s">
        <v>1313</v>
      </c>
      <c r="B1310" s="141" t="s">
        <v>1419</v>
      </c>
      <c r="C1310" s="142" t="s">
        <v>821</v>
      </c>
      <c r="D1310" s="141" t="s">
        <v>571</v>
      </c>
      <c r="E1310" s="141">
        <v>8.3</v>
      </c>
      <c r="F1310" s="141">
        <v>17.6</v>
      </c>
      <c r="G1310" s="141">
        <v>1.1</v>
      </c>
      <c r="H1310" s="141">
        <v>5</v>
      </c>
      <c r="I1310" s="141">
        <v>1.3</v>
      </c>
      <c r="J1310" s="141">
        <v>22.9</v>
      </c>
      <c r="K1310" s="141"/>
      <c r="L1310" s="141">
        <v>90.5</v>
      </c>
    </row>
    <row r="1311" ht="23.25" spans="1:12">
      <c r="A1311" s="141" t="s">
        <v>1313</v>
      </c>
      <c r="B1311" s="141" t="s">
        <v>1420</v>
      </c>
      <c r="C1311" s="142" t="s">
        <v>92</v>
      </c>
      <c r="D1311" s="141" t="s">
        <v>571</v>
      </c>
      <c r="E1311" s="141">
        <v>9.6</v>
      </c>
      <c r="F1311" s="141">
        <v>3</v>
      </c>
      <c r="G1311" s="141">
        <v>3.7</v>
      </c>
      <c r="H1311" s="141">
        <v>7.3</v>
      </c>
      <c r="I1311" s="141"/>
      <c r="J1311" s="141"/>
      <c r="K1311" s="141">
        <v>22.5</v>
      </c>
      <c r="L1311" s="141">
        <v>5.5</v>
      </c>
    </row>
    <row r="1312" ht="23.25" spans="1:12">
      <c r="A1312" s="141" t="s">
        <v>1313</v>
      </c>
      <c r="B1312" s="141" t="s">
        <v>1421</v>
      </c>
      <c r="C1312" s="142" t="s">
        <v>92</v>
      </c>
      <c r="D1312" s="141" t="s">
        <v>571</v>
      </c>
      <c r="E1312" s="141">
        <v>7</v>
      </c>
      <c r="F1312" s="141">
        <v>2.2</v>
      </c>
      <c r="G1312" s="141">
        <v>1.9</v>
      </c>
      <c r="H1312" s="141">
        <v>3.4</v>
      </c>
      <c r="I1312" s="141">
        <v>2</v>
      </c>
      <c r="J1312" s="141">
        <v>3.4</v>
      </c>
      <c r="K1312" s="141">
        <v>5</v>
      </c>
      <c r="L1312" s="141">
        <v>3.7</v>
      </c>
    </row>
    <row r="1313" ht="23.25" spans="1:12">
      <c r="A1313" s="141" t="s">
        <v>1313</v>
      </c>
      <c r="B1313" s="141" t="s">
        <v>1422</v>
      </c>
      <c r="C1313" s="142" t="s">
        <v>92</v>
      </c>
      <c r="D1313" s="141" t="s">
        <v>571</v>
      </c>
      <c r="E1313" s="141">
        <v>11</v>
      </c>
      <c r="F1313" s="141">
        <v>3.4</v>
      </c>
      <c r="G1313" s="141">
        <v>2.5</v>
      </c>
      <c r="H1313" s="141">
        <v>8.2</v>
      </c>
      <c r="I1313" s="141">
        <v>5.3</v>
      </c>
      <c r="J1313" s="141">
        <v>3.4</v>
      </c>
      <c r="K1313" s="141">
        <v>20.5</v>
      </c>
      <c r="L1313" s="141">
        <v>3.7</v>
      </c>
    </row>
    <row r="1314" ht="23.25" spans="1:12">
      <c r="A1314" s="141" t="s">
        <v>1313</v>
      </c>
      <c r="B1314" s="141" t="s">
        <v>1423</v>
      </c>
      <c r="C1314" s="142" t="s">
        <v>92</v>
      </c>
      <c r="D1314" s="141" t="s">
        <v>571</v>
      </c>
      <c r="E1314" s="141">
        <v>7.4</v>
      </c>
      <c r="F1314" s="141">
        <v>2.5</v>
      </c>
      <c r="G1314" s="141">
        <v>1.9</v>
      </c>
      <c r="H1314" s="141">
        <v>2.9</v>
      </c>
      <c r="I1314" s="141"/>
      <c r="J1314" s="141"/>
      <c r="K1314" s="141">
        <v>33.4</v>
      </c>
      <c r="L1314" s="141">
        <v>3.3</v>
      </c>
    </row>
    <row r="1315" ht="23.25" spans="1:12">
      <c r="A1315" s="141" t="s">
        <v>1313</v>
      </c>
      <c r="B1315" s="141" t="s">
        <v>1424</v>
      </c>
      <c r="C1315" s="142" t="s">
        <v>92</v>
      </c>
      <c r="D1315" s="141" t="s">
        <v>571</v>
      </c>
      <c r="E1315" s="141">
        <v>4.1</v>
      </c>
      <c r="F1315" s="141">
        <v>2.2</v>
      </c>
      <c r="G1315" s="141">
        <v>1.4</v>
      </c>
      <c r="H1315" s="141">
        <v>23.4</v>
      </c>
      <c r="I1315" s="141"/>
      <c r="J1315" s="141"/>
      <c r="K1315" s="141">
        <v>17.5</v>
      </c>
      <c r="L1315" s="141">
        <v>3.5</v>
      </c>
    </row>
    <row r="1316" ht="23.25" spans="1:12">
      <c r="A1316" s="141" t="s">
        <v>1313</v>
      </c>
      <c r="B1316" s="141" t="s">
        <v>1425</v>
      </c>
      <c r="C1316" s="142" t="s">
        <v>92</v>
      </c>
      <c r="D1316" s="141" t="s">
        <v>571</v>
      </c>
      <c r="E1316" s="141">
        <v>11.6</v>
      </c>
      <c r="F1316" s="141">
        <v>6</v>
      </c>
      <c r="G1316" s="141">
        <v>2.5</v>
      </c>
      <c r="H1316" s="141">
        <v>3.1</v>
      </c>
      <c r="I1316" s="141">
        <v>1.1</v>
      </c>
      <c r="J1316" s="141">
        <v>1.6</v>
      </c>
      <c r="K1316" s="141">
        <v>15.8</v>
      </c>
      <c r="L1316" s="141">
        <v>3.4</v>
      </c>
    </row>
    <row r="1317" ht="23.25" spans="1:12">
      <c r="A1317" s="141" t="s">
        <v>1313</v>
      </c>
      <c r="B1317" s="141" t="s">
        <v>1426</v>
      </c>
      <c r="C1317" s="142" t="s">
        <v>92</v>
      </c>
      <c r="D1317" s="141" t="s">
        <v>571</v>
      </c>
      <c r="E1317" s="141">
        <v>5.7</v>
      </c>
      <c r="F1317" s="141">
        <v>2.5</v>
      </c>
      <c r="G1317" s="141">
        <v>2.5</v>
      </c>
      <c r="H1317" s="141">
        <v>11.2</v>
      </c>
      <c r="I1317" s="141"/>
      <c r="J1317" s="141"/>
      <c r="K1317" s="141">
        <v>17.4</v>
      </c>
      <c r="L1317" s="141">
        <v>3.9</v>
      </c>
    </row>
    <row r="1318" ht="23.25" spans="1:12">
      <c r="A1318" s="141" t="s">
        <v>1313</v>
      </c>
      <c r="B1318" s="141" t="s">
        <v>1427</v>
      </c>
      <c r="C1318" s="142" t="s">
        <v>140</v>
      </c>
      <c r="D1318" s="141" t="s">
        <v>571</v>
      </c>
      <c r="E1318" s="141">
        <v>4.4</v>
      </c>
      <c r="F1318" s="141">
        <v>6.5</v>
      </c>
      <c r="G1318" s="141">
        <v>1.2</v>
      </c>
      <c r="H1318" s="141">
        <v>20.7</v>
      </c>
      <c r="I1318" s="141">
        <v>2.2</v>
      </c>
      <c r="J1318" s="141">
        <v>3</v>
      </c>
      <c r="K1318" s="141">
        <v>1.4</v>
      </c>
      <c r="L1318" s="141">
        <v>7.4</v>
      </c>
    </row>
    <row r="1319" ht="23.25" spans="1:12">
      <c r="A1319" s="141" t="s">
        <v>1313</v>
      </c>
      <c r="B1319" s="141" t="s">
        <v>1428</v>
      </c>
      <c r="C1319" s="142" t="s">
        <v>424</v>
      </c>
      <c r="D1319" s="141" t="s">
        <v>571</v>
      </c>
      <c r="E1319" s="141">
        <v>5.8</v>
      </c>
      <c r="F1319" s="141">
        <v>12.8</v>
      </c>
      <c r="G1319" s="141">
        <v>1.2</v>
      </c>
      <c r="H1319" s="141">
        <v>2</v>
      </c>
      <c r="I1319" s="141">
        <v>1.6</v>
      </c>
      <c r="J1319" s="141">
        <v>3.8</v>
      </c>
      <c r="K1319" s="141">
        <v>2.4</v>
      </c>
      <c r="L1319" s="141">
        <v>10.4</v>
      </c>
    </row>
    <row r="1320" ht="23.25" spans="1:12">
      <c r="A1320" s="141" t="s">
        <v>1313</v>
      </c>
      <c r="B1320" s="141" t="s">
        <v>1429</v>
      </c>
      <c r="C1320" s="142" t="s">
        <v>824</v>
      </c>
      <c r="D1320" s="141" t="s">
        <v>571</v>
      </c>
      <c r="E1320" s="141">
        <v>4.3</v>
      </c>
      <c r="F1320" s="141">
        <v>4.7</v>
      </c>
      <c r="G1320" s="141">
        <v>1.7</v>
      </c>
      <c r="H1320" s="141">
        <v>1.6</v>
      </c>
      <c r="I1320" s="141">
        <v>1.4</v>
      </c>
      <c r="J1320" s="141">
        <v>10.9</v>
      </c>
      <c r="K1320" s="141">
        <v>7.9</v>
      </c>
      <c r="L1320" s="141">
        <v>9.4</v>
      </c>
    </row>
    <row r="1321" ht="23.25" spans="1:12">
      <c r="A1321" s="141" t="s">
        <v>1313</v>
      </c>
      <c r="B1321" s="141" t="s">
        <v>1430</v>
      </c>
      <c r="C1321" s="142" t="s">
        <v>266</v>
      </c>
      <c r="D1321" s="141" t="s">
        <v>571</v>
      </c>
      <c r="E1321" s="141">
        <v>4</v>
      </c>
      <c r="F1321" s="141">
        <v>8.2</v>
      </c>
      <c r="G1321" s="141">
        <v>1.9</v>
      </c>
      <c r="H1321" s="141">
        <v>3.6</v>
      </c>
      <c r="I1321" s="141">
        <v>1</v>
      </c>
      <c r="J1321" s="141">
        <v>1.5</v>
      </c>
      <c r="K1321" s="141">
        <v>12.9</v>
      </c>
      <c r="L1321" s="141">
        <v>3.7</v>
      </c>
    </row>
    <row r="1322" ht="23.25" spans="1:12">
      <c r="A1322" s="141" t="s">
        <v>1313</v>
      </c>
      <c r="B1322" s="141" t="s">
        <v>1431</v>
      </c>
      <c r="C1322" s="142" t="s">
        <v>534</v>
      </c>
      <c r="D1322" s="141" t="s">
        <v>571</v>
      </c>
      <c r="E1322" s="141">
        <v>6.4</v>
      </c>
      <c r="F1322" s="141">
        <v>1.2</v>
      </c>
      <c r="G1322" s="141">
        <v>1.1</v>
      </c>
      <c r="H1322" s="141">
        <v>20.2</v>
      </c>
      <c r="I1322" s="141">
        <v>5.1</v>
      </c>
      <c r="J1322" s="141">
        <v>3.7</v>
      </c>
      <c r="K1322" s="141">
        <v>6.8</v>
      </c>
      <c r="L1322" s="141">
        <v>37</v>
      </c>
    </row>
    <row r="1323" ht="23.25" spans="1:12">
      <c r="A1323" s="141" t="s">
        <v>1313</v>
      </c>
      <c r="B1323" s="141" t="s">
        <v>1432</v>
      </c>
      <c r="C1323" s="142" t="s">
        <v>140</v>
      </c>
      <c r="D1323" s="141" t="s">
        <v>571</v>
      </c>
      <c r="E1323" s="141">
        <v>8.7</v>
      </c>
      <c r="F1323" s="141">
        <v>4</v>
      </c>
      <c r="G1323" s="141">
        <v>1.4</v>
      </c>
      <c r="H1323" s="141">
        <v>8.8</v>
      </c>
      <c r="I1323" s="141"/>
      <c r="J1323" s="141"/>
      <c r="K1323" s="141">
        <v>14</v>
      </c>
      <c r="L1323" s="141">
        <v>4</v>
      </c>
    </row>
    <row r="1324" ht="23.25" spans="1:12">
      <c r="A1324" s="141" t="s">
        <v>1313</v>
      </c>
      <c r="B1324" s="141" t="s">
        <v>1433</v>
      </c>
      <c r="C1324" s="142" t="s">
        <v>266</v>
      </c>
      <c r="D1324" s="141" t="s">
        <v>571</v>
      </c>
      <c r="E1324" s="141">
        <v>5.5</v>
      </c>
      <c r="F1324" s="141">
        <v>4.2</v>
      </c>
      <c r="G1324" s="141">
        <v>1.7</v>
      </c>
      <c r="H1324" s="141">
        <v>2.7</v>
      </c>
      <c r="I1324" s="141"/>
      <c r="J1324" s="141"/>
      <c r="K1324" s="141">
        <v>7.8</v>
      </c>
      <c r="L1324" s="141">
        <v>3.9</v>
      </c>
    </row>
    <row r="1325" ht="23.25" spans="1:12">
      <c r="A1325" s="141" t="s">
        <v>1313</v>
      </c>
      <c r="B1325" s="141" t="s">
        <v>1434</v>
      </c>
      <c r="C1325" s="142" t="s">
        <v>821</v>
      </c>
      <c r="D1325" s="141" t="s">
        <v>571</v>
      </c>
      <c r="E1325" s="141">
        <v>4.9</v>
      </c>
      <c r="F1325" s="141">
        <v>11.1</v>
      </c>
      <c r="G1325" s="141">
        <v>1</v>
      </c>
      <c r="H1325" s="141">
        <v>20</v>
      </c>
      <c r="I1325" s="141"/>
      <c r="J1325" s="141"/>
      <c r="K1325" s="141">
        <v>3.8</v>
      </c>
      <c r="L1325" s="141">
        <v>16.3</v>
      </c>
    </row>
    <row r="1326" ht="23.25" spans="1:12">
      <c r="A1326" s="141" t="s">
        <v>1313</v>
      </c>
      <c r="B1326" s="141" t="s">
        <v>1435</v>
      </c>
      <c r="C1326" s="142" t="s">
        <v>266</v>
      </c>
      <c r="D1326" s="141" t="s">
        <v>571</v>
      </c>
      <c r="E1326" s="141">
        <v>3.9</v>
      </c>
      <c r="F1326" s="141">
        <v>6.8</v>
      </c>
      <c r="G1326" s="141">
        <v>10.3</v>
      </c>
      <c r="H1326" s="141">
        <v>3.9</v>
      </c>
      <c r="I1326" s="141">
        <v>1.1</v>
      </c>
      <c r="J1326" s="141">
        <v>2.8</v>
      </c>
      <c r="K1326" s="141">
        <v>43.7</v>
      </c>
      <c r="L1326" s="141">
        <v>3.9</v>
      </c>
    </row>
    <row r="1327" ht="23.25" spans="1:12">
      <c r="A1327" s="141" t="s">
        <v>1313</v>
      </c>
      <c r="B1327" s="141" t="s">
        <v>1436</v>
      </c>
      <c r="C1327" s="142" t="s">
        <v>824</v>
      </c>
      <c r="D1327" s="141" t="s">
        <v>571</v>
      </c>
      <c r="E1327" s="141">
        <v>5.6</v>
      </c>
      <c r="F1327" s="141">
        <v>3.6</v>
      </c>
      <c r="G1327" s="141">
        <v>2.1</v>
      </c>
      <c r="H1327" s="141">
        <v>5.7</v>
      </c>
      <c r="I1327" s="141">
        <v>1.6</v>
      </c>
      <c r="J1327" s="141">
        <v>2.9</v>
      </c>
      <c r="K1327" s="141">
        <v>15.7</v>
      </c>
      <c r="L1327" s="141">
        <v>12.2</v>
      </c>
    </row>
    <row r="1328" ht="23.25" spans="1:12">
      <c r="A1328" s="141" t="s">
        <v>1313</v>
      </c>
      <c r="B1328" s="141" t="s">
        <v>1437</v>
      </c>
      <c r="C1328" s="142" t="s">
        <v>140</v>
      </c>
      <c r="D1328" s="141" t="s">
        <v>571</v>
      </c>
      <c r="E1328" s="141">
        <v>7.7</v>
      </c>
      <c r="F1328" s="141">
        <v>3.4</v>
      </c>
      <c r="G1328" s="141">
        <v>3.1</v>
      </c>
      <c r="H1328" s="141">
        <v>7.4</v>
      </c>
      <c r="I1328" s="141">
        <v>1.8</v>
      </c>
      <c r="J1328" s="141">
        <v>7.1</v>
      </c>
      <c r="K1328" s="141">
        <v>22</v>
      </c>
      <c r="L1328" s="141">
        <v>6.8</v>
      </c>
    </row>
    <row r="1329" ht="23.25" spans="1:12">
      <c r="A1329" s="141" t="s">
        <v>1313</v>
      </c>
      <c r="B1329" s="141" t="s">
        <v>1438</v>
      </c>
      <c r="C1329" s="142" t="s">
        <v>160</v>
      </c>
      <c r="D1329" s="141" t="s">
        <v>571</v>
      </c>
      <c r="E1329" s="141">
        <v>8.4</v>
      </c>
      <c r="F1329" s="141">
        <v>5</v>
      </c>
      <c r="G1329" s="141">
        <v>9.2</v>
      </c>
      <c r="H1329" s="141">
        <v>3.5</v>
      </c>
      <c r="I1329" s="141">
        <v>1.3</v>
      </c>
      <c r="J1329" s="141">
        <v>8.7</v>
      </c>
      <c r="K1329" s="141">
        <v>39.2</v>
      </c>
      <c r="L1329" s="141">
        <v>4.6</v>
      </c>
    </row>
    <row r="1330" ht="23.25" spans="1:12">
      <c r="A1330" s="141" t="s">
        <v>1313</v>
      </c>
      <c r="B1330" s="141" t="s">
        <v>1439</v>
      </c>
      <c r="C1330" s="142" t="s">
        <v>266</v>
      </c>
      <c r="D1330" s="141" t="s">
        <v>571</v>
      </c>
      <c r="E1330" s="141">
        <v>5.7</v>
      </c>
      <c r="F1330" s="141">
        <v>6.2</v>
      </c>
      <c r="G1330" s="141">
        <v>1.2</v>
      </c>
      <c r="H1330" s="141">
        <v>5.6</v>
      </c>
      <c r="I1330" s="141">
        <v>1.5</v>
      </c>
      <c r="J1330" s="141">
        <v>3.8</v>
      </c>
      <c r="K1330" s="141">
        <v>4.8</v>
      </c>
      <c r="L1330" s="141">
        <v>10.9</v>
      </c>
    </row>
    <row r="1331" ht="23.25" spans="1:12">
      <c r="A1331" s="141" t="s">
        <v>1313</v>
      </c>
      <c r="B1331" s="141" t="s">
        <v>1440</v>
      </c>
      <c r="C1331" s="142" t="s">
        <v>160</v>
      </c>
      <c r="D1331" s="141" t="s">
        <v>571</v>
      </c>
      <c r="E1331" s="141">
        <v>3.2</v>
      </c>
      <c r="F1331" s="141">
        <v>3.2</v>
      </c>
      <c r="G1331" s="141">
        <v>7.3</v>
      </c>
      <c r="H1331" s="141">
        <v>3.2</v>
      </c>
      <c r="I1331" s="141">
        <v>1.3</v>
      </c>
      <c r="J1331" s="141">
        <v>6.3</v>
      </c>
      <c r="K1331" s="141">
        <v>12.7</v>
      </c>
      <c r="L1331" s="141">
        <v>5.8</v>
      </c>
    </row>
    <row r="1332" ht="23.25" spans="1:12">
      <c r="A1332" s="141" t="s">
        <v>1313</v>
      </c>
      <c r="B1332" s="141" t="s">
        <v>1441</v>
      </c>
      <c r="C1332" s="142" t="s">
        <v>824</v>
      </c>
      <c r="D1332" s="141" t="s">
        <v>571</v>
      </c>
      <c r="E1332" s="141">
        <v>6</v>
      </c>
      <c r="F1332" s="141">
        <v>8</v>
      </c>
      <c r="G1332" s="141">
        <v>1.6</v>
      </c>
      <c r="H1332" s="141">
        <v>15.9</v>
      </c>
      <c r="I1332" s="141"/>
      <c r="J1332" s="141"/>
      <c r="K1332" s="141">
        <v>19.6</v>
      </c>
      <c r="L1332" s="141">
        <v>18.5</v>
      </c>
    </row>
    <row r="1333" ht="23.25" spans="1:12">
      <c r="A1333" s="141" t="s">
        <v>1313</v>
      </c>
      <c r="B1333" s="141" t="s">
        <v>1442</v>
      </c>
      <c r="C1333" s="142" t="s">
        <v>266</v>
      </c>
      <c r="D1333" s="141" t="s">
        <v>571</v>
      </c>
      <c r="E1333" s="141">
        <v>6.6</v>
      </c>
      <c r="F1333" s="141">
        <v>9.2</v>
      </c>
      <c r="G1333" s="141">
        <v>2</v>
      </c>
      <c r="H1333" s="141">
        <v>6</v>
      </c>
      <c r="I1333" s="141">
        <v>2.3</v>
      </c>
      <c r="J1333" s="141">
        <v>4.1</v>
      </c>
      <c r="K1333" s="141">
        <v>10.1</v>
      </c>
      <c r="L1333" s="141">
        <v>9.5</v>
      </c>
    </row>
    <row r="1334" ht="23.25" spans="1:12">
      <c r="A1334" s="141" t="s">
        <v>1313</v>
      </c>
      <c r="B1334" s="141" t="s">
        <v>1443</v>
      </c>
      <c r="C1334" s="142" t="s">
        <v>1234</v>
      </c>
      <c r="D1334" s="141" t="s">
        <v>571</v>
      </c>
      <c r="E1334" s="141">
        <v>6.4</v>
      </c>
      <c r="F1334" s="141">
        <v>12.5</v>
      </c>
      <c r="G1334" s="141">
        <v>1.1</v>
      </c>
      <c r="H1334" s="141">
        <v>4</v>
      </c>
      <c r="I1334" s="141">
        <v>2.5</v>
      </c>
      <c r="J1334" s="141">
        <v>4.7</v>
      </c>
      <c r="K1334" s="141">
        <v>7.3</v>
      </c>
      <c r="L1334" s="141">
        <v>1</v>
      </c>
    </row>
    <row r="1335" ht="23.25" spans="1:12">
      <c r="A1335" s="141" t="s">
        <v>1313</v>
      </c>
      <c r="B1335" s="141" t="s">
        <v>1444</v>
      </c>
      <c r="C1335" s="142" t="s">
        <v>424</v>
      </c>
      <c r="D1335" s="141" t="s">
        <v>571</v>
      </c>
      <c r="E1335" s="141">
        <v>5.6</v>
      </c>
      <c r="F1335" s="141">
        <v>13.2</v>
      </c>
      <c r="G1335" s="141">
        <v>1.2</v>
      </c>
      <c r="H1335" s="141">
        <v>4.4</v>
      </c>
      <c r="I1335" s="141">
        <v>1.5</v>
      </c>
      <c r="J1335" s="141">
        <v>9.7</v>
      </c>
      <c r="K1335" s="141">
        <v>3.8</v>
      </c>
      <c r="L1335" s="141">
        <v>35.4</v>
      </c>
    </row>
    <row r="1336" ht="23.25" spans="1:12">
      <c r="A1336" s="141" t="s">
        <v>1313</v>
      </c>
      <c r="B1336" s="141" t="s">
        <v>1445</v>
      </c>
      <c r="C1336" s="142" t="s">
        <v>1446</v>
      </c>
      <c r="D1336" s="141" t="s">
        <v>571</v>
      </c>
      <c r="E1336" s="141">
        <v>9.2</v>
      </c>
      <c r="F1336" s="141">
        <v>11</v>
      </c>
      <c r="G1336" s="141">
        <v>2.5</v>
      </c>
      <c r="H1336" s="141">
        <v>9.1</v>
      </c>
      <c r="I1336" s="141">
        <v>1.5</v>
      </c>
      <c r="J1336" s="141">
        <v>1.4</v>
      </c>
      <c r="K1336" s="141">
        <v>38.5</v>
      </c>
      <c r="L1336" s="141">
        <v>47.9</v>
      </c>
    </row>
    <row r="1337" ht="23.25" spans="1:12">
      <c r="A1337" s="141" t="s">
        <v>1313</v>
      </c>
      <c r="B1337" s="141" t="s">
        <v>1447</v>
      </c>
      <c r="C1337" s="142" t="s">
        <v>1448</v>
      </c>
      <c r="D1337" s="141" t="s">
        <v>571</v>
      </c>
      <c r="E1337" s="141">
        <v>7.6</v>
      </c>
      <c r="F1337" s="141">
        <v>12.8</v>
      </c>
      <c r="G1337" s="141">
        <v>1</v>
      </c>
      <c r="H1337" s="141">
        <v>4.3</v>
      </c>
      <c r="I1337" s="141"/>
      <c r="J1337" s="141"/>
      <c r="K1337" s="141">
        <v>5.5</v>
      </c>
      <c r="L1337" s="141">
        <v>24.7</v>
      </c>
    </row>
    <row r="1338" ht="23.25" spans="1:12">
      <c r="A1338" s="141" t="s">
        <v>1313</v>
      </c>
      <c r="B1338" s="141" t="s">
        <v>1449</v>
      </c>
      <c r="C1338" s="142" t="s">
        <v>266</v>
      </c>
      <c r="D1338" s="141" t="s">
        <v>571</v>
      </c>
      <c r="E1338" s="141">
        <v>3.4</v>
      </c>
      <c r="F1338" s="141">
        <v>3.2</v>
      </c>
      <c r="G1338" s="141">
        <v>1.4</v>
      </c>
      <c r="H1338" s="141">
        <v>6.1</v>
      </c>
      <c r="I1338" s="141"/>
      <c r="J1338" s="141">
        <v>22.2</v>
      </c>
      <c r="K1338" s="141">
        <v>12.2</v>
      </c>
      <c r="L1338" s="141">
        <v>3.7</v>
      </c>
    </row>
    <row r="1339" ht="23.25" spans="1:12">
      <c r="A1339" s="141" t="s">
        <v>1313</v>
      </c>
      <c r="B1339" s="141" t="s">
        <v>1450</v>
      </c>
      <c r="C1339" s="142" t="s">
        <v>140</v>
      </c>
      <c r="D1339" s="141" t="s">
        <v>571</v>
      </c>
      <c r="E1339" s="141">
        <v>4.1</v>
      </c>
      <c r="F1339" s="141">
        <v>2.1</v>
      </c>
      <c r="G1339" s="141">
        <v>1.8</v>
      </c>
      <c r="H1339" s="141">
        <v>4.9</v>
      </c>
      <c r="I1339" s="141">
        <v>1.6</v>
      </c>
      <c r="J1339" s="141">
        <v>4.1</v>
      </c>
      <c r="K1339" s="141">
        <v>8.3</v>
      </c>
      <c r="L1339" s="141">
        <v>5.6</v>
      </c>
    </row>
    <row r="1340" ht="23.25" spans="1:12">
      <c r="A1340" s="141" t="s">
        <v>1313</v>
      </c>
      <c r="B1340" s="141" t="s">
        <v>1451</v>
      </c>
      <c r="C1340" s="142" t="s">
        <v>824</v>
      </c>
      <c r="D1340" s="141" t="s">
        <v>571</v>
      </c>
      <c r="E1340" s="141">
        <v>4.7</v>
      </c>
      <c r="F1340" s="141">
        <v>9.5</v>
      </c>
      <c r="G1340" s="141">
        <v>1.7</v>
      </c>
      <c r="H1340" s="141">
        <v>8.6</v>
      </c>
      <c r="I1340" s="141">
        <v>1.1</v>
      </c>
      <c r="J1340" s="141">
        <v>4.6</v>
      </c>
      <c r="K1340" s="141">
        <v>13.6</v>
      </c>
      <c r="L1340" s="141">
        <v>11.2</v>
      </c>
    </row>
    <row r="1341" ht="23.25" spans="1:12">
      <c r="A1341" s="141" t="s">
        <v>1313</v>
      </c>
      <c r="B1341" s="141" t="s">
        <v>1452</v>
      </c>
      <c r="C1341" s="142" t="s">
        <v>160</v>
      </c>
      <c r="D1341" s="141" t="s">
        <v>571</v>
      </c>
      <c r="E1341" s="141">
        <v>7.9</v>
      </c>
      <c r="F1341" s="141">
        <v>4.6</v>
      </c>
      <c r="G1341" s="141">
        <v>3.4</v>
      </c>
      <c r="H1341" s="141">
        <v>3.2</v>
      </c>
      <c r="I1341" s="141">
        <v>1.4</v>
      </c>
      <c r="J1341" s="141">
        <v>10.8</v>
      </c>
      <c r="K1341" s="141">
        <v>32.1</v>
      </c>
      <c r="L1341" s="141">
        <v>4.4</v>
      </c>
    </row>
    <row r="1342" ht="23.25" spans="1:12">
      <c r="A1342" s="141" t="s">
        <v>1313</v>
      </c>
      <c r="B1342" s="141" t="s">
        <v>1453</v>
      </c>
      <c r="C1342" s="142" t="s">
        <v>266</v>
      </c>
      <c r="D1342" s="141" t="s">
        <v>571</v>
      </c>
      <c r="E1342" s="141">
        <v>10</v>
      </c>
      <c r="F1342" s="141">
        <v>4.1</v>
      </c>
      <c r="G1342" s="141">
        <v>1.7</v>
      </c>
      <c r="H1342" s="141">
        <v>5.7</v>
      </c>
      <c r="I1342" s="141">
        <v>1.1</v>
      </c>
      <c r="J1342" s="141">
        <v>25.7</v>
      </c>
      <c r="K1342" s="141">
        <v>13.9</v>
      </c>
      <c r="L1342" s="141">
        <v>3.9</v>
      </c>
    </row>
    <row r="1343" ht="23.25" spans="1:12">
      <c r="A1343" s="141" t="s">
        <v>1313</v>
      </c>
      <c r="B1343" s="141" t="s">
        <v>1454</v>
      </c>
      <c r="C1343" s="142" t="s">
        <v>160</v>
      </c>
      <c r="D1343" s="141" t="s">
        <v>571</v>
      </c>
      <c r="E1343" s="141">
        <v>5.9</v>
      </c>
      <c r="F1343" s="141">
        <v>14.5</v>
      </c>
      <c r="G1343" s="141">
        <v>2.3</v>
      </c>
      <c r="H1343" s="141">
        <v>12.7</v>
      </c>
      <c r="I1343" s="141">
        <v>2.2</v>
      </c>
      <c r="J1343" s="141">
        <v>7.7</v>
      </c>
      <c r="K1343" s="141">
        <v>16.3</v>
      </c>
      <c r="L1343" s="141">
        <v>5.1</v>
      </c>
    </row>
    <row r="1344" ht="23.25" spans="1:12">
      <c r="A1344" s="141" t="s">
        <v>1313</v>
      </c>
      <c r="B1344" s="141" t="s">
        <v>1455</v>
      </c>
      <c r="C1344" s="142" t="s">
        <v>266</v>
      </c>
      <c r="D1344" s="141" t="s">
        <v>571</v>
      </c>
      <c r="E1344" s="141">
        <v>4.5</v>
      </c>
      <c r="F1344" s="141">
        <v>7.2</v>
      </c>
      <c r="G1344" s="141">
        <v>1.4</v>
      </c>
      <c r="H1344" s="141">
        <v>2.8</v>
      </c>
      <c r="I1344" s="141">
        <v>1.1</v>
      </c>
      <c r="J1344" s="141">
        <v>5.9</v>
      </c>
      <c r="K1344" s="141">
        <v>5.1</v>
      </c>
      <c r="L1344" s="141">
        <v>3.8</v>
      </c>
    </row>
    <row r="1345" ht="23.25" spans="1:12">
      <c r="A1345" s="141" t="s">
        <v>1313</v>
      </c>
      <c r="B1345" s="141" t="s">
        <v>1456</v>
      </c>
      <c r="C1345" s="142" t="s">
        <v>92</v>
      </c>
      <c r="D1345" s="141" t="s">
        <v>571</v>
      </c>
      <c r="E1345" s="141">
        <v>4.1</v>
      </c>
      <c r="F1345" s="141">
        <v>9.7</v>
      </c>
      <c r="G1345" s="141">
        <v>1.1</v>
      </c>
      <c r="H1345" s="141">
        <v>15</v>
      </c>
      <c r="I1345" s="141">
        <v>8.4</v>
      </c>
      <c r="J1345" s="141">
        <v>5.9</v>
      </c>
      <c r="K1345" s="141">
        <v>1.6</v>
      </c>
      <c r="L1345" s="141">
        <v>9.9</v>
      </c>
    </row>
    <row r="1346" ht="23.25" spans="1:12">
      <c r="A1346" s="141" t="s">
        <v>1313</v>
      </c>
      <c r="B1346" s="141" t="s">
        <v>1457</v>
      </c>
      <c r="C1346" s="142" t="s">
        <v>140</v>
      </c>
      <c r="D1346" s="141" t="s">
        <v>571</v>
      </c>
      <c r="E1346" s="141">
        <v>2.9</v>
      </c>
      <c r="F1346" s="141">
        <v>17.3</v>
      </c>
      <c r="G1346" s="141">
        <v>1</v>
      </c>
      <c r="H1346" s="141">
        <v>6.1</v>
      </c>
      <c r="I1346" s="141">
        <v>1.5</v>
      </c>
      <c r="J1346" s="141">
        <v>1.2</v>
      </c>
      <c r="K1346" s="141">
        <v>2.2</v>
      </c>
      <c r="L1346" s="141">
        <v>3.9</v>
      </c>
    </row>
    <row r="1347" ht="23.25" spans="1:12">
      <c r="A1347" s="141" t="s">
        <v>1313</v>
      </c>
      <c r="B1347" s="141" t="s">
        <v>1458</v>
      </c>
      <c r="C1347" s="142" t="s">
        <v>821</v>
      </c>
      <c r="D1347" s="141" t="s">
        <v>571</v>
      </c>
      <c r="E1347" s="141">
        <v>9.1</v>
      </c>
      <c r="F1347" s="141">
        <v>11</v>
      </c>
      <c r="G1347" s="141">
        <v>2.8</v>
      </c>
      <c r="H1347" s="141">
        <v>3.7</v>
      </c>
      <c r="I1347" s="141"/>
      <c r="J1347" s="141"/>
      <c r="K1347" s="141">
        <v>17</v>
      </c>
      <c r="L1347" s="141">
        <v>29.6</v>
      </c>
    </row>
    <row r="1348" ht="23.25" spans="1:12">
      <c r="A1348" s="141" t="s">
        <v>1313</v>
      </c>
      <c r="B1348" s="141" t="s">
        <v>1459</v>
      </c>
      <c r="C1348" s="142" t="s">
        <v>153</v>
      </c>
      <c r="D1348" s="141" t="s">
        <v>571</v>
      </c>
      <c r="E1348" s="141">
        <v>2.9</v>
      </c>
      <c r="F1348" s="141">
        <v>4.6</v>
      </c>
      <c r="G1348" s="141">
        <v>3.8</v>
      </c>
      <c r="H1348" s="141">
        <v>16.6</v>
      </c>
      <c r="I1348" s="141">
        <v>1.4</v>
      </c>
      <c r="J1348" s="141">
        <v>2</v>
      </c>
      <c r="K1348" s="141">
        <v>14.6</v>
      </c>
      <c r="L1348" s="141">
        <v>2.9</v>
      </c>
    </row>
    <row r="1349" ht="23.25" spans="1:12">
      <c r="A1349" s="141" t="s">
        <v>1313</v>
      </c>
      <c r="B1349" s="141" t="s">
        <v>1460</v>
      </c>
      <c r="C1349" s="142" t="s">
        <v>153</v>
      </c>
      <c r="D1349" s="141" t="s">
        <v>571</v>
      </c>
      <c r="E1349" s="141">
        <v>8.9</v>
      </c>
      <c r="F1349" s="141">
        <v>3.2</v>
      </c>
      <c r="G1349" s="141">
        <v>3.6</v>
      </c>
      <c r="H1349" s="141">
        <v>10.9</v>
      </c>
      <c r="I1349" s="141">
        <v>1.6</v>
      </c>
      <c r="J1349" s="141">
        <v>6</v>
      </c>
      <c r="K1349" s="141">
        <v>54.5</v>
      </c>
      <c r="L1349" s="141">
        <v>7.5</v>
      </c>
    </row>
    <row r="1350" ht="23.25" spans="1:12">
      <c r="A1350" s="141" t="s">
        <v>1313</v>
      </c>
      <c r="B1350" s="141" t="s">
        <v>1461</v>
      </c>
      <c r="C1350" s="142" t="s">
        <v>153</v>
      </c>
      <c r="D1350" s="141" t="s">
        <v>571</v>
      </c>
      <c r="E1350" s="141">
        <v>8.2</v>
      </c>
      <c r="F1350" s="141">
        <v>3</v>
      </c>
      <c r="G1350" s="141">
        <v>3.2</v>
      </c>
      <c r="H1350" s="141">
        <v>9.8</v>
      </c>
      <c r="I1350" s="141">
        <v>1.6</v>
      </c>
      <c r="J1350" s="141">
        <v>6.1</v>
      </c>
      <c r="K1350" s="141">
        <v>50.1</v>
      </c>
      <c r="L1350" s="141">
        <v>10.4</v>
      </c>
    </row>
    <row r="1351" ht="23.25" spans="1:12">
      <c r="A1351" s="141" t="s">
        <v>1313</v>
      </c>
      <c r="B1351" s="141" t="s">
        <v>1462</v>
      </c>
      <c r="C1351" s="142" t="s">
        <v>153</v>
      </c>
      <c r="D1351" s="141" t="s">
        <v>571</v>
      </c>
      <c r="E1351" s="141">
        <v>3.3</v>
      </c>
      <c r="F1351" s="141">
        <v>3</v>
      </c>
      <c r="G1351" s="141">
        <v>3.2</v>
      </c>
      <c r="H1351" s="141">
        <v>11.2</v>
      </c>
      <c r="I1351" s="141">
        <v>1.2</v>
      </c>
      <c r="J1351" s="141">
        <v>2.9</v>
      </c>
      <c r="K1351" s="141">
        <v>28.4</v>
      </c>
      <c r="L1351" s="141">
        <v>2.7</v>
      </c>
    </row>
    <row r="1352" ht="23.25" spans="1:12">
      <c r="A1352" s="141" t="s">
        <v>1313</v>
      </c>
      <c r="B1352" s="141" t="s">
        <v>1463</v>
      </c>
      <c r="C1352" s="142" t="s">
        <v>153</v>
      </c>
      <c r="D1352" s="141" t="s">
        <v>571</v>
      </c>
      <c r="E1352" s="141">
        <v>3.2</v>
      </c>
      <c r="F1352" s="141">
        <v>1.5</v>
      </c>
      <c r="G1352" s="141">
        <v>4.4</v>
      </c>
      <c r="H1352" s="141">
        <v>7.8</v>
      </c>
      <c r="I1352" s="141">
        <v>1.3</v>
      </c>
      <c r="J1352" s="141">
        <v>4.1</v>
      </c>
      <c r="K1352" s="141">
        <v>26.7</v>
      </c>
      <c r="L1352" s="141">
        <v>2.7</v>
      </c>
    </row>
    <row r="1353" ht="23.25" spans="1:12">
      <c r="A1353" s="141" t="s">
        <v>1313</v>
      </c>
      <c r="B1353" s="141" t="s">
        <v>1464</v>
      </c>
      <c r="C1353" s="142" t="s">
        <v>153</v>
      </c>
      <c r="D1353" s="141" t="s">
        <v>571</v>
      </c>
      <c r="E1353" s="141">
        <v>5.3</v>
      </c>
      <c r="F1353" s="141">
        <v>1.7</v>
      </c>
      <c r="G1353" s="141">
        <v>4.9</v>
      </c>
      <c r="H1353" s="141">
        <v>14.5</v>
      </c>
      <c r="I1353" s="141">
        <v>1.3</v>
      </c>
      <c r="J1353" s="141">
        <v>2.9</v>
      </c>
      <c r="K1353" s="141">
        <v>37.1</v>
      </c>
      <c r="L1353" s="141">
        <v>4.8</v>
      </c>
    </row>
    <row r="1354" ht="23.25" spans="1:12">
      <c r="A1354" s="141" t="s">
        <v>1313</v>
      </c>
      <c r="B1354" s="141" t="s">
        <v>1465</v>
      </c>
      <c r="C1354" s="142" t="s">
        <v>153</v>
      </c>
      <c r="D1354" s="141" t="s">
        <v>571</v>
      </c>
      <c r="E1354" s="141">
        <v>3.1</v>
      </c>
      <c r="F1354" s="141">
        <v>2.2</v>
      </c>
      <c r="G1354" s="141">
        <v>3.3</v>
      </c>
      <c r="H1354" s="141">
        <v>12.8</v>
      </c>
      <c r="I1354" s="141">
        <v>1.4</v>
      </c>
      <c r="J1354" s="141">
        <v>2.5</v>
      </c>
      <c r="K1354" s="141">
        <v>44.7</v>
      </c>
      <c r="L1354" s="141">
        <v>2.8</v>
      </c>
    </row>
    <row r="1355" ht="23.25" spans="1:12">
      <c r="A1355" s="141" t="s">
        <v>1313</v>
      </c>
      <c r="B1355" s="141" t="s">
        <v>1466</v>
      </c>
      <c r="C1355" s="142" t="s">
        <v>153</v>
      </c>
      <c r="D1355" s="141" t="s">
        <v>571</v>
      </c>
      <c r="E1355" s="141">
        <v>4.5</v>
      </c>
      <c r="F1355" s="141">
        <v>2.1</v>
      </c>
      <c r="G1355" s="141">
        <v>8.6</v>
      </c>
      <c r="H1355" s="141">
        <v>14.6</v>
      </c>
      <c r="I1355" s="141">
        <v>2</v>
      </c>
      <c r="J1355" s="141">
        <v>3.3</v>
      </c>
      <c r="K1355" s="141">
        <v>25.2</v>
      </c>
      <c r="L1355" s="141">
        <v>4.1</v>
      </c>
    </row>
    <row r="1356" ht="23.25" spans="1:12">
      <c r="A1356" s="141" t="s">
        <v>1313</v>
      </c>
      <c r="B1356" s="141" t="s">
        <v>1467</v>
      </c>
      <c r="C1356" s="142" t="s">
        <v>153</v>
      </c>
      <c r="D1356" s="141" t="s">
        <v>571</v>
      </c>
      <c r="E1356" s="141">
        <v>6.9</v>
      </c>
      <c r="F1356" s="141">
        <v>3</v>
      </c>
      <c r="G1356" s="141">
        <v>5.9</v>
      </c>
      <c r="H1356" s="141">
        <v>10.2</v>
      </c>
      <c r="I1356" s="141">
        <v>1.3</v>
      </c>
      <c r="J1356" s="141">
        <v>1.4</v>
      </c>
      <c r="K1356" s="141">
        <v>44.2</v>
      </c>
      <c r="L1356" s="141">
        <v>2.7</v>
      </c>
    </row>
    <row r="1357" ht="23.25" spans="1:12">
      <c r="A1357" s="141" t="s">
        <v>1313</v>
      </c>
      <c r="B1357" s="141" t="s">
        <v>1468</v>
      </c>
      <c r="C1357" s="142" t="s">
        <v>153</v>
      </c>
      <c r="D1357" s="141" t="s">
        <v>571</v>
      </c>
      <c r="E1357" s="141">
        <v>2.7</v>
      </c>
      <c r="F1357" s="141">
        <v>1.9</v>
      </c>
      <c r="G1357" s="141">
        <v>2.2</v>
      </c>
      <c r="H1357" s="141">
        <v>13.5</v>
      </c>
      <c r="I1357" s="141"/>
      <c r="J1357" s="141"/>
      <c r="K1357" s="141">
        <v>9</v>
      </c>
      <c r="L1357" s="141">
        <v>3.2</v>
      </c>
    </row>
    <row r="1358" ht="23.25" spans="1:12">
      <c r="A1358" s="141" t="s">
        <v>1313</v>
      </c>
      <c r="B1358" s="141" t="s">
        <v>1469</v>
      </c>
      <c r="C1358" s="142" t="s">
        <v>153</v>
      </c>
      <c r="D1358" s="141" t="s">
        <v>571</v>
      </c>
      <c r="E1358" s="141">
        <v>2.8</v>
      </c>
      <c r="F1358" s="141">
        <v>1.9</v>
      </c>
      <c r="G1358" s="141">
        <v>2.5</v>
      </c>
      <c r="H1358" s="141">
        <v>8</v>
      </c>
      <c r="I1358" s="141">
        <v>1</v>
      </c>
      <c r="J1358" s="141">
        <v>3.2</v>
      </c>
      <c r="K1358" s="141">
        <v>28.8</v>
      </c>
      <c r="L1358" s="141">
        <v>2.6</v>
      </c>
    </row>
    <row r="1359" ht="23.25" spans="1:12">
      <c r="A1359" s="141" t="s">
        <v>1313</v>
      </c>
      <c r="B1359" s="141" t="s">
        <v>1470</v>
      </c>
      <c r="C1359" s="142" t="s">
        <v>153</v>
      </c>
      <c r="D1359" s="141" t="s">
        <v>571</v>
      </c>
      <c r="E1359" s="141">
        <v>3.8</v>
      </c>
      <c r="F1359" s="141">
        <v>2.2</v>
      </c>
      <c r="G1359" s="141">
        <v>2.7</v>
      </c>
      <c r="H1359" s="141">
        <v>8.1</v>
      </c>
      <c r="I1359" s="141"/>
      <c r="J1359" s="141"/>
      <c r="K1359" s="141">
        <v>35.4</v>
      </c>
      <c r="L1359" s="141">
        <v>5.3</v>
      </c>
    </row>
    <row r="1360" ht="23.25" spans="1:12">
      <c r="A1360" s="141" t="s">
        <v>1313</v>
      </c>
      <c r="B1360" s="141" t="s">
        <v>1471</v>
      </c>
      <c r="C1360" s="142" t="s">
        <v>153</v>
      </c>
      <c r="D1360" s="141" t="s">
        <v>571</v>
      </c>
      <c r="E1360" s="141">
        <v>3.2</v>
      </c>
      <c r="F1360" s="141">
        <v>9.2</v>
      </c>
      <c r="G1360" s="141">
        <v>1.8</v>
      </c>
      <c r="H1360" s="141">
        <v>9.1</v>
      </c>
      <c r="I1360" s="141">
        <v>1.2</v>
      </c>
      <c r="J1360" s="141">
        <v>5.7</v>
      </c>
      <c r="K1360" s="141">
        <v>7.2</v>
      </c>
      <c r="L1360" s="141">
        <v>57.5</v>
      </c>
    </row>
    <row r="1361" ht="23.25" spans="1:12">
      <c r="A1361" s="141" t="s">
        <v>1313</v>
      </c>
      <c r="B1361" s="141" t="s">
        <v>1472</v>
      </c>
      <c r="C1361" s="142" t="s">
        <v>153</v>
      </c>
      <c r="D1361" s="141" t="s">
        <v>571</v>
      </c>
      <c r="E1361" s="141">
        <v>3.2</v>
      </c>
      <c r="F1361" s="141">
        <v>1.4</v>
      </c>
      <c r="G1361" s="141">
        <v>1.9</v>
      </c>
      <c r="H1361" s="141">
        <v>27.6</v>
      </c>
      <c r="I1361" s="141"/>
      <c r="J1361" s="141"/>
      <c r="K1361" s="141">
        <v>10.4</v>
      </c>
      <c r="L1361" s="141">
        <v>3.2</v>
      </c>
    </row>
    <row r="1362" ht="23.25" spans="1:12">
      <c r="A1362" s="141" t="s">
        <v>1313</v>
      </c>
      <c r="B1362" s="141" t="s">
        <v>1473</v>
      </c>
      <c r="C1362" s="142" t="s">
        <v>680</v>
      </c>
      <c r="D1362" s="141" t="s">
        <v>571</v>
      </c>
      <c r="E1362" s="141">
        <v>3</v>
      </c>
      <c r="F1362" s="141">
        <v>1.2</v>
      </c>
      <c r="G1362" s="141">
        <v>23.5</v>
      </c>
      <c r="H1362" s="141">
        <v>3.6</v>
      </c>
      <c r="I1362" s="141">
        <v>3.4</v>
      </c>
      <c r="J1362" s="141">
        <v>4.5</v>
      </c>
      <c r="K1362" s="141">
        <v>64</v>
      </c>
      <c r="L1362" s="141">
        <v>5.2</v>
      </c>
    </row>
    <row r="1363" ht="23.25" spans="1:12">
      <c r="A1363" s="141" t="s">
        <v>1313</v>
      </c>
      <c r="B1363" s="141" t="s">
        <v>1474</v>
      </c>
      <c r="C1363" s="142" t="s">
        <v>280</v>
      </c>
      <c r="D1363" s="141" t="s">
        <v>571</v>
      </c>
      <c r="E1363" s="141">
        <v>5.3</v>
      </c>
      <c r="F1363" s="141">
        <v>3.1</v>
      </c>
      <c r="G1363" s="141">
        <v>1.3</v>
      </c>
      <c r="H1363" s="141">
        <v>5.7</v>
      </c>
      <c r="I1363" s="141">
        <v>1.1</v>
      </c>
      <c r="J1363" s="141">
        <v>1.2</v>
      </c>
      <c r="K1363" s="141">
        <v>5.5</v>
      </c>
      <c r="L1363" s="141">
        <v>5.6</v>
      </c>
    </row>
    <row r="1364" ht="23.25" spans="1:12">
      <c r="A1364" s="141" t="s">
        <v>1313</v>
      </c>
      <c r="B1364" s="141" t="s">
        <v>1475</v>
      </c>
      <c r="C1364" s="142" t="s">
        <v>280</v>
      </c>
      <c r="D1364" s="141" t="s">
        <v>571</v>
      </c>
      <c r="E1364" s="141">
        <v>4</v>
      </c>
      <c r="F1364" s="141">
        <v>1.9</v>
      </c>
      <c r="G1364" s="141">
        <v>1.1</v>
      </c>
      <c r="H1364" s="141">
        <v>7.1</v>
      </c>
      <c r="I1364" s="141">
        <v>1.1</v>
      </c>
      <c r="J1364" s="141">
        <v>4.8</v>
      </c>
      <c r="K1364" s="141">
        <v>5.3</v>
      </c>
      <c r="L1364" s="141">
        <v>5.6</v>
      </c>
    </row>
    <row r="1365" ht="23.25" spans="1:12">
      <c r="A1365" s="141" t="s">
        <v>1313</v>
      </c>
      <c r="B1365" s="141" t="s">
        <v>1476</v>
      </c>
      <c r="C1365" s="142" t="s">
        <v>280</v>
      </c>
      <c r="D1365" s="141" t="s">
        <v>571</v>
      </c>
      <c r="E1365" s="141">
        <v>5.9</v>
      </c>
      <c r="F1365" s="141">
        <v>3.9</v>
      </c>
      <c r="G1365" s="141">
        <v>1.3</v>
      </c>
      <c r="H1365" s="141">
        <v>17.9</v>
      </c>
      <c r="I1365" s="141">
        <v>2.4</v>
      </c>
      <c r="J1365" s="141">
        <v>5.2</v>
      </c>
      <c r="K1365" s="141">
        <v>9.1</v>
      </c>
      <c r="L1365" s="141">
        <v>6.4</v>
      </c>
    </row>
    <row r="1366" ht="23.25" spans="1:12">
      <c r="A1366" s="141" t="s">
        <v>1313</v>
      </c>
      <c r="B1366" s="141" t="s">
        <v>1477</v>
      </c>
      <c r="C1366" s="142" t="s">
        <v>1130</v>
      </c>
      <c r="D1366" s="141" t="s">
        <v>571</v>
      </c>
      <c r="E1366" s="141">
        <v>8.8</v>
      </c>
      <c r="F1366" s="141">
        <v>6.2</v>
      </c>
      <c r="G1366" s="141">
        <v>2.8</v>
      </c>
      <c r="H1366" s="141">
        <v>5.3</v>
      </c>
      <c r="I1366" s="141">
        <v>5.8</v>
      </c>
      <c r="J1366" s="141">
        <v>1.8</v>
      </c>
      <c r="K1366" s="141">
        <v>22</v>
      </c>
      <c r="L1366" s="141">
        <v>16.9</v>
      </c>
    </row>
    <row r="1367" ht="23.25" spans="1:12">
      <c r="A1367" s="141" t="s">
        <v>1313</v>
      </c>
      <c r="B1367" s="141" t="s">
        <v>1478</v>
      </c>
      <c r="C1367" s="142" t="s">
        <v>1130</v>
      </c>
      <c r="D1367" s="141" t="s">
        <v>571</v>
      </c>
      <c r="E1367" s="141">
        <v>5.7</v>
      </c>
      <c r="F1367" s="141">
        <v>7.9</v>
      </c>
      <c r="G1367" s="141">
        <v>6.4</v>
      </c>
      <c r="H1367" s="141">
        <v>4</v>
      </c>
      <c r="I1367" s="141">
        <v>3.1</v>
      </c>
      <c r="J1367" s="141">
        <v>1.5</v>
      </c>
      <c r="K1367" s="141">
        <v>56.6</v>
      </c>
      <c r="L1367" s="141">
        <v>8.2</v>
      </c>
    </row>
    <row r="1368" ht="23.25" spans="1:12">
      <c r="A1368" s="141" t="s">
        <v>1313</v>
      </c>
      <c r="B1368" s="141" t="s">
        <v>1479</v>
      </c>
      <c r="C1368" s="142" t="s">
        <v>1130</v>
      </c>
      <c r="D1368" s="141" t="s">
        <v>571</v>
      </c>
      <c r="E1368" s="141">
        <v>3</v>
      </c>
      <c r="F1368" s="141">
        <v>3.2</v>
      </c>
      <c r="G1368" s="141">
        <v>3.6</v>
      </c>
      <c r="H1368" s="141">
        <v>8.6</v>
      </c>
      <c r="I1368" s="141">
        <v>2.3</v>
      </c>
      <c r="J1368" s="141">
        <v>1.2</v>
      </c>
      <c r="K1368" s="141">
        <v>17.1</v>
      </c>
      <c r="L1368" s="141">
        <v>12.2</v>
      </c>
    </row>
    <row r="1369" ht="23.25" spans="1:12">
      <c r="A1369" s="141" t="s">
        <v>1313</v>
      </c>
      <c r="B1369" s="141" t="s">
        <v>1480</v>
      </c>
      <c r="C1369" s="142" t="s">
        <v>1049</v>
      </c>
      <c r="D1369" s="141" t="s">
        <v>571</v>
      </c>
      <c r="E1369" s="141">
        <v>3.3</v>
      </c>
      <c r="F1369" s="141">
        <v>5</v>
      </c>
      <c r="G1369" s="141">
        <v>1.9</v>
      </c>
      <c r="H1369" s="141">
        <v>13.8</v>
      </c>
      <c r="I1369" s="141">
        <v>1</v>
      </c>
      <c r="J1369" s="141">
        <v>1.1</v>
      </c>
      <c r="K1369" s="141">
        <v>15.1</v>
      </c>
      <c r="L1369" s="141">
        <v>42.9</v>
      </c>
    </row>
    <row r="1370" ht="23.25" spans="1:12">
      <c r="A1370" s="141" t="s">
        <v>1313</v>
      </c>
      <c r="B1370" s="141" t="s">
        <v>1481</v>
      </c>
      <c r="C1370" s="142" t="s">
        <v>1049</v>
      </c>
      <c r="D1370" s="141" t="s">
        <v>571</v>
      </c>
      <c r="E1370" s="141">
        <v>4</v>
      </c>
      <c r="F1370" s="141">
        <v>5</v>
      </c>
      <c r="G1370" s="141">
        <v>1.4</v>
      </c>
      <c r="H1370" s="141">
        <v>14</v>
      </c>
      <c r="I1370" s="141"/>
      <c r="J1370" s="141">
        <v>1.1</v>
      </c>
      <c r="K1370" s="141">
        <v>17.4</v>
      </c>
      <c r="L1370" s="141">
        <v>41.4</v>
      </c>
    </row>
    <row r="1371" ht="23.25" spans="1:12">
      <c r="A1371" s="141" t="s">
        <v>1313</v>
      </c>
      <c r="B1371" s="141" t="s">
        <v>1482</v>
      </c>
      <c r="C1371" s="142" t="s">
        <v>13</v>
      </c>
      <c r="D1371" s="141" t="s">
        <v>571</v>
      </c>
      <c r="E1371" s="141">
        <v>3</v>
      </c>
      <c r="F1371" s="141">
        <v>1.2</v>
      </c>
      <c r="G1371" s="141">
        <v>1.3</v>
      </c>
      <c r="H1371" s="141">
        <v>10.3</v>
      </c>
      <c r="I1371" s="141">
        <v>12.2</v>
      </c>
      <c r="J1371" s="141">
        <v>18.3</v>
      </c>
      <c r="K1371" s="141">
        <v>3.9</v>
      </c>
      <c r="L1371" s="141">
        <v>4.3</v>
      </c>
    </row>
    <row r="1372" ht="23.25" spans="1:12">
      <c r="A1372" s="141" t="s">
        <v>1313</v>
      </c>
      <c r="B1372" s="141" t="s">
        <v>1483</v>
      </c>
      <c r="C1372" s="142" t="s">
        <v>1282</v>
      </c>
      <c r="D1372" s="141" t="s">
        <v>571</v>
      </c>
      <c r="E1372" s="141">
        <v>10.2</v>
      </c>
      <c r="F1372" s="141">
        <v>8.6</v>
      </c>
      <c r="G1372" s="141">
        <v>2.9</v>
      </c>
      <c r="H1372" s="141">
        <v>3.4</v>
      </c>
      <c r="I1372" s="141">
        <v>1.2</v>
      </c>
      <c r="J1372" s="141">
        <v>1.2</v>
      </c>
      <c r="K1372" s="141">
        <v>14.7</v>
      </c>
      <c r="L1372" s="141">
        <v>69.6</v>
      </c>
    </row>
    <row r="1373" ht="23.25" spans="1:12">
      <c r="A1373" s="141" t="s">
        <v>1313</v>
      </c>
      <c r="B1373" s="141" t="s">
        <v>1484</v>
      </c>
      <c r="C1373" s="142" t="s">
        <v>1485</v>
      </c>
      <c r="D1373" s="141" t="s">
        <v>571</v>
      </c>
      <c r="E1373" s="141">
        <v>9.2</v>
      </c>
      <c r="F1373" s="141">
        <v>6.2</v>
      </c>
      <c r="G1373" s="141">
        <v>5.5</v>
      </c>
      <c r="H1373" s="141">
        <v>3.5</v>
      </c>
      <c r="I1373" s="141">
        <v>1.9</v>
      </c>
      <c r="J1373" s="141">
        <v>6.1</v>
      </c>
      <c r="K1373" s="141">
        <v>51.1</v>
      </c>
      <c r="L1373" s="141">
        <v>88.7</v>
      </c>
    </row>
    <row r="1374" ht="23.25" spans="1:12">
      <c r="A1374" s="141" t="s">
        <v>1313</v>
      </c>
      <c r="B1374" s="141" t="s">
        <v>1486</v>
      </c>
      <c r="C1374" s="142" t="s">
        <v>28</v>
      </c>
      <c r="D1374" s="141" t="s">
        <v>571</v>
      </c>
      <c r="E1374" s="141">
        <v>3.2</v>
      </c>
      <c r="F1374" s="141">
        <v>1.8</v>
      </c>
      <c r="G1374" s="141">
        <v>2.4</v>
      </c>
      <c r="H1374" s="141">
        <v>11.1</v>
      </c>
      <c r="I1374" s="141">
        <v>35.2</v>
      </c>
      <c r="J1374" s="141">
        <v>8.3</v>
      </c>
      <c r="K1374" s="141">
        <v>8.6</v>
      </c>
      <c r="L1374" s="141">
        <v>15.7</v>
      </c>
    </row>
    <row r="1375" ht="23.25" spans="1:12">
      <c r="A1375" s="141" t="s">
        <v>1313</v>
      </c>
      <c r="B1375" s="141" t="s">
        <v>1487</v>
      </c>
      <c r="C1375" s="142" t="s">
        <v>393</v>
      </c>
      <c r="D1375" s="141" t="s">
        <v>571</v>
      </c>
      <c r="E1375" s="141">
        <v>10.3</v>
      </c>
      <c r="F1375" s="141">
        <v>15.7</v>
      </c>
      <c r="G1375" s="141">
        <v>4.4</v>
      </c>
      <c r="H1375" s="141">
        <v>1.6</v>
      </c>
      <c r="I1375" s="141">
        <v>1.1</v>
      </c>
      <c r="J1375" s="141">
        <v>4.2</v>
      </c>
      <c r="K1375" s="141">
        <v>36.4</v>
      </c>
      <c r="L1375" s="141">
        <v>13.6</v>
      </c>
    </row>
    <row r="1376" ht="23.25" spans="1:12">
      <c r="A1376" s="141" t="s">
        <v>1313</v>
      </c>
      <c r="B1376" s="141" t="s">
        <v>1488</v>
      </c>
      <c r="C1376" s="142" t="s">
        <v>1489</v>
      </c>
      <c r="D1376" s="141" t="s">
        <v>571</v>
      </c>
      <c r="E1376" s="141">
        <v>5.8</v>
      </c>
      <c r="F1376" s="141">
        <v>6.2</v>
      </c>
      <c r="G1376" s="141">
        <v>2.6</v>
      </c>
      <c r="H1376" s="141">
        <v>10.6</v>
      </c>
      <c r="I1376" s="141">
        <v>1.7</v>
      </c>
      <c r="J1376" s="141"/>
      <c r="K1376" s="141">
        <v>34.2</v>
      </c>
      <c r="L1376" s="141"/>
    </row>
    <row r="1377" ht="23.25" spans="1:12">
      <c r="A1377" s="141" t="s">
        <v>1313</v>
      </c>
      <c r="B1377" s="141" t="s">
        <v>1490</v>
      </c>
      <c r="C1377" s="142" t="s">
        <v>1261</v>
      </c>
      <c r="D1377" s="141" t="s">
        <v>571</v>
      </c>
      <c r="E1377" s="141">
        <v>3.5</v>
      </c>
      <c r="F1377" s="141">
        <v>2.7</v>
      </c>
      <c r="G1377" s="141">
        <v>3.5</v>
      </c>
      <c r="H1377" s="141">
        <v>13.2</v>
      </c>
      <c r="I1377" s="141">
        <v>1.1</v>
      </c>
      <c r="J1377" s="141">
        <v>1</v>
      </c>
      <c r="K1377" s="141">
        <v>37.4</v>
      </c>
      <c r="L1377" s="141">
        <v>13.3</v>
      </c>
    </row>
    <row r="1378" ht="23.25" spans="1:12">
      <c r="A1378" s="141" t="s">
        <v>1313</v>
      </c>
      <c r="B1378" s="141" t="s">
        <v>1491</v>
      </c>
      <c r="C1378" s="142" t="s">
        <v>13</v>
      </c>
      <c r="D1378" s="141" t="s">
        <v>571</v>
      </c>
      <c r="E1378" s="141">
        <v>3</v>
      </c>
      <c r="F1378" s="141">
        <v>6.2</v>
      </c>
      <c r="G1378" s="141">
        <v>10.5</v>
      </c>
      <c r="H1378" s="141">
        <v>14.3</v>
      </c>
      <c r="I1378" s="141">
        <v>3.3</v>
      </c>
      <c r="J1378" s="141">
        <v>3.1</v>
      </c>
      <c r="K1378" s="141">
        <v>41.4</v>
      </c>
      <c r="L1378" s="141">
        <v>10.6</v>
      </c>
    </row>
    <row r="1379" ht="23.25" spans="1:12">
      <c r="A1379" s="141" t="s">
        <v>1313</v>
      </c>
      <c r="B1379" s="141" t="s">
        <v>1492</v>
      </c>
      <c r="C1379" s="142" t="s">
        <v>1261</v>
      </c>
      <c r="D1379" s="141" t="s">
        <v>571</v>
      </c>
      <c r="E1379" s="141">
        <v>4.9</v>
      </c>
      <c r="F1379" s="141">
        <v>4.4</v>
      </c>
      <c r="G1379" s="141">
        <v>2.9</v>
      </c>
      <c r="H1379" s="141">
        <v>14.4</v>
      </c>
      <c r="I1379" s="141">
        <v>7</v>
      </c>
      <c r="J1379" s="141"/>
      <c r="K1379" s="141">
        <v>50.6</v>
      </c>
      <c r="L1379" s="141">
        <v>12.1</v>
      </c>
    </row>
    <row r="1380" ht="23.25" spans="1:12">
      <c r="A1380" s="141" t="s">
        <v>1313</v>
      </c>
      <c r="B1380" s="141" t="s">
        <v>1493</v>
      </c>
      <c r="C1380" s="142" t="s">
        <v>13</v>
      </c>
      <c r="D1380" s="141" t="s">
        <v>571</v>
      </c>
      <c r="E1380" s="141">
        <v>5.6</v>
      </c>
      <c r="F1380" s="141">
        <v>5.1</v>
      </c>
      <c r="G1380" s="141">
        <v>13.1</v>
      </c>
      <c r="H1380" s="141">
        <v>5.3</v>
      </c>
      <c r="I1380" s="141">
        <v>6.1</v>
      </c>
      <c r="J1380" s="141">
        <v>7.2</v>
      </c>
      <c r="K1380" s="141">
        <v>61.4</v>
      </c>
      <c r="L1380" s="141">
        <v>12.6</v>
      </c>
    </row>
    <row r="1381" ht="23.25" spans="1:12">
      <c r="A1381" s="141" t="s">
        <v>1313</v>
      </c>
      <c r="B1381" s="141" t="s">
        <v>1494</v>
      </c>
      <c r="C1381" s="142" t="s">
        <v>13</v>
      </c>
      <c r="D1381" s="141" t="s">
        <v>571</v>
      </c>
      <c r="E1381" s="141">
        <v>3.2</v>
      </c>
      <c r="F1381" s="141">
        <v>5.2</v>
      </c>
      <c r="G1381" s="141">
        <v>10.9</v>
      </c>
      <c r="H1381" s="141">
        <v>8.9</v>
      </c>
      <c r="I1381" s="141">
        <v>2.6</v>
      </c>
      <c r="J1381" s="141">
        <v>8.1</v>
      </c>
      <c r="K1381" s="141">
        <v>40.2</v>
      </c>
      <c r="L1381" s="141">
        <v>4</v>
      </c>
    </row>
    <row r="1382" ht="23.25" spans="1:12">
      <c r="A1382" s="141" t="s">
        <v>1313</v>
      </c>
      <c r="B1382" s="141" t="s">
        <v>1495</v>
      </c>
      <c r="C1382" s="142" t="s">
        <v>13</v>
      </c>
      <c r="D1382" s="141" t="s">
        <v>571</v>
      </c>
      <c r="E1382" s="141">
        <v>3.4</v>
      </c>
      <c r="F1382" s="141">
        <v>15.1</v>
      </c>
      <c r="G1382" s="141"/>
      <c r="H1382" s="141">
        <v>3</v>
      </c>
      <c r="I1382" s="141"/>
      <c r="J1382" s="141"/>
      <c r="K1382" s="141"/>
      <c r="L1382" s="141">
        <v>12.8</v>
      </c>
    </row>
    <row r="1383" ht="23.25" spans="1:12">
      <c r="A1383" s="141" t="s">
        <v>1313</v>
      </c>
      <c r="B1383" s="141" t="s">
        <v>1496</v>
      </c>
      <c r="C1383" s="142" t="s">
        <v>1261</v>
      </c>
      <c r="D1383" s="141" t="s">
        <v>571</v>
      </c>
      <c r="E1383" s="141">
        <v>7.9</v>
      </c>
      <c r="F1383" s="141">
        <v>4.6</v>
      </c>
      <c r="G1383" s="141">
        <v>3.5</v>
      </c>
      <c r="H1383" s="141">
        <v>10.2</v>
      </c>
      <c r="I1383" s="141"/>
      <c r="J1383" s="141"/>
      <c r="K1383" s="141">
        <v>80.5</v>
      </c>
      <c r="L1383" s="141">
        <v>10.3</v>
      </c>
    </row>
    <row r="1384" ht="23.25" spans="1:12">
      <c r="A1384" s="141" t="s">
        <v>1313</v>
      </c>
      <c r="B1384" s="141" t="s">
        <v>1497</v>
      </c>
      <c r="C1384" s="142" t="s">
        <v>341</v>
      </c>
      <c r="D1384" s="141" t="s">
        <v>571</v>
      </c>
      <c r="E1384" s="141">
        <v>3.9</v>
      </c>
      <c r="F1384" s="141">
        <v>1.1</v>
      </c>
      <c r="G1384" s="141">
        <v>2.4</v>
      </c>
      <c r="H1384" s="141">
        <v>19.4</v>
      </c>
      <c r="I1384" s="141">
        <v>1.9</v>
      </c>
      <c r="J1384" s="141"/>
      <c r="K1384" s="141">
        <v>28.2</v>
      </c>
      <c r="L1384" s="141">
        <v>4.8</v>
      </c>
    </row>
    <row r="1385" ht="23.25" spans="1:12">
      <c r="A1385" s="141" t="s">
        <v>1313</v>
      </c>
      <c r="B1385" s="141" t="s">
        <v>1498</v>
      </c>
      <c r="C1385" s="142" t="s">
        <v>1499</v>
      </c>
      <c r="D1385" s="141" t="s">
        <v>571</v>
      </c>
      <c r="E1385" s="141">
        <v>4.8</v>
      </c>
      <c r="F1385" s="141">
        <v>3.2</v>
      </c>
      <c r="G1385" s="141">
        <v>2.1</v>
      </c>
      <c r="H1385" s="141">
        <v>4.1</v>
      </c>
      <c r="I1385" s="141">
        <v>3.3</v>
      </c>
      <c r="J1385" s="141"/>
      <c r="K1385" s="141">
        <v>38.9</v>
      </c>
      <c r="L1385" s="141"/>
    </row>
    <row r="1386" ht="23.25" spans="1:12">
      <c r="A1386" s="141" t="s">
        <v>1313</v>
      </c>
      <c r="B1386" s="141" t="s">
        <v>1500</v>
      </c>
      <c r="C1386" s="142" t="s">
        <v>341</v>
      </c>
      <c r="D1386" s="141" t="s">
        <v>571</v>
      </c>
      <c r="E1386" s="141">
        <v>5</v>
      </c>
      <c r="F1386" s="141">
        <v>3.9</v>
      </c>
      <c r="G1386" s="141">
        <v>4.1</v>
      </c>
      <c r="H1386" s="141">
        <v>14.9</v>
      </c>
      <c r="I1386" s="141">
        <v>3.3</v>
      </c>
      <c r="J1386" s="141">
        <v>3.1</v>
      </c>
      <c r="K1386" s="141">
        <v>54.8</v>
      </c>
      <c r="L1386" s="141">
        <v>4.5</v>
      </c>
    </row>
    <row r="1387" ht="23.25" spans="1:12">
      <c r="A1387" s="141" t="s">
        <v>1313</v>
      </c>
      <c r="B1387" s="141" t="s">
        <v>1501</v>
      </c>
      <c r="C1387" s="142" t="s">
        <v>13</v>
      </c>
      <c r="D1387" s="141" t="s">
        <v>571</v>
      </c>
      <c r="E1387" s="141">
        <v>5</v>
      </c>
      <c r="F1387" s="141">
        <v>5.6</v>
      </c>
      <c r="G1387" s="141">
        <v>6.7</v>
      </c>
      <c r="H1387" s="141">
        <v>16.3</v>
      </c>
      <c r="I1387" s="141">
        <v>2</v>
      </c>
      <c r="J1387" s="141"/>
      <c r="K1387" s="141">
        <v>19.7</v>
      </c>
      <c r="L1387" s="141">
        <v>4.3</v>
      </c>
    </row>
    <row r="1388" ht="23.25" spans="1:12">
      <c r="A1388" s="141" t="s">
        <v>1313</v>
      </c>
      <c r="B1388" s="141" t="s">
        <v>1502</v>
      </c>
      <c r="C1388" s="142" t="s">
        <v>1091</v>
      </c>
      <c r="D1388" s="141" t="s">
        <v>571</v>
      </c>
      <c r="E1388" s="141">
        <v>5.4</v>
      </c>
      <c r="F1388" s="141">
        <v>2.1</v>
      </c>
      <c r="G1388" s="141">
        <v>3.9</v>
      </c>
      <c r="H1388" s="141">
        <v>3.7</v>
      </c>
      <c r="I1388" s="141">
        <v>2.5</v>
      </c>
      <c r="J1388" s="141">
        <v>1.6</v>
      </c>
      <c r="K1388" s="141">
        <v>42.7</v>
      </c>
      <c r="L1388" s="141">
        <v>67.1</v>
      </c>
    </row>
    <row r="1389" ht="23.25" spans="1:12">
      <c r="A1389" s="141" t="s">
        <v>1313</v>
      </c>
      <c r="B1389" s="141" t="s">
        <v>1503</v>
      </c>
      <c r="C1389" s="142" t="s">
        <v>13</v>
      </c>
      <c r="D1389" s="141" t="s">
        <v>571</v>
      </c>
      <c r="E1389" s="141">
        <v>4.6</v>
      </c>
      <c r="F1389" s="141">
        <v>2.4</v>
      </c>
      <c r="G1389" s="141">
        <v>17.2</v>
      </c>
      <c r="H1389" s="141">
        <v>5.4</v>
      </c>
      <c r="I1389" s="141">
        <v>6.7</v>
      </c>
      <c r="J1389" s="141">
        <v>8.5</v>
      </c>
      <c r="K1389" s="141">
        <v>45.4</v>
      </c>
      <c r="L1389" s="141">
        <v>4.8</v>
      </c>
    </row>
    <row r="1390" ht="23.25" spans="1:12">
      <c r="A1390" s="141" t="s">
        <v>1313</v>
      </c>
      <c r="B1390" s="141" t="s">
        <v>1504</v>
      </c>
      <c r="C1390" s="142" t="s">
        <v>346</v>
      </c>
      <c r="D1390" s="141" t="s">
        <v>571</v>
      </c>
      <c r="E1390" s="141">
        <v>5.7</v>
      </c>
      <c r="F1390" s="141">
        <v>1.8</v>
      </c>
      <c r="G1390" s="141">
        <v>4.4</v>
      </c>
      <c r="H1390" s="141">
        <v>13.1</v>
      </c>
      <c r="I1390" s="141"/>
      <c r="J1390" s="141"/>
      <c r="K1390" s="141">
        <v>38.8</v>
      </c>
      <c r="L1390" s="141">
        <v>18.7</v>
      </c>
    </row>
    <row r="1391" ht="23.25" spans="1:12">
      <c r="A1391" s="141" t="s">
        <v>1313</v>
      </c>
      <c r="B1391" s="141" t="s">
        <v>1505</v>
      </c>
      <c r="C1391" s="142" t="s">
        <v>179</v>
      </c>
      <c r="D1391" s="141" t="s">
        <v>571</v>
      </c>
      <c r="E1391" s="141">
        <v>4.7</v>
      </c>
      <c r="F1391" s="141">
        <v>2.4</v>
      </c>
      <c r="G1391" s="141">
        <v>5.2</v>
      </c>
      <c r="H1391" s="141">
        <v>3.2</v>
      </c>
      <c r="I1391" s="141">
        <v>7.5</v>
      </c>
      <c r="J1391" s="141">
        <v>19.8</v>
      </c>
      <c r="K1391" s="141">
        <v>19.6</v>
      </c>
      <c r="L1391" s="141">
        <v>4.9</v>
      </c>
    </row>
    <row r="1392" ht="23.25" spans="1:12">
      <c r="A1392" s="141" t="s">
        <v>1313</v>
      </c>
      <c r="B1392" s="141" t="s">
        <v>1506</v>
      </c>
      <c r="C1392" s="142" t="s">
        <v>45</v>
      </c>
      <c r="D1392" s="141" t="s">
        <v>571</v>
      </c>
      <c r="E1392" s="141">
        <v>7.9</v>
      </c>
      <c r="F1392" s="141">
        <v>4.5</v>
      </c>
      <c r="G1392" s="141">
        <v>2</v>
      </c>
      <c r="H1392" s="141">
        <v>1.9</v>
      </c>
      <c r="I1392" s="141">
        <v>31.4</v>
      </c>
      <c r="J1392" s="141">
        <v>28.6</v>
      </c>
      <c r="K1392" s="141">
        <v>5.3</v>
      </c>
      <c r="L1392" s="141">
        <v>4.4</v>
      </c>
    </row>
    <row r="1393" ht="23.25" spans="1:12">
      <c r="A1393" s="141" t="s">
        <v>1313</v>
      </c>
      <c r="B1393" s="141" t="s">
        <v>1507</v>
      </c>
      <c r="C1393" s="142" t="s">
        <v>45</v>
      </c>
      <c r="D1393" s="141" t="s">
        <v>571</v>
      </c>
      <c r="E1393" s="141">
        <v>11.7</v>
      </c>
      <c r="F1393" s="141">
        <v>2.9</v>
      </c>
      <c r="G1393" s="141">
        <v>3.1</v>
      </c>
      <c r="H1393" s="141">
        <v>3.2</v>
      </c>
      <c r="I1393" s="141">
        <v>1.6</v>
      </c>
      <c r="J1393" s="141">
        <v>11</v>
      </c>
      <c r="K1393" s="141">
        <v>42.8</v>
      </c>
      <c r="L1393" s="141">
        <v>21.5</v>
      </c>
    </row>
    <row r="1394" ht="23.25" spans="1:12">
      <c r="A1394" s="141" t="s">
        <v>1313</v>
      </c>
      <c r="B1394" s="141" t="s">
        <v>1508</v>
      </c>
      <c r="C1394" s="142" t="s">
        <v>45</v>
      </c>
      <c r="D1394" s="141" t="s">
        <v>571</v>
      </c>
      <c r="E1394" s="141">
        <v>8.2</v>
      </c>
      <c r="F1394" s="141">
        <v>2.2</v>
      </c>
      <c r="G1394" s="141">
        <v>4.3</v>
      </c>
      <c r="H1394" s="141">
        <v>6.5</v>
      </c>
      <c r="I1394" s="141">
        <v>7.7</v>
      </c>
      <c r="J1394" s="141">
        <v>10.3</v>
      </c>
      <c r="K1394" s="141">
        <v>51.1</v>
      </c>
      <c r="L1394" s="141">
        <v>2.7</v>
      </c>
    </row>
    <row r="1395" ht="23.25" spans="1:12">
      <c r="A1395" s="141" t="s">
        <v>1313</v>
      </c>
      <c r="B1395" s="141" t="s">
        <v>1509</v>
      </c>
      <c r="C1395" s="142" t="s">
        <v>898</v>
      </c>
      <c r="D1395" s="141" t="s">
        <v>571</v>
      </c>
      <c r="E1395" s="141">
        <v>4.9</v>
      </c>
      <c r="F1395" s="141">
        <v>1.2</v>
      </c>
      <c r="G1395" s="141">
        <v>1.8</v>
      </c>
      <c r="H1395" s="141">
        <v>16.3</v>
      </c>
      <c r="I1395" s="141"/>
      <c r="J1395" s="141"/>
      <c r="K1395" s="141">
        <v>10.5</v>
      </c>
      <c r="L1395" s="141"/>
    </row>
    <row r="1396" ht="23.25" spans="1:12">
      <c r="A1396" s="141" t="s">
        <v>1313</v>
      </c>
      <c r="B1396" s="141" t="s">
        <v>1510</v>
      </c>
      <c r="C1396" s="142" t="s">
        <v>898</v>
      </c>
      <c r="D1396" s="141" t="s">
        <v>571</v>
      </c>
      <c r="E1396" s="141">
        <v>6.2</v>
      </c>
      <c r="F1396" s="141">
        <v>1.4</v>
      </c>
      <c r="G1396" s="141">
        <v>4.3</v>
      </c>
      <c r="H1396" s="141">
        <v>16.9</v>
      </c>
      <c r="I1396" s="141">
        <v>2.3</v>
      </c>
      <c r="J1396" s="141">
        <v>6.9</v>
      </c>
      <c r="K1396" s="141">
        <v>79.5</v>
      </c>
      <c r="L1396" s="141">
        <v>19.7</v>
      </c>
    </row>
    <row r="1397" ht="23.25" spans="1:12">
      <c r="A1397" s="141" t="s">
        <v>1313</v>
      </c>
      <c r="B1397" s="141" t="s">
        <v>1511</v>
      </c>
      <c r="C1397" s="142" t="s">
        <v>346</v>
      </c>
      <c r="D1397" s="141" t="s">
        <v>571</v>
      </c>
      <c r="E1397" s="141">
        <v>4.3</v>
      </c>
      <c r="F1397" s="141">
        <v>7.7</v>
      </c>
      <c r="G1397" s="141">
        <v>4</v>
      </c>
      <c r="H1397" s="141">
        <v>12.6</v>
      </c>
      <c r="I1397" s="141">
        <v>16.7</v>
      </c>
      <c r="J1397" s="141">
        <v>7.5</v>
      </c>
      <c r="K1397" s="141">
        <v>41.7</v>
      </c>
      <c r="L1397" s="141">
        <v>9</v>
      </c>
    </row>
    <row r="1398" ht="23.25" spans="1:12">
      <c r="A1398" s="141" t="s">
        <v>1313</v>
      </c>
      <c r="B1398" s="141" t="s">
        <v>1512</v>
      </c>
      <c r="C1398" s="142" t="s">
        <v>13</v>
      </c>
      <c r="D1398" s="141" t="s">
        <v>571</v>
      </c>
      <c r="E1398" s="141">
        <v>3.1</v>
      </c>
      <c r="F1398" s="141">
        <v>5.2</v>
      </c>
      <c r="G1398" s="141">
        <v>5.5</v>
      </c>
      <c r="H1398" s="141">
        <v>7</v>
      </c>
      <c r="I1398" s="141">
        <v>1.4</v>
      </c>
      <c r="J1398" s="141">
        <v>11.3</v>
      </c>
      <c r="K1398" s="141">
        <v>11.2</v>
      </c>
      <c r="L1398" s="141">
        <v>4.2</v>
      </c>
    </row>
    <row r="1399" ht="23.25" spans="1:12">
      <c r="A1399" s="141" t="s">
        <v>1313</v>
      </c>
      <c r="B1399" s="141" t="s">
        <v>1513</v>
      </c>
      <c r="C1399" s="142" t="s">
        <v>684</v>
      </c>
      <c r="D1399" s="141" t="s">
        <v>571</v>
      </c>
      <c r="E1399" s="141">
        <v>10</v>
      </c>
      <c r="F1399" s="141">
        <v>11.8</v>
      </c>
      <c r="G1399" s="141">
        <v>2.3</v>
      </c>
      <c r="H1399" s="141">
        <v>2.5</v>
      </c>
      <c r="I1399" s="141">
        <v>10.2</v>
      </c>
      <c r="J1399" s="141">
        <v>4.1</v>
      </c>
      <c r="K1399" s="141">
        <v>12.1</v>
      </c>
      <c r="L1399" s="141">
        <v>23.3</v>
      </c>
    </row>
    <row r="1400" ht="23.25" spans="1:12">
      <c r="A1400" s="141" t="s">
        <v>1313</v>
      </c>
      <c r="B1400" s="141" t="s">
        <v>1514</v>
      </c>
      <c r="C1400" s="142" t="s">
        <v>49</v>
      </c>
      <c r="D1400" s="141" t="s">
        <v>571</v>
      </c>
      <c r="E1400" s="141">
        <v>4.1</v>
      </c>
      <c r="F1400" s="141">
        <v>9.4</v>
      </c>
      <c r="G1400" s="141">
        <v>1.2</v>
      </c>
      <c r="H1400" s="141">
        <v>18</v>
      </c>
      <c r="I1400" s="141">
        <v>6.3</v>
      </c>
      <c r="J1400" s="141">
        <v>2.8</v>
      </c>
      <c r="K1400" s="141"/>
      <c r="L1400" s="141">
        <v>5.1</v>
      </c>
    </row>
    <row r="1401" ht="23.25" spans="1:12">
      <c r="A1401" s="141" t="s">
        <v>1313</v>
      </c>
      <c r="B1401" s="141" t="s">
        <v>1515</v>
      </c>
      <c r="C1401" s="142" t="s">
        <v>106</v>
      </c>
      <c r="D1401" s="141" t="s">
        <v>571</v>
      </c>
      <c r="E1401" s="141">
        <v>4.6</v>
      </c>
      <c r="F1401" s="141">
        <v>5.9</v>
      </c>
      <c r="G1401" s="141">
        <v>12.8</v>
      </c>
      <c r="H1401" s="141">
        <v>7</v>
      </c>
      <c r="I1401" s="141">
        <v>9</v>
      </c>
      <c r="J1401" s="141">
        <v>7.1</v>
      </c>
      <c r="K1401" s="141">
        <v>8.7</v>
      </c>
      <c r="L1401" s="141">
        <v>8.3</v>
      </c>
    </row>
    <row r="1402" ht="23.25" spans="1:12">
      <c r="A1402" s="141" t="s">
        <v>1313</v>
      </c>
      <c r="B1402" s="141" t="s">
        <v>1516</v>
      </c>
      <c r="C1402" s="142" t="s">
        <v>482</v>
      </c>
      <c r="D1402" s="141" t="s">
        <v>571</v>
      </c>
      <c r="E1402" s="141">
        <v>5</v>
      </c>
      <c r="F1402" s="141">
        <v>3.1</v>
      </c>
      <c r="G1402" s="141">
        <v>2.3</v>
      </c>
      <c r="H1402" s="141">
        <v>3.2</v>
      </c>
      <c r="I1402" s="141">
        <v>2.1</v>
      </c>
      <c r="J1402" s="141">
        <v>1.2</v>
      </c>
      <c r="K1402" s="141">
        <v>46.3</v>
      </c>
      <c r="L1402" s="141">
        <v>4.8</v>
      </c>
    </row>
    <row r="1403" ht="23.25" spans="1:12">
      <c r="A1403" s="141" t="s">
        <v>1313</v>
      </c>
      <c r="B1403" s="141" t="s">
        <v>1517</v>
      </c>
      <c r="C1403" s="142" t="s">
        <v>640</v>
      </c>
      <c r="D1403" s="141" t="s">
        <v>571</v>
      </c>
      <c r="E1403" s="141">
        <v>3.1</v>
      </c>
      <c r="F1403" s="141">
        <v>3.6</v>
      </c>
      <c r="G1403" s="141">
        <v>7.5</v>
      </c>
      <c r="H1403" s="141">
        <v>2</v>
      </c>
      <c r="I1403" s="141">
        <v>7.3</v>
      </c>
      <c r="J1403" s="141">
        <v>8.7</v>
      </c>
      <c r="K1403" s="141">
        <v>27.9</v>
      </c>
      <c r="L1403" s="141">
        <v>19.1</v>
      </c>
    </row>
    <row r="1404" ht="15" spans="1:12">
      <c r="A1404" s="141" t="s">
        <v>1518</v>
      </c>
      <c r="B1404" s="141" t="s">
        <v>1519</v>
      </c>
      <c r="C1404" s="142" t="s">
        <v>546</v>
      </c>
      <c r="D1404" s="141" t="s">
        <v>571</v>
      </c>
      <c r="E1404" s="141">
        <v>3.5</v>
      </c>
      <c r="F1404" s="141">
        <v>1.9</v>
      </c>
      <c r="G1404" s="141">
        <v>4</v>
      </c>
      <c r="H1404" s="141">
        <v>3.1</v>
      </c>
      <c r="I1404" s="141">
        <v>4.1</v>
      </c>
      <c r="J1404" s="141">
        <v>3</v>
      </c>
      <c r="K1404" s="141">
        <v>29.6</v>
      </c>
      <c r="L1404" s="141">
        <v>3.6</v>
      </c>
    </row>
    <row r="1405" ht="34.5" spans="1:12">
      <c r="A1405" s="141" t="s">
        <v>1518</v>
      </c>
      <c r="B1405" s="141" t="s">
        <v>1520</v>
      </c>
      <c r="C1405" s="142" t="s">
        <v>13</v>
      </c>
      <c r="D1405" s="141" t="s">
        <v>571</v>
      </c>
      <c r="E1405" s="141">
        <v>3.3</v>
      </c>
      <c r="F1405" s="141">
        <v>4.2</v>
      </c>
      <c r="G1405" s="141"/>
      <c r="H1405" s="141">
        <v>7.6</v>
      </c>
      <c r="I1405" s="141"/>
      <c r="J1405" s="141"/>
      <c r="K1405" s="141"/>
      <c r="L1405" s="141">
        <v>9.6</v>
      </c>
    </row>
    <row r="1406" ht="15" spans="1:12">
      <c r="A1406" s="141" t="s">
        <v>1518</v>
      </c>
      <c r="B1406" s="141" t="s">
        <v>1521</v>
      </c>
      <c r="C1406" s="142" t="s">
        <v>546</v>
      </c>
      <c r="D1406" s="141" t="s">
        <v>571</v>
      </c>
      <c r="E1406" s="141">
        <v>3.4</v>
      </c>
      <c r="F1406" s="141">
        <v>2</v>
      </c>
      <c r="G1406" s="141">
        <v>2.5</v>
      </c>
      <c r="H1406" s="141">
        <v>4</v>
      </c>
      <c r="I1406" s="141">
        <v>5.6</v>
      </c>
      <c r="J1406" s="141">
        <v>2.5</v>
      </c>
      <c r="K1406" s="141">
        <v>41.1</v>
      </c>
      <c r="L1406" s="141">
        <v>3.7</v>
      </c>
    </row>
    <row r="1407" ht="15" spans="1:12">
      <c r="A1407" s="141" t="s">
        <v>1518</v>
      </c>
      <c r="B1407" s="141" t="s">
        <v>1522</v>
      </c>
      <c r="C1407" s="142" t="s">
        <v>1523</v>
      </c>
      <c r="D1407" s="141" t="s">
        <v>571</v>
      </c>
      <c r="E1407" s="141">
        <v>5.5</v>
      </c>
      <c r="F1407" s="141">
        <v>4.4</v>
      </c>
      <c r="G1407" s="141">
        <v>1.2</v>
      </c>
      <c r="H1407" s="141">
        <v>1.1</v>
      </c>
      <c r="I1407" s="141">
        <v>1.5</v>
      </c>
      <c r="J1407" s="141">
        <v>1.7</v>
      </c>
      <c r="K1407" s="141">
        <v>7.8</v>
      </c>
      <c r="L1407" s="141">
        <v>69.8</v>
      </c>
    </row>
    <row r="1408" ht="15" spans="1:12">
      <c r="A1408" s="141" t="s">
        <v>1518</v>
      </c>
      <c r="B1408" s="141" t="s">
        <v>1524</v>
      </c>
      <c r="C1408" s="142" t="s">
        <v>546</v>
      </c>
      <c r="D1408" s="141" t="s">
        <v>571</v>
      </c>
      <c r="E1408" s="141">
        <v>2.9</v>
      </c>
      <c r="F1408" s="141">
        <v>2</v>
      </c>
      <c r="G1408" s="141">
        <v>4.9</v>
      </c>
      <c r="H1408" s="141">
        <v>2.1</v>
      </c>
      <c r="I1408" s="141">
        <v>6.2</v>
      </c>
      <c r="J1408" s="141">
        <v>4.4</v>
      </c>
      <c r="K1408" s="141">
        <v>38.1</v>
      </c>
      <c r="L1408" s="141">
        <v>3.6</v>
      </c>
    </row>
    <row r="1409" ht="15" spans="1:12">
      <c r="A1409" s="141" t="s">
        <v>1518</v>
      </c>
      <c r="B1409" s="141" t="s">
        <v>1525</v>
      </c>
      <c r="C1409" s="142" t="s">
        <v>153</v>
      </c>
      <c r="D1409" s="141" t="s">
        <v>571</v>
      </c>
      <c r="E1409" s="141">
        <v>3.7</v>
      </c>
      <c r="F1409" s="141">
        <v>4.6</v>
      </c>
      <c r="G1409" s="141">
        <v>1.5</v>
      </c>
      <c r="H1409" s="141">
        <v>1.9</v>
      </c>
      <c r="I1409" s="141"/>
      <c r="J1409" s="141"/>
      <c r="K1409" s="141">
        <v>5.4</v>
      </c>
      <c r="L1409" s="141">
        <v>8.7</v>
      </c>
    </row>
    <row r="1410" ht="15" spans="1:12">
      <c r="A1410" s="141" t="s">
        <v>1518</v>
      </c>
      <c r="B1410" s="141" t="s">
        <v>1526</v>
      </c>
      <c r="C1410" s="142" t="s">
        <v>546</v>
      </c>
      <c r="D1410" s="141" t="s">
        <v>571</v>
      </c>
      <c r="E1410" s="141">
        <v>2.9</v>
      </c>
      <c r="F1410" s="141">
        <v>3</v>
      </c>
      <c r="G1410" s="141">
        <v>3.1</v>
      </c>
      <c r="H1410" s="141">
        <v>2.4</v>
      </c>
      <c r="I1410" s="141">
        <v>11</v>
      </c>
      <c r="J1410" s="141">
        <v>2</v>
      </c>
      <c r="K1410" s="141">
        <v>21</v>
      </c>
      <c r="L1410" s="141">
        <v>3.6</v>
      </c>
    </row>
    <row r="1411" ht="15" spans="1:12">
      <c r="A1411" s="141" t="s">
        <v>1518</v>
      </c>
      <c r="B1411" s="141" t="s">
        <v>1527</v>
      </c>
      <c r="C1411" s="142" t="s">
        <v>1489</v>
      </c>
      <c r="D1411" s="141" t="s">
        <v>571</v>
      </c>
      <c r="E1411" s="141">
        <v>3.3</v>
      </c>
      <c r="F1411" s="141">
        <v>2.8</v>
      </c>
      <c r="G1411" s="141">
        <v>1.2</v>
      </c>
      <c r="H1411" s="141">
        <v>4</v>
      </c>
      <c r="I1411" s="141">
        <v>1.6</v>
      </c>
      <c r="J1411" s="141">
        <v>2</v>
      </c>
      <c r="K1411" s="141">
        <v>7.7</v>
      </c>
      <c r="L1411" s="141"/>
    </row>
    <row r="1412" ht="15" spans="1:12">
      <c r="A1412" s="141" t="s">
        <v>1518</v>
      </c>
      <c r="B1412" s="141" t="s">
        <v>1528</v>
      </c>
      <c r="C1412" s="142" t="s">
        <v>140</v>
      </c>
      <c r="D1412" s="141" t="s">
        <v>571</v>
      </c>
      <c r="E1412" s="141">
        <v>5.8</v>
      </c>
      <c r="F1412" s="141">
        <v>6</v>
      </c>
      <c r="G1412" s="141"/>
      <c r="H1412" s="141"/>
      <c r="I1412" s="141"/>
      <c r="J1412" s="141"/>
      <c r="K1412" s="141">
        <v>3.5</v>
      </c>
      <c r="L1412" s="141">
        <v>5.4</v>
      </c>
    </row>
    <row r="1413" ht="15" spans="1:12">
      <c r="A1413" s="141" t="s">
        <v>1518</v>
      </c>
      <c r="B1413" s="141" t="s">
        <v>1529</v>
      </c>
      <c r="C1413" s="142" t="s">
        <v>1418</v>
      </c>
      <c r="D1413" s="141" t="s">
        <v>571</v>
      </c>
      <c r="E1413" s="141">
        <v>4.1</v>
      </c>
      <c r="F1413" s="141">
        <v>4.8</v>
      </c>
      <c r="G1413" s="141">
        <v>1.1</v>
      </c>
      <c r="H1413" s="141">
        <v>3.8</v>
      </c>
      <c r="I1413" s="141">
        <v>3.3</v>
      </c>
      <c r="J1413" s="141">
        <v>2.7</v>
      </c>
      <c r="K1413" s="141">
        <v>1.6</v>
      </c>
      <c r="L1413" s="141">
        <v>1</v>
      </c>
    </row>
    <row r="1414" ht="15" spans="1:12">
      <c r="A1414" s="141" t="s">
        <v>1518</v>
      </c>
      <c r="B1414" s="141" t="s">
        <v>1530</v>
      </c>
      <c r="C1414" s="142" t="s">
        <v>824</v>
      </c>
      <c r="D1414" s="141" t="s">
        <v>571</v>
      </c>
      <c r="E1414" s="141">
        <v>3.4</v>
      </c>
      <c r="F1414" s="141">
        <v>7.5</v>
      </c>
      <c r="G1414" s="141">
        <v>1.2</v>
      </c>
      <c r="H1414" s="141">
        <v>2.8</v>
      </c>
      <c r="I1414" s="141">
        <v>1</v>
      </c>
      <c r="J1414" s="141">
        <v>4.4</v>
      </c>
      <c r="K1414" s="141">
        <v>5.9</v>
      </c>
      <c r="L1414" s="141">
        <v>30.3</v>
      </c>
    </row>
    <row r="1415" ht="15" spans="1:12">
      <c r="A1415" s="141" t="s">
        <v>1518</v>
      </c>
      <c r="B1415" s="141" t="s">
        <v>1531</v>
      </c>
      <c r="C1415" s="142" t="s">
        <v>160</v>
      </c>
      <c r="D1415" s="141" t="s">
        <v>571</v>
      </c>
      <c r="E1415" s="141">
        <v>3.1</v>
      </c>
      <c r="F1415" s="141">
        <v>1.4</v>
      </c>
      <c r="G1415" s="141">
        <v>4.1</v>
      </c>
      <c r="H1415" s="141">
        <v>2.1</v>
      </c>
      <c r="I1415" s="141"/>
      <c r="J1415" s="141"/>
      <c r="K1415" s="141">
        <v>10.6</v>
      </c>
      <c r="L1415" s="141">
        <v>4.6</v>
      </c>
    </row>
    <row r="1416" ht="15" spans="1:12">
      <c r="A1416" s="141" t="s">
        <v>1518</v>
      </c>
      <c r="B1416" s="141" t="s">
        <v>1532</v>
      </c>
      <c r="C1416" s="142" t="s">
        <v>1418</v>
      </c>
      <c r="D1416" s="141" t="s">
        <v>571</v>
      </c>
      <c r="E1416" s="141">
        <v>3.6</v>
      </c>
      <c r="F1416" s="141">
        <v>3.3</v>
      </c>
      <c r="G1416" s="141">
        <v>1.2</v>
      </c>
      <c r="H1416" s="141">
        <v>1.2</v>
      </c>
      <c r="I1416" s="141"/>
      <c r="J1416" s="141"/>
      <c r="K1416" s="141">
        <v>13.7</v>
      </c>
      <c r="L1416" s="141">
        <v>1</v>
      </c>
    </row>
    <row r="1417" ht="23.25" spans="1:12">
      <c r="A1417" s="141" t="s">
        <v>1518</v>
      </c>
      <c r="B1417" s="141" t="s">
        <v>1533</v>
      </c>
      <c r="C1417" s="142" t="s">
        <v>140</v>
      </c>
      <c r="D1417" s="141" t="s">
        <v>571</v>
      </c>
      <c r="E1417" s="141">
        <v>3.4</v>
      </c>
      <c r="F1417" s="141">
        <v>2.3</v>
      </c>
      <c r="G1417" s="141">
        <v>2.1</v>
      </c>
      <c r="H1417" s="141">
        <v>2.8</v>
      </c>
      <c r="I1417" s="141"/>
      <c r="J1417" s="141"/>
      <c r="K1417" s="141">
        <v>19.3</v>
      </c>
      <c r="L1417" s="141">
        <v>4.1</v>
      </c>
    </row>
    <row r="1418" ht="15" spans="1:12">
      <c r="A1418" s="141" t="s">
        <v>1518</v>
      </c>
      <c r="B1418" s="141" t="s">
        <v>1534</v>
      </c>
      <c r="C1418" s="142" t="s">
        <v>1535</v>
      </c>
      <c r="D1418" s="141" t="s">
        <v>571</v>
      </c>
      <c r="E1418" s="141">
        <v>4.6</v>
      </c>
      <c r="F1418" s="141">
        <v>5.8</v>
      </c>
      <c r="G1418" s="141">
        <v>1</v>
      </c>
      <c r="H1418" s="141">
        <v>3.6</v>
      </c>
      <c r="I1418" s="141"/>
      <c r="J1418" s="141">
        <v>1.7</v>
      </c>
      <c r="K1418" s="141">
        <v>8.1</v>
      </c>
      <c r="L1418" s="141"/>
    </row>
    <row r="1419" ht="15" spans="1:12">
      <c r="A1419" s="141" t="s">
        <v>1518</v>
      </c>
      <c r="B1419" s="141" t="s">
        <v>1536</v>
      </c>
      <c r="C1419" s="142" t="s">
        <v>266</v>
      </c>
      <c r="D1419" s="141" t="s">
        <v>571</v>
      </c>
      <c r="E1419" s="141">
        <v>3</v>
      </c>
      <c r="F1419" s="141">
        <v>5.8</v>
      </c>
      <c r="G1419" s="141">
        <v>2.2</v>
      </c>
      <c r="H1419" s="141">
        <v>2.4</v>
      </c>
      <c r="I1419" s="141">
        <v>1.3</v>
      </c>
      <c r="J1419" s="141">
        <v>9.3</v>
      </c>
      <c r="K1419" s="141">
        <v>8.8</v>
      </c>
      <c r="L1419" s="141">
        <v>30.9</v>
      </c>
    </row>
    <row r="1420" ht="15" spans="1:12">
      <c r="A1420" s="141" t="s">
        <v>1518</v>
      </c>
      <c r="B1420" s="141" t="s">
        <v>1537</v>
      </c>
      <c r="C1420" s="142" t="s">
        <v>160</v>
      </c>
      <c r="D1420" s="141" t="s">
        <v>571</v>
      </c>
      <c r="E1420" s="141">
        <v>3.3</v>
      </c>
      <c r="F1420" s="141">
        <v>3</v>
      </c>
      <c r="G1420" s="141">
        <v>6.3</v>
      </c>
      <c r="H1420" s="141">
        <v>1.9</v>
      </c>
      <c r="I1420" s="141"/>
      <c r="J1420" s="141"/>
      <c r="K1420" s="141">
        <v>30.2</v>
      </c>
      <c r="L1420" s="141">
        <v>4.9</v>
      </c>
    </row>
    <row r="1421" ht="15" spans="1:12">
      <c r="A1421" s="141" t="s">
        <v>1518</v>
      </c>
      <c r="B1421" s="141" t="s">
        <v>1538</v>
      </c>
      <c r="C1421" s="142" t="s">
        <v>1130</v>
      </c>
      <c r="D1421" s="141" t="s">
        <v>571</v>
      </c>
      <c r="E1421" s="141">
        <v>3.3</v>
      </c>
      <c r="F1421" s="141">
        <v>1.8</v>
      </c>
      <c r="G1421" s="141">
        <v>2</v>
      </c>
      <c r="H1421" s="141">
        <v>2.7</v>
      </c>
      <c r="I1421" s="141"/>
      <c r="J1421" s="141"/>
      <c r="K1421" s="141">
        <v>7.5</v>
      </c>
      <c r="L1421" s="141">
        <v>8.7</v>
      </c>
    </row>
    <row r="1422" ht="15" spans="1:12">
      <c r="A1422" s="141" t="s">
        <v>1518</v>
      </c>
      <c r="B1422" s="141" t="s">
        <v>1539</v>
      </c>
      <c r="C1422" s="142" t="s">
        <v>1130</v>
      </c>
      <c r="D1422" s="141" t="s">
        <v>571</v>
      </c>
      <c r="E1422" s="141">
        <v>4</v>
      </c>
      <c r="F1422" s="141">
        <v>2.1</v>
      </c>
      <c r="G1422" s="141">
        <v>1.5</v>
      </c>
      <c r="H1422" s="141">
        <v>3.3</v>
      </c>
      <c r="I1422" s="141">
        <v>7.9</v>
      </c>
      <c r="J1422" s="141">
        <v>1.7</v>
      </c>
      <c r="K1422" s="141">
        <v>16.6</v>
      </c>
      <c r="L1422" s="141">
        <v>9.7</v>
      </c>
    </row>
    <row r="1423" ht="15" spans="1:12">
      <c r="A1423" s="141" t="s">
        <v>1518</v>
      </c>
      <c r="B1423" s="141" t="s">
        <v>1540</v>
      </c>
      <c r="C1423" s="142" t="s">
        <v>1541</v>
      </c>
      <c r="D1423" s="141" t="s">
        <v>571</v>
      </c>
      <c r="E1423" s="141">
        <v>2.8</v>
      </c>
      <c r="F1423" s="141">
        <v>2.6</v>
      </c>
      <c r="G1423" s="141">
        <v>3.6</v>
      </c>
      <c r="H1423" s="141">
        <v>3.2</v>
      </c>
      <c r="I1423" s="141">
        <v>2.8</v>
      </c>
      <c r="J1423" s="141">
        <v>5.2</v>
      </c>
      <c r="K1423" s="141">
        <v>51.1</v>
      </c>
      <c r="L1423" s="141"/>
    </row>
  </sheetData>
  <hyperlinks>
    <hyperlink ref="B22" r:id="rId1" display="香港大学（HKU）"/>
    <hyperlink ref="B253" r:id="rId2" display="贝鲁特美国大学（AUB）"/>
    <hyperlink ref="B419" r:id="rId2" display="开罗美国大学"/>
    <hyperlink ref="B542" r:id="rId3" display="迪拜的加拿大大学"/>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83"/>
  <sheetViews>
    <sheetView workbookViewId="0">
      <selection activeCell="A8" sqref="A8"/>
    </sheetView>
  </sheetViews>
  <sheetFormatPr defaultColWidth="9.14166666666667" defaultRowHeight="14.25"/>
  <cols>
    <col min="1" max="1" width="33.5666666666667" style="8" customWidth="1"/>
    <col min="2" max="2" width="5.28333333333333" style="8" customWidth="1"/>
    <col min="3" max="3" width="7.425" style="8" customWidth="1"/>
    <col min="4" max="4" width="9.14166666666667" style="8"/>
    <col min="5" max="5" width="21.2833333333333" style="8" customWidth="1"/>
    <col min="6" max="6" width="26" style="8" customWidth="1"/>
    <col min="7" max="7" width="7.425" style="8" customWidth="1"/>
    <col min="8" max="9" width="9.14166666666667" style="8"/>
    <col min="10" max="10" width="112.425" style="8" customWidth="1"/>
    <col min="11" max="11" width="43.8583333333333" style="8" customWidth="1"/>
    <col min="12" max="12" width="42.425" style="8" customWidth="1"/>
    <col min="13" max="13" width="8.56666666666667" style="8" customWidth="1"/>
    <col min="14" max="17" width="7.425" style="8" customWidth="1"/>
    <col min="18" max="18" width="9.14166666666667" style="8"/>
    <col min="19" max="19" width="7.425" style="8" customWidth="1"/>
    <col min="20" max="20" width="9.14166666666667" style="8"/>
    <col min="21" max="22" width="7.425" style="8" customWidth="1"/>
    <col min="23" max="23" width="20.425" style="8" customWidth="1"/>
    <col min="24" max="25" width="7.425" style="8" customWidth="1"/>
    <col min="26" max="26" width="25" style="8" customWidth="1"/>
    <col min="27" max="27" width="7.425" style="8" customWidth="1"/>
    <col min="28" max="28" width="7.56666666666667" style="8" customWidth="1"/>
    <col min="29" max="29" width="8.14166666666667" style="8" customWidth="1"/>
    <col min="30" max="30" width="69.7083333333333" style="8" customWidth="1"/>
    <col min="31" max="16384" width="9.14166666666667" style="8"/>
  </cols>
  <sheetData>
    <row r="1" s="14" customFormat="1" ht="28.5" spans="1:30">
      <c r="A1" s="14" t="s">
        <v>1542</v>
      </c>
      <c r="B1" s="14" t="s">
        <v>2</v>
      </c>
      <c r="C1" s="14" t="s">
        <v>1543</v>
      </c>
      <c r="D1" s="14" t="s">
        <v>1544</v>
      </c>
      <c r="E1" s="14" t="s">
        <v>1545</v>
      </c>
      <c r="F1" s="14" t="s">
        <v>1546</v>
      </c>
      <c r="G1" s="14" t="s">
        <v>1547</v>
      </c>
      <c r="H1" s="14" t="s">
        <v>1548</v>
      </c>
      <c r="I1" s="14" t="s">
        <v>1549</v>
      </c>
      <c r="J1" s="14" t="s">
        <v>1550</v>
      </c>
      <c r="K1" s="14" t="s">
        <v>1551</v>
      </c>
      <c r="L1" s="14" t="s">
        <v>1552</v>
      </c>
      <c r="M1" s="14" t="s">
        <v>1553</v>
      </c>
      <c r="N1" s="14" t="s">
        <v>1554</v>
      </c>
      <c r="O1" s="14" t="s">
        <v>1555</v>
      </c>
      <c r="P1" s="14" t="s">
        <v>1556</v>
      </c>
      <c r="Q1" s="14" t="s">
        <v>1557</v>
      </c>
      <c r="R1" s="14" t="s">
        <v>1558</v>
      </c>
      <c r="S1" s="14" t="s">
        <v>1559</v>
      </c>
      <c r="T1" s="14" t="s">
        <v>1560</v>
      </c>
      <c r="U1" s="14" t="s">
        <v>1561</v>
      </c>
      <c r="V1" s="14" t="s">
        <v>1562</v>
      </c>
      <c r="W1" s="14" t="s">
        <v>1563</v>
      </c>
      <c r="X1" s="14" t="s">
        <v>1564</v>
      </c>
      <c r="Y1" s="14" t="s">
        <v>1565</v>
      </c>
      <c r="Z1" s="14" t="s">
        <v>1566</v>
      </c>
      <c r="AA1" s="14" t="s">
        <v>7</v>
      </c>
      <c r="AB1" s="14" t="s">
        <v>1567</v>
      </c>
      <c r="AC1" s="14" t="s">
        <v>1568</v>
      </c>
      <c r="AD1" s="14" t="s">
        <v>1569</v>
      </c>
    </row>
    <row r="2" s="14" customFormat="1" ht="57" spans="1:24">
      <c r="A2" s="139" t="s">
        <v>1570</v>
      </c>
      <c r="B2" s="14" t="s">
        <v>1571</v>
      </c>
      <c r="C2" s="14" t="s">
        <v>1572</v>
      </c>
      <c r="E2" s="14" t="s">
        <v>1573</v>
      </c>
      <c r="F2" s="14" t="s">
        <v>1574</v>
      </c>
      <c r="G2" s="14">
        <v>2004</v>
      </c>
      <c r="H2" s="28" t="s">
        <v>1575</v>
      </c>
      <c r="I2" s="14" t="s">
        <v>1576</v>
      </c>
      <c r="J2" s="14" t="s">
        <v>1577</v>
      </c>
      <c r="L2" s="14" t="s">
        <v>1578</v>
      </c>
      <c r="M2" s="14" t="s">
        <v>1579</v>
      </c>
      <c r="N2" s="14">
        <v>0</v>
      </c>
      <c r="O2" s="14">
        <v>0</v>
      </c>
      <c r="P2" s="14">
        <v>0</v>
      </c>
      <c r="Q2" s="14">
        <v>0</v>
      </c>
      <c r="U2" s="14">
        <v>0</v>
      </c>
      <c r="V2" s="14">
        <v>0</v>
      </c>
      <c r="X2" s="14">
        <v>0</v>
      </c>
    </row>
    <row r="3" s="14" customFormat="1" ht="28.5" spans="1:24">
      <c r="A3" s="14" t="s">
        <v>1580</v>
      </c>
      <c r="B3" s="14" t="s">
        <v>1571</v>
      </c>
      <c r="C3" s="14" t="s">
        <v>1572</v>
      </c>
      <c r="E3" s="14" t="s">
        <v>1573</v>
      </c>
      <c r="F3" s="14" t="s">
        <v>1581</v>
      </c>
      <c r="G3" s="14">
        <v>2010</v>
      </c>
      <c r="L3" s="14" t="s">
        <v>1582</v>
      </c>
      <c r="M3" s="14" t="s">
        <v>1583</v>
      </c>
      <c r="N3" s="14">
        <v>0</v>
      </c>
      <c r="O3" s="14">
        <v>157200</v>
      </c>
      <c r="P3" s="14">
        <v>0</v>
      </c>
      <c r="Q3" s="14">
        <v>0</v>
      </c>
      <c r="R3" s="14" t="s">
        <v>1584</v>
      </c>
      <c r="U3" s="14">
        <v>680</v>
      </c>
      <c r="V3" s="14">
        <v>564</v>
      </c>
      <c r="X3" s="14">
        <v>0</v>
      </c>
    </row>
    <row r="4" s="14" customFormat="1" ht="28.5" spans="1:24">
      <c r="A4" s="139" t="s">
        <v>1585</v>
      </c>
      <c r="B4" s="14" t="s">
        <v>1571</v>
      </c>
      <c r="C4" s="14" t="s">
        <v>1572</v>
      </c>
      <c r="E4" s="14" t="s">
        <v>1573</v>
      </c>
      <c r="F4" s="14" t="s">
        <v>1586</v>
      </c>
      <c r="G4" s="14">
        <v>2010</v>
      </c>
      <c r="L4" s="14" t="s">
        <v>1587</v>
      </c>
      <c r="M4" s="14" t="s">
        <v>1588</v>
      </c>
      <c r="N4" s="14">
        <v>0</v>
      </c>
      <c r="O4" s="14">
        <v>0</v>
      </c>
      <c r="P4" s="14">
        <v>0</v>
      </c>
      <c r="Q4" s="14">
        <v>0</v>
      </c>
      <c r="U4" s="14">
        <v>0</v>
      </c>
      <c r="V4" s="14">
        <v>0</v>
      </c>
      <c r="X4" s="14">
        <v>0</v>
      </c>
    </row>
    <row r="5" s="14" customFormat="1" ht="71.25" spans="1:30">
      <c r="A5" s="14" t="s">
        <v>1589</v>
      </c>
      <c r="B5" s="14" t="s">
        <v>1571</v>
      </c>
      <c r="C5" s="14" t="s">
        <v>1572</v>
      </c>
      <c r="D5" s="14" t="s">
        <v>1590</v>
      </c>
      <c r="E5" s="14" t="s">
        <v>1591</v>
      </c>
      <c r="F5" s="14" t="s">
        <v>1592</v>
      </c>
      <c r="G5" s="14">
        <v>2019</v>
      </c>
      <c r="H5" s="14" t="s">
        <v>1593</v>
      </c>
      <c r="I5" s="14" t="s">
        <v>1594</v>
      </c>
      <c r="J5" s="14" t="s">
        <v>1595</v>
      </c>
      <c r="K5" s="14" t="s">
        <v>1596</v>
      </c>
      <c r="L5" s="14" t="s">
        <v>1597</v>
      </c>
      <c r="M5" s="14" t="s">
        <v>1598</v>
      </c>
      <c r="N5" s="14">
        <v>143150</v>
      </c>
      <c r="O5" s="14">
        <v>222500</v>
      </c>
      <c r="P5" s="14">
        <v>222500</v>
      </c>
      <c r="Q5" s="14">
        <v>241900</v>
      </c>
      <c r="R5" s="14" t="s">
        <v>1599</v>
      </c>
      <c r="S5" s="14">
        <v>2017</v>
      </c>
      <c r="T5" s="14" t="s">
        <v>1600</v>
      </c>
      <c r="U5" s="14">
        <v>1200</v>
      </c>
      <c r="V5" s="14">
        <v>1000</v>
      </c>
      <c r="X5" s="14">
        <v>0</v>
      </c>
      <c r="Y5" s="14" t="s">
        <v>1591</v>
      </c>
      <c r="Z5" s="14" t="s">
        <v>1601</v>
      </c>
      <c r="AC5" s="14" t="s">
        <v>1602</v>
      </c>
      <c r="AD5" s="14" t="s">
        <v>1603</v>
      </c>
    </row>
    <row r="6" s="14" customFormat="1" ht="28.5" spans="1:24">
      <c r="A6" s="139" t="s">
        <v>1604</v>
      </c>
      <c r="B6" s="14" t="s">
        <v>1605</v>
      </c>
      <c r="C6" s="14" t="s">
        <v>1572</v>
      </c>
      <c r="E6" s="14" t="s">
        <v>1591</v>
      </c>
      <c r="G6" s="14">
        <v>2021</v>
      </c>
      <c r="L6" s="14" t="s">
        <v>1606</v>
      </c>
      <c r="N6" s="14">
        <v>0</v>
      </c>
      <c r="O6" s="14">
        <v>0</v>
      </c>
      <c r="P6" s="14">
        <v>0</v>
      </c>
      <c r="Q6" s="14">
        <v>0</v>
      </c>
      <c r="U6" s="14">
        <v>0</v>
      </c>
      <c r="V6" s="14">
        <v>0</v>
      </c>
      <c r="X6" s="14">
        <v>0</v>
      </c>
    </row>
    <row r="7" s="14" customFormat="1" ht="57" spans="1:30">
      <c r="A7" s="139" t="s">
        <v>1607</v>
      </c>
      <c r="B7" s="14" t="s">
        <v>1571</v>
      </c>
      <c r="C7" s="14" t="s">
        <v>1572</v>
      </c>
      <c r="D7" s="14" t="s">
        <v>1608</v>
      </c>
      <c r="E7" s="14" t="s">
        <v>1573</v>
      </c>
      <c r="F7" s="14" t="s">
        <v>1609</v>
      </c>
      <c r="G7" s="14">
        <v>2020</v>
      </c>
      <c r="H7" s="14" t="s">
        <v>1610</v>
      </c>
      <c r="I7" s="14" t="s">
        <v>1611</v>
      </c>
      <c r="J7" s="14" t="s">
        <v>1612</v>
      </c>
      <c r="K7" s="14" t="s">
        <v>1613</v>
      </c>
      <c r="L7" s="14" t="s">
        <v>1614</v>
      </c>
      <c r="M7" s="14" t="s">
        <v>1614</v>
      </c>
      <c r="N7" s="14">
        <v>0</v>
      </c>
      <c r="O7" s="14">
        <v>0</v>
      </c>
      <c r="P7" s="14">
        <v>0</v>
      </c>
      <c r="Q7" s="14">
        <v>138000</v>
      </c>
      <c r="R7" s="14" t="s">
        <v>1615</v>
      </c>
      <c r="S7" s="14">
        <v>2008</v>
      </c>
      <c r="U7" s="14">
        <v>280</v>
      </c>
      <c r="V7" s="14">
        <v>150</v>
      </c>
      <c r="W7" s="14" t="s">
        <v>1616</v>
      </c>
      <c r="X7" s="14">
        <v>0</v>
      </c>
      <c r="Z7" s="14" t="s">
        <v>1617</v>
      </c>
      <c r="AA7" s="14" t="s">
        <v>1618</v>
      </c>
      <c r="AB7" s="14" t="s">
        <v>1619</v>
      </c>
      <c r="AC7" s="14" t="s">
        <v>1620</v>
      </c>
      <c r="AD7" s="14" t="s">
        <v>1621</v>
      </c>
    </row>
    <row r="8" s="14" customFormat="1" ht="42.75" spans="1:24">
      <c r="A8" s="139" t="s">
        <v>1622</v>
      </c>
      <c r="B8" s="14" t="s">
        <v>1571</v>
      </c>
      <c r="C8" s="14" t="s">
        <v>1572</v>
      </c>
      <c r="E8" s="14" t="s">
        <v>1573</v>
      </c>
      <c r="F8" s="14" t="s">
        <v>1623</v>
      </c>
      <c r="G8" s="14">
        <v>2015</v>
      </c>
      <c r="L8" s="14" t="s">
        <v>1624</v>
      </c>
      <c r="M8" s="14" t="s">
        <v>1598</v>
      </c>
      <c r="N8" s="14">
        <v>105600</v>
      </c>
      <c r="O8" s="14">
        <v>116000</v>
      </c>
      <c r="P8" s="14">
        <v>116000</v>
      </c>
      <c r="Q8" s="14">
        <v>198000</v>
      </c>
      <c r="R8" s="14" t="s">
        <v>1625</v>
      </c>
      <c r="U8" s="14">
        <v>0</v>
      </c>
      <c r="V8" s="14">
        <v>2400</v>
      </c>
      <c r="X8" s="14">
        <v>0</v>
      </c>
    </row>
    <row r="9" s="14" customFormat="1" ht="99.75" spans="1:29">
      <c r="A9" s="14" t="s">
        <v>1626</v>
      </c>
      <c r="B9" s="14" t="s">
        <v>1571</v>
      </c>
      <c r="C9" s="14" t="s">
        <v>1572</v>
      </c>
      <c r="D9" s="14" t="s">
        <v>1627</v>
      </c>
      <c r="E9" s="14" t="s">
        <v>1573</v>
      </c>
      <c r="F9" s="14" t="s">
        <v>1628</v>
      </c>
      <c r="G9" s="14">
        <v>2021</v>
      </c>
      <c r="H9" s="14" t="s">
        <v>1629</v>
      </c>
      <c r="I9" s="14" t="s">
        <v>1630</v>
      </c>
      <c r="J9" s="14" t="s">
        <v>1631</v>
      </c>
      <c r="K9" s="14" t="s">
        <v>1632</v>
      </c>
      <c r="L9" s="14" t="s">
        <v>1633</v>
      </c>
      <c r="M9" s="14" t="s">
        <v>1634</v>
      </c>
      <c r="N9" s="14">
        <v>0</v>
      </c>
      <c r="O9" s="14">
        <v>153400</v>
      </c>
      <c r="P9" s="14">
        <v>188000</v>
      </c>
      <c r="Q9" s="14">
        <v>0</v>
      </c>
      <c r="U9" s="14">
        <v>2000</v>
      </c>
      <c r="V9" s="14">
        <v>0</v>
      </c>
      <c r="W9" s="14" t="s">
        <v>1635</v>
      </c>
      <c r="X9" s="14">
        <v>0</v>
      </c>
      <c r="AB9" s="14" t="s">
        <v>1636</v>
      </c>
      <c r="AC9" s="14" t="s">
        <v>1637</v>
      </c>
    </row>
    <row r="10" s="14" customFormat="1" ht="128.25" spans="1:30">
      <c r="A10" s="14" t="s">
        <v>1638</v>
      </c>
      <c r="B10" s="14" t="s">
        <v>1571</v>
      </c>
      <c r="C10" s="14" t="s">
        <v>1572</v>
      </c>
      <c r="E10" s="14" t="s">
        <v>1573</v>
      </c>
      <c r="F10" s="14" t="s">
        <v>1639</v>
      </c>
      <c r="G10" s="14">
        <v>2021</v>
      </c>
      <c r="I10" s="14" t="s">
        <v>1640</v>
      </c>
      <c r="J10" s="14" t="s">
        <v>1641</v>
      </c>
      <c r="K10" s="14" t="s">
        <v>1642</v>
      </c>
      <c r="L10" s="14" t="s">
        <v>1643</v>
      </c>
      <c r="M10" s="14" t="s">
        <v>1598</v>
      </c>
      <c r="N10" s="14">
        <v>0</v>
      </c>
      <c r="O10" s="14">
        <v>64000</v>
      </c>
      <c r="P10" s="14">
        <v>68000</v>
      </c>
      <c r="Q10" s="14">
        <v>0</v>
      </c>
      <c r="U10" s="14">
        <v>5000</v>
      </c>
      <c r="V10" s="14">
        <v>0</v>
      </c>
      <c r="W10" s="14" t="s">
        <v>1644</v>
      </c>
      <c r="X10" s="14">
        <v>0</v>
      </c>
      <c r="Y10" s="14" t="s">
        <v>1645</v>
      </c>
      <c r="AB10" s="14" t="s">
        <v>1646</v>
      </c>
      <c r="AD10" s="14" t="s">
        <v>1647</v>
      </c>
    </row>
    <row r="11" s="14" customFormat="1" ht="99.75" spans="1:30">
      <c r="A11" s="14" t="s">
        <v>1648</v>
      </c>
      <c r="B11" s="14" t="s">
        <v>1571</v>
      </c>
      <c r="C11" s="14" t="s">
        <v>1572</v>
      </c>
      <c r="D11" s="14" t="s">
        <v>1649</v>
      </c>
      <c r="E11" s="14" t="s">
        <v>1573</v>
      </c>
      <c r="F11" s="14" t="s">
        <v>1650</v>
      </c>
      <c r="G11" s="14">
        <v>2021</v>
      </c>
      <c r="H11" s="14" t="s">
        <v>1651</v>
      </c>
      <c r="I11" s="14" t="s">
        <v>1652</v>
      </c>
      <c r="J11" s="14" t="s">
        <v>1653</v>
      </c>
      <c r="K11" s="14" t="s">
        <v>1654</v>
      </c>
      <c r="L11" s="14" t="s">
        <v>1633</v>
      </c>
      <c r="M11" s="14" t="s">
        <v>1655</v>
      </c>
      <c r="N11" s="14">
        <v>0</v>
      </c>
      <c r="O11" s="14">
        <v>211800</v>
      </c>
      <c r="P11" s="14">
        <v>211800</v>
      </c>
      <c r="Q11" s="14">
        <v>0</v>
      </c>
      <c r="R11" s="14" t="s">
        <v>1656</v>
      </c>
      <c r="U11" s="14">
        <v>3000</v>
      </c>
      <c r="V11" s="14">
        <v>0</v>
      </c>
      <c r="X11" s="14">
        <v>0</v>
      </c>
      <c r="Y11" s="14" t="s">
        <v>1645</v>
      </c>
      <c r="AB11" s="14" t="s">
        <v>1657</v>
      </c>
      <c r="AC11" s="14" t="s">
        <v>1658</v>
      </c>
      <c r="AD11" s="14" t="s">
        <v>1659</v>
      </c>
    </row>
    <row r="12" s="14" customFormat="1" ht="85.5" spans="1:30">
      <c r="A12" s="14" t="s">
        <v>1660</v>
      </c>
      <c r="B12" s="14" t="s">
        <v>1571</v>
      </c>
      <c r="C12" s="14" t="s">
        <v>1572</v>
      </c>
      <c r="E12" s="14" t="s">
        <v>1573</v>
      </c>
      <c r="F12" s="14" t="s">
        <v>1661</v>
      </c>
      <c r="G12" s="14">
        <v>2021</v>
      </c>
      <c r="I12" s="14" t="s">
        <v>1662</v>
      </c>
      <c r="J12" s="14" t="s">
        <v>1663</v>
      </c>
      <c r="K12" s="14" t="s">
        <v>1664</v>
      </c>
      <c r="L12" s="14" t="s">
        <v>1633</v>
      </c>
      <c r="M12" s="14" t="s">
        <v>1588</v>
      </c>
      <c r="N12" s="14">
        <v>0</v>
      </c>
      <c r="O12" s="14">
        <v>85800</v>
      </c>
      <c r="P12" s="14">
        <v>85800</v>
      </c>
      <c r="Q12" s="14">
        <v>0</v>
      </c>
      <c r="U12" s="14">
        <v>0</v>
      </c>
      <c r="V12" s="14">
        <v>0</v>
      </c>
      <c r="W12" s="14" t="s">
        <v>1665</v>
      </c>
      <c r="X12" s="14">
        <v>0</v>
      </c>
      <c r="Y12" s="14" t="s">
        <v>1645</v>
      </c>
      <c r="AA12" s="14" t="s">
        <v>1618</v>
      </c>
      <c r="AD12" s="14" t="s">
        <v>1666</v>
      </c>
    </row>
    <row r="13" s="14" customFormat="1" ht="28.5" spans="1:24">
      <c r="A13" s="14" t="s">
        <v>1667</v>
      </c>
      <c r="B13" s="14" t="s">
        <v>1571</v>
      </c>
      <c r="C13" s="14" t="s">
        <v>1668</v>
      </c>
      <c r="E13" s="14" t="s">
        <v>1573</v>
      </c>
      <c r="F13" s="14" t="s">
        <v>1669</v>
      </c>
      <c r="G13" s="14">
        <v>2022</v>
      </c>
      <c r="M13" s="14" t="s">
        <v>1655</v>
      </c>
      <c r="N13" s="14">
        <v>0</v>
      </c>
      <c r="O13" s="14">
        <v>0</v>
      </c>
      <c r="P13" s="14">
        <v>0</v>
      </c>
      <c r="Q13" s="14">
        <v>0</v>
      </c>
      <c r="R13" s="14" t="s">
        <v>1670</v>
      </c>
      <c r="U13" s="14">
        <v>2200</v>
      </c>
      <c r="V13" s="14">
        <v>0</v>
      </c>
      <c r="X13" s="14">
        <v>0</v>
      </c>
    </row>
    <row r="14" s="14" customFormat="1" ht="42.75" spans="1:24">
      <c r="A14" s="14" t="s">
        <v>1671</v>
      </c>
      <c r="B14" s="14" t="s">
        <v>1571</v>
      </c>
      <c r="C14" s="14" t="s">
        <v>1668</v>
      </c>
      <c r="E14" s="14" t="s">
        <v>1591</v>
      </c>
      <c r="F14" s="14" t="s">
        <v>1672</v>
      </c>
      <c r="G14" s="14">
        <v>2022</v>
      </c>
      <c r="L14" s="14" t="s">
        <v>1673</v>
      </c>
      <c r="M14" s="14" t="s">
        <v>1598</v>
      </c>
      <c r="N14" s="14">
        <v>0</v>
      </c>
      <c r="O14" s="14">
        <v>0</v>
      </c>
      <c r="P14" s="14">
        <v>0</v>
      </c>
      <c r="Q14" s="14">
        <v>0</v>
      </c>
      <c r="R14" s="14" t="s">
        <v>1674</v>
      </c>
      <c r="U14" s="14">
        <v>3000</v>
      </c>
      <c r="V14" s="14">
        <v>0</v>
      </c>
      <c r="X14" s="14">
        <v>0</v>
      </c>
    </row>
    <row r="15" s="14" customFormat="1" ht="28.5" spans="1:24">
      <c r="A15" s="14" t="s">
        <v>1675</v>
      </c>
      <c r="B15" s="14" t="s">
        <v>1571</v>
      </c>
      <c r="C15" s="14" t="s">
        <v>1668</v>
      </c>
      <c r="E15" s="14" t="s">
        <v>1573</v>
      </c>
      <c r="F15" s="14" t="s">
        <v>1672</v>
      </c>
      <c r="G15" s="14">
        <v>2022</v>
      </c>
      <c r="M15" s="14" t="s">
        <v>1655</v>
      </c>
      <c r="N15" s="14">
        <v>0</v>
      </c>
      <c r="O15" s="14">
        <v>0</v>
      </c>
      <c r="P15" s="14">
        <v>0</v>
      </c>
      <c r="Q15" s="14">
        <v>0</v>
      </c>
      <c r="R15" s="14" t="s">
        <v>1676</v>
      </c>
      <c r="U15" s="14">
        <v>3000</v>
      </c>
      <c r="V15" s="14">
        <v>0</v>
      </c>
      <c r="X15" s="14">
        <v>0</v>
      </c>
    </row>
    <row r="16" s="14" customFormat="1" ht="28.5" spans="1:29">
      <c r="A16" s="14" t="s">
        <v>1677</v>
      </c>
      <c r="B16" s="14" t="s">
        <v>1571</v>
      </c>
      <c r="C16" s="14" t="s">
        <v>1668</v>
      </c>
      <c r="E16" s="14" t="s">
        <v>1573</v>
      </c>
      <c r="F16" s="14" t="s">
        <v>1678</v>
      </c>
      <c r="G16" s="14">
        <v>2022</v>
      </c>
      <c r="J16" s="14" t="s">
        <v>1679</v>
      </c>
      <c r="L16" s="14" t="s">
        <v>1680</v>
      </c>
      <c r="M16" s="14" t="s">
        <v>1614</v>
      </c>
      <c r="N16" s="14">
        <v>0</v>
      </c>
      <c r="O16" s="14">
        <v>0</v>
      </c>
      <c r="P16" s="14">
        <v>0</v>
      </c>
      <c r="Q16" s="14">
        <v>0</v>
      </c>
      <c r="R16" s="14" t="s">
        <v>1674</v>
      </c>
      <c r="U16" s="14">
        <v>0</v>
      </c>
      <c r="V16" s="14">
        <v>0</v>
      </c>
      <c r="W16" s="14" t="s">
        <v>1681</v>
      </c>
      <c r="X16" s="14">
        <v>0</v>
      </c>
      <c r="AB16" s="14" t="s">
        <v>1682</v>
      </c>
      <c r="AC16" s="14" t="s">
        <v>1683</v>
      </c>
    </row>
    <row r="17" s="14" customFormat="1" ht="85.5" spans="1:30">
      <c r="A17" s="14" t="s">
        <v>1684</v>
      </c>
      <c r="B17" s="14" t="s">
        <v>1571</v>
      </c>
      <c r="C17" s="14" t="s">
        <v>1572</v>
      </c>
      <c r="D17" s="14" t="s">
        <v>1685</v>
      </c>
      <c r="E17" s="14" t="s">
        <v>1573</v>
      </c>
      <c r="F17" s="14" t="s">
        <v>1686</v>
      </c>
      <c r="G17" s="14">
        <v>2003</v>
      </c>
      <c r="H17" s="14" t="s">
        <v>1687</v>
      </c>
      <c r="I17" s="14" t="s">
        <v>1688</v>
      </c>
      <c r="J17" s="14" t="s">
        <v>1689</v>
      </c>
      <c r="K17" s="14" t="s">
        <v>1690</v>
      </c>
      <c r="L17" s="14" t="s">
        <v>1691</v>
      </c>
      <c r="M17" s="14" t="s">
        <v>1692</v>
      </c>
      <c r="N17" s="14">
        <v>0</v>
      </c>
      <c r="O17" s="14">
        <v>124800</v>
      </c>
      <c r="P17" s="14">
        <v>130000</v>
      </c>
      <c r="Q17" s="14">
        <v>130000</v>
      </c>
      <c r="R17" s="14" t="s">
        <v>1693</v>
      </c>
      <c r="S17" s="14">
        <v>1998</v>
      </c>
      <c r="T17" s="14" t="s">
        <v>1694</v>
      </c>
      <c r="U17" s="14">
        <v>0</v>
      </c>
      <c r="V17" s="14">
        <v>400</v>
      </c>
      <c r="W17" s="14" t="s">
        <v>1695</v>
      </c>
      <c r="X17" s="14">
        <v>0</v>
      </c>
      <c r="Z17" s="14" t="s">
        <v>1696</v>
      </c>
      <c r="AA17" s="14" t="s">
        <v>1618</v>
      </c>
      <c r="AB17" s="14" t="s">
        <v>1697</v>
      </c>
      <c r="AC17" s="14" t="s">
        <v>1658</v>
      </c>
      <c r="AD17" s="14" t="s">
        <v>1698</v>
      </c>
    </row>
    <row r="18" s="14" customFormat="1" ht="71.25" spans="1:24">
      <c r="A18" s="14" t="s">
        <v>1699</v>
      </c>
      <c r="B18" s="14" t="s">
        <v>1571</v>
      </c>
      <c r="C18" s="14" t="s">
        <v>1572</v>
      </c>
      <c r="D18" s="14" t="s">
        <v>1700</v>
      </c>
      <c r="E18" s="14" t="s">
        <v>1573</v>
      </c>
      <c r="F18" s="14" t="s">
        <v>1701</v>
      </c>
      <c r="G18" s="14">
        <v>2011</v>
      </c>
      <c r="M18" s="14" t="s">
        <v>1614</v>
      </c>
      <c r="N18" s="14">
        <v>0</v>
      </c>
      <c r="O18" s="14">
        <v>0</v>
      </c>
      <c r="P18" s="14">
        <v>0</v>
      </c>
      <c r="Q18" s="14">
        <v>115000</v>
      </c>
      <c r="R18" s="14" t="s">
        <v>1674</v>
      </c>
      <c r="T18" s="14" t="s">
        <v>1702</v>
      </c>
      <c r="U18" s="14">
        <v>0</v>
      </c>
      <c r="V18" s="14">
        <v>150</v>
      </c>
      <c r="X18" s="14">
        <v>0</v>
      </c>
    </row>
    <row r="19" s="14" customFormat="1" ht="42.75" spans="1:24">
      <c r="A19" s="14" t="s">
        <v>1703</v>
      </c>
      <c r="B19" s="14" t="s">
        <v>1571</v>
      </c>
      <c r="C19" s="14" t="s">
        <v>1572</v>
      </c>
      <c r="E19" s="14" t="s">
        <v>1573</v>
      </c>
      <c r="F19" s="14" t="s">
        <v>1704</v>
      </c>
      <c r="G19" s="14">
        <v>2018</v>
      </c>
      <c r="M19" s="14" t="s">
        <v>1579</v>
      </c>
      <c r="N19" s="14">
        <v>0</v>
      </c>
      <c r="O19" s="14">
        <v>0</v>
      </c>
      <c r="P19" s="14">
        <v>0</v>
      </c>
      <c r="Q19" s="14">
        <v>168000</v>
      </c>
      <c r="R19" s="14" t="s">
        <v>1705</v>
      </c>
      <c r="U19" s="14">
        <v>360</v>
      </c>
      <c r="V19" s="14">
        <v>200</v>
      </c>
      <c r="X19" s="14">
        <v>0</v>
      </c>
    </row>
    <row r="20" s="14" customFormat="1" ht="114" spans="1:30">
      <c r="A20" s="14" t="s">
        <v>1706</v>
      </c>
      <c r="B20" s="14" t="s">
        <v>1571</v>
      </c>
      <c r="C20" s="14" t="s">
        <v>1572</v>
      </c>
      <c r="D20" s="14" t="s">
        <v>1707</v>
      </c>
      <c r="E20" s="14" t="s">
        <v>1573</v>
      </c>
      <c r="F20" s="14" t="s">
        <v>1708</v>
      </c>
      <c r="G20" s="14">
        <v>2008</v>
      </c>
      <c r="H20" s="14" t="s">
        <v>1709</v>
      </c>
      <c r="I20" s="14" t="s">
        <v>1710</v>
      </c>
      <c r="J20" s="14" t="s">
        <v>1711</v>
      </c>
      <c r="K20" s="14" t="s">
        <v>1712</v>
      </c>
      <c r="L20" s="14" t="s">
        <v>1713</v>
      </c>
      <c r="M20" s="14" t="s">
        <v>1714</v>
      </c>
      <c r="N20" s="14">
        <v>0</v>
      </c>
      <c r="O20" s="14">
        <v>0</v>
      </c>
      <c r="P20" s="14">
        <v>152600</v>
      </c>
      <c r="Q20" s="14">
        <v>0</v>
      </c>
      <c r="R20" s="14" t="s">
        <v>1715</v>
      </c>
      <c r="S20" s="14">
        <v>2009</v>
      </c>
      <c r="T20" s="14" t="s">
        <v>1716</v>
      </c>
      <c r="U20" s="14">
        <v>0</v>
      </c>
      <c r="V20" s="14">
        <v>600</v>
      </c>
      <c r="W20" s="14" t="s">
        <v>1717</v>
      </c>
      <c r="X20" s="14">
        <v>0</v>
      </c>
      <c r="Z20" s="14" t="s">
        <v>1718</v>
      </c>
      <c r="AA20" s="14" t="s">
        <v>1719</v>
      </c>
      <c r="AB20" s="14" t="s">
        <v>1720</v>
      </c>
      <c r="AC20" s="14" t="s">
        <v>1698</v>
      </c>
      <c r="AD20" s="14" t="s">
        <v>1721</v>
      </c>
    </row>
    <row r="21" s="14" customFormat="1" ht="114" spans="1:30">
      <c r="A21" s="14" t="s">
        <v>1722</v>
      </c>
      <c r="B21" s="14" t="s">
        <v>1571</v>
      </c>
      <c r="C21" s="14" t="s">
        <v>1572</v>
      </c>
      <c r="D21" s="14" t="s">
        <v>1723</v>
      </c>
      <c r="E21" s="14" t="s">
        <v>1573</v>
      </c>
      <c r="F21" s="14" t="s">
        <v>1724</v>
      </c>
      <c r="G21" s="14">
        <v>2009</v>
      </c>
      <c r="H21" s="14" t="s">
        <v>1725</v>
      </c>
      <c r="I21" s="14" t="s">
        <v>1726</v>
      </c>
      <c r="J21" s="14" t="s">
        <v>1727</v>
      </c>
      <c r="K21" s="14" t="s">
        <v>1728</v>
      </c>
      <c r="M21" s="14" t="s">
        <v>1583</v>
      </c>
      <c r="N21" s="14">
        <v>0</v>
      </c>
      <c r="O21" s="14">
        <v>36000</v>
      </c>
      <c r="P21" s="14">
        <v>0</v>
      </c>
      <c r="Q21" s="14">
        <v>0</v>
      </c>
      <c r="R21" s="14" t="s">
        <v>1729</v>
      </c>
      <c r="S21" s="14">
        <v>2009</v>
      </c>
      <c r="T21" s="14" t="s">
        <v>1730</v>
      </c>
      <c r="U21" s="14">
        <v>0</v>
      </c>
      <c r="V21" s="14">
        <v>800</v>
      </c>
      <c r="W21" s="14" t="s">
        <v>1731</v>
      </c>
      <c r="X21" s="14">
        <v>0</v>
      </c>
      <c r="Y21" s="14" t="s">
        <v>1732</v>
      </c>
      <c r="Z21" s="14" t="s">
        <v>1733</v>
      </c>
      <c r="AA21" s="14" t="s">
        <v>1734</v>
      </c>
      <c r="AB21" s="14" t="s">
        <v>1735</v>
      </c>
      <c r="AC21" s="14" t="s">
        <v>1736</v>
      </c>
      <c r="AD21" s="14" t="s">
        <v>1737</v>
      </c>
    </row>
    <row r="22" s="14" customFormat="1" ht="71.25" spans="1:30">
      <c r="A22" s="14" t="s">
        <v>1738</v>
      </c>
      <c r="B22" s="14" t="s">
        <v>1571</v>
      </c>
      <c r="C22" s="14" t="s">
        <v>1572</v>
      </c>
      <c r="D22" s="14" t="s">
        <v>1739</v>
      </c>
      <c r="E22" s="14" t="s">
        <v>1573</v>
      </c>
      <c r="F22" s="14" t="s">
        <v>1740</v>
      </c>
      <c r="G22" s="14">
        <v>2020</v>
      </c>
      <c r="H22" s="14" t="s">
        <v>1741</v>
      </c>
      <c r="I22" s="14" t="s">
        <v>1742</v>
      </c>
      <c r="J22" s="14" t="s">
        <v>1743</v>
      </c>
      <c r="K22" s="14" t="s">
        <v>1744</v>
      </c>
      <c r="M22" s="14" t="s">
        <v>1598</v>
      </c>
      <c r="N22" s="14">
        <v>200000</v>
      </c>
      <c r="O22" s="14">
        <v>240000</v>
      </c>
      <c r="P22" s="14">
        <v>270000</v>
      </c>
      <c r="Q22" s="14">
        <v>300000</v>
      </c>
      <c r="R22" s="14" t="s">
        <v>1745</v>
      </c>
      <c r="S22" s="14">
        <v>2020</v>
      </c>
      <c r="T22" s="14" t="s">
        <v>1746</v>
      </c>
      <c r="U22" s="14">
        <v>2200</v>
      </c>
      <c r="V22" s="14">
        <v>140</v>
      </c>
      <c r="X22" s="14">
        <v>0</v>
      </c>
      <c r="AA22" s="14" t="s">
        <v>1747</v>
      </c>
      <c r="AB22" s="14" t="s">
        <v>1748</v>
      </c>
      <c r="AC22" s="14" t="s">
        <v>1698</v>
      </c>
      <c r="AD22" s="14" t="s">
        <v>1749</v>
      </c>
    </row>
    <row r="23" s="14" customFormat="1" ht="71.25" spans="1:30">
      <c r="A23" s="14" t="s">
        <v>1750</v>
      </c>
      <c r="B23" s="14" t="s">
        <v>1571</v>
      </c>
      <c r="C23" s="14" t="s">
        <v>1572</v>
      </c>
      <c r="D23" s="14" t="s">
        <v>1751</v>
      </c>
      <c r="E23" s="14" t="s">
        <v>1573</v>
      </c>
      <c r="F23" s="14" t="s">
        <v>1752</v>
      </c>
      <c r="G23" s="14">
        <v>2014</v>
      </c>
      <c r="H23" s="14" t="s">
        <v>1753</v>
      </c>
      <c r="I23" s="14" t="s">
        <v>1754</v>
      </c>
      <c r="J23" s="14" t="s">
        <v>1755</v>
      </c>
      <c r="K23" s="14" t="s">
        <v>1756</v>
      </c>
      <c r="L23" s="14" t="s">
        <v>1757</v>
      </c>
      <c r="M23" s="14" t="s">
        <v>1598</v>
      </c>
      <c r="N23" s="14">
        <v>196400</v>
      </c>
      <c r="O23" s="14">
        <v>185000</v>
      </c>
      <c r="P23" s="14">
        <v>189600</v>
      </c>
      <c r="Q23" s="14">
        <v>266000</v>
      </c>
      <c r="R23" s="14" t="s">
        <v>1758</v>
      </c>
      <c r="T23" s="14" t="s">
        <v>1759</v>
      </c>
      <c r="U23" s="14">
        <v>650</v>
      </c>
      <c r="V23" s="14">
        <v>500</v>
      </c>
      <c r="W23" s="14" t="s">
        <v>1760</v>
      </c>
      <c r="X23" s="14">
        <v>20</v>
      </c>
      <c r="Y23" s="14" t="s">
        <v>1645</v>
      </c>
      <c r="Z23" s="14" t="s">
        <v>1761</v>
      </c>
      <c r="AA23" s="14" t="s">
        <v>1618</v>
      </c>
      <c r="AB23" s="14" t="s">
        <v>1762</v>
      </c>
      <c r="AC23" s="14" t="s">
        <v>1763</v>
      </c>
      <c r="AD23" s="14" t="s">
        <v>1764</v>
      </c>
    </row>
    <row r="24" s="14" customFormat="1" ht="171" spans="1:30">
      <c r="A24" s="14" t="s">
        <v>1765</v>
      </c>
      <c r="B24" s="14" t="s">
        <v>1571</v>
      </c>
      <c r="C24" s="14" t="s">
        <v>1572</v>
      </c>
      <c r="D24" s="14" t="s">
        <v>1766</v>
      </c>
      <c r="E24" s="14" t="s">
        <v>1573</v>
      </c>
      <c r="F24" s="14" t="s">
        <v>1767</v>
      </c>
      <c r="G24" s="14">
        <v>2012</v>
      </c>
      <c r="H24" s="14" t="s">
        <v>1768</v>
      </c>
      <c r="I24" s="14" t="s">
        <v>1769</v>
      </c>
      <c r="J24" s="14" t="s">
        <v>1770</v>
      </c>
      <c r="K24" s="14" t="s">
        <v>1771</v>
      </c>
      <c r="L24" s="14" t="s">
        <v>1772</v>
      </c>
      <c r="M24" s="14" t="s">
        <v>1614</v>
      </c>
      <c r="N24" s="14">
        <v>0</v>
      </c>
      <c r="O24" s="14">
        <v>0</v>
      </c>
      <c r="P24" s="14">
        <v>0</v>
      </c>
      <c r="Q24" s="14">
        <v>198400</v>
      </c>
      <c r="R24" s="14" t="s">
        <v>1773</v>
      </c>
      <c r="S24" s="14">
        <v>2014</v>
      </c>
      <c r="T24" s="14" t="s">
        <v>1774</v>
      </c>
      <c r="U24" s="14">
        <v>0</v>
      </c>
      <c r="V24" s="14">
        <v>600</v>
      </c>
      <c r="X24" s="14">
        <v>136</v>
      </c>
      <c r="Z24" s="14" t="s">
        <v>1601</v>
      </c>
      <c r="AA24" s="14" t="s">
        <v>1734</v>
      </c>
      <c r="AB24" s="14" t="s">
        <v>1775</v>
      </c>
      <c r="AD24" s="14" t="s">
        <v>1776</v>
      </c>
    </row>
    <row r="25" s="14" customFormat="1" ht="114" spans="1:30">
      <c r="A25" s="14" t="s">
        <v>1777</v>
      </c>
      <c r="B25" s="14" t="s">
        <v>1571</v>
      </c>
      <c r="C25" s="14" t="s">
        <v>1572</v>
      </c>
      <c r="D25" s="14" t="s">
        <v>1778</v>
      </c>
      <c r="E25" s="14" t="s">
        <v>1573</v>
      </c>
      <c r="F25" s="14" t="s">
        <v>1779</v>
      </c>
      <c r="G25" s="14">
        <v>2009</v>
      </c>
      <c r="H25" s="14" t="s">
        <v>1780</v>
      </c>
      <c r="I25" s="14" t="s">
        <v>1781</v>
      </c>
      <c r="J25" s="14" t="s">
        <v>1782</v>
      </c>
      <c r="K25" s="14" t="s">
        <v>1783</v>
      </c>
      <c r="L25" s="14" t="s">
        <v>1784</v>
      </c>
      <c r="M25" s="14" t="s">
        <v>1614</v>
      </c>
      <c r="N25" s="14">
        <v>0</v>
      </c>
      <c r="O25" s="14">
        <v>0</v>
      </c>
      <c r="P25" s="14">
        <v>0</v>
      </c>
      <c r="Q25" s="14">
        <v>138000</v>
      </c>
      <c r="R25" s="14" t="s">
        <v>1785</v>
      </c>
      <c r="S25" s="14">
        <v>2011</v>
      </c>
      <c r="T25" s="14" t="s">
        <v>1786</v>
      </c>
      <c r="U25" s="14">
        <v>300</v>
      </c>
      <c r="V25" s="14">
        <v>110</v>
      </c>
      <c r="W25" s="14" t="s">
        <v>1787</v>
      </c>
      <c r="X25" s="14">
        <v>0</v>
      </c>
      <c r="Z25" s="14" t="s">
        <v>1788</v>
      </c>
      <c r="AA25" s="14" t="s">
        <v>1747</v>
      </c>
      <c r="AB25" s="14" t="s">
        <v>1789</v>
      </c>
      <c r="AC25" s="14" t="s">
        <v>1790</v>
      </c>
      <c r="AD25" s="14" t="s">
        <v>1791</v>
      </c>
    </row>
    <row r="26" s="14" customFormat="1" ht="128.25" spans="1:30">
      <c r="A26" s="14" t="s">
        <v>1792</v>
      </c>
      <c r="B26" s="14" t="s">
        <v>1571</v>
      </c>
      <c r="C26" s="14" t="s">
        <v>1572</v>
      </c>
      <c r="D26" s="14" t="s">
        <v>1793</v>
      </c>
      <c r="E26" s="14" t="s">
        <v>1573</v>
      </c>
      <c r="F26" s="14" t="s">
        <v>1794</v>
      </c>
      <c r="G26" s="14">
        <v>2009</v>
      </c>
      <c r="H26" s="14" t="s">
        <v>1795</v>
      </c>
      <c r="I26" s="14" t="s">
        <v>1796</v>
      </c>
      <c r="J26" s="14" t="s">
        <v>1797</v>
      </c>
      <c r="K26" s="14" t="s">
        <v>1798</v>
      </c>
      <c r="L26" s="14" t="s">
        <v>1799</v>
      </c>
      <c r="M26" s="14" t="s">
        <v>1614</v>
      </c>
      <c r="N26" s="14">
        <v>0</v>
      </c>
      <c r="O26" s="14">
        <v>0</v>
      </c>
      <c r="P26" s="14">
        <v>0</v>
      </c>
      <c r="Q26" s="14">
        <v>120000</v>
      </c>
      <c r="R26" s="14" t="s">
        <v>1800</v>
      </c>
      <c r="S26" s="14">
        <v>2009</v>
      </c>
      <c r="U26" s="14">
        <v>0</v>
      </c>
      <c r="V26" s="14">
        <v>251</v>
      </c>
      <c r="X26" s="14">
        <v>0</v>
      </c>
      <c r="Z26" s="14" t="s">
        <v>1801</v>
      </c>
      <c r="AA26" s="14" t="s">
        <v>1698</v>
      </c>
      <c r="AB26" s="14" t="s">
        <v>1802</v>
      </c>
      <c r="AC26" s="14" t="s">
        <v>1803</v>
      </c>
      <c r="AD26" s="14" t="s">
        <v>1804</v>
      </c>
    </row>
    <row r="27" s="14" customFormat="1" ht="85.5" spans="1:30">
      <c r="A27" s="14" t="s">
        <v>1805</v>
      </c>
      <c r="B27" s="14" t="s">
        <v>1571</v>
      </c>
      <c r="C27" s="14" t="s">
        <v>1572</v>
      </c>
      <c r="D27" s="14" t="s">
        <v>1806</v>
      </c>
      <c r="E27" s="14" t="s">
        <v>1573</v>
      </c>
      <c r="F27" s="14" t="s">
        <v>1807</v>
      </c>
      <c r="G27" s="14">
        <v>2003</v>
      </c>
      <c r="H27" s="14" t="s">
        <v>1808</v>
      </c>
      <c r="I27" s="14" t="s">
        <v>1809</v>
      </c>
      <c r="J27" s="14" t="s">
        <v>1810</v>
      </c>
      <c r="K27" s="14" t="s">
        <v>1811</v>
      </c>
      <c r="M27" s="14" t="s">
        <v>1634</v>
      </c>
      <c r="N27" s="14">
        <v>0</v>
      </c>
      <c r="O27" s="14">
        <v>79600</v>
      </c>
      <c r="P27" s="14">
        <v>86000</v>
      </c>
      <c r="Q27" s="14">
        <v>0</v>
      </c>
      <c r="R27" s="14" t="s">
        <v>1812</v>
      </c>
      <c r="T27" s="14" t="s">
        <v>1813</v>
      </c>
      <c r="U27" s="14">
        <v>4500</v>
      </c>
      <c r="V27" s="14">
        <v>4500</v>
      </c>
      <c r="X27" s="14">
        <v>0</v>
      </c>
      <c r="AA27" s="14" t="s">
        <v>1814</v>
      </c>
      <c r="AB27" s="14" t="s">
        <v>1815</v>
      </c>
      <c r="AC27" s="14" t="s">
        <v>1816</v>
      </c>
      <c r="AD27" s="14" t="s">
        <v>1698</v>
      </c>
    </row>
    <row r="28" s="14" customFormat="1" ht="99.75" spans="1:30">
      <c r="A28" s="14" t="s">
        <v>1817</v>
      </c>
      <c r="B28" s="14" t="s">
        <v>1571</v>
      </c>
      <c r="C28" s="14" t="s">
        <v>1572</v>
      </c>
      <c r="D28" s="14" t="s">
        <v>1818</v>
      </c>
      <c r="E28" s="14" t="s">
        <v>1573</v>
      </c>
      <c r="F28" s="14" t="s">
        <v>1819</v>
      </c>
      <c r="G28" s="14">
        <v>2011</v>
      </c>
      <c r="H28" s="14" t="s">
        <v>1820</v>
      </c>
      <c r="I28" s="14" t="s">
        <v>1821</v>
      </c>
      <c r="J28" s="14" t="s">
        <v>1822</v>
      </c>
      <c r="K28" s="14" t="s">
        <v>1823</v>
      </c>
      <c r="M28" s="14" t="s">
        <v>1614</v>
      </c>
      <c r="N28" s="14">
        <v>0</v>
      </c>
      <c r="O28" s="14">
        <v>0</v>
      </c>
      <c r="P28" s="14">
        <v>0</v>
      </c>
      <c r="Q28" s="14">
        <v>178000</v>
      </c>
      <c r="R28" s="14" t="s">
        <v>1824</v>
      </c>
      <c r="S28" s="14">
        <v>2012</v>
      </c>
      <c r="T28" s="14" t="s">
        <v>1825</v>
      </c>
      <c r="U28" s="14">
        <v>800</v>
      </c>
      <c r="V28" s="14">
        <v>300</v>
      </c>
      <c r="W28" s="14" t="s">
        <v>1826</v>
      </c>
      <c r="X28" s="14">
        <v>0</v>
      </c>
      <c r="Z28" s="14" t="s">
        <v>1827</v>
      </c>
      <c r="AA28" s="14" t="s">
        <v>1828</v>
      </c>
      <c r="AB28" s="14" t="s">
        <v>1829</v>
      </c>
      <c r="AC28" s="14" t="s">
        <v>1830</v>
      </c>
      <c r="AD28" s="14" t="s">
        <v>1831</v>
      </c>
    </row>
    <row r="29" s="14" customFormat="1" ht="85.5" spans="1:30">
      <c r="A29" s="14" t="s">
        <v>1832</v>
      </c>
      <c r="B29" s="14" t="s">
        <v>1571</v>
      </c>
      <c r="C29" s="14" t="s">
        <v>1572</v>
      </c>
      <c r="D29" s="14" t="s">
        <v>1833</v>
      </c>
      <c r="E29" s="14" t="s">
        <v>1573</v>
      </c>
      <c r="F29" s="14" t="s">
        <v>1834</v>
      </c>
      <c r="G29" s="14">
        <v>2002</v>
      </c>
      <c r="H29" s="14" t="s">
        <v>1835</v>
      </c>
      <c r="I29" s="14" t="s">
        <v>1836</v>
      </c>
      <c r="J29" s="14" t="s">
        <v>1837</v>
      </c>
      <c r="K29" s="14" t="s">
        <v>1838</v>
      </c>
      <c r="L29" s="14" t="s">
        <v>1839</v>
      </c>
      <c r="M29" s="14" t="s">
        <v>1692</v>
      </c>
      <c r="N29" s="14">
        <v>0</v>
      </c>
      <c r="O29" s="14">
        <v>45500</v>
      </c>
      <c r="P29" s="14">
        <v>50300</v>
      </c>
      <c r="Q29" s="14">
        <v>57520</v>
      </c>
      <c r="R29" s="14" t="s">
        <v>1840</v>
      </c>
      <c r="S29" s="14">
        <v>2002</v>
      </c>
      <c r="T29" s="14" t="s">
        <v>1841</v>
      </c>
      <c r="U29" s="14">
        <v>4000</v>
      </c>
      <c r="V29" s="14">
        <v>500</v>
      </c>
      <c r="X29" s="14">
        <v>0</v>
      </c>
      <c r="Z29" s="14" t="s">
        <v>1842</v>
      </c>
      <c r="AA29" s="14" t="s">
        <v>1814</v>
      </c>
      <c r="AB29" s="14" t="s">
        <v>1843</v>
      </c>
      <c r="AC29" s="14" t="s">
        <v>1844</v>
      </c>
      <c r="AD29" s="14" t="s">
        <v>1845</v>
      </c>
    </row>
    <row r="30" s="14" customFormat="1" ht="42.75" spans="1:24">
      <c r="A30" s="14" t="s">
        <v>1846</v>
      </c>
      <c r="B30" s="14" t="s">
        <v>1571</v>
      </c>
      <c r="C30" s="14" t="s">
        <v>1668</v>
      </c>
      <c r="E30" s="14" t="s">
        <v>1591</v>
      </c>
      <c r="F30" s="14" t="s">
        <v>1669</v>
      </c>
      <c r="G30" s="14">
        <v>2022</v>
      </c>
      <c r="L30" s="14" t="s">
        <v>1673</v>
      </c>
      <c r="M30" s="14" t="s">
        <v>1847</v>
      </c>
      <c r="N30" s="14">
        <v>0</v>
      </c>
      <c r="O30" s="14">
        <v>0</v>
      </c>
      <c r="P30" s="14">
        <v>0</v>
      </c>
      <c r="Q30" s="14">
        <v>0</v>
      </c>
      <c r="R30" s="14" t="s">
        <v>1848</v>
      </c>
      <c r="U30" s="14">
        <v>2200</v>
      </c>
      <c r="V30" s="14">
        <v>0</v>
      </c>
      <c r="X30" s="14">
        <v>0</v>
      </c>
    </row>
    <row r="31" s="14" customFormat="1" ht="114" spans="1:30">
      <c r="A31" s="14" t="s">
        <v>1849</v>
      </c>
      <c r="B31" s="14" t="s">
        <v>1571</v>
      </c>
      <c r="C31" s="14" t="s">
        <v>1572</v>
      </c>
      <c r="D31" s="14" t="s">
        <v>1850</v>
      </c>
      <c r="E31" s="14" t="s">
        <v>1573</v>
      </c>
      <c r="F31" s="14" t="s">
        <v>1851</v>
      </c>
      <c r="G31" s="14">
        <v>2021</v>
      </c>
      <c r="H31" s="14" t="s">
        <v>1852</v>
      </c>
      <c r="I31" s="14" t="s">
        <v>1853</v>
      </c>
      <c r="J31" s="14" t="s">
        <v>1854</v>
      </c>
      <c r="K31" s="14" t="s">
        <v>1855</v>
      </c>
      <c r="L31" s="14" t="s">
        <v>1673</v>
      </c>
      <c r="M31" s="14" t="s">
        <v>1598</v>
      </c>
      <c r="N31" s="14">
        <v>131725</v>
      </c>
      <c r="O31" s="14">
        <v>143000</v>
      </c>
      <c r="P31" s="14">
        <v>163500</v>
      </c>
      <c r="Q31" s="14">
        <v>178875</v>
      </c>
      <c r="R31" s="14" t="s">
        <v>1856</v>
      </c>
      <c r="S31" s="14">
        <v>2021</v>
      </c>
      <c r="T31" s="14" t="s">
        <v>1857</v>
      </c>
      <c r="U31" s="14">
        <v>1200</v>
      </c>
      <c r="V31" s="14">
        <v>300</v>
      </c>
      <c r="W31" s="14" t="s">
        <v>1858</v>
      </c>
      <c r="X31" s="14">
        <v>0</v>
      </c>
      <c r="Z31" s="14" t="s">
        <v>1859</v>
      </c>
      <c r="AB31" s="14" t="s">
        <v>1860</v>
      </c>
      <c r="AD31" s="14" t="s">
        <v>1861</v>
      </c>
    </row>
    <row r="32" s="14" customFormat="1" ht="42.75" spans="1:24">
      <c r="A32" s="14" t="s">
        <v>1862</v>
      </c>
      <c r="B32" s="14" t="s">
        <v>1571</v>
      </c>
      <c r="C32" s="14" t="s">
        <v>1572</v>
      </c>
      <c r="E32" s="14" t="s">
        <v>1591</v>
      </c>
      <c r="F32" s="14" t="s">
        <v>1623</v>
      </c>
      <c r="L32" s="14" t="s">
        <v>1673</v>
      </c>
      <c r="M32" s="14" t="s">
        <v>1847</v>
      </c>
      <c r="N32" s="14">
        <v>153000</v>
      </c>
      <c r="O32" s="14">
        <v>166000</v>
      </c>
      <c r="P32" s="14">
        <v>179000</v>
      </c>
      <c r="Q32" s="14">
        <v>180000</v>
      </c>
      <c r="R32" s="14" t="s">
        <v>1848</v>
      </c>
      <c r="U32" s="14">
        <v>2200</v>
      </c>
      <c r="V32" s="14">
        <v>500</v>
      </c>
      <c r="X32" s="14">
        <v>0</v>
      </c>
    </row>
    <row r="33" s="14" customFormat="1" ht="85.5" spans="1:30">
      <c r="A33" s="14" t="s">
        <v>1863</v>
      </c>
      <c r="B33" s="14" t="s">
        <v>1571</v>
      </c>
      <c r="C33" s="14" t="s">
        <v>1572</v>
      </c>
      <c r="D33" s="14" t="s">
        <v>1864</v>
      </c>
      <c r="E33" s="14" t="s">
        <v>1573</v>
      </c>
      <c r="F33" s="14" t="s">
        <v>1865</v>
      </c>
      <c r="G33" s="14">
        <v>2012</v>
      </c>
      <c r="H33" s="14" t="s">
        <v>1866</v>
      </c>
      <c r="I33" s="14" t="s">
        <v>1867</v>
      </c>
      <c r="J33" s="14" t="s">
        <v>1868</v>
      </c>
      <c r="K33" s="14" t="s">
        <v>1869</v>
      </c>
      <c r="L33" s="14" t="s">
        <v>1870</v>
      </c>
      <c r="M33" s="14" t="s">
        <v>1598</v>
      </c>
      <c r="N33" s="14">
        <v>130000</v>
      </c>
      <c r="O33" s="14">
        <v>150000</v>
      </c>
      <c r="P33" s="14">
        <v>180000</v>
      </c>
      <c r="Q33" s="14">
        <v>195000</v>
      </c>
      <c r="R33" s="14" t="s">
        <v>1871</v>
      </c>
      <c r="T33" s="14" t="s">
        <v>1872</v>
      </c>
      <c r="U33" s="14">
        <v>1000</v>
      </c>
      <c r="V33" s="14">
        <v>500</v>
      </c>
      <c r="W33" s="14" t="s">
        <v>1760</v>
      </c>
      <c r="X33" s="14">
        <v>0</v>
      </c>
      <c r="Z33" s="14" t="s">
        <v>1873</v>
      </c>
      <c r="AA33" s="14" t="s">
        <v>1698</v>
      </c>
      <c r="AB33" s="14" t="s">
        <v>1698</v>
      </c>
      <c r="AC33" s="14" t="s">
        <v>1698</v>
      </c>
      <c r="AD33" s="14" t="s">
        <v>1874</v>
      </c>
    </row>
    <row r="34" s="14" customFormat="1" ht="85.5" spans="1:30">
      <c r="A34" s="14" t="s">
        <v>1875</v>
      </c>
      <c r="B34" s="14" t="s">
        <v>1571</v>
      </c>
      <c r="C34" s="14" t="s">
        <v>1572</v>
      </c>
      <c r="D34" s="14" t="s">
        <v>1876</v>
      </c>
      <c r="E34" s="14" t="s">
        <v>1591</v>
      </c>
      <c r="F34" s="14" t="s">
        <v>1877</v>
      </c>
      <c r="G34" s="14">
        <v>2005</v>
      </c>
      <c r="H34" s="14" t="s">
        <v>1878</v>
      </c>
      <c r="I34" s="14" t="s">
        <v>1879</v>
      </c>
      <c r="J34" s="14" t="s">
        <v>1880</v>
      </c>
      <c r="K34" s="14" t="s">
        <v>1881</v>
      </c>
      <c r="L34" s="14" t="s">
        <v>1882</v>
      </c>
      <c r="M34" s="14" t="s">
        <v>1598</v>
      </c>
      <c r="N34" s="14">
        <v>128571</v>
      </c>
      <c r="O34" s="14">
        <v>214000</v>
      </c>
      <c r="P34" s="14">
        <v>234000</v>
      </c>
      <c r="Q34" s="14">
        <v>256500</v>
      </c>
      <c r="R34" s="14" t="s">
        <v>1883</v>
      </c>
      <c r="S34" s="14">
        <v>2005</v>
      </c>
      <c r="T34" s="14" t="s">
        <v>1884</v>
      </c>
      <c r="U34" s="14">
        <v>1500</v>
      </c>
      <c r="V34" s="14">
        <v>1400</v>
      </c>
      <c r="W34" s="14" t="s">
        <v>1885</v>
      </c>
      <c r="X34" s="14">
        <v>0</v>
      </c>
      <c r="Z34" s="14" t="s">
        <v>1886</v>
      </c>
      <c r="AA34" s="14" t="s">
        <v>1887</v>
      </c>
      <c r="AB34" s="14" t="s">
        <v>1888</v>
      </c>
      <c r="AC34" s="14" t="s">
        <v>1698</v>
      </c>
      <c r="AD34" s="14" t="s">
        <v>1889</v>
      </c>
    </row>
    <row r="35" s="14" customFormat="1" ht="28.5" spans="1:24">
      <c r="A35" s="14" t="s">
        <v>1890</v>
      </c>
      <c r="B35" s="14" t="s">
        <v>1571</v>
      </c>
      <c r="C35" s="14" t="s">
        <v>1572</v>
      </c>
      <c r="E35" s="14" t="s">
        <v>1591</v>
      </c>
      <c r="F35" s="14" t="s">
        <v>1623</v>
      </c>
      <c r="L35" s="14" t="s">
        <v>1891</v>
      </c>
      <c r="M35" s="14" t="s">
        <v>1892</v>
      </c>
      <c r="N35" s="14">
        <v>179500</v>
      </c>
      <c r="O35" s="14">
        <v>216500</v>
      </c>
      <c r="P35" s="14">
        <v>0</v>
      </c>
      <c r="Q35" s="14">
        <v>0</v>
      </c>
      <c r="R35" s="14" t="s">
        <v>1758</v>
      </c>
      <c r="S35" s="14">
        <v>2020</v>
      </c>
      <c r="U35" s="14">
        <v>800</v>
      </c>
      <c r="V35" s="14">
        <v>260</v>
      </c>
      <c r="X35" s="14">
        <v>0</v>
      </c>
    </row>
    <row r="36" s="14" customFormat="1" ht="85.5" spans="1:30">
      <c r="A36" s="14" t="s">
        <v>1893</v>
      </c>
      <c r="B36" s="14" t="s">
        <v>1571</v>
      </c>
      <c r="C36" s="14" t="s">
        <v>1572</v>
      </c>
      <c r="D36" s="14" t="s">
        <v>1894</v>
      </c>
      <c r="E36" s="14" t="s">
        <v>1591</v>
      </c>
      <c r="F36" s="14" t="s">
        <v>1895</v>
      </c>
      <c r="G36" s="14">
        <v>2015</v>
      </c>
      <c r="H36" s="14" t="s">
        <v>1896</v>
      </c>
      <c r="I36" s="14" t="s">
        <v>1897</v>
      </c>
      <c r="J36" s="14" t="s">
        <v>1898</v>
      </c>
      <c r="K36" s="14" t="s">
        <v>1899</v>
      </c>
      <c r="M36" s="14" t="s">
        <v>1900</v>
      </c>
      <c r="N36" s="14">
        <v>157000</v>
      </c>
      <c r="O36" s="14">
        <v>174000</v>
      </c>
      <c r="P36" s="14">
        <v>0</v>
      </c>
      <c r="Q36" s="14">
        <v>0</v>
      </c>
      <c r="R36" s="14" t="s">
        <v>1812</v>
      </c>
      <c r="S36" s="14">
        <v>2015</v>
      </c>
      <c r="T36" s="14" t="s">
        <v>1901</v>
      </c>
      <c r="U36" s="14">
        <v>2200</v>
      </c>
      <c r="V36" s="14">
        <v>400</v>
      </c>
      <c r="W36" s="14" t="s">
        <v>1902</v>
      </c>
      <c r="X36" s="14">
        <v>0</v>
      </c>
      <c r="AA36" s="14" t="s">
        <v>1698</v>
      </c>
      <c r="AB36" s="14" t="s">
        <v>1698</v>
      </c>
      <c r="AC36" s="14" t="s">
        <v>1698</v>
      </c>
      <c r="AD36" s="14" t="s">
        <v>1698</v>
      </c>
    </row>
    <row r="37" s="14" customFormat="1" ht="85.5" spans="1:30">
      <c r="A37" s="14" t="s">
        <v>1903</v>
      </c>
      <c r="B37" s="14" t="s">
        <v>1571</v>
      </c>
      <c r="C37" s="14" t="s">
        <v>1572</v>
      </c>
      <c r="D37" s="14" t="s">
        <v>1904</v>
      </c>
      <c r="E37" s="14" t="s">
        <v>1591</v>
      </c>
      <c r="F37" s="14" t="s">
        <v>1905</v>
      </c>
      <c r="G37" s="14">
        <v>1981</v>
      </c>
      <c r="H37" s="14" t="s">
        <v>1906</v>
      </c>
      <c r="I37" s="14" t="s">
        <v>1907</v>
      </c>
      <c r="J37" s="14" t="s">
        <v>1908</v>
      </c>
      <c r="K37" s="14" t="s">
        <v>1909</v>
      </c>
      <c r="L37" s="14" t="s">
        <v>1772</v>
      </c>
      <c r="M37" s="14" t="s">
        <v>1910</v>
      </c>
      <c r="N37" s="14">
        <v>0</v>
      </c>
      <c r="O37" s="14">
        <v>0</v>
      </c>
      <c r="P37" s="14">
        <v>214200</v>
      </c>
      <c r="Q37" s="14">
        <v>247300</v>
      </c>
      <c r="R37" s="14" t="s">
        <v>1911</v>
      </c>
      <c r="T37" s="14" t="s">
        <v>1912</v>
      </c>
      <c r="U37" s="14">
        <v>1000</v>
      </c>
      <c r="V37" s="14">
        <v>1000</v>
      </c>
      <c r="X37" s="14">
        <v>0</v>
      </c>
      <c r="Z37" s="14" t="s">
        <v>1913</v>
      </c>
      <c r="AD37" s="14" t="s">
        <v>1914</v>
      </c>
    </row>
    <row r="38" s="14" customFormat="1" ht="85.5" spans="1:30">
      <c r="A38" s="14" t="s">
        <v>1915</v>
      </c>
      <c r="B38" s="14" t="s">
        <v>1571</v>
      </c>
      <c r="C38" s="14" t="s">
        <v>1572</v>
      </c>
      <c r="D38" s="14" t="s">
        <v>1904</v>
      </c>
      <c r="E38" s="14" t="s">
        <v>1591</v>
      </c>
      <c r="F38" s="14" t="s">
        <v>1916</v>
      </c>
      <c r="G38" s="14">
        <v>1981</v>
      </c>
      <c r="H38" s="14" t="s">
        <v>1906</v>
      </c>
      <c r="I38" s="14" t="s">
        <v>1917</v>
      </c>
      <c r="J38" s="14" t="s">
        <v>1918</v>
      </c>
      <c r="K38" s="14" t="s">
        <v>1909</v>
      </c>
      <c r="L38" s="14" t="s">
        <v>1919</v>
      </c>
      <c r="M38" s="14" t="s">
        <v>1900</v>
      </c>
      <c r="N38" s="14">
        <v>175000</v>
      </c>
      <c r="O38" s="14">
        <v>197900</v>
      </c>
      <c r="P38" s="14">
        <v>192000</v>
      </c>
      <c r="Q38" s="14">
        <v>222000</v>
      </c>
      <c r="R38" s="14" t="s">
        <v>1584</v>
      </c>
      <c r="S38" s="14">
        <v>1981</v>
      </c>
      <c r="T38" s="14" t="s">
        <v>1920</v>
      </c>
      <c r="U38" s="14">
        <v>1000</v>
      </c>
      <c r="V38" s="14">
        <v>1000</v>
      </c>
      <c r="W38" s="14" t="s">
        <v>1735</v>
      </c>
      <c r="X38" s="14">
        <v>0</v>
      </c>
      <c r="Z38" s="14" t="s">
        <v>1921</v>
      </c>
      <c r="AA38" s="14" t="s">
        <v>1698</v>
      </c>
      <c r="AB38" s="14" t="s">
        <v>1698</v>
      </c>
      <c r="AC38" s="14" t="s">
        <v>1698</v>
      </c>
      <c r="AD38" s="14" t="s">
        <v>1922</v>
      </c>
    </row>
    <row r="39" s="14" customFormat="1" ht="71.25" spans="1:30">
      <c r="A39" s="14" t="s">
        <v>1923</v>
      </c>
      <c r="B39" s="14" t="s">
        <v>1571</v>
      </c>
      <c r="C39" s="14" t="s">
        <v>1572</v>
      </c>
      <c r="D39" s="14" t="s">
        <v>1924</v>
      </c>
      <c r="E39" s="14" t="s">
        <v>1591</v>
      </c>
      <c r="F39" s="14" t="s">
        <v>1925</v>
      </c>
      <c r="G39" s="14">
        <v>2003</v>
      </c>
      <c r="H39" s="14" t="s">
        <v>1926</v>
      </c>
      <c r="I39" s="14" t="s">
        <v>1927</v>
      </c>
      <c r="J39" s="14" t="s">
        <v>1928</v>
      </c>
      <c r="K39" s="14" t="s">
        <v>1929</v>
      </c>
      <c r="L39" s="14" t="s">
        <v>1757</v>
      </c>
      <c r="M39" s="14" t="s">
        <v>1598</v>
      </c>
      <c r="N39" s="14">
        <v>100000</v>
      </c>
      <c r="O39" s="14">
        <v>147500</v>
      </c>
      <c r="P39" s="14">
        <v>165000</v>
      </c>
      <c r="Q39" s="14">
        <v>188000</v>
      </c>
      <c r="R39" s="14" t="s">
        <v>1848</v>
      </c>
      <c r="S39" s="14">
        <v>2003</v>
      </c>
      <c r="T39" s="14" t="s">
        <v>1930</v>
      </c>
      <c r="U39" s="14">
        <v>1000</v>
      </c>
      <c r="V39" s="14">
        <v>350</v>
      </c>
      <c r="W39" s="14" t="s">
        <v>1931</v>
      </c>
      <c r="X39" s="14">
        <v>0</v>
      </c>
      <c r="Z39" s="14" t="s">
        <v>1601</v>
      </c>
      <c r="AA39" s="14" t="s">
        <v>1747</v>
      </c>
      <c r="AB39" s="14" t="s">
        <v>1698</v>
      </c>
      <c r="AC39" s="14" t="s">
        <v>1698</v>
      </c>
      <c r="AD39" s="14" t="s">
        <v>1932</v>
      </c>
    </row>
    <row r="40" s="14" customFormat="1" ht="85.5" spans="1:30">
      <c r="A40" s="14" t="s">
        <v>1933</v>
      </c>
      <c r="B40" s="14" t="s">
        <v>1571</v>
      </c>
      <c r="C40" s="14" t="s">
        <v>1572</v>
      </c>
      <c r="D40" s="14" t="s">
        <v>1934</v>
      </c>
      <c r="E40" s="14" t="s">
        <v>1591</v>
      </c>
      <c r="F40" s="14" t="s">
        <v>1935</v>
      </c>
      <c r="G40" s="14">
        <v>1997</v>
      </c>
      <c r="H40" s="14" t="s">
        <v>1936</v>
      </c>
      <c r="I40" s="14" t="s">
        <v>1937</v>
      </c>
      <c r="J40" s="14" t="s">
        <v>1938</v>
      </c>
      <c r="K40" s="14" t="s">
        <v>1939</v>
      </c>
      <c r="L40" s="14" t="s">
        <v>1940</v>
      </c>
      <c r="M40" s="14" t="s">
        <v>1598</v>
      </c>
      <c r="N40" s="14">
        <v>147840</v>
      </c>
      <c r="O40" s="14">
        <v>180480</v>
      </c>
      <c r="P40" s="14">
        <v>189120</v>
      </c>
      <c r="Q40" s="14">
        <v>219840</v>
      </c>
      <c r="R40" s="14" t="s">
        <v>1848</v>
      </c>
      <c r="S40" s="14">
        <v>1997</v>
      </c>
      <c r="T40" s="14" t="s">
        <v>1941</v>
      </c>
      <c r="U40" s="14">
        <v>1000</v>
      </c>
      <c r="V40" s="14">
        <v>900</v>
      </c>
      <c r="W40" s="14" t="s">
        <v>1942</v>
      </c>
      <c r="X40" s="14">
        <v>0</v>
      </c>
      <c r="Y40" s="14" t="s">
        <v>1591</v>
      </c>
      <c r="Z40" s="14" t="s">
        <v>1943</v>
      </c>
      <c r="AA40" s="14" t="s">
        <v>1698</v>
      </c>
      <c r="AB40" s="14" t="s">
        <v>1698</v>
      </c>
      <c r="AC40" s="14" t="s">
        <v>1698</v>
      </c>
      <c r="AD40" s="14" t="s">
        <v>1944</v>
      </c>
    </row>
    <row r="41" s="14" customFormat="1" ht="99.75" spans="1:30">
      <c r="A41" s="14" t="s">
        <v>1945</v>
      </c>
      <c r="B41" s="14" t="s">
        <v>1571</v>
      </c>
      <c r="C41" s="14" t="s">
        <v>1572</v>
      </c>
      <c r="D41" s="14" t="s">
        <v>1946</v>
      </c>
      <c r="E41" s="14" t="s">
        <v>1591</v>
      </c>
      <c r="F41" s="14" t="s">
        <v>1947</v>
      </c>
      <c r="G41" s="14">
        <v>2017</v>
      </c>
      <c r="H41" s="14" t="s">
        <v>1948</v>
      </c>
      <c r="I41" s="14" t="s">
        <v>1949</v>
      </c>
      <c r="J41" s="14" t="s">
        <v>1950</v>
      </c>
      <c r="K41" s="14" t="s">
        <v>1951</v>
      </c>
      <c r="L41" s="14" t="s">
        <v>1952</v>
      </c>
      <c r="M41" s="14" t="s">
        <v>1953</v>
      </c>
      <c r="N41" s="14">
        <v>90000</v>
      </c>
      <c r="O41" s="14">
        <v>100000</v>
      </c>
      <c r="P41" s="14">
        <v>125000</v>
      </c>
      <c r="Q41" s="14">
        <v>135000</v>
      </c>
      <c r="R41" s="14" t="s">
        <v>1954</v>
      </c>
      <c r="S41" s="14">
        <v>2017</v>
      </c>
      <c r="T41" s="14" t="s">
        <v>1702</v>
      </c>
      <c r="U41" s="14">
        <v>900</v>
      </c>
      <c r="V41" s="14">
        <v>150</v>
      </c>
      <c r="W41" s="14" t="s">
        <v>1955</v>
      </c>
      <c r="X41" s="14">
        <v>0</v>
      </c>
      <c r="Z41" s="14" t="s">
        <v>1956</v>
      </c>
      <c r="AA41" s="14" t="s">
        <v>1828</v>
      </c>
      <c r="AB41" s="14" t="s">
        <v>1957</v>
      </c>
      <c r="AC41" s="14" t="s">
        <v>1958</v>
      </c>
      <c r="AD41" s="14" t="s">
        <v>1959</v>
      </c>
    </row>
    <row r="42" s="14" customFormat="1" spans="1:24">
      <c r="A42" s="14" t="s">
        <v>1960</v>
      </c>
      <c r="B42" s="14" t="s">
        <v>1571</v>
      </c>
      <c r="C42" s="14" t="s">
        <v>1572</v>
      </c>
      <c r="E42" s="14" t="s">
        <v>1961</v>
      </c>
      <c r="F42" s="14" t="s">
        <v>1962</v>
      </c>
      <c r="L42" s="14" t="s">
        <v>1963</v>
      </c>
      <c r="M42" s="14" t="s">
        <v>1964</v>
      </c>
      <c r="N42" s="14">
        <v>0</v>
      </c>
      <c r="O42" s="14">
        <v>0</v>
      </c>
      <c r="P42" s="14">
        <v>0</v>
      </c>
      <c r="Q42" s="14">
        <v>0</v>
      </c>
      <c r="S42" s="14">
        <v>2020</v>
      </c>
      <c r="U42" s="14">
        <v>0</v>
      </c>
      <c r="V42" s="14">
        <v>45</v>
      </c>
      <c r="X42" s="14">
        <v>0</v>
      </c>
    </row>
    <row r="43" s="14" customFormat="1" ht="28.5" spans="1:24">
      <c r="A43" s="14" t="s">
        <v>1965</v>
      </c>
      <c r="B43" s="14" t="s">
        <v>1571</v>
      </c>
      <c r="C43" s="14" t="s">
        <v>1572</v>
      </c>
      <c r="E43" s="14" t="s">
        <v>1573</v>
      </c>
      <c r="F43" s="14" t="s">
        <v>1704</v>
      </c>
      <c r="M43" s="14" t="s">
        <v>1655</v>
      </c>
      <c r="N43" s="14">
        <v>0</v>
      </c>
      <c r="O43" s="14">
        <v>0</v>
      </c>
      <c r="P43" s="14">
        <v>0</v>
      </c>
      <c r="Q43" s="14">
        <v>68000</v>
      </c>
      <c r="S43" s="14">
        <v>2019</v>
      </c>
      <c r="U43" s="14">
        <v>0</v>
      </c>
      <c r="V43" s="14">
        <v>120</v>
      </c>
      <c r="X43" s="14">
        <v>0</v>
      </c>
    </row>
    <row r="44" s="14" customFormat="1" ht="85.5" spans="1:30">
      <c r="A44" s="14" t="s">
        <v>1966</v>
      </c>
      <c r="B44" s="14" t="s">
        <v>1571</v>
      </c>
      <c r="C44" s="14" t="s">
        <v>1572</v>
      </c>
      <c r="D44" s="14" t="s">
        <v>1967</v>
      </c>
      <c r="E44" s="14" t="s">
        <v>1573</v>
      </c>
      <c r="F44" s="14" t="s">
        <v>1708</v>
      </c>
      <c r="G44" s="14">
        <v>2018</v>
      </c>
      <c r="H44" s="14" t="s">
        <v>1968</v>
      </c>
      <c r="I44" s="14" t="s">
        <v>1969</v>
      </c>
      <c r="J44" s="14" t="s">
        <v>1970</v>
      </c>
      <c r="K44" s="14" t="s">
        <v>1971</v>
      </c>
      <c r="L44" s="14" t="s">
        <v>1713</v>
      </c>
      <c r="M44" s="14" t="s">
        <v>1614</v>
      </c>
      <c r="N44" s="14">
        <v>0</v>
      </c>
      <c r="O44" s="14">
        <v>0</v>
      </c>
      <c r="P44" s="14">
        <v>0</v>
      </c>
      <c r="Q44" s="14">
        <v>168000</v>
      </c>
      <c r="R44" s="14" t="s">
        <v>1972</v>
      </c>
      <c r="S44" s="14">
        <v>2017</v>
      </c>
      <c r="T44" s="14" t="s">
        <v>1973</v>
      </c>
      <c r="U44" s="14">
        <v>0</v>
      </c>
      <c r="V44" s="14">
        <v>46</v>
      </c>
      <c r="W44" s="14" t="s">
        <v>1974</v>
      </c>
      <c r="X44" s="14">
        <v>0</v>
      </c>
      <c r="Z44" s="14" t="s">
        <v>1975</v>
      </c>
      <c r="AA44" s="14" t="s">
        <v>1976</v>
      </c>
      <c r="AB44" s="14" t="s">
        <v>1698</v>
      </c>
      <c r="AC44" s="14" t="s">
        <v>1698</v>
      </c>
      <c r="AD44" s="14" t="s">
        <v>1977</v>
      </c>
    </row>
    <row r="45" s="14" customFormat="1" ht="99.75" spans="1:24">
      <c r="A45" s="14" t="s">
        <v>1978</v>
      </c>
      <c r="B45" s="14" t="s">
        <v>1571</v>
      </c>
      <c r="C45" s="14" t="s">
        <v>1572</v>
      </c>
      <c r="D45" s="14" t="s">
        <v>1979</v>
      </c>
      <c r="E45" s="14" t="s">
        <v>1961</v>
      </c>
      <c r="F45" s="14" t="s">
        <v>1672</v>
      </c>
      <c r="G45" s="14">
        <v>2019</v>
      </c>
      <c r="H45" s="14" t="s">
        <v>1980</v>
      </c>
      <c r="I45" s="14" t="s">
        <v>1981</v>
      </c>
      <c r="L45" s="14" t="s">
        <v>1982</v>
      </c>
      <c r="M45" s="14" t="s">
        <v>1588</v>
      </c>
      <c r="N45" s="14">
        <v>0</v>
      </c>
      <c r="O45" s="14">
        <v>0</v>
      </c>
      <c r="P45" s="14">
        <v>0</v>
      </c>
      <c r="Q45" s="14">
        <v>0</v>
      </c>
      <c r="R45" s="14" t="s">
        <v>1983</v>
      </c>
      <c r="U45" s="14">
        <v>0</v>
      </c>
      <c r="V45" s="14">
        <v>45</v>
      </c>
      <c r="X45" s="14">
        <v>0</v>
      </c>
    </row>
    <row r="46" s="14" customFormat="1" ht="28.5" spans="1:24">
      <c r="A46" s="14" t="s">
        <v>1984</v>
      </c>
      <c r="B46" s="14" t="s">
        <v>1571</v>
      </c>
      <c r="C46" s="14" t="s">
        <v>1572</v>
      </c>
      <c r="E46" s="14" t="s">
        <v>1961</v>
      </c>
      <c r="F46" s="14" t="s">
        <v>1985</v>
      </c>
      <c r="G46" s="14">
        <v>2019</v>
      </c>
      <c r="L46" s="14" t="s">
        <v>1986</v>
      </c>
      <c r="M46" s="14" t="s">
        <v>1964</v>
      </c>
      <c r="N46" s="14">
        <v>0</v>
      </c>
      <c r="O46" s="14">
        <v>0</v>
      </c>
      <c r="P46" s="14">
        <v>0</v>
      </c>
      <c r="Q46" s="14">
        <v>0</v>
      </c>
      <c r="R46" s="14" t="s">
        <v>1983</v>
      </c>
      <c r="U46" s="14">
        <v>0</v>
      </c>
      <c r="V46" s="14">
        <v>70</v>
      </c>
      <c r="X46" s="14">
        <v>0</v>
      </c>
    </row>
    <row r="47" s="14" customFormat="1" ht="71.25" spans="1:28">
      <c r="A47" s="14" t="s">
        <v>1987</v>
      </c>
      <c r="B47" s="14" t="s">
        <v>1571</v>
      </c>
      <c r="C47" s="14" t="s">
        <v>1572</v>
      </c>
      <c r="D47" s="14" t="s">
        <v>1988</v>
      </c>
      <c r="E47" s="14" t="s">
        <v>1961</v>
      </c>
      <c r="F47" s="14" t="s">
        <v>1985</v>
      </c>
      <c r="G47" s="14">
        <v>2019</v>
      </c>
      <c r="H47" s="14" t="s">
        <v>1989</v>
      </c>
      <c r="L47" s="14" t="s">
        <v>1986</v>
      </c>
      <c r="M47" s="14" t="s">
        <v>1964</v>
      </c>
      <c r="N47" s="14">
        <v>0</v>
      </c>
      <c r="O47" s="14">
        <v>0</v>
      </c>
      <c r="P47" s="14">
        <v>0</v>
      </c>
      <c r="Q47" s="14">
        <v>0</v>
      </c>
      <c r="R47" s="14" t="s">
        <v>1983</v>
      </c>
      <c r="U47" s="14">
        <v>0</v>
      </c>
      <c r="V47" s="14">
        <v>70</v>
      </c>
      <c r="X47" s="14">
        <v>0</v>
      </c>
      <c r="AB47" s="14" t="s">
        <v>1657</v>
      </c>
    </row>
    <row r="48" s="14" customFormat="1" ht="85.5" spans="1:28">
      <c r="A48" s="14" t="s">
        <v>1990</v>
      </c>
      <c r="B48" s="14" t="s">
        <v>1571</v>
      </c>
      <c r="C48" s="14" t="s">
        <v>1572</v>
      </c>
      <c r="D48" s="14" t="s">
        <v>1991</v>
      </c>
      <c r="E48" s="14" t="s">
        <v>1961</v>
      </c>
      <c r="F48" s="14" t="s">
        <v>1985</v>
      </c>
      <c r="H48" s="14" t="s">
        <v>1992</v>
      </c>
      <c r="I48" s="14" t="s">
        <v>1993</v>
      </c>
      <c r="L48" s="14" t="s">
        <v>1994</v>
      </c>
      <c r="M48" s="14" t="s">
        <v>1995</v>
      </c>
      <c r="N48" s="14">
        <v>0</v>
      </c>
      <c r="O48" s="14">
        <v>0</v>
      </c>
      <c r="P48" s="14">
        <v>0</v>
      </c>
      <c r="Q48" s="14">
        <v>0</v>
      </c>
      <c r="R48" s="14" t="s">
        <v>1996</v>
      </c>
      <c r="U48" s="14">
        <v>0</v>
      </c>
      <c r="V48" s="14">
        <v>131</v>
      </c>
      <c r="X48" s="14">
        <v>0</v>
      </c>
      <c r="AB48" s="14" t="s">
        <v>1997</v>
      </c>
    </row>
    <row r="49" s="14" customFormat="1" ht="128.25" spans="1:30">
      <c r="A49" s="14" t="s">
        <v>1648</v>
      </c>
      <c r="B49" s="14" t="s">
        <v>1571</v>
      </c>
      <c r="C49" s="14" t="s">
        <v>1668</v>
      </c>
      <c r="D49" s="14" t="s">
        <v>1649</v>
      </c>
      <c r="E49" s="14" t="s">
        <v>1573</v>
      </c>
      <c r="F49" s="14" t="s">
        <v>1998</v>
      </c>
      <c r="G49" s="14">
        <v>2021</v>
      </c>
      <c r="H49" s="14" t="s">
        <v>1999</v>
      </c>
      <c r="I49" s="14" t="s">
        <v>2000</v>
      </c>
      <c r="J49" s="14" t="s">
        <v>2001</v>
      </c>
      <c r="L49" s="14" t="s">
        <v>2002</v>
      </c>
      <c r="M49" s="14" t="s">
        <v>1692</v>
      </c>
      <c r="N49" s="14">
        <v>0</v>
      </c>
      <c r="O49" s="14">
        <v>0</v>
      </c>
      <c r="P49" s="14">
        <v>0</v>
      </c>
      <c r="Q49" s="14">
        <v>0</v>
      </c>
      <c r="R49" s="14" t="s">
        <v>2003</v>
      </c>
      <c r="U49" s="14">
        <v>3000</v>
      </c>
      <c r="V49" s="14">
        <v>0</v>
      </c>
      <c r="X49" s="14">
        <v>0</v>
      </c>
      <c r="AA49" s="14" t="s">
        <v>1828</v>
      </c>
      <c r="AB49" s="14" t="s">
        <v>1657</v>
      </c>
      <c r="AC49" s="14" t="s">
        <v>2004</v>
      </c>
      <c r="AD49" s="14" t="s">
        <v>2005</v>
      </c>
    </row>
    <row r="50" s="14" customFormat="1" ht="114" spans="1:30">
      <c r="A50" s="14" t="s">
        <v>2006</v>
      </c>
      <c r="B50" s="14" t="s">
        <v>1571</v>
      </c>
      <c r="C50" s="14" t="s">
        <v>1572</v>
      </c>
      <c r="D50" s="14" t="s">
        <v>2007</v>
      </c>
      <c r="E50" s="14" t="s">
        <v>1573</v>
      </c>
      <c r="F50" s="14" t="s">
        <v>2008</v>
      </c>
      <c r="G50" s="14">
        <v>2010</v>
      </c>
      <c r="H50" s="14" t="s">
        <v>2009</v>
      </c>
      <c r="I50" s="14" t="s">
        <v>2010</v>
      </c>
      <c r="J50" s="14" t="s">
        <v>2011</v>
      </c>
      <c r="K50" s="14" t="s">
        <v>2012</v>
      </c>
      <c r="L50" s="14" t="s">
        <v>2013</v>
      </c>
      <c r="M50" s="14" t="s">
        <v>1910</v>
      </c>
      <c r="N50" s="14">
        <v>0</v>
      </c>
      <c r="O50" s="14">
        <v>0</v>
      </c>
      <c r="P50" s="14">
        <v>0</v>
      </c>
      <c r="Q50" s="14">
        <v>0</v>
      </c>
      <c r="R50" s="14" t="s">
        <v>2014</v>
      </c>
      <c r="T50" s="14" t="s">
        <v>2015</v>
      </c>
      <c r="U50" s="14">
        <v>0</v>
      </c>
      <c r="V50" s="14">
        <v>3600</v>
      </c>
      <c r="W50" s="14" t="s">
        <v>2016</v>
      </c>
      <c r="X50" s="14">
        <v>0</v>
      </c>
      <c r="Z50" s="14" t="s">
        <v>2017</v>
      </c>
      <c r="AA50" s="14" t="s">
        <v>1698</v>
      </c>
      <c r="AB50" s="14" t="s">
        <v>2018</v>
      </c>
      <c r="AC50" s="14" t="s">
        <v>2019</v>
      </c>
      <c r="AD50" s="14" t="s">
        <v>1698</v>
      </c>
    </row>
    <row r="51" s="14" customFormat="1" ht="71.25" spans="1:30">
      <c r="A51" s="14" t="s">
        <v>2020</v>
      </c>
      <c r="B51" s="14" t="s">
        <v>1571</v>
      </c>
      <c r="C51" s="14" t="s">
        <v>1572</v>
      </c>
      <c r="D51" s="14" t="s">
        <v>2021</v>
      </c>
      <c r="E51" s="14" t="s">
        <v>1961</v>
      </c>
      <c r="F51" s="14" t="s">
        <v>2022</v>
      </c>
      <c r="G51" s="14">
        <v>2011</v>
      </c>
      <c r="H51" s="14" t="s">
        <v>2023</v>
      </c>
      <c r="I51" s="14" t="s">
        <v>2024</v>
      </c>
      <c r="J51" s="14" t="s">
        <v>2025</v>
      </c>
      <c r="K51" s="14" t="s">
        <v>2026</v>
      </c>
      <c r="M51" s="14" t="s">
        <v>1614</v>
      </c>
      <c r="N51" s="14">
        <v>0</v>
      </c>
      <c r="O51" s="14">
        <v>0</v>
      </c>
      <c r="P51" s="14">
        <v>0</v>
      </c>
      <c r="Q51" s="14">
        <v>188000</v>
      </c>
      <c r="R51" s="14" t="s">
        <v>2027</v>
      </c>
      <c r="S51" s="14">
        <v>2013</v>
      </c>
      <c r="T51" s="14" t="s">
        <v>2028</v>
      </c>
      <c r="U51" s="14">
        <v>0</v>
      </c>
      <c r="V51" s="14">
        <v>180</v>
      </c>
      <c r="X51" s="14">
        <v>0</v>
      </c>
      <c r="AA51" s="14" t="s">
        <v>1698</v>
      </c>
      <c r="AB51" s="14" t="s">
        <v>2029</v>
      </c>
      <c r="AC51" s="14" t="s">
        <v>2030</v>
      </c>
      <c r="AD51" s="14" t="s">
        <v>2031</v>
      </c>
    </row>
    <row r="52" s="14" customFormat="1" ht="114" spans="1:30">
      <c r="A52" s="14" t="s">
        <v>2032</v>
      </c>
      <c r="B52" s="14" t="s">
        <v>1605</v>
      </c>
      <c r="C52" s="14" t="s">
        <v>1572</v>
      </c>
      <c r="D52" s="14" t="s">
        <v>2033</v>
      </c>
      <c r="E52" s="14" t="s">
        <v>1573</v>
      </c>
      <c r="F52" s="14" t="s">
        <v>2034</v>
      </c>
      <c r="G52" s="14">
        <v>2001</v>
      </c>
      <c r="H52" s="14" t="s">
        <v>2035</v>
      </c>
      <c r="I52" s="14" t="s">
        <v>2036</v>
      </c>
      <c r="J52" s="14" t="s">
        <v>2037</v>
      </c>
      <c r="K52" s="14" t="s">
        <v>2038</v>
      </c>
      <c r="M52" s="14" t="s">
        <v>1910</v>
      </c>
      <c r="N52" s="14">
        <v>0</v>
      </c>
      <c r="O52" s="14">
        <v>0</v>
      </c>
      <c r="P52" s="14">
        <v>110000</v>
      </c>
      <c r="Q52" s="14">
        <v>120000</v>
      </c>
      <c r="R52" s="14" t="s">
        <v>2039</v>
      </c>
      <c r="S52" s="14">
        <v>2015</v>
      </c>
      <c r="T52" s="14" t="s">
        <v>2040</v>
      </c>
      <c r="U52" s="14">
        <v>1800</v>
      </c>
      <c r="V52" s="14">
        <v>400</v>
      </c>
      <c r="X52" s="14">
        <v>0</v>
      </c>
      <c r="AA52" s="14" t="s">
        <v>2041</v>
      </c>
      <c r="AB52" s="14" t="s">
        <v>2042</v>
      </c>
      <c r="AC52" s="14" t="s">
        <v>2043</v>
      </c>
      <c r="AD52" s="14" t="s">
        <v>1698</v>
      </c>
    </row>
    <row r="53" s="14" customFormat="1" ht="114" spans="1:29">
      <c r="A53" s="14" t="s">
        <v>2044</v>
      </c>
      <c r="B53" s="14" t="s">
        <v>1571</v>
      </c>
      <c r="C53" s="14" t="s">
        <v>1572</v>
      </c>
      <c r="D53" s="14" t="s">
        <v>2045</v>
      </c>
      <c r="E53" s="14" t="s">
        <v>1573</v>
      </c>
      <c r="F53" s="14" t="s">
        <v>2046</v>
      </c>
      <c r="G53" s="14">
        <v>2018</v>
      </c>
      <c r="H53" s="14" t="s">
        <v>2047</v>
      </c>
      <c r="I53" s="14" t="s">
        <v>2048</v>
      </c>
      <c r="J53" s="14" t="s">
        <v>2049</v>
      </c>
      <c r="M53" s="14" t="s">
        <v>1614</v>
      </c>
      <c r="N53" s="14">
        <v>0</v>
      </c>
      <c r="O53" s="14">
        <v>0</v>
      </c>
      <c r="P53" s="14">
        <v>0</v>
      </c>
      <c r="Q53" s="14">
        <v>85000</v>
      </c>
      <c r="R53" s="14" t="s">
        <v>1758</v>
      </c>
      <c r="T53" s="14" t="s">
        <v>2050</v>
      </c>
      <c r="U53" s="14">
        <v>0</v>
      </c>
      <c r="V53" s="14">
        <v>0</v>
      </c>
      <c r="X53" s="14">
        <v>0</v>
      </c>
      <c r="AB53" s="14" t="s">
        <v>1843</v>
      </c>
      <c r="AC53" s="14" t="s">
        <v>1620</v>
      </c>
    </row>
    <row r="54" s="14" customFormat="1" ht="156.75" spans="1:30">
      <c r="A54" s="14" t="s">
        <v>2051</v>
      </c>
      <c r="B54" s="14" t="s">
        <v>1605</v>
      </c>
      <c r="C54" s="14" t="s">
        <v>1572</v>
      </c>
      <c r="D54" s="14" t="s">
        <v>2052</v>
      </c>
      <c r="E54" s="14" t="s">
        <v>1573</v>
      </c>
      <c r="F54" s="14" t="s">
        <v>2053</v>
      </c>
      <c r="G54" s="14">
        <v>2014</v>
      </c>
      <c r="H54" s="14" t="s">
        <v>2054</v>
      </c>
      <c r="I54" s="14" t="s">
        <v>2055</v>
      </c>
      <c r="J54" s="14" t="s">
        <v>2056</v>
      </c>
      <c r="M54" s="14" t="s">
        <v>1614</v>
      </c>
      <c r="N54" s="14">
        <v>0</v>
      </c>
      <c r="O54" s="14">
        <v>0</v>
      </c>
      <c r="P54" s="14">
        <v>0</v>
      </c>
      <c r="Q54" s="14">
        <v>98000</v>
      </c>
      <c r="R54" s="14" t="s">
        <v>2057</v>
      </c>
      <c r="T54" s="14" t="s">
        <v>1759</v>
      </c>
      <c r="U54" s="14">
        <v>150</v>
      </c>
      <c r="V54" s="14">
        <v>100</v>
      </c>
      <c r="X54" s="14">
        <v>0</v>
      </c>
      <c r="AA54" s="14" t="s">
        <v>1828</v>
      </c>
      <c r="AB54" s="14" t="s">
        <v>2058</v>
      </c>
      <c r="AC54" s="14" t="s">
        <v>2059</v>
      </c>
      <c r="AD54" s="14" t="s">
        <v>2060</v>
      </c>
    </row>
    <row r="55" s="14" customFormat="1" ht="99.75" spans="1:30">
      <c r="A55" s="14" t="s">
        <v>2061</v>
      </c>
      <c r="B55" s="14" t="s">
        <v>1571</v>
      </c>
      <c r="C55" s="14" t="s">
        <v>1572</v>
      </c>
      <c r="D55" s="14" t="s">
        <v>2062</v>
      </c>
      <c r="E55" s="14" t="s">
        <v>1591</v>
      </c>
      <c r="F55" s="14" t="s">
        <v>2063</v>
      </c>
      <c r="G55" s="14">
        <v>1995</v>
      </c>
      <c r="H55" s="14" t="s">
        <v>2064</v>
      </c>
      <c r="I55" s="14" t="s">
        <v>2065</v>
      </c>
      <c r="J55" s="14" t="s">
        <v>2066</v>
      </c>
      <c r="K55" s="14" t="s">
        <v>2067</v>
      </c>
      <c r="L55" s="14" t="s">
        <v>2068</v>
      </c>
      <c r="M55" s="14" t="s">
        <v>1953</v>
      </c>
      <c r="N55" s="14">
        <v>22000</v>
      </c>
      <c r="O55" s="14">
        <v>100000</v>
      </c>
      <c r="P55" s="14">
        <v>116000</v>
      </c>
      <c r="Q55" s="14">
        <v>0</v>
      </c>
      <c r="R55" s="14" t="s">
        <v>2069</v>
      </c>
      <c r="T55" s="14" t="s">
        <v>1746</v>
      </c>
      <c r="U55" s="14">
        <v>0</v>
      </c>
      <c r="V55" s="14">
        <v>428</v>
      </c>
      <c r="W55" s="14" t="s">
        <v>2070</v>
      </c>
      <c r="X55" s="14">
        <v>0</v>
      </c>
      <c r="Y55" s="14" t="s">
        <v>2071</v>
      </c>
      <c r="Z55" s="14" t="s">
        <v>2072</v>
      </c>
      <c r="AA55" s="14" t="s">
        <v>1828</v>
      </c>
      <c r="AB55" s="14" t="s">
        <v>1698</v>
      </c>
      <c r="AC55" s="14" t="s">
        <v>1698</v>
      </c>
      <c r="AD55" s="14" t="s">
        <v>1698</v>
      </c>
    </row>
    <row r="56" s="14" customFormat="1" ht="156.75" spans="1:30">
      <c r="A56" s="14" t="s">
        <v>2073</v>
      </c>
      <c r="B56" s="14" t="s">
        <v>1571</v>
      </c>
      <c r="C56" s="14" t="s">
        <v>1572</v>
      </c>
      <c r="D56" s="14" t="s">
        <v>2074</v>
      </c>
      <c r="E56" s="14" t="s">
        <v>1961</v>
      </c>
      <c r="F56" s="14" t="s">
        <v>2075</v>
      </c>
      <c r="G56" s="14">
        <v>2010</v>
      </c>
      <c r="H56" s="14" t="s">
        <v>2076</v>
      </c>
      <c r="I56" s="14" t="s">
        <v>2077</v>
      </c>
      <c r="J56" s="14" t="s">
        <v>2078</v>
      </c>
      <c r="K56" s="14" t="s">
        <v>2079</v>
      </c>
      <c r="L56" s="14" t="s">
        <v>2080</v>
      </c>
      <c r="M56" s="14" t="s">
        <v>1910</v>
      </c>
      <c r="N56" s="14">
        <v>0</v>
      </c>
      <c r="O56" s="14">
        <v>0</v>
      </c>
      <c r="P56" s="14">
        <v>80000</v>
      </c>
      <c r="Q56" s="14">
        <v>138000</v>
      </c>
      <c r="R56" s="14" t="s">
        <v>2081</v>
      </c>
      <c r="S56" s="14">
        <v>2010</v>
      </c>
      <c r="T56" s="14" t="s">
        <v>1786</v>
      </c>
      <c r="U56" s="14">
        <v>0</v>
      </c>
      <c r="V56" s="14">
        <v>0</v>
      </c>
      <c r="W56" s="14" t="s">
        <v>2082</v>
      </c>
      <c r="X56" s="14">
        <v>0</v>
      </c>
      <c r="Z56" s="14" t="s">
        <v>2083</v>
      </c>
      <c r="AA56" s="14" t="s">
        <v>1828</v>
      </c>
      <c r="AB56" s="14" t="s">
        <v>1698</v>
      </c>
      <c r="AC56" s="14" t="s">
        <v>1698</v>
      </c>
      <c r="AD56" s="14" t="s">
        <v>2084</v>
      </c>
    </row>
    <row r="57" s="14" customFormat="1" ht="99.75" spans="1:30">
      <c r="A57" s="14" t="s">
        <v>2085</v>
      </c>
      <c r="B57" s="14" t="s">
        <v>1571</v>
      </c>
      <c r="C57" s="14" t="s">
        <v>1572</v>
      </c>
      <c r="D57" s="14" t="s">
        <v>2086</v>
      </c>
      <c r="E57" s="14" t="s">
        <v>1961</v>
      </c>
      <c r="F57" s="14" t="s">
        <v>2087</v>
      </c>
      <c r="G57" s="14">
        <v>2013</v>
      </c>
      <c r="H57" s="14" t="s">
        <v>2088</v>
      </c>
      <c r="I57" s="14" t="s">
        <v>2089</v>
      </c>
      <c r="J57" s="14" t="s">
        <v>2090</v>
      </c>
      <c r="K57" s="14" t="s">
        <v>2091</v>
      </c>
      <c r="L57" s="14" t="s">
        <v>2092</v>
      </c>
      <c r="M57" s="14" t="s">
        <v>1614</v>
      </c>
      <c r="N57" s="14">
        <v>0</v>
      </c>
      <c r="O57" s="14">
        <v>0</v>
      </c>
      <c r="P57" s="14">
        <v>0</v>
      </c>
      <c r="Q57" s="14">
        <v>100000</v>
      </c>
      <c r="R57" s="14" t="s">
        <v>1871</v>
      </c>
      <c r="T57" s="14" t="s">
        <v>2093</v>
      </c>
      <c r="U57" s="14">
        <v>0</v>
      </c>
      <c r="V57" s="14">
        <v>0</v>
      </c>
      <c r="W57" s="14" t="s">
        <v>1735</v>
      </c>
      <c r="X57" s="14">
        <v>0</v>
      </c>
      <c r="Z57" s="14" t="s">
        <v>2094</v>
      </c>
      <c r="AA57" s="14" t="s">
        <v>1698</v>
      </c>
      <c r="AB57" s="14" t="s">
        <v>2095</v>
      </c>
      <c r="AC57" s="14" t="s">
        <v>2096</v>
      </c>
      <c r="AD57" s="14" t="s">
        <v>2097</v>
      </c>
    </row>
    <row r="58" s="14" customFormat="1" ht="114" spans="1:30">
      <c r="A58" s="14" t="s">
        <v>2098</v>
      </c>
      <c r="B58" s="14" t="s">
        <v>1571</v>
      </c>
      <c r="C58" s="14" t="s">
        <v>1572</v>
      </c>
      <c r="D58" s="14" t="s">
        <v>2099</v>
      </c>
      <c r="E58" s="14" t="s">
        <v>1573</v>
      </c>
      <c r="F58" s="14" t="s">
        <v>2100</v>
      </c>
      <c r="G58" s="14">
        <v>2010</v>
      </c>
      <c r="H58" s="14" t="s">
        <v>2101</v>
      </c>
      <c r="I58" s="14" t="s">
        <v>2102</v>
      </c>
      <c r="J58" s="14" t="s">
        <v>2103</v>
      </c>
      <c r="K58" s="14" t="s">
        <v>2104</v>
      </c>
      <c r="L58" s="14" t="s">
        <v>2105</v>
      </c>
      <c r="M58" s="14" t="s">
        <v>2106</v>
      </c>
      <c r="N58" s="14">
        <v>98600</v>
      </c>
      <c r="O58" s="14">
        <v>0</v>
      </c>
      <c r="P58" s="14">
        <v>0</v>
      </c>
      <c r="Q58" s="14">
        <v>0</v>
      </c>
      <c r="R58" s="14" t="s">
        <v>2107</v>
      </c>
      <c r="S58" s="14">
        <v>2010</v>
      </c>
      <c r="T58" s="14" t="s">
        <v>1746</v>
      </c>
      <c r="U58" s="14">
        <v>0</v>
      </c>
      <c r="V58" s="14">
        <v>152</v>
      </c>
      <c r="W58" s="14" t="s">
        <v>2108</v>
      </c>
      <c r="X58" s="14">
        <v>0</v>
      </c>
      <c r="Z58" s="14" t="s">
        <v>1645</v>
      </c>
      <c r="AA58" s="14" t="s">
        <v>1828</v>
      </c>
      <c r="AB58" s="14" t="s">
        <v>2109</v>
      </c>
      <c r="AC58" s="14" t="s">
        <v>1698</v>
      </c>
      <c r="AD58" s="14" t="s">
        <v>2110</v>
      </c>
    </row>
    <row r="59" s="14" customFormat="1" ht="114" spans="1:30">
      <c r="A59" s="14" t="s">
        <v>2111</v>
      </c>
      <c r="B59" s="14" t="s">
        <v>1605</v>
      </c>
      <c r="C59" s="14" t="s">
        <v>1572</v>
      </c>
      <c r="D59" s="14" t="s">
        <v>2112</v>
      </c>
      <c r="E59" s="14" t="s">
        <v>1573</v>
      </c>
      <c r="F59" s="14" t="s">
        <v>2113</v>
      </c>
      <c r="G59" s="14">
        <v>2019</v>
      </c>
      <c r="H59" s="14" t="s">
        <v>2114</v>
      </c>
      <c r="I59" s="14" t="s">
        <v>2115</v>
      </c>
      <c r="J59" s="14" t="s">
        <v>2116</v>
      </c>
      <c r="K59" s="14" t="s">
        <v>2117</v>
      </c>
      <c r="L59" s="14" t="s">
        <v>2118</v>
      </c>
      <c r="M59" s="14" t="s">
        <v>1692</v>
      </c>
      <c r="N59" s="14">
        <v>0</v>
      </c>
      <c r="O59" s="14">
        <v>120000</v>
      </c>
      <c r="P59" s="14">
        <v>155000</v>
      </c>
      <c r="Q59" s="14">
        <v>170000</v>
      </c>
      <c r="R59" s="14" t="s">
        <v>2119</v>
      </c>
      <c r="T59" s="14" t="s">
        <v>1670</v>
      </c>
      <c r="U59" s="14">
        <v>2500</v>
      </c>
      <c r="V59" s="14">
        <v>2304</v>
      </c>
      <c r="W59" s="14" t="s">
        <v>2120</v>
      </c>
      <c r="X59" s="14">
        <v>0</v>
      </c>
      <c r="AA59" s="14" t="s">
        <v>1734</v>
      </c>
      <c r="AB59" s="14" t="s">
        <v>1698</v>
      </c>
      <c r="AC59" s="14" t="s">
        <v>1698</v>
      </c>
      <c r="AD59" s="14" t="s">
        <v>2121</v>
      </c>
    </row>
    <row r="60" s="14" customFormat="1" ht="71.25" spans="1:30">
      <c r="A60" s="14" t="s">
        <v>2122</v>
      </c>
      <c r="B60" s="14" t="s">
        <v>1571</v>
      </c>
      <c r="C60" s="14" t="s">
        <v>1572</v>
      </c>
      <c r="D60" s="14" t="s">
        <v>2123</v>
      </c>
      <c r="E60" s="14" t="s">
        <v>1573</v>
      </c>
      <c r="F60" s="14" t="s">
        <v>1767</v>
      </c>
      <c r="G60" s="14">
        <v>2004</v>
      </c>
      <c r="H60" s="14" t="s">
        <v>2124</v>
      </c>
      <c r="I60" s="14" t="s">
        <v>2125</v>
      </c>
      <c r="J60" s="14" t="s">
        <v>2126</v>
      </c>
      <c r="K60" s="14" t="s">
        <v>2127</v>
      </c>
      <c r="L60" s="14" t="s">
        <v>2128</v>
      </c>
      <c r="M60" s="14" t="s">
        <v>1714</v>
      </c>
      <c r="N60" s="14">
        <v>0</v>
      </c>
      <c r="O60" s="14">
        <v>0</v>
      </c>
      <c r="P60" s="14">
        <v>38000</v>
      </c>
      <c r="Q60" s="14">
        <v>0</v>
      </c>
      <c r="R60" s="14" t="s">
        <v>2129</v>
      </c>
      <c r="S60" s="14">
        <v>2007</v>
      </c>
      <c r="T60" s="14" t="s">
        <v>1702</v>
      </c>
      <c r="U60" s="14">
        <v>0</v>
      </c>
      <c r="V60" s="14">
        <v>0</v>
      </c>
      <c r="X60" s="14">
        <v>0</v>
      </c>
      <c r="AA60" s="14" t="s">
        <v>1698</v>
      </c>
      <c r="AB60" s="14" t="s">
        <v>2130</v>
      </c>
      <c r="AC60" s="14" t="s">
        <v>2131</v>
      </c>
      <c r="AD60" s="14" t="s">
        <v>2132</v>
      </c>
    </row>
    <row r="61" s="14" customFormat="1" ht="213.75" spans="1:30">
      <c r="A61" s="14" t="s">
        <v>2133</v>
      </c>
      <c r="B61" s="14" t="s">
        <v>1571</v>
      </c>
      <c r="C61" s="14" t="s">
        <v>1572</v>
      </c>
      <c r="D61" s="14" t="s">
        <v>2134</v>
      </c>
      <c r="E61" s="14" t="s">
        <v>1573</v>
      </c>
      <c r="F61" s="14" t="s">
        <v>2135</v>
      </c>
      <c r="G61" s="14">
        <v>2012</v>
      </c>
      <c r="H61" s="14" t="s">
        <v>2136</v>
      </c>
      <c r="I61" s="14" t="s">
        <v>2137</v>
      </c>
      <c r="J61" s="14" t="s">
        <v>2138</v>
      </c>
      <c r="K61" s="14" t="s">
        <v>2139</v>
      </c>
      <c r="L61" s="14" t="s">
        <v>1839</v>
      </c>
      <c r="M61" s="14" t="s">
        <v>1614</v>
      </c>
      <c r="N61" s="14">
        <v>0</v>
      </c>
      <c r="O61" s="14">
        <v>0</v>
      </c>
      <c r="P61" s="14">
        <v>0</v>
      </c>
      <c r="Q61" s="14">
        <v>98000</v>
      </c>
      <c r="R61" s="14" t="s">
        <v>1773</v>
      </c>
      <c r="S61" s="14">
        <v>2012</v>
      </c>
      <c r="T61" s="14" t="s">
        <v>2140</v>
      </c>
      <c r="U61" s="14">
        <v>0</v>
      </c>
      <c r="V61" s="14">
        <v>200</v>
      </c>
      <c r="W61" s="14" t="s">
        <v>1720</v>
      </c>
      <c r="X61" s="14">
        <v>63</v>
      </c>
      <c r="Z61" s="14" t="s">
        <v>2141</v>
      </c>
      <c r="AA61" s="14" t="s">
        <v>1828</v>
      </c>
      <c r="AB61" s="14" t="s">
        <v>1698</v>
      </c>
      <c r="AC61" s="14" t="s">
        <v>1698</v>
      </c>
      <c r="AD61" s="14" t="s">
        <v>2142</v>
      </c>
    </row>
    <row r="62" s="14" customFormat="1" ht="114" spans="1:30">
      <c r="A62" s="14" t="s">
        <v>2143</v>
      </c>
      <c r="B62" s="14" t="s">
        <v>1571</v>
      </c>
      <c r="C62" s="14" t="s">
        <v>1572</v>
      </c>
      <c r="D62" s="14" t="s">
        <v>2144</v>
      </c>
      <c r="E62" s="14" t="s">
        <v>1961</v>
      </c>
      <c r="F62" s="14" t="s">
        <v>2145</v>
      </c>
      <c r="G62" s="14">
        <v>2014</v>
      </c>
      <c r="H62" s="14" t="s">
        <v>1698</v>
      </c>
      <c r="I62" s="14" t="s">
        <v>2146</v>
      </c>
      <c r="L62" s="14" t="s">
        <v>2147</v>
      </c>
      <c r="M62" s="14" t="s">
        <v>1614</v>
      </c>
      <c r="N62" s="14">
        <v>0</v>
      </c>
      <c r="O62" s="14">
        <v>0</v>
      </c>
      <c r="P62" s="14">
        <v>0</v>
      </c>
      <c r="Q62" s="14">
        <v>116000</v>
      </c>
      <c r="R62" s="14" t="s">
        <v>1758</v>
      </c>
      <c r="T62" s="14" t="s">
        <v>1702</v>
      </c>
      <c r="U62" s="14">
        <v>0</v>
      </c>
      <c r="V62" s="14">
        <v>0</v>
      </c>
      <c r="X62" s="14">
        <v>0</v>
      </c>
      <c r="AA62" s="14" t="s">
        <v>1698</v>
      </c>
      <c r="AB62" s="14" t="s">
        <v>1698</v>
      </c>
      <c r="AC62" s="14" t="s">
        <v>1698</v>
      </c>
      <c r="AD62" s="14" t="s">
        <v>1698</v>
      </c>
    </row>
    <row r="63" s="14" customFormat="1" ht="114" spans="1:30">
      <c r="A63" s="14" t="s">
        <v>2148</v>
      </c>
      <c r="B63" s="14" t="s">
        <v>1571</v>
      </c>
      <c r="C63" s="14" t="s">
        <v>1572</v>
      </c>
      <c r="D63" s="14" t="s">
        <v>2149</v>
      </c>
      <c r="E63" s="14" t="s">
        <v>1573</v>
      </c>
      <c r="F63" s="14" t="s">
        <v>2150</v>
      </c>
      <c r="G63" s="14">
        <v>2003</v>
      </c>
      <c r="H63" s="14" t="s">
        <v>2151</v>
      </c>
      <c r="I63" s="14" t="s">
        <v>2152</v>
      </c>
      <c r="J63" s="14" t="s">
        <v>2153</v>
      </c>
      <c r="K63" s="14" t="s">
        <v>2154</v>
      </c>
      <c r="L63" s="14" t="s">
        <v>2155</v>
      </c>
      <c r="M63" s="14" t="s">
        <v>1583</v>
      </c>
      <c r="N63" s="14">
        <v>0</v>
      </c>
      <c r="O63" s="14">
        <v>141600</v>
      </c>
      <c r="P63" s="14">
        <v>0</v>
      </c>
      <c r="Q63" s="14">
        <v>0</v>
      </c>
      <c r="R63" s="14" t="s">
        <v>1729</v>
      </c>
      <c r="U63" s="14">
        <v>0</v>
      </c>
      <c r="V63" s="14">
        <v>564</v>
      </c>
      <c r="W63" s="14" t="s">
        <v>2156</v>
      </c>
      <c r="X63" s="14">
        <v>0</v>
      </c>
      <c r="Z63" s="14" t="s">
        <v>2157</v>
      </c>
      <c r="AA63" s="14" t="s">
        <v>1734</v>
      </c>
      <c r="AB63" s="14" t="s">
        <v>2158</v>
      </c>
      <c r="AC63" s="14" t="s">
        <v>2159</v>
      </c>
      <c r="AD63" s="14" t="s">
        <v>2160</v>
      </c>
    </row>
    <row r="64" s="14" customFormat="1" ht="57" spans="1:30">
      <c r="A64" s="14" t="s">
        <v>2161</v>
      </c>
      <c r="B64" s="14" t="s">
        <v>1605</v>
      </c>
      <c r="C64" s="14" t="s">
        <v>1572</v>
      </c>
      <c r="D64" s="14" t="s">
        <v>2162</v>
      </c>
      <c r="E64" s="14" t="s">
        <v>1573</v>
      </c>
      <c r="F64" s="14" t="s">
        <v>2163</v>
      </c>
      <c r="G64" s="14">
        <v>2020</v>
      </c>
      <c r="H64" s="14" t="s">
        <v>2164</v>
      </c>
      <c r="I64" s="14" t="s">
        <v>2165</v>
      </c>
      <c r="J64" s="14" t="s">
        <v>2166</v>
      </c>
      <c r="K64" s="14" t="s">
        <v>2167</v>
      </c>
      <c r="L64" s="14" t="s">
        <v>2168</v>
      </c>
      <c r="M64" s="14" t="s">
        <v>1634</v>
      </c>
      <c r="N64" s="14">
        <v>0</v>
      </c>
      <c r="O64" s="14">
        <v>50000</v>
      </c>
      <c r="P64" s="14">
        <v>53000</v>
      </c>
      <c r="Q64" s="14">
        <v>0</v>
      </c>
      <c r="R64" s="14" t="s">
        <v>2169</v>
      </c>
      <c r="T64" s="14" t="s">
        <v>1702</v>
      </c>
      <c r="U64" s="14">
        <v>0</v>
      </c>
      <c r="V64" s="14">
        <v>524</v>
      </c>
      <c r="X64" s="14">
        <v>0</v>
      </c>
      <c r="AA64" s="14" t="s">
        <v>1734</v>
      </c>
      <c r="AB64" s="14" t="s">
        <v>2170</v>
      </c>
      <c r="AD64" s="14" t="s">
        <v>2171</v>
      </c>
    </row>
    <row r="65" s="14" customFormat="1" ht="99.75" spans="1:30">
      <c r="A65" s="14" t="s">
        <v>2172</v>
      </c>
      <c r="B65" s="14" t="s">
        <v>1571</v>
      </c>
      <c r="C65" s="14" t="s">
        <v>1572</v>
      </c>
      <c r="D65" s="14" t="s">
        <v>2173</v>
      </c>
      <c r="E65" s="14" t="s">
        <v>1573</v>
      </c>
      <c r="F65" s="14" t="s">
        <v>2174</v>
      </c>
      <c r="G65" s="14">
        <v>2019</v>
      </c>
      <c r="H65" s="14" t="s">
        <v>2175</v>
      </c>
      <c r="I65" s="14" t="s">
        <v>2176</v>
      </c>
      <c r="J65" s="14" t="s">
        <v>2177</v>
      </c>
      <c r="K65" s="14" t="s">
        <v>2178</v>
      </c>
      <c r="L65" s="14" t="s">
        <v>1614</v>
      </c>
      <c r="M65" s="14" t="s">
        <v>1614</v>
      </c>
      <c r="N65" s="14">
        <v>0</v>
      </c>
      <c r="O65" s="14">
        <v>0</v>
      </c>
      <c r="P65" s="14">
        <v>0</v>
      </c>
      <c r="Q65" s="14">
        <v>0</v>
      </c>
      <c r="R65" s="14" t="s">
        <v>2129</v>
      </c>
      <c r="T65" s="14" t="s">
        <v>1702</v>
      </c>
      <c r="U65" s="14">
        <v>5000</v>
      </c>
      <c r="V65" s="14">
        <v>2400</v>
      </c>
      <c r="W65" s="14" t="s">
        <v>2179</v>
      </c>
      <c r="X65" s="14">
        <v>0</v>
      </c>
      <c r="Y65" s="14" t="s">
        <v>1645</v>
      </c>
      <c r="Z65" s="14" t="s">
        <v>2180</v>
      </c>
      <c r="AA65" s="14" t="s">
        <v>1887</v>
      </c>
      <c r="AB65" s="14" t="s">
        <v>2181</v>
      </c>
      <c r="AD65" s="14" t="s">
        <v>2182</v>
      </c>
    </row>
    <row r="66" s="14" customFormat="1" ht="114" spans="1:30">
      <c r="A66" s="14" t="s">
        <v>2183</v>
      </c>
      <c r="B66" s="14" t="s">
        <v>2184</v>
      </c>
      <c r="C66" s="14" t="s">
        <v>1572</v>
      </c>
      <c r="D66" s="14" t="s">
        <v>2185</v>
      </c>
      <c r="E66" s="14" t="s">
        <v>1961</v>
      </c>
      <c r="F66" s="14" t="s">
        <v>2186</v>
      </c>
      <c r="G66" s="14">
        <v>2008</v>
      </c>
      <c r="H66" s="14" t="s">
        <v>2187</v>
      </c>
      <c r="I66" s="14" t="s">
        <v>2188</v>
      </c>
      <c r="J66" s="14" t="s">
        <v>2189</v>
      </c>
      <c r="K66" s="14" t="s">
        <v>2190</v>
      </c>
      <c r="L66" s="14" t="s">
        <v>2191</v>
      </c>
      <c r="M66" s="14" t="s">
        <v>1614</v>
      </c>
      <c r="N66" s="14">
        <v>0</v>
      </c>
      <c r="O66" s="14">
        <v>0</v>
      </c>
      <c r="P66" s="14">
        <v>0</v>
      </c>
      <c r="Q66" s="14">
        <v>3200</v>
      </c>
      <c r="R66" s="14" t="s">
        <v>1773</v>
      </c>
      <c r="S66" s="14">
        <v>2014</v>
      </c>
      <c r="T66" s="14" t="s">
        <v>1786</v>
      </c>
      <c r="U66" s="14">
        <v>0</v>
      </c>
      <c r="V66" s="14">
        <v>4900</v>
      </c>
      <c r="W66" s="14" t="s">
        <v>2192</v>
      </c>
      <c r="X66" s="14">
        <v>0</v>
      </c>
      <c r="Z66" s="14" t="s">
        <v>2193</v>
      </c>
      <c r="AA66" s="14" t="s">
        <v>2194</v>
      </c>
      <c r="AB66" s="14" t="s">
        <v>2195</v>
      </c>
      <c r="AC66" s="14" t="s">
        <v>2004</v>
      </c>
      <c r="AD66" s="14" t="s">
        <v>2196</v>
      </c>
    </row>
    <row r="67" s="14" customFormat="1" ht="99.75" spans="1:30">
      <c r="A67" s="14" t="s">
        <v>2197</v>
      </c>
      <c r="B67" s="14" t="s">
        <v>1571</v>
      </c>
      <c r="C67" s="14" t="s">
        <v>1572</v>
      </c>
      <c r="D67" s="14" t="s">
        <v>1698</v>
      </c>
      <c r="E67" s="14" t="s">
        <v>1573</v>
      </c>
      <c r="F67" s="14" t="s">
        <v>2198</v>
      </c>
      <c r="G67" s="14">
        <v>2018</v>
      </c>
      <c r="H67" s="14" t="s">
        <v>2199</v>
      </c>
      <c r="I67" s="14" t="s">
        <v>2200</v>
      </c>
      <c r="J67" s="14" t="s">
        <v>2201</v>
      </c>
      <c r="K67" s="14" t="s">
        <v>2202</v>
      </c>
      <c r="M67" s="14" t="s">
        <v>1692</v>
      </c>
      <c r="N67" s="14">
        <v>0</v>
      </c>
      <c r="O67" s="14">
        <v>58000</v>
      </c>
      <c r="P67" s="14">
        <v>62000</v>
      </c>
      <c r="Q67" s="14">
        <v>0</v>
      </c>
      <c r="R67" s="14" t="s">
        <v>2169</v>
      </c>
      <c r="S67" s="14">
        <v>2018</v>
      </c>
      <c r="T67" s="14" t="s">
        <v>1746</v>
      </c>
      <c r="U67" s="14">
        <v>4000</v>
      </c>
      <c r="V67" s="14">
        <v>3000</v>
      </c>
      <c r="W67" s="14" t="s">
        <v>1698</v>
      </c>
      <c r="X67" s="14">
        <v>0</v>
      </c>
      <c r="Y67" s="14" t="s">
        <v>1645</v>
      </c>
      <c r="Z67" s="14" t="s">
        <v>2203</v>
      </c>
      <c r="AA67" s="14" t="s">
        <v>1887</v>
      </c>
      <c r="AB67" s="14" t="s">
        <v>1843</v>
      </c>
      <c r="AC67" s="14" t="s">
        <v>1620</v>
      </c>
      <c r="AD67" s="14" t="s">
        <v>2204</v>
      </c>
    </row>
    <row r="68" s="14" customFormat="1" ht="85.5" spans="1:29">
      <c r="A68" s="14" t="s">
        <v>2205</v>
      </c>
      <c r="B68" s="14" t="s">
        <v>1605</v>
      </c>
      <c r="C68" s="14" t="s">
        <v>1572</v>
      </c>
      <c r="D68" s="14" t="s">
        <v>2206</v>
      </c>
      <c r="E68" s="14" t="s">
        <v>2207</v>
      </c>
      <c r="F68" s="14" t="s">
        <v>2208</v>
      </c>
      <c r="G68" s="14">
        <v>2017</v>
      </c>
      <c r="H68" s="14" t="s">
        <v>2209</v>
      </c>
      <c r="I68" s="14" t="s">
        <v>2210</v>
      </c>
      <c r="J68" s="14" t="s">
        <v>2211</v>
      </c>
      <c r="K68" s="14" t="s">
        <v>2212</v>
      </c>
      <c r="L68" s="14" t="s">
        <v>1772</v>
      </c>
      <c r="M68" s="14" t="s">
        <v>1910</v>
      </c>
      <c r="N68" s="14">
        <v>0</v>
      </c>
      <c r="O68" s="14">
        <v>0</v>
      </c>
      <c r="P68" s="14">
        <v>0</v>
      </c>
      <c r="Q68" s="14">
        <v>0</v>
      </c>
      <c r="R68" s="14" t="s">
        <v>2129</v>
      </c>
      <c r="T68" s="14" t="s">
        <v>1702</v>
      </c>
      <c r="U68" s="14">
        <v>0</v>
      </c>
      <c r="V68" s="14">
        <v>2300</v>
      </c>
      <c r="W68" s="14" t="s">
        <v>2213</v>
      </c>
      <c r="X68" s="14">
        <v>0</v>
      </c>
      <c r="Z68" s="14" t="s">
        <v>2214</v>
      </c>
      <c r="AB68" s="14" t="s">
        <v>2215</v>
      </c>
      <c r="AC68" s="14" t="s">
        <v>2216</v>
      </c>
    </row>
    <row r="69" s="14" customFormat="1" ht="71.25" spans="1:30">
      <c r="A69" s="14" t="s">
        <v>2217</v>
      </c>
      <c r="B69" s="14" t="s">
        <v>1571</v>
      </c>
      <c r="C69" s="14" t="s">
        <v>1572</v>
      </c>
      <c r="D69" s="14" t="s">
        <v>2218</v>
      </c>
      <c r="E69" s="14" t="s">
        <v>1961</v>
      </c>
      <c r="F69" s="14" t="s">
        <v>2219</v>
      </c>
      <c r="G69" s="14">
        <v>2013</v>
      </c>
      <c r="H69" s="14" t="s">
        <v>2220</v>
      </c>
      <c r="I69" s="14" t="s">
        <v>2221</v>
      </c>
      <c r="J69" s="14" t="s">
        <v>2222</v>
      </c>
      <c r="L69" s="14" t="s">
        <v>2223</v>
      </c>
      <c r="M69" s="14" t="s">
        <v>1614</v>
      </c>
      <c r="N69" s="14">
        <v>0</v>
      </c>
      <c r="O69" s="14">
        <v>0</v>
      </c>
      <c r="P69" s="14">
        <v>0</v>
      </c>
      <c r="Q69" s="14">
        <v>90000</v>
      </c>
      <c r="R69" s="14" t="s">
        <v>1773</v>
      </c>
      <c r="S69" s="14">
        <v>2013</v>
      </c>
      <c r="T69" s="14" t="s">
        <v>1786</v>
      </c>
      <c r="U69" s="14">
        <v>0</v>
      </c>
      <c r="V69" s="14">
        <v>60</v>
      </c>
      <c r="W69" s="14" t="s">
        <v>2224</v>
      </c>
      <c r="X69" s="14">
        <v>0</v>
      </c>
      <c r="Z69" s="14" t="s">
        <v>2225</v>
      </c>
      <c r="AA69" s="14" t="s">
        <v>1814</v>
      </c>
      <c r="AB69" s="14" t="s">
        <v>2226</v>
      </c>
      <c r="AC69" s="14" t="s">
        <v>2227</v>
      </c>
      <c r="AD69" s="14" t="s">
        <v>2228</v>
      </c>
    </row>
    <row r="70" s="14" customFormat="1" ht="57" spans="1:30">
      <c r="A70" s="14" t="s">
        <v>2229</v>
      </c>
      <c r="B70" s="14" t="s">
        <v>1605</v>
      </c>
      <c r="C70" s="14" t="s">
        <v>1572</v>
      </c>
      <c r="D70" s="14" t="s">
        <v>2230</v>
      </c>
      <c r="E70" s="14" t="s">
        <v>1573</v>
      </c>
      <c r="F70" s="14" t="s">
        <v>2231</v>
      </c>
      <c r="G70" s="14">
        <v>1999</v>
      </c>
      <c r="H70" s="14" t="s">
        <v>2232</v>
      </c>
      <c r="I70" s="14" t="s">
        <v>2233</v>
      </c>
      <c r="J70" s="14" t="s">
        <v>2234</v>
      </c>
      <c r="K70" s="14" t="s">
        <v>2235</v>
      </c>
      <c r="L70" s="14" t="s">
        <v>1772</v>
      </c>
      <c r="M70" s="14" t="s">
        <v>1910</v>
      </c>
      <c r="N70" s="14">
        <v>0</v>
      </c>
      <c r="O70" s="14">
        <v>0</v>
      </c>
      <c r="P70" s="14">
        <v>0</v>
      </c>
      <c r="Q70" s="14">
        <v>78000</v>
      </c>
      <c r="R70" s="14" t="s">
        <v>2129</v>
      </c>
      <c r="T70" s="14" t="s">
        <v>1702</v>
      </c>
      <c r="U70" s="14">
        <v>0</v>
      </c>
      <c r="V70" s="14">
        <v>3100</v>
      </c>
      <c r="X70" s="14">
        <v>0</v>
      </c>
      <c r="Y70" s="14" t="s">
        <v>1645</v>
      </c>
      <c r="Z70" s="14" t="s">
        <v>2236</v>
      </c>
      <c r="AB70" s="14" t="s">
        <v>2237</v>
      </c>
      <c r="AC70" s="14" t="s">
        <v>2238</v>
      </c>
      <c r="AD70" s="14" t="s">
        <v>2239</v>
      </c>
    </row>
    <row r="71" s="14" customFormat="1" ht="85.5" spans="1:30">
      <c r="A71" s="14" t="s">
        <v>2240</v>
      </c>
      <c r="B71" s="14" t="s">
        <v>1605</v>
      </c>
      <c r="C71" s="14" t="s">
        <v>1572</v>
      </c>
      <c r="D71" s="14" t="s">
        <v>2241</v>
      </c>
      <c r="E71" s="14" t="s">
        <v>1573</v>
      </c>
      <c r="F71" s="14" t="s">
        <v>2242</v>
      </c>
      <c r="G71" s="14">
        <v>2016</v>
      </c>
      <c r="H71" s="14" t="s">
        <v>2243</v>
      </c>
      <c r="I71" s="14" t="s">
        <v>2244</v>
      </c>
      <c r="J71" s="14" t="s">
        <v>2245</v>
      </c>
      <c r="L71" s="14" t="s">
        <v>2246</v>
      </c>
      <c r="M71" s="14" t="s">
        <v>1598</v>
      </c>
      <c r="N71" s="14">
        <v>0</v>
      </c>
      <c r="O71" s="14">
        <v>0</v>
      </c>
      <c r="P71" s="14">
        <v>0</v>
      </c>
      <c r="Q71" s="14">
        <v>80000</v>
      </c>
      <c r="R71" s="14" t="s">
        <v>1758</v>
      </c>
      <c r="T71" s="14" t="s">
        <v>1702</v>
      </c>
      <c r="U71" s="14">
        <v>1200</v>
      </c>
      <c r="V71" s="14">
        <v>0</v>
      </c>
      <c r="X71" s="14">
        <v>0</v>
      </c>
      <c r="Y71" s="14" t="s">
        <v>1645</v>
      </c>
      <c r="Z71" s="14" t="s">
        <v>2247</v>
      </c>
      <c r="AA71" s="14" t="s">
        <v>1618</v>
      </c>
      <c r="AC71" s="14" t="s">
        <v>2248</v>
      </c>
      <c r="AD71" s="14" t="s">
        <v>2249</v>
      </c>
    </row>
    <row r="72" s="14" customFormat="1" ht="142.5" spans="1:30">
      <c r="A72" s="14" t="s">
        <v>2250</v>
      </c>
      <c r="B72" s="14" t="s">
        <v>1571</v>
      </c>
      <c r="C72" s="14" t="s">
        <v>1572</v>
      </c>
      <c r="D72" s="14" t="s">
        <v>2251</v>
      </c>
      <c r="E72" s="14" t="s">
        <v>1961</v>
      </c>
      <c r="F72" s="14" t="s">
        <v>2252</v>
      </c>
      <c r="G72" s="14">
        <v>2013</v>
      </c>
      <c r="H72" s="14" t="s">
        <v>2253</v>
      </c>
      <c r="I72" s="14" t="s">
        <v>2254</v>
      </c>
      <c r="J72" s="14" t="s">
        <v>2255</v>
      </c>
      <c r="K72" s="14" t="s">
        <v>2256</v>
      </c>
      <c r="L72" s="14" t="s">
        <v>2257</v>
      </c>
      <c r="M72" s="14" t="s">
        <v>1614</v>
      </c>
      <c r="N72" s="14">
        <v>0</v>
      </c>
      <c r="O72" s="14">
        <v>0</v>
      </c>
      <c r="P72" s="14">
        <v>0</v>
      </c>
      <c r="Q72" s="14">
        <v>80000</v>
      </c>
      <c r="R72" s="14" t="s">
        <v>2258</v>
      </c>
      <c r="S72" s="14">
        <v>2013</v>
      </c>
      <c r="T72" s="14" t="s">
        <v>1746</v>
      </c>
      <c r="U72" s="14">
        <v>0</v>
      </c>
      <c r="V72" s="14">
        <v>60</v>
      </c>
      <c r="W72" s="14" t="s">
        <v>2070</v>
      </c>
      <c r="X72" s="14">
        <v>0</v>
      </c>
      <c r="Y72" s="14" t="s">
        <v>1645</v>
      </c>
      <c r="Z72" s="14" t="s">
        <v>2259</v>
      </c>
      <c r="AA72" s="14" t="s">
        <v>2260</v>
      </c>
      <c r="AB72" s="14" t="s">
        <v>2261</v>
      </c>
      <c r="AC72" s="14" t="s">
        <v>2262</v>
      </c>
      <c r="AD72" s="14" t="s">
        <v>2263</v>
      </c>
    </row>
    <row r="73" s="14" customFormat="1" ht="114" spans="1:30">
      <c r="A73" s="14" t="s">
        <v>2264</v>
      </c>
      <c r="B73" s="14" t="s">
        <v>1571</v>
      </c>
      <c r="C73" s="14" t="s">
        <v>1572</v>
      </c>
      <c r="D73" s="14" t="s">
        <v>2265</v>
      </c>
      <c r="E73" s="14" t="s">
        <v>1961</v>
      </c>
      <c r="F73" s="14" t="s">
        <v>2266</v>
      </c>
      <c r="G73" s="14">
        <v>2010</v>
      </c>
      <c r="H73" s="14" t="s">
        <v>2267</v>
      </c>
      <c r="I73" s="14" t="s">
        <v>2268</v>
      </c>
      <c r="J73" s="14" t="s">
        <v>2269</v>
      </c>
      <c r="L73" s="14" t="s">
        <v>2270</v>
      </c>
      <c r="M73" s="14" t="s">
        <v>1614</v>
      </c>
      <c r="N73" s="14">
        <v>0</v>
      </c>
      <c r="O73" s="14">
        <v>0</v>
      </c>
      <c r="P73" s="14">
        <v>0</v>
      </c>
      <c r="Q73" s="14">
        <v>75000</v>
      </c>
      <c r="R73" s="14" t="s">
        <v>2271</v>
      </c>
      <c r="S73" s="14">
        <v>2010</v>
      </c>
      <c r="T73" s="14" t="s">
        <v>1746</v>
      </c>
      <c r="U73" s="14">
        <v>0</v>
      </c>
      <c r="V73" s="14">
        <v>35</v>
      </c>
      <c r="X73" s="14">
        <v>0</v>
      </c>
      <c r="Z73" s="14" t="s">
        <v>2272</v>
      </c>
      <c r="AA73" s="14" t="s">
        <v>2194</v>
      </c>
      <c r="AB73" s="14" t="s">
        <v>2273</v>
      </c>
      <c r="AC73" s="14" t="s">
        <v>2274</v>
      </c>
      <c r="AD73" s="14" t="s">
        <v>2275</v>
      </c>
    </row>
    <row r="74" s="14" customFormat="1" ht="99.75" spans="1:30">
      <c r="A74" s="14" t="s">
        <v>2276</v>
      </c>
      <c r="B74" s="14" t="s">
        <v>1571</v>
      </c>
      <c r="C74" s="14" t="s">
        <v>1572</v>
      </c>
      <c r="D74" s="14" t="s">
        <v>2277</v>
      </c>
      <c r="E74" s="14" t="s">
        <v>1961</v>
      </c>
      <c r="F74" s="14" t="s">
        <v>2278</v>
      </c>
      <c r="G74" s="14">
        <v>2013</v>
      </c>
      <c r="H74" s="14" t="s">
        <v>2279</v>
      </c>
      <c r="I74" s="14" t="s">
        <v>2280</v>
      </c>
      <c r="J74" s="14" t="s">
        <v>2281</v>
      </c>
      <c r="K74" s="14" t="s">
        <v>2282</v>
      </c>
      <c r="L74" s="14" t="s">
        <v>2283</v>
      </c>
      <c r="M74" s="14" t="s">
        <v>1614</v>
      </c>
      <c r="N74" s="14">
        <v>0</v>
      </c>
      <c r="O74" s="14">
        <v>0</v>
      </c>
      <c r="P74" s="14">
        <v>0</v>
      </c>
      <c r="Q74" s="14">
        <v>100000</v>
      </c>
      <c r="R74" s="14" t="s">
        <v>1676</v>
      </c>
      <c r="T74" s="14" t="s">
        <v>1746</v>
      </c>
      <c r="U74" s="14">
        <v>0</v>
      </c>
      <c r="V74" s="14">
        <v>0</v>
      </c>
      <c r="W74" s="14" t="s">
        <v>2284</v>
      </c>
      <c r="X74" s="14">
        <v>0</v>
      </c>
      <c r="Z74" s="14" t="s">
        <v>2285</v>
      </c>
      <c r="AA74" s="14" t="s">
        <v>1887</v>
      </c>
      <c r="AB74" s="14" t="s">
        <v>2286</v>
      </c>
      <c r="AD74" s="14" t="s">
        <v>2287</v>
      </c>
    </row>
    <row r="75" s="14" customFormat="1" ht="114" spans="1:30">
      <c r="A75" s="14" t="s">
        <v>2288</v>
      </c>
      <c r="B75" s="14" t="s">
        <v>2184</v>
      </c>
      <c r="C75" s="14" t="s">
        <v>1572</v>
      </c>
      <c r="D75" s="14" t="s">
        <v>2289</v>
      </c>
      <c r="E75" s="14" t="s">
        <v>1573</v>
      </c>
      <c r="F75" s="14" t="s">
        <v>2290</v>
      </c>
      <c r="G75" s="14">
        <v>2014</v>
      </c>
      <c r="H75" s="14" t="s">
        <v>2291</v>
      </c>
      <c r="I75" s="14" t="s">
        <v>2292</v>
      </c>
      <c r="J75" s="14" t="s">
        <v>2293</v>
      </c>
      <c r="K75" s="14" t="s">
        <v>2294</v>
      </c>
      <c r="L75" s="14" t="s">
        <v>1614</v>
      </c>
      <c r="M75" s="14" t="s">
        <v>1692</v>
      </c>
      <c r="N75" s="14">
        <v>0</v>
      </c>
      <c r="O75" s="14">
        <v>25000</v>
      </c>
      <c r="P75" s="14">
        <v>25600</v>
      </c>
      <c r="Q75" s="14">
        <v>37000</v>
      </c>
      <c r="R75" s="14" t="s">
        <v>2129</v>
      </c>
      <c r="S75" s="14">
        <v>2018</v>
      </c>
      <c r="T75" s="14" t="s">
        <v>1702</v>
      </c>
      <c r="U75" s="14">
        <v>0</v>
      </c>
      <c r="V75" s="14">
        <v>12000</v>
      </c>
      <c r="X75" s="14">
        <v>0</v>
      </c>
      <c r="Y75" s="14" t="s">
        <v>1645</v>
      </c>
      <c r="AB75" s="14" t="s">
        <v>2295</v>
      </c>
      <c r="AC75" s="14" t="s">
        <v>2296</v>
      </c>
      <c r="AD75" s="14" t="s">
        <v>2297</v>
      </c>
    </row>
    <row r="76" s="14" customFormat="1" ht="28.5" spans="1:30">
      <c r="A76" s="14" t="s">
        <v>2298</v>
      </c>
      <c r="B76" s="14" t="s">
        <v>1571</v>
      </c>
      <c r="C76" s="14" t="s">
        <v>1668</v>
      </c>
      <c r="E76" s="14" t="s">
        <v>1573</v>
      </c>
      <c r="F76" s="14" t="s">
        <v>2299</v>
      </c>
      <c r="J76" s="14" t="s">
        <v>2300</v>
      </c>
      <c r="K76" s="14" t="s">
        <v>2301</v>
      </c>
      <c r="M76" s="14" t="s">
        <v>1634</v>
      </c>
      <c r="N76" s="14">
        <v>0</v>
      </c>
      <c r="O76" s="14">
        <v>0</v>
      </c>
      <c r="P76" s="14">
        <v>0</v>
      </c>
      <c r="Q76" s="14">
        <v>0</v>
      </c>
      <c r="U76" s="14">
        <v>0</v>
      </c>
      <c r="V76" s="14">
        <v>0</v>
      </c>
      <c r="W76" s="14" t="s">
        <v>2302</v>
      </c>
      <c r="X76" s="14">
        <v>0</v>
      </c>
      <c r="AB76" s="14" t="s">
        <v>2215</v>
      </c>
      <c r="AC76" s="14" t="s">
        <v>2303</v>
      </c>
      <c r="AD76" s="14" t="s">
        <v>2304</v>
      </c>
    </row>
    <row r="77" s="14" customFormat="1" ht="71.25" spans="1:30">
      <c r="A77" s="14" t="s">
        <v>2305</v>
      </c>
      <c r="B77" s="14" t="s">
        <v>1605</v>
      </c>
      <c r="C77" s="14" t="s">
        <v>1572</v>
      </c>
      <c r="D77" s="14" t="s">
        <v>2306</v>
      </c>
      <c r="E77" s="14" t="s">
        <v>1573</v>
      </c>
      <c r="F77" s="14" t="s">
        <v>2307</v>
      </c>
      <c r="G77" s="14">
        <v>1994</v>
      </c>
      <c r="H77" s="14" t="s">
        <v>2308</v>
      </c>
      <c r="I77" s="14" t="s">
        <v>2309</v>
      </c>
      <c r="J77" s="14" t="s">
        <v>2310</v>
      </c>
      <c r="K77" s="14" t="s">
        <v>2311</v>
      </c>
      <c r="L77" s="14" t="s">
        <v>1882</v>
      </c>
      <c r="M77" s="14" t="s">
        <v>1598</v>
      </c>
      <c r="N77" s="14">
        <v>55800</v>
      </c>
      <c r="O77" s="14">
        <v>63000</v>
      </c>
      <c r="P77" s="14">
        <v>65000</v>
      </c>
      <c r="Q77" s="14">
        <v>90000</v>
      </c>
      <c r="R77" s="14" t="s">
        <v>2312</v>
      </c>
      <c r="S77" s="14">
        <v>2001</v>
      </c>
      <c r="T77" s="14" t="s">
        <v>2313</v>
      </c>
      <c r="U77" s="14">
        <v>0</v>
      </c>
      <c r="V77" s="14">
        <v>4200</v>
      </c>
      <c r="X77" s="14">
        <v>0</v>
      </c>
      <c r="Y77" s="14" t="s">
        <v>1645</v>
      </c>
      <c r="Z77" s="14" t="s">
        <v>2314</v>
      </c>
      <c r="AA77" s="14" t="s">
        <v>1698</v>
      </c>
      <c r="AB77" s="14" t="s">
        <v>2315</v>
      </c>
      <c r="AC77" s="14" t="s">
        <v>2316</v>
      </c>
      <c r="AD77" s="14" t="s">
        <v>2317</v>
      </c>
    </row>
    <row r="78" s="14" customFormat="1" ht="99.75" spans="1:30">
      <c r="A78" s="14" t="s">
        <v>2318</v>
      </c>
      <c r="B78" s="14" t="s">
        <v>1605</v>
      </c>
      <c r="C78" s="14" t="s">
        <v>1572</v>
      </c>
      <c r="D78" s="14" t="s">
        <v>2319</v>
      </c>
      <c r="E78" s="14" t="s">
        <v>1573</v>
      </c>
      <c r="F78" s="14" t="s">
        <v>2320</v>
      </c>
      <c r="G78" s="14">
        <v>2017</v>
      </c>
      <c r="H78" s="14" t="s">
        <v>2321</v>
      </c>
      <c r="I78" s="14" t="s">
        <v>2322</v>
      </c>
      <c r="J78" s="14" t="s">
        <v>2323</v>
      </c>
      <c r="K78" s="14" t="s">
        <v>2324</v>
      </c>
      <c r="L78" s="14" t="s">
        <v>1614</v>
      </c>
      <c r="M78" s="14" t="s">
        <v>1614</v>
      </c>
      <c r="N78" s="14">
        <v>0</v>
      </c>
      <c r="O78" s="14">
        <v>0</v>
      </c>
      <c r="P78" s="14">
        <v>0</v>
      </c>
      <c r="Q78" s="14">
        <v>176000</v>
      </c>
      <c r="R78" s="14" t="s">
        <v>2325</v>
      </c>
      <c r="T78" s="14" t="s">
        <v>2326</v>
      </c>
      <c r="U78" s="14">
        <v>1200</v>
      </c>
      <c r="V78" s="14">
        <v>400</v>
      </c>
      <c r="W78" s="14" t="s">
        <v>2327</v>
      </c>
      <c r="X78" s="14">
        <v>0</v>
      </c>
      <c r="Y78" s="14" t="s">
        <v>1645</v>
      </c>
      <c r="Z78" s="14" t="s">
        <v>2328</v>
      </c>
      <c r="AA78" s="14" t="s">
        <v>1747</v>
      </c>
      <c r="AB78" s="14" t="s">
        <v>1860</v>
      </c>
      <c r="AC78" s="14" t="s">
        <v>2303</v>
      </c>
      <c r="AD78" s="14" t="s">
        <v>1698</v>
      </c>
    </row>
    <row r="79" s="14" customFormat="1" ht="71.25" spans="1:30">
      <c r="A79" s="14" t="s">
        <v>2329</v>
      </c>
      <c r="B79" s="14" t="s">
        <v>1571</v>
      </c>
      <c r="C79" s="14" t="s">
        <v>1572</v>
      </c>
      <c r="D79" s="14" t="s">
        <v>2330</v>
      </c>
      <c r="E79" s="14" t="s">
        <v>1961</v>
      </c>
      <c r="F79" s="14" t="s">
        <v>2331</v>
      </c>
      <c r="G79" s="14">
        <v>2013</v>
      </c>
      <c r="H79" s="14" t="s">
        <v>2332</v>
      </c>
      <c r="I79" s="14" t="s">
        <v>2333</v>
      </c>
      <c r="J79" s="14" t="s">
        <v>2334</v>
      </c>
      <c r="K79" s="14" t="s">
        <v>2335</v>
      </c>
      <c r="L79" s="14" t="s">
        <v>1614</v>
      </c>
      <c r="M79" s="14" t="s">
        <v>1614</v>
      </c>
      <c r="N79" s="14">
        <v>0</v>
      </c>
      <c r="O79" s="14">
        <v>0</v>
      </c>
      <c r="P79" s="14">
        <v>0</v>
      </c>
      <c r="Q79" s="14">
        <v>118000</v>
      </c>
      <c r="R79" s="14" t="s">
        <v>2336</v>
      </c>
      <c r="T79" s="14" t="s">
        <v>2028</v>
      </c>
      <c r="U79" s="14">
        <v>0</v>
      </c>
      <c r="V79" s="14">
        <v>150</v>
      </c>
      <c r="X79" s="14">
        <v>0</v>
      </c>
      <c r="Y79" s="14" t="s">
        <v>1645</v>
      </c>
      <c r="Z79" s="14" t="s">
        <v>2337</v>
      </c>
      <c r="AA79" s="14" t="s">
        <v>2041</v>
      </c>
      <c r="AB79" s="14" t="s">
        <v>2338</v>
      </c>
      <c r="AC79" s="14" t="s">
        <v>1698</v>
      </c>
      <c r="AD79" s="14" t="s">
        <v>2339</v>
      </c>
    </row>
    <row r="80" s="14" customFormat="1" ht="57" spans="1:30">
      <c r="A80" s="14" t="s">
        <v>2340</v>
      </c>
      <c r="B80" s="14" t="s">
        <v>1571</v>
      </c>
      <c r="C80" s="14" t="s">
        <v>1572</v>
      </c>
      <c r="D80" s="14" t="s">
        <v>2341</v>
      </c>
      <c r="E80" s="14" t="s">
        <v>1573</v>
      </c>
      <c r="F80" s="14" t="s">
        <v>2342</v>
      </c>
      <c r="G80" s="14">
        <v>2000</v>
      </c>
      <c r="H80" s="14" t="s">
        <v>1698</v>
      </c>
      <c r="I80" s="14" t="s">
        <v>1698</v>
      </c>
      <c r="M80" s="14" t="s">
        <v>1614</v>
      </c>
      <c r="N80" s="14">
        <v>0</v>
      </c>
      <c r="O80" s="14">
        <v>0</v>
      </c>
      <c r="P80" s="14">
        <v>0</v>
      </c>
      <c r="Q80" s="14">
        <v>0</v>
      </c>
      <c r="R80" s="14" t="s">
        <v>1758</v>
      </c>
      <c r="T80" s="14" t="s">
        <v>2343</v>
      </c>
      <c r="U80" s="14">
        <v>0</v>
      </c>
      <c r="V80" s="14">
        <v>0</v>
      </c>
      <c r="X80" s="14">
        <v>0</v>
      </c>
      <c r="AA80" s="14" t="s">
        <v>1698</v>
      </c>
      <c r="AB80" s="14" t="s">
        <v>1698</v>
      </c>
      <c r="AC80" s="14" t="s">
        <v>1698</v>
      </c>
      <c r="AD80" s="14" t="s">
        <v>1698</v>
      </c>
    </row>
    <row r="81" s="14" customFormat="1" ht="57" spans="1:30">
      <c r="A81" s="14" t="s">
        <v>2344</v>
      </c>
      <c r="B81" s="14" t="s">
        <v>1571</v>
      </c>
      <c r="C81" s="14" t="s">
        <v>1572</v>
      </c>
      <c r="D81" s="14" t="s">
        <v>2345</v>
      </c>
      <c r="E81" s="14" t="s">
        <v>1961</v>
      </c>
      <c r="F81" s="14" t="s">
        <v>2346</v>
      </c>
      <c r="G81" s="14">
        <v>2014</v>
      </c>
      <c r="H81" s="14" t="s">
        <v>2347</v>
      </c>
      <c r="I81" s="14" t="s">
        <v>2348</v>
      </c>
      <c r="J81" s="14" t="s">
        <v>2349</v>
      </c>
      <c r="K81" s="14" t="s">
        <v>2350</v>
      </c>
      <c r="M81" s="14" t="s">
        <v>1614</v>
      </c>
      <c r="N81" s="14">
        <v>0</v>
      </c>
      <c r="O81" s="14">
        <v>0</v>
      </c>
      <c r="P81" s="14">
        <v>0</v>
      </c>
      <c r="Q81" s="14">
        <v>80000</v>
      </c>
      <c r="R81" s="14" t="s">
        <v>1758</v>
      </c>
      <c r="T81" s="14" t="s">
        <v>2343</v>
      </c>
      <c r="U81" s="14">
        <v>0</v>
      </c>
      <c r="V81" s="14">
        <v>2408</v>
      </c>
      <c r="W81" s="14" t="s">
        <v>2351</v>
      </c>
      <c r="X81" s="14">
        <v>0</v>
      </c>
      <c r="Z81" s="14" t="s">
        <v>2352</v>
      </c>
      <c r="AA81" s="14" t="s">
        <v>2353</v>
      </c>
      <c r="AB81" s="14" t="s">
        <v>2354</v>
      </c>
      <c r="AC81" s="14" t="s">
        <v>2355</v>
      </c>
      <c r="AD81" s="14" t="s">
        <v>2356</v>
      </c>
    </row>
    <row r="82" s="14" customFormat="1" ht="213.75" spans="1:30">
      <c r="A82" s="14" t="s">
        <v>2357</v>
      </c>
      <c r="B82" s="14" t="s">
        <v>1571</v>
      </c>
      <c r="C82" s="14" t="s">
        <v>1572</v>
      </c>
      <c r="D82" s="14" t="s">
        <v>2358</v>
      </c>
      <c r="E82" s="14" t="s">
        <v>1573</v>
      </c>
      <c r="F82" s="14" t="s">
        <v>2359</v>
      </c>
      <c r="G82" s="14">
        <v>2017</v>
      </c>
      <c r="H82" s="14" t="s">
        <v>2360</v>
      </c>
      <c r="I82" s="14" t="s">
        <v>2361</v>
      </c>
      <c r="J82" s="14" t="s">
        <v>2362</v>
      </c>
      <c r="K82" s="14" t="s">
        <v>2363</v>
      </c>
      <c r="L82" s="14" t="s">
        <v>1614</v>
      </c>
      <c r="M82" s="14" t="s">
        <v>1614</v>
      </c>
      <c r="N82" s="14">
        <v>0</v>
      </c>
      <c r="O82" s="14">
        <v>0</v>
      </c>
      <c r="P82" s="14">
        <v>0</v>
      </c>
      <c r="Q82" s="14">
        <v>128000</v>
      </c>
      <c r="R82" s="14" t="s">
        <v>2364</v>
      </c>
      <c r="T82" s="14" t="s">
        <v>2343</v>
      </c>
      <c r="U82" s="14">
        <v>200</v>
      </c>
      <c r="V82" s="14">
        <v>100</v>
      </c>
      <c r="W82" s="14" t="s">
        <v>2365</v>
      </c>
      <c r="X82" s="14">
        <v>0</v>
      </c>
      <c r="Y82" s="14" t="s">
        <v>1645</v>
      </c>
      <c r="Z82" s="14" t="s">
        <v>2314</v>
      </c>
      <c r="AA82" s="14" t="s">
        <v>1618</v>
      </c>
      <c r="AB82" s="14" t="s">
        <v>2366</v>
      </c>
      <c r="AC82" s="14" t="s">
        <v>1698</v>
      </c>
      <c r="AD82" s="14" t="s">
        <v>2367</v>
      </c>
    </row>
    <row r="83" s="14" customFormat="1" ht="42.75" spans="1:24">
      <c r="A83" s="14" t="s">
        <v>2368</v>
      </c>
      <c r="B83" s="14" t="s">
        <v>1571</v>
      </c>
      <c r="C83" s="14" t="s">
        <v>1668</v>
      </c>
      <c r="E83" s="14" t="s">
        <v>1573</v>
      </c>
      <c r="F83" s="14" t="s">
        <v>2369</v>
      </c>
      <c r="J83" s="14" t="s">
        <v>2370</v>
      </c>
      <c r="M83" s="14" t="s">
        <v>1847</v>
      </c>
      <c r="N83" s="14">
        <v>0</v>
      </c>
      <c r="O83" s="14">
        <v>0</v>
      </c>
      <c r="P83" s="14">
        <v>0</v>
      </c>
      <c r="Q83" s="14">
        <v>0</v>
      </c>
      <c r="U83" s="14">
        <v>0</v>
      </c>
      <c r="V83" s="14">
        <v>0</v>
      </c>
      <c r="X83" s="14">
        <v>0</v>
      </c>
    </row>
  </sheetData>
  <autoFilter ref="A1:AD83">
    <extLst/>
  </autoFilter>
  <hyperlinks>
    <hyperlink ref="H2" r:id="rId1" display="https://www.ulinkcollege.com/"/>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G261"/>
  <sheetViews>
    <sheetView tabSelected="1" zoomScale="85" zoomScaleNormal="85" workbookViewId="0">
      <pane xSplit="4" ySplit="3" topLeftCell="AE151" activePane="bottomRight" state="frozen"/>
      <selection/>
      <selection pane="topRight"/>
      <selection pane="bottomLeft"/>
      <selection pane="bottomRight" activeCell="AG151" sqref="AG151"/>
    </sheetView>
  </sheetViews>
  <sheetFormatPr defaultColWidth="9" defaultRowHeight="14.25"/>
  <cols>
    <col min="1" max="1" width="26.8583333333333" customWidth="1"/>
    <col min="4" max="4" width="21.5666666666667" customWidth="1"/>
    <col min="5" max="7" width="38.5666666666667" style="4" customWidth="1"/>
    <col min="8" max="10" width="38.5666666666667" customWidth="1"/>
    <col min="11" max="11" width="38.5666666666667" style="5" customWidth="1"/>
    <col min="12" max="12" width="38.5666666666667" customWidth="1"/>
    <col min="13" max="13" width="38.5666666666667" style="6" customWidth="1"/>
    <col min="14" max="18" width="38.5666666666667" customWidth="1"/>
    <col min="19" max="19" width="38.5666666666667" style="5" customWidth="1"/>
    <col min="20" max="76" width="38.5666666666667" customWidth="1"/>
    <col min="77" max="81" width="9" customWidth="1"/>
    <col min="82" max="82" width="38.5666666666667" customWidth="1"/>
    <col min="83" max="83" width="9" customWidth="1"/>
    <col min="84" max="85" width="38.5666666666667" customWidth="1"/>
  </cols>
  <sheetData>
    <row r="1" spans="1:85">
      <c r="A1" s="7" t="s">
        <v>2371</v>
      </c>
      <c r="B1" s="8"/>
      <c r="E1" s="9"/>
      <c r="F1" s="9"/>
      <c r="G1" s="9"/>
      <c r="H1" s="10"/>
      <c r="I1" s="10"/>
      <c r="J1" s="10"/>
      <c r="K1" s="74"/>
      <c r="L1" s="10"/>
      <c r="M1" s="75"/>
      <c r="N1" s="10"/>
      <c r="O1" s="10"/>
      <c r="P1" s="10"/>
      <c r="Q1" s="10"/>
      <c r="R1" s="10"/>
      <c r="S1" s="74"/>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CD1" s="10"/>
      <c r="CF1" s="10"/>
      <c r="CG1" s="10"/>
    </row>
    <row r="2" spans="1:85">
      <c r="A2" s="11" t="s">
        <v>2372</v>
      </c>
      <c r="B2" s="12"/>
      <c r="C2" s="13" t="s">
        <v>2373</v>
      </c>
      <c r="D2" s="14" t="s">
        <v>2374</v>
      </c>
      <c r="E2" s="15"/>
      <c r="F2" s="15"/>
      <c r="G2" s="15"/>
      <c r="H2" s="16"/>
      <c r="I2" s="16"/>
      <c r="J2" s="16"/>
      <c r="K2" s="76"/>
      <c r="L2" s="16"/>
      <c r="M2" s="77"/>
      <c r="N2" s="16"/>
      <c r="O2" s="16"/>
      <c r="P2" s="16"/>
      <c r="Q2" s="16"/>
      <c r="R2" s="16"/>
      <c r="S2" s="7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CD2" s="16"/>
      <c r="CF2" s="16"/>
      <c r="CG2" s="16"/>
    </row>
    <row r="3" ht="114" spans="1:85">
      <c r="A3" s="17" t="s">
        <v>2375</v>
      </c>
      <c r="B3" s="8"/>
      <c r="C3" s="18" t="s">
        <v>2376</v>
      </c>
      <c r="D3" s="19" t="s">
        <v>2376</v>
      </c>
      <c r="E3" s="20" t="s">
        <v>2377</v>
      </c>
      <c r="F3" s="20" t="s">
        <v>1604</v>
      </c>
      <c r="G3" s="20" t="s">
        <v>1607</v>
      </c>
      <c r="H3" s="13" t="s">
        <v>1622</v>
      </c>
      <c r="I3" s="13" t="s">
        <v>1626</v>
      </c>
      <c r="J3" s="13" t="s">
        <v>1638</v>
      </c>
      <c r="K3" s="78" t="s">
        <v>1648</v>
      </c>
      <c r="L3" s="13" t="s">
        <v>1660</v>
      </c>
      <c r="M3" s="79" t="s">
        <v>1667</v>
      </c>
      <c r="N3" s="13" t="s">
        <v>1684</v>
      </c>
      <c r="O3" s="13" t="s">
        <v>1699</v>
      </c>
      <c r="P3" s="13" t="s">
        <v>1703</v>
      </c>
      <c r="Q3" s="13" t="s">
        <v>1722</v>
      </c>
      <c r="R3" s="13" t="s">
        <v>1738</v>
      </c>
      <c r="S3" s="78" t="s">
        <v>1750</v>
      </c>
      <c r="T3" s="13" t="s">
        <v>1765</v>
      </c>
      <c r="U3" s="13" t="s">
        <v>1777</v>
      </c>
      <c r="V3" s="13" t="s">
        <v>1792</v>
      </c>
      <c r="W3" s="13" t="s">
        <v>1805</v>
      </c>
      <c r="X3" s="13" t="s">
        <v>1817</v>
      </c>
      <c r="Y3" s="13" t="s">
        <v>1832</v>
      </c>
      <c r="Z3" s="13" t="s">
        <v>1846</v>
      </c>
      <c r="AA3" s="13" t="s">
        <v>1849</v>
      </c>
      <c r="AB3" s="13" t="s">
        <v>1862</v>
      </c>
      <c r="AC3" s="13" t="s">
        <v>1863</v>
      </c>
      <c r="AD3" s="13" t="s">
        <v>1875</v>
      </c>
      <c r="AE3" s="13" t="s">
        <v>1890</v>
      </c>
      <c r="AF3" s="13" t="s">
        <v>1893</v>
      </c>
      <c r="AG3" s="13" t="s">
        <v>1903</v>
      </c>
      <c r="AH3" s="13" t="s">
        <v>1915</v>
      </c>
      <c r="AI3" s="13" t="s">
        <v>1923</v>
      </c>
      <c r="AJ3" s="13" t="s">
        <v>1933</v>
      </c>
      <c r="AK3" s="13" t="s">
        <v>2378</v>
      </c>
      <c r="AL3" s="13" t="s">
        <v>1960</v>
      </c>
      <c r="AM3" s="13" t="s">
        <v>1965</v>
      </c>
      <c r="AN3" s="13" t="s">
        <v>1966</v>
      </c>
      <c r="AO3" s="13" t="s">
        <v>1978</v>
      </c>
      <c r="AP3" s="13" t="s">
        <v>1984</v>
      </c>
      <c r="AQ3" s="13" t="s">
        <v>1987</v>
      </c>
      <c r="AR3" s="13" t="s">
        <v>1990</v>
      </c>
      <c r="AS3" s="13" t="s">
        <v>1648</v>
      </c>
      <c r="AT3" s="13" t="s">
        <v>2006</v>
      </c>
      <c r="AU3" s="13" t="s">
        <v>2379</v>
      </c>
      <c r="AV3" s="13" t="s">
        <v>2061</v>
      </c>
      <c r="AW3" s="13" t="s">
        <v>2380</v>
      </c>
      <c r="AX3" s="13" t="s">
        <v>2381</v>
      </c>
      <c r="AY3" s="13" t="s">
        <v>2133</v>
      </c>
      <c r="AZ3" s="13" t="s">
        <v>2143</v>
      </c>
      <c r="BA3" s="13" t="s">
        <v>2161</v>
      </c>
      <c r="BB3" s="13" t="s">
        <v>2382</v>
      </c>
      <c r="BC3" s="13" t="s">
        <v>2217</v>
      </c>
      <c r="BD3" s="13" t="s">
        <v>2250</v>
      </c>
      <c r="BE3" s="13" t="s">
        <v>2264</v>
      </c>
      <c r="BF3" s="13" t="s">
        <v>2276</v>
      </c>
      <c r="BG3" s="13" t="s">
        <v>2298</v>
      </c>
      <c r="BH3" s="13" t="s">
        <v>2305</v>
      </c>
      <c r="BI3" s="13" t="s">
        <v>2318</v>
      </c>
      <c r="BJ3" s="13" t="s">
        <v>2329</v>
      </c>
      <c r="BK3" s="13" t="s">
        <v>2344</v>
      </c>
      <c r="BL3" s="13" t="s">
        <v>2357</v>
      </c>
      <c r="BM3" s="13" t="s">
        <v>2368</v>
      </c>
      <c r="BN3" s="13" t="s">
        <v>1580</v>
      </c>
      <c r="BO3" s="13" t="s">
        <v>1706</v>
      </c>
      <c r="BP3" s="13" t="s">
        <v>2032</v>
      </c>
      <c r="BQ3" s="13" t="s">
        <v>2383</v>
      </c>
      <c r="BR3" s="13" t="s">
        <v>2384</v>
      </c>
      <c r="BS3" s="13" t="s">
        <v>2183</v>
      </c>
      <c r="BT3" s="13" t="s">
        <v>2288</v>
      </c>
      <c r="BU3" s="13" t="s">
        <v>2205</v>
      </c>
      <c r="BV3" s="13" t="s">
        <v>2229</v>
      </c>
      <c r="BW3" s="13" t="s">
        <v>2240</v>
      </c>
      <c r="BX3" s="13" t="s">
        <v>1677</v>
      </c>
      <c r="BY3" s="14" t="s">
        <v>1671</v>
      </c>
      <c r="BZ3" s="14" t="s">
        <v>1675</v>
      </c>
      <c r="CA3" s="14" t="s">
        <v>2085</v>
      </c>
      <c r="CB3" s="14" t="s">
        <v>2073</v>
      </c>
      <c r="CC3" s="14" t="s">
        <v>2340</v>
      </c>
      <c r="CD3" s="13" t="s">
        <v>2385</v>
      </c>
      <c r="CE3" s="14" t="s">
        <v>2386</v>
      </c>
      <c r="CF3" s="13" t="s">
        <v>1585</v>
      </c>
      <c r="CG3" s="13" t="s">
        <v>1589</v>
      </c>
    </row>
    <row r="4" s="1" customFormat="1" ht="28.5" spans="1:85">
      <c r="A4" s="21" t="s">
        <v>2387</v>
      </c>
      <c r="B4" s="22"/>
      <c r="C4" s="19" t="s">
        <v>2376</v>
      </c>
      <c r="D4" s="19" t="s">
        <v>2376</v>
      </c>
      <c r="E4" s="23" t="s">
        <v>2388</v>
      </c>
      <c r="F4" s="23" t="s">
        <v>2389</v>
      </c>
      <c r="G4" s="23" t="s">
        <v>2390</v>
      </c>
      <c r="H4" s="24" t="s">
        <v>2391</v>
      </c>
      <c r="I4" s="14" t="s">
        <v>2392</v>
      </c>
      <c r="J4" s="14" t="s">
        <v>2393</v>
      </c>
      <c r="K4" s="80" t="s">
        <v>1649</v>
      </c>
      <c r="L4" s="14" t="s">
        <v>2394</v>
      </c>
      <c r="M4" s="81" t="s">
        <v>2395</v>
      </c>
      <c r="N4" s="14" t="s">
        <v>1685</v>
      </c>
      <c r="O4" s="14" t="s">
        <v>2396</v>
      </c>
      <c r="P4" s="14" t="s">
        <v>2397</v>
      </c>
      <c r="Q4" s="14" t="s">
        <v>2398</v>
      </c>
      <c r="R4" s="14" t="s">
        <v>1739</v>
      </c>
      <c r="S4" s="80" t="s">
        <v>1751</v>
      </c>
      <c r="T4" s="14" t="s">
        <v>1766</v>
      </c>
      <c r="U4" s="14" t="s">
        <v>2399</v>
      </c>
      <c r="V4" s="14"/>
      <c r="W4" s="14" t="s">
        <v>2400</v>
      </c>
      <c r="X4" s="14"/>
      <c r="Y4" s="14"/>
      <c r="Z4" s="14"/>
      <c r="AA4" s="14"/>
      <c r="AB4" s="14" t="s">
        <v>2401</v>
      </c>
      <c r="AC4" s="14" t="s">
        <v>2402</v>
      </c>
      <c r="AD4" s="14" t="s">
        <v>1876</v>
      </c>
      <c r="AE4" s="14" t="s">
        <v>2403</v>
      </c>
      <c r="AF4" s="14" t="s">
        <v>2404</v>
      </c>
      <c r="AG4" s="14" t="s">
        <v>2405</v>
      </c>
      <c r="AH4" s="14" t="s">
        <v>2406</v>
      </c>
      <c r="AI4" s="14" t="s">
        <v>2407</v>
      </c>
      <c r="AJ4" s="14" t="s">
        <v>2408</v>
      </c>
      <c r="AK4" s="14" t="s">
        <v>2409</v>
      </c>
      <c r="AL4" s="14" t="s">
        <v>2410</v>
      </c>
      <c r="AM4" s="14" t="s">
        <v>2411</v>
      </c>
      <c r="AN4" s="14" t="s">
        <v>2412</v>
      </c>
      <c r="AO4" s="14" t="s">
        <v>2413</v>
      </c>
      <c r="AP4" s="14" t="s">
        <v>2414</v>
      </c>
      <c r="AQ4" s="14" t="s">
        <v>1988</v>
      </c>
      <c r="AR4" s="14" t="s">
        <v>1991</v>
      </c>
      <c r="AS4" s="14" t="s">
        <v>1649</v>
      </c>
      <c r="AT4" s="14" t="s">
        <v>2415</v>
      </c>
      <c r="AU4" s="14" t="s">
        <v>2416</v>
      </c>
      <c r="AV4" s="14" t="s">
        <v>2062</v>
      </c>
      <c r="AW4" s="14" t="s">
        <v>2417</v>
      </c>
      <c r="AX4" s="14" t="s">
        <v>2112</v>
      </c>
      <c r="AY4" s="14" t="s">
        <v>2134</v>
      </c>
      <c r="AZ4" s="14" t="s">
        <v>2144</v>
      </c>
      <c r="BA4" s="14" t="s">
        <v>2162</v>
      </c>
      <c r="BB4" s="14"/>
      <c r="BC4" s="14" t="s">
        <v>2418</v>
      </c>
      <c r="BD4" s="14" t="s">
        <v>2251</v>
      </c>
      <c r="BE4" s="14" t="s">
        <v>2265</v>
      </c>
      <c r="BF4" s="14" t="s">
        <v>2277</v>
      </c>
      <c r="BG4" s="14" t="s">
        <v>2419</v>
      </c>
      <c r="BH4" s="14" t="s">
        <v>2306</v>
      </c>
      <c r="BI4" s="14" t="s">
        <v>2420</v>
      </c>
      <c r="BJ4" s="14"/>
      <c r="BK4" s="14" t="s">
        <v>2421</v>
      </c>
      <c r="BL4" s="14" t="s">
        <v>2422</v>
      </c>
      <c r="BM4" s="14" t="s">
        <v>2423</v>
      </c>
      <c r="BN4" s="14"/>
      <c r="BO4" s="14" t="s">
        <v>1707</v>
      </c>
      <c r="BP4" s="14" t="s">
        <v>2033</v>
      </c>
      <c r="BQ4" s="14" t="s">
        <v>2045</v>
      </c>
      <c r="BR4" s="14" t="s">
        <v>2424</v>
      </c>
      <c r="BS4" s="14" t="s">
        <v>2185</v>
      </c>
      <c r="BT4" s="14" t="s">
        <v>2289</v>
      </c>
      <c r="BU4" s="14" t="s">
        <v>2206</v>
      </c>
      <c r="BV4" s="14" t="s">
        <v>2230</v>
      </c>
      <c r="BW4" s="14" t="s">
        <v>2241</v>
      </c>
      <c r="BX4" s="14" t="s">
        <v>2425</v>
      </c>
      <c r="CA4" s="1" t="s">
        <v>2426</v>
      </c>
      <c r="CB4" s="1" t="s">
        <v>2426</v>
      </c>
      <c r="CD4" s="14"/>
      <c r="CF4" s="14"/>
      <c r="CG4" s="14" t="s">
        <v>1590</v>
      </c>
    </row>
    <row r="5" spans="1:85">
      <c r="A5" s="17" t="s">
        <v>2427</v>
      </c>
      <c r="B5" s="8"/>
      <c r="C5" s="18" t="s">
        <v>2376</v>
      </c>
      <c r="D5" s="19" t="s">
        <v>2376</v>
      </c>
      <c r="E5" s="25">
        <v>2004</v>
      </c>
      <c r="F5" s="25">
        <v>2020</v>
      </c>
      <c r="G5" s="25">
        <v>2011</v>
      </c>
      <c r="H5" s="13">
        <v>2015</v>
      </c>
      <c r="I5" s="13">
        <v>2021</v>
      </c>
      <c r="J5" s="13">
        <v>2021</v>
      </c>
      <c r="K5" s="78">
        <v>2021</v>
      </c>
      <c r="L5" s="13">
        <v>2021</v>
      </c>
      <c r="M5" s="79">
        <v>2022</v>
      </c>
      <c r="N5" s="13">
        <v>2003</v>
      </c>
      <c r="O5" s="13">
        <v>2011</v>
      </c>
      <c r="P5" s="13">
        <v>2018</v>
      </c>
      <c r="Q5" s="13">
        <v>2009</v>
      </c>
      <c r="R5" s="13">
        <v>2020</v>
      </c>
      <c r="S5" s="78">
        <v>2014</v>
      </c>
      <c r="T5" s="13">
        <v>2012</v>
      </c>
      <c r="U5" s="13">
        <v>2008</v>
      </c>
      <c r="V5" s="13">
        <v>2009</v>
      </c>
      <c r="W5" s="13">
        <v>2003</v>
      </c>
      <c r="X5" s="13">
        <v>2011</v>
      </c>
      <c r="Y5" s="13">
        <v>1996</v>
      </c>
      <c r="Z5" s="13"/>
      <c r="AA5" s="13"/>
      <c r="AB5" s="13"/>
      <c r="AC5" s="13">
        <v>2012</v>
      </c>
      <c r="AD5" s="13">
        <v>2005</v>
      </c>
      <c r="AE5" s="13">
        <v>2020</v>
      </c>
      <c r="AF5" s="13">
        <v>43198</v>
      </c>
      <c r="AG5" s="13">
        <v>1981</v>
      </c>
      <c r="AH5" s="13">
        <v>2018</v>
      </c>
      <c r="AI5" s="13"/>
      <c r="AJ5" s="13">
        <v>42926</v>
      </c>
      <c r="AK5" s="13" t="s">
        <v>2428</v>
      </c>
      <c r="AL5" s="13" t="s">
        <v>2429</v>
      </c>
      <c r="AM5" s="13" t="s">
        <v>2430</v>
      </c>
      <c r="AN5" s="13">
        <v>2018</v>
      </c>
      <c r="AO5" s="13">
        <v>43709</v>
      </c>
      <c r="AP5" s="13" t="s">
        <v>2431</v>
      </c>
      <c r="AQ5" s="13" t="s">
        <v>2432</v>
      </c>
      <c r="AR5" s="13" t="s">
        <v>2433</v>
      </c>
      <c r="AS5" s="13">
        <v>44104</v>
      </c>
      <c r="AT5" s="13" t="s">
        <v>2434</v>
      </c>
      <c r="AU5" s="13" t="s">
        <v>2435</v>
      </c>
      <c r="AV5" s="13">
        <v>1995</v>
      </c>
      <c r="AW5" s="13">
        <v>2010</v>
      </c>
      <c r="AX5" s="13">
        <v>2019</v>
      </c>
      <c r="AY5" s="13">
        <v>2012</v>
      </c>
      <c r="AZ5" s="13">
        <v>2014</v>
      </c>
      <c r="BA5" s="13">
        <v>2020</v>
      </c>
      <c r="BB5" s="13">
        <v>2019</v>
      </c>
      <c r="BC5" s="13">
        <v>2013</v>
      </c>
      <c r="BD5" s="13">
        <v>2013</v>
      </c>
      <c r="BE5" s="13">
        <v>2010</v>
      </c>
      <c r="BF5" s="13">
        <v>2013</v>
      </c>
      <c r="BG5" s="13" t="s">
        <v>2436</v>
      </c>
      <c r="BH5" s="13" t="s">
        <v>2437</v>
      </c>
      <c r="BI5" s="13"/>
      <c r="BJ5" s="13"/>
      <c r="BK5" s="13">
        <v>1956</v>
      </c>
      <c r="BL5" s="13">
        <v>1957</v>
      </c>
      <c r="BM5" s="13">
        <v>40848</v>
      </c>
      <c r="BN5" s="13">
        <v>2009</v>
      </c>
      <c r="BO5" s="13">
        <v>2008</v>
      </c>
      <c r="BP5" s="13">
        <v>2001</v>
      </c>
      <c r="BQ5" s="13">
        <v>2018</v>
      </c>
      <c r="BR5" s="13">
        <v>2014</v>
      </c>
      <c r="BS5" s="13">
        <v>2008</v>
      </c>
      <c r="BT5" s="13">
        <v>2014</v>
      </c>
      <c r="BU5" s="13">
        <v>2017</v>
      </c>
      <c r="BV5" s="13">
        <v>1999</v>
      </c>
      <c r="BW5" s="13">
        <v>2016</v>
      </c>
      <c r="BX5" s="13">
        <v>2022</v>
      </c>
      <c r="BY5" t="s">
        <v>1668</v>
      </c>
      <c r="BZ5" t="s">
        <v>1668</v>
      </c>
      <c r="CD5" s="13"/>
      <c r="CF5" s="13">
        <v>2010</v>
      </c>
      <c r="CG5" s="13">
        <v>2019</v>
      </c>
    </row>
    <row r="6" ht="409.5" spans="1:85">
      <c r="A6" s="17" t="s">
        <v>2438</v>
      </c>
      <c r="B6" s="8"/>
      <c r="C6" s="13"/>
      <c r="D6" s="14"/>
      <c r="E6" s="26" t="s">
        <v>2439</v>
      </c>
      <c r="F6" s="26" t="s">
        <v>2440</v>
      </c>
      <c r="G6" s="27"/>
      <c r="H6" s="28" t="s">
        <v>2441</v>
      </c>
      <c r="I6" s="28"/>
      <c r="J6" s="28" t="s">
        <v>2442</v>
      </c>
      <c r="K6" s="82" t="s">
        <v>2443</v>
      </c>
      <c r="L6" s="28" t="s">
        <v>2444</v>
      </c>
      <c r="M6" s="83"/>
      <c r="N6" s="28" t="s">
        <v>2445</v>
      </c>
      <c r="O6" s="28"/>
      <c r="P6" s="28"/>
      <c r="Q6" s="98" t="s">
        <v>2446</v>
      </c>
      <c r="R6" s="28" t="s">
        <v>2447</v>
      </c>
      <c r="S6" s="82" t="s">
        <v>2448</v>
      </c>
      <c r="T6" s="28" t="s">
        <v>2449</v>
      </c>
      <c r="U6" s="28" t="s">
        <v>2450</v>
      </c>
      <c r="V6" s="28" t="s">
        <v>2451</v>
      </c>
      <c r="W6" s="28" t="s">
        <v>2452</v>
      </c>
      <c r="X6" s="28" t="s">
        <v>2453</v>
      </c>
      <c r="Y6" s="28" t="s">
        <v>2454</v>
      </c>
      <c r="Z6" s="28" t="s">
        <v>2455</v>
      </c>
      <c r="AA6" s="28" t="s">
        <v>2456</v>
      </c>
      <c r="AB6" s="28" t="s">
        <v>2457</v>
      </c>
      <c r="AC6" s="28" t="s">
        <v>2458</v>
      </c>
      <c r="AD6" s="28" t="s">
        <v>2459</v>
      </c>
      <c r="AE6" s="28" t="s">
        <v>2460</v>
      </c>
      <c r="AF6" s="28" t="s">
        <v>2461</v>
      </c>
      <c r="AG6" s="28" t="s">
        <v>2462</v>
      </c>
      <c r="AH6" s="28" t="s">
        <v>2462</v>
      </c>
      <c r="AI6" s="28" t="s">
        <v>2463</v>
      </c>
      <c r="AJ6" s="28" t="s">
        <v>2464</v>
      </c>
      <c r="AK6" s="28" t="s">
        <v>2465</v>
      </c>
      <c r="AL6" s="28" t="s">
        <v>2466</v>
      </c>
      <c r="AM6" s="28" t="s">
        <v>2467</v>
      </c>
      <c r="AN6" s="28" t="s">
        <v>2468</v>
      </c>
      <c r="AO6" s="28" t="s">
        <v>2469</v>
      </c>
      <c r="AP6" s="28"/>
      <c r="AQ6" s="28" t="s">
        <v>2470</v>
      </c>
      <c r="AR6" s="28" t="s">
        <v>2471</v>
      </c>
      <c r="AS6" s="28" t="s">
        <v>2472</v>
      </c>
      <c r="AT6" s="28" t="s">
        <v>2473</v>
      </c>
      <c r="AU6" s="28" t="s">
        <v>2474</v>
      </c>
      <c r="AV6" s="28" t="s">
        <v>2064</v>
      </c>
      <c r="AW6" s="28" t="s">
        <v>2475</v>
      </c>
      <c r="AX6" s="28" t="s">
        <v>2476</v>
      </c>
      <c r="AY6" s="28" t="s">
        <v>2477</v>
      </c>
      <c r="AZ6" s="28" t="s">
        <v>2478</v>
      </c>
      <c r="BA6" s="28" t="s">
        <v>2164</v>
      </c>
      <c r="BB6" s="28" t="s">
        <v>2479</v>
      </c>
      <c r="BC6" s="28"/>
      <c r="BD6" s="28" t="s">
        <v>2253</v>
      </c>
      <c r="BE6" s="28" t="s">
        <v>2480</v>
      </c>
      <c r="BF6" s="28"/>
      <c r="BG6" s="28" t="s">
        <v>2481</v>
      </c>
      <c r="BH6" s="28" t="s">
        <v>2482</v>
      </c>
      <c r="BI6" s="28" t="s">
        <v>2483</v>
      </c>
      <c r="BJ6" s="28" t="s">
        <v>2484</v>
      </c>
      <c r="BK6" s="28" t="s">
        <v>2485</v>
      </c>
      <c r="BL6" s="28" t="s">
        <v>2486</v>
      </c>
      <c r="BM6" s="28" t="s">
        <v>2487</v>
      </c>
      <c r="BN6" t="s">
        <v>2488</v>
      </c>
      <c r="BP6" t="s">
        <v>2489</v>
      </c>
      <c r="BQ6" s="103" t="s">
        <v>2490</v>
      </c>
      <c r="BW6" s="103" t="s">
        <v>2491</v>
      </c>
      <c r="BX6" t="s">
        <v>2477</v>
      </c>
      <c r="CF6" s="28" t="s">
        <v>2492</v>
      </c>
      <c r="CG6" s="28" t="s">
        <v>2493</v>
      </c>
    </row>
    <row r="7" ht="82.5" spans="1:85">
      <c r="A7" s="17" t="s">
        <v>2494</v>
      </c>
      <c r="B7" s="8"/>
      <c r="C7" s="18" t="s">
        <v>2376</v>
      </c>
      <c r="D7" s="19" t="s">
        <v>2376</v>
      </c>
      <c r="E7" s="29" t="s">
        <v>2495</v>
      </c>
      <c r="F7" s="29" t="s">
        <v>2496</v>
      </c>
      <c r="G7" s="29" t="s">
        <v>2497</v>
      </c>
      <c r="H7" s="30" t="s">
        <v>2498</v>
      </c>
      <c r="I7" s="30"/>
      <c r="J7" s="30" t="s">
        <v>2499</v>
      </c>
      <c r="K7" s="84" t="s">
        <v>2500</v>
      </c>
      <c r="L7" s="30" t="s">
        <v>2501</v>
      </c>
      <c r="M7" s="85" t="s">
        <v>2502</v>
      </c>
      <c r="N7" s="30" t="s">
        <v>2503</v>
      </c>
      <c r="O7" s="30" t="s">
        <v>2504</v>
      </c>
      <c r="P7" s="30" t="s">
        <v>2505</v>
      </c>
      <c r="Q7" s="30" t="s">
        <v>2506</v>
      </c>
      <c r="R7" s="30" t="s">
        <v>2507</v>
      </c>
      <c r="S7" s="84" t="s">
        <v>2508</v>
      </c>
      <c r="T7" s="30" t="s">
        <v>2509</v>
      </c>
      <c r="U7" s="30" t="s">
        <v>2510</v>
      </c>
      <c r="V7" s="30" t="s">
        <v>2511</v>
      </c>
      <c r="W7" s="30" t="s">
        <v>2512</v>
      </c>
      <c r="X7" s="30" t="s">
        <v>2513</v>
      </c>
      <c r="Y7" s="30" t="s">
        <v>2514</v>
      </c>
      <c r="Z7" s="30" t="s">
        <v>2515</v>
      </c>
      <c r="AA7" s="30" t="s">
        <v>2516</v>
      </c>
      <c r="AB7" s="30" t="s">
        <v>2517</v>
      </c>
      <c r="AC7" s="30" t="s">
        <v>2518</v>
      </c>
      <c r="AD7" s="30" t="s">
        <v>2519</v>
      </c>
      <c r="AE7" s="30" t="s">
        <v>2520</v>
      </c>
      <c r="AF7" s="30" t="s">
        <v>2521</v>
      </c>
      <c r="AG7" s="30" t="s">
        <v>2522</v>
      </c>
      <c r="AH7" s="30" t="s">
        <v>2523</v>
      </c>
      <c r="AI7" s="30" t="s">
        <v>2524</v>
      </c>
      <c r="AJ7" s="30" t="s">
        <v>2525</v>
      </c>
      <c r="AK7" s="30" t="s">
        <v>2526</v>
      </c>
      <c r="AL7" s="30" t="s">
        <v>2527</v>
      </c>
      <c r="AM7" s="30" t="s">
        <v>2528</v>
      </c>
      <c r="AN7" s="30" t="s">
        <v>2529</v>
      </c>
      <c r="AO7" s="30" t="s">
        <v>2530</v>
      </c>
      <c r="AP7" s="30" t="s">
        <v>2414</v>
      </c>
      <c r="AQ7" s="30" t="s">
        <v>2531</v>
      </c>
      <c r="AR7" s="30" t="s">
        <v>2532</v>
      </c>
      <c r="AS7" s="30" t="s">
        <v>2533</v>
      </c>
      <c r="AT7" s="30" t="s">
        <v>2534</v>
      </c>
      <c r="AU7" s="30" t="s">
        <v>2535</v>
      </c>
      <c r="AV7" s="30" t="s">
        <v>2536</v>
      </c>
      <c r="AW7" s="30"/>
      <c r="AX7" s="30"/>
      <c r="AY7" s="30"/>
      <c r="AZ7" s="30"/>
      <c r="BA7" s="30"/>
      <c r="BB7" s="30"/>
      <c r="BC7" s="30"/>
      <c r="BD7" s="30" t="s">
        <v>2537</v>
      </c>
      <c r="BE7" s="30"/>
      <c r="BF7" s="30"/>
      <c r="BG7" s="30" t="s">
        <v>2538</v>
      </c>
      <c r="BH7" s="30" t="s">
        <v>2538</v>
      </c>
      <c r="BI7" s="30"/>
      <c r="BJ7" s="30"/>
      <c r="BK7" s="30" t="s">
        <v>2539</v>
      </c>
      <c r="BL7" s="30" t="s">
        <v>2540</v>
      </c>
      <c r="BM7" s="30" t="s">
        <v>2541</v>
      </c>
      <c r="BN7" s="30" t="s">
        <v>2542</v>
      </c>
      <c r="BO7" s="30"/>
      <c r="BP7" s="30" t="s">
        <v>2543</v>
      </c>
      <c r="BQ7" s="30"/>
      <c r="BR7" s="30"/>
      <c r="BS7" s="30"/>
      <c r="BT7" s="30"/>
      <c r="BU7" s="30"/>
      <c r="BV7" s="30"/>
      <c r="BW7" s="30"/>
      <c r="BX7" s="30" t="s">
        <v>2544</v>
      </c>
      <c r="CD7" s="30"/>
      <c r="CF7" s="30"/>
      <c r="CG7" s="30"/>
    </row>
    <row r="8" s="1" customFormat="1" ht="33" spans="1:85">
      <c r="A8" s="21" t="s">
        <v>2545</v>
      </c>
      <c r="B8" s="22"/>
      <c r="C8" s="19" t="s">
        <v>2376</v>
      </c>
      <c r="D8" s="19" t="s">
        <v>2376</v>
      </c>
      <c r="E8" s="29" t="s">
        <v>2546</v>
      </c>
      <c r="F8" s="29" t="s">
        <v>2547</v>
      </c>
      <c r="G8" s="29" t="s">
        <v>2548</v>
      </c>
      <c r="H8" s="30" t="s">
        <v>2549</v>
      </c>
      <c r="I8" s="30" t="s">
        <v>2550</v>
      </c>
      <c r="J8" s="30" t="s">
        <v>1639</v>
      </c>
      <c r="K8" s="84" t="s">
        <v>1650</v>
      </c>
      <c r="L8" s="30" t="s">
        <v>1661</v>
      </c>
      <c r="M8" s="85" t="s">
        <v>1669</v>
      </c>
      <c r="N8" s="30" t="s">
        <v>1686</v>
      </c>
      <c r="O8" s="30" t="s">
        <v>2551</v>
      </c>
      <c r="P8" s="30" t="s">
        <v>2552</v>
      </c>
      <c r="Q8" s="30" t="s">
        <v>2553</v>
      </c>
      <c r="R8" s="30" t="s">
        <v>1740</v>
      </c>
      <c r="S8" s="84" t="s">
        <v>1752</v>
      </c>
      <c r="T8" s="30" t="s">
        <v>1767</v>
      </c>
      <c r="U8" s="30" t="s">
        <v>2554</v>
      </c>
      <c r="V8" s="30" t="s">
        <v>2555</v>
      </c>
      <c r="W8" s="30" t="s">
        <v>2556</v>
      </c>
      <c r="X8" s="30" t="s">
        <v>2557</v>
      </c>
      <c r="Y8" s="30" t="s">
        <v>2558</v>
      </c>
      <c r="Z8" s="30" t="s">
        <v>2559</v>
      </c>
      <c r="AA8" s="30" t="s">
        <v>2560</v>
      </c>
      <c r="AB8" s="30" t="s">
        <v>2561</v>
      </c>
      <c r="AC8" s="30" t="s">
        <v>2562</v>
      </c>
      <c r="AD8" s="30" t="s">
        <v>2563</v>
      </c>
      <c r="AE8" s="30" t="s">
        <v>2564</v>
      </c>
      <c r="AF8" s="99" t="s">
        <v>2565</v>
      </c>
      <c r="AG8" s="101" t="s">
        <v>2566</v>
      </c>
      <c r="AH8" s="30" t="s">
        <v>2567</v>
      </c>
      <c r="AI8" s="30" t="s">
        <v>2568</v>
      </c>
      <c r="AJ8" s="30" t="s">
        <v>2569</v>
      </c>
      <c r="AK8" s="30" t="s">
        <v>2570</v>
      </c>
      <c r="AL8" s="30" t="s">
        <v>2571</v>
      </c>
      <c r="AM8" s="30" t="s">
        <v>2572</v>
      </c>
      <c r="AN8" s="30" t="s">
        <v>2573</v>
      </c>
      <c r="AO8" s="30" t="s">
        <v>2574</v>
      </c>
      <c r="AP8" s="30" t="s">
        <v>2575</v>
      </c>
      <c r="AQ8" s="30" t="s">
        <v>2576</v>
      </c>
      <c r="AR8" s="30" t="s">
        <v>2577</v>
      </c>
      <c r="AS8" s="30" t="s">
        <v>2578</v>
      </c>
      <c r="AT8" s="30" t="s">
        <v>2579</v>
      </c>
      <c r="AU8" s="30" t="s">
        <v>2580</v>
      </c>
      <c r="AV8" s="30" t="s">
        <v>2063</v>
      </c>
      <c r="AW8" s="30" t="s">
        <v>2581</v>
      </c>
      <c r="AX8" s="30" t="s">
        <v>2582</v>
      </c>
      <c r="AY8" s="30" t="s">
        <v>2135</v>
      </c>
      <c r="AZ8" s="30" t="s">
        <v>2145</v>
      </c>
      <c r="BA8" s="30" t="s">
        <v>2163</v>
      </c>
      <c r="BB8" s="30" t="s">
        <v>2583</v>
      </c>
      <c r="BC8" s="30" t="s">
        <v>2219</v>
      </c>
      <c r="BD8" s="30" t="s">
        <v>2252</v>
      </c>
      <c r="BE8" s="30" t="s">
        <v>2266</v>
      </c>
      <c r="BF8" s="30" t="s">
        <v>2278</v>
      </c>
      <c r="BG8" s="30" t="s">
        <v>2299</v>
      </c>
      <c r="BH8" s="30" t="s">
        <v>2584</v>
      </c>
      <c r="BI8" s="30" t="s">
        <v>2585</v>
      </c>
      <c r="BJ8" s="30"/>
      <c r="BK8" s="30" t="s">
        <v>2586</v>
      </c>
      <c r="BL8" s="30" t="s">
        <v>2587</v>
      </c>
      <c r="BM8" s="30" t="s">
        <v>2588</v>
      </c>
      <c r="BN8" s="30" t="s">
        <v>2589</v>
      </c>
      <c r="BO8" s="30" t="s">
        <v>1708</v>
      </c>
      <c r="BP8" s="30" t="s">
        <v>2034</v>
      </c>
      <c r="BQ8" s="30" t="s">
        <v>2046</v>
      </c>
      <c r="BR8" s="30" t="s">
        <v>2590</v>
      </c>
      <c r="BS8" s="30" t="s">
        <v>2186</v>
      </c>
      <c r="BT8" s="30" t="s">
        <v>2290</v>
      </c>
      <c r="BU8" s="30" t="s">
        <v>2208</v>
      </c>
      <c r="BV8" s="14" t="s">
        <v>2231</v>
      </c>
      <c r="BW8" s="14" t="s">
        <v>2242</v>
      </c>
      <c r="BX8" s="30" t="s">
        <v>2591</v>
      </c>
      <c r="CD8" s="30"/>
      <c r="CF8" s="14" t="s">
        <v>1586</v>
      </c>
      <c r="CG8" s="14" t="s">
        <v>1592</v>
      </c>
    </row>
    <row r="9" spans="1:85">
      <c r="A9" s="17" t="s">
        <v>2592</v>
      </c>
      <c r="B9" s="8"/>
      <c r="C9" s="13"/>
      <c r="D9" s="14" t="s">
        <v>2593</v>
      </c>
      <c r="E9" s="25">
        <v>113.618222</v>
      </c>
      <c r="F9" s="25">
        <v>113.161164</v>
      </c>
      <c r="G9" s="25">
        <v>113.713354</v>
      </c>
      <c r="H9" s="13">
        <v>113.424965</v>
      </c>
      <c r="I9" s="13">
        <v>113.311946</v>
      </c>
      <c r="J9" s="13">
        <v>113.418391</v>
      </c>
      <c r="K9" s="78">
        <v>113.33978</v>
      </c>
      <c r="L9" s="13">
        <v>113.238399</v>
      </c>
      <c r="M9" s="79"/>
      <c r="N9" s="13">
        <v>113.390822</v>
      </c>
      <c r="O9" s="13">
        <v>113.263272</v>
      </c>
      <c r="P9" s="13">
        <v>113.41118</v>
      </c>
      <c r="Q9" s="13"/>
      <c r="R9" s="13"/>
      <c r="S9" s="78"/>
      <c r="T9" s="13"/>
      <c r="U9" s="13">
        <v>113.563113</v>
      </c>
      <c r="V9" s="13">
        <v>113.262682</v>
      </c>
      <c r="W9" s="13">
        <v>113.596526</v>
      </c>
      <c r="X9" s="13">
        <v>113.553964</v>
      </c>
      <c r="Y9" s="13">
        <v>113.338125</v>
      </c>
      <c r="Z9" s="13">
        <v>113.440182</v>
      </c>
      <c r="AA9" s="13">
        <v>113.37055</v>
      </c>
      <c r="AB9" s="13">
        <v>113.440182</v>
      </c>
      <c r="AC9" s="13"/>
      <c r="AD9" s="13"/>
      <c r="AE9" s="13"/>
      <c r="AF9" s="13"/>
      <c r="AG9" s="13"/>
      <c r="AH9" s="13"/>
      <c r="AI9" s="13"/>
      <c r="AJ9" s="13">
        <v>113.83</v>
      </c>
      <c r="AK9" s="13">
        <v>113.273</v>
      </c>
      <c r="AL9" s="13">
        <v>113.19688</v>
      </c>
      <c r="AM9" s="13">
        <v>113.36112</v>
      </c>
      <c r="AN9" s="13">
        <v>113.45843</v>
      </c>
      <c r="AO9" s="13">
        <v>113.362068</v>
      </c>
      <c r="AP9" s="13">
        <v>116.404</v>
      </c>
      <c r="AQ9" s="13">
        <v>116.404</v>
      </c>
      <c r="AR9" s="13">
        <v>113.254467809448</v>
      </c>
      <c r="AS9" s="13">
        <v>113.533157</v>
      </c>
      <c r="AT9" s="13">
        <v>113.52063</v>
      </c>
      <c r="AU9" s="13">
        <v>113.22931</v>
      </c>
      <c r="AV9" s="13"/>
      <c r="AW9" s="13">
        <v>113.463497</v>
      </c>
      <c r="AX9" s="13">
        <v>112.8944</v>
      </c>
      <c r="AY9" s="13">
        <v>113.306732</v>
      </c>
      <c r="AZ9" s="13"/>
      <c r="BA9" s="13"/>
      <c r="BB9" s="13">
        <v>113.810962</v>
      </c>
      <c r="BC9" s="13"/>
      <c r="BD9" s="13"/>
      <c r="BE9" s="13"/>
      <c r="BF9" s="13"/>
      <c r="BG9" s="13" t="s">
        <v>2594</v>
      </c>
      <c r="BH9" s="13" t="s">
        <v>2595</v>
      </c>
      <c r="BI9" s="13">
        <v>113.262880935409</v>
      </c>
      <c r="BJ9" s="13"/>
      <c r="BK9" s="13">
        <v>113.27289009</v>
      </c>
      <c r="BL9" s="13">
        <v>115.354675869</v>
      </c>
      <c r="BM9" s="13">
        <v>115.354675869</v>
      </c>
      <c r="BN9" s="13">
        <v>113.343617</v>
      </c>
      <c r="BO9" s="13">
        <v>113.463497</v>
      </c>
      <c r="BP9" s="13">
        <v>113.300354</v>
      </c>
      <c r="BQ9" s="13">
        <v>113.601604</v>
      </c>
      <c r="BR9" s="13">
        <v>112.823251</v>
      </c>
      <c r="BS9" s="13">
        <v>114.454324</v>
      </c>
      <c r="BT9" s="13">
        <v>114.449089</v>
      </c>
      <c r="BU9" s="13">
        <v>113.001358</v>
      </c>
      <c r="BV9" s="13">
        <v>113.148144</v>
      </c>
      <c r="BW9" s="13">
        <v>113.194462</v>
      </c>
      <c r="BX9" s="13">
        <v>113.306117</v>
      </c>
      <c r="CD9" s="13"/>
      <c r="CF9" s="13">
        <v>113.463497</v>
      </c>
      <c r="CG9" s="13">
        <v>113.446522</v>
      </c>
    </row>
    <row r="10" spans="1:85">
      <c r="A10" s="17" t="s">
        <v>2596</v>
      </c>
      <c r="B10" s="8"/>
      <c r="C10" s="13"/>
      <c r="D10" s="14" t="s">
        <v>2593</v>
      </c>
      <c r="E10" s="25">
        <v>22.769226</v>
      </c>
      <c r="F10" s="25">
        <v>22.998678</v>
      </c>
      <c r="G10" s="25">
        <v>23.698164</v>
      </c>
      <c r="H10" s="13">
        <v>23.171447</v>
      </c>
      <c r="I10" s="13">
        <v>23.087618</v>
      </c>
      <c r="J10" s="13">
        <v>23.062094</v>
      </c>
      <c r="K10" s="78">
        <v>23.141102</v>
      </c>
      <c r="L10" s="13">
        <v>23.306548</v>
      </c>
      <c r="M10" s="79"/>
      <c r="N10" s="13">
        <v>23.20578</v>
      </c>
      <c r="O10" s="13">
        <v>23.372437</v>
      </c>
      <c r="P10" s="13">
        <v>23.173202</v>
      </c>
      <c r="Q10" s="13"/>
      <c r="R10" s="13"/>
      <c r="S10" s="78"/>
      <c r="T10" s="13"/>
      <c r="U10" s="13">
        <v>23.139324</v>
      </c>
      <c r="V10" s="13">
        <v>23.248838</v>
      </c>
      <c r="W10" s="13">
        <v>23.140243</v>
      </c>
      <c r="X10" s="13">
        <v>22.774645</v>
      </c>
      <c r="Y10" s="13">
        <v>22970549</v>
      </c>
      <c r="Z10" s="13">
        <v>23.159212</v>
      </c>
      <c r="AA10" s="13">
        <v>23.218565</v>
      </c>
      <c r="AB10" s="13">
        <v>23.159212</v>
      </c>
      <c r="AC10" s="13"/>
      <c r="AD10" s="13"/>
      <c r="AE10" s="13"/>
      <c r="AF10" s="13"/>
      <c r="AG10" s="13"/>
      <c r="AH10" s="13"/>
      <c r="AI10" s="13"/>
      <c r="AJ10" s="13">
        <v>23.3</v>
      </c>
      <c r="AK10" s="13">
        <v>23.1579</v>
      </c>
      <c r="AL10" s="13">
        <v>23.41702</v>
      </c>
      <c r="AM10" s="13">
        <v>23.12467</v>
      </c>
      <c r="AN10" s="13">
        <v>23.09682</v>
      </c>
      <c r="AO10" s="13">
        <v>22.907591</v>
      </c>
      <c r="AP10" s="13">
        <v>39.928</v>
      </c>
      <c r="AQ10" s="13">
        <v>39.928</v>
      </c>
      <c r="AR10" s="13">
        <v>23.1431710429339</v>
      </c>
      <c r="AS10" s="13">
        <v>23.322454</v>
      </c>
      <c r="AT10" s="13">
        <v>22.7822</v>
      </c>
      <c r="AU10" s="13">
        <v>23.07364</v>
      </c>
      <c r="AV10" s="13"/>
      <c r="AW10" s="13">
        <v>23.10223</v>
      </c>
      <c r="AX10" s="13">
        <v>22.871673</v>
      </c>
      <c r="AY10" s="13">
        <v>23.116434</v>
      </c>
      <c r="AZ10" s="13"/>
      <c r="BA10" s="13"/>
      <c r="BB10" s="13">
        <v>23.186053</v>
      </c>
      <c r="BC10" s="13"/>
      <c r="BD10" s="13"/>
      <c r="BE10" s="13"/>
      <c r="BF10" s="13"/>
      <c r="BG10" s="13" t="s">
        <v>2597</v>
      </c>
      <c r="BH10" s="13" t="s">
        <v>2598</v>
      </c>
      <c r="BI10" s="13" t="s">
        <v>2599</v>
      </c>
      <c r="BJ10" s="13"/>
      <c r="BK10" s="13">
        <v>22.8692089847682</v>
      </c>
      <c r="BL10" s="13">
        <v>37.120957723</v>
      </c>
      <c r="BM10" s="13">
        <v>37.1209583737659</v>
      </c>
      <c r="BN10" s="13">
        <v>23.222337</v>
      </c>
      <c r="BO10" s="13">
        <v>23.10223</v>
      </c>
      <c r="BP10" s="13">
        <v>22.800732</v>
      </c>
      <c r="BQ10" s="13">
        <v>23.295894</v>
      </c>
      <c r="BR10" s="13">
        <v>23.005337</v>
      </c>
      <c r="BS10" s="13">
        <v>23.083482</v>
      </c>
      <c r="BT10" s="13">
        <v>23.138433</v>
      </c>
      <c r="BU10" s="13">
        <v>22.98868</v>
      </c>
      <c r="BV10" s="13">
        <v>23.000638</v>
      </c>
      <c r="BW10" s="13">
        <v>23.041862</v>
      </c>
      <c r="BX10" s="13">
        <v>23.116106</v>
      </c>
      <c r="CD10" s="13"/>
      <c r="CF10" s="13">
        <v>23.10223</v>
      </c>
      <c r="CG10" s="13">
        <v>23.173449</v>
      </c>
    </row>
    <row r="11" spans="1:85">
      <c r="A11" s="17"/>
      <c r="B11" s="8"/>
      <c r="C11" s="13"/>
      <c r="D11" s="14"/>
      <c r="E11" s="25"/>
      <c r="F11" s="25"/>
      <c r="G11" s="25"/>
      <c r="H11" s="13"/>
      <c r="I11" s="13"/>
      <c r="J11" s="13"/>
      <c r="K11" s="78"/>
      <c r="L11" s="13"/>
      <c r="M11" s="79"/>
      <c r="N11" s="13"/>
      <c r="O11" s="13"/>
      <c r="P11" s="13"/>
      <c r="Q11" s="13"/>
      <c r="R11" s="13"/>
      <c r="S11" s="78"/>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t="s">
        <v>2538</v>
      </c>
      <c r="BH11" s="13" t="s">
        <v>2538</v>
      </c>
      <c r="BI11" s="13"/>
      <c r="BJ11" s="13"/>
      <c r="BK11" s="13"/>
      <c r="BL11" s="13"/>
      <c r="BM11" s="13"/>
      <c r="BN11" s="13"/>
      <c r="BO11" s="13"/>
      <c r="BP11" s="13"/>
      <c r="BQ11" s="13"/>
      <c r="BR11" s="13"/>
      <c r="BS11" s="13"/>
      <c r="BT11" s="13"/>
      <c r="BU11" s="13"/>
      <c r="BV11" s="13"/>
      <c r="BW11" s="13"/>
      <c r="BX11" s="13"/>
      <c r="CD11" s="13"/>
      <c r="CF11" s="13"/>
      <c r="CG11" s="13"/>
    </row>
    <row r="12" ht="15" spans="1:85">
      <c r="A12" s="11" t="s">
        <v>2600</v>
      </c>
      <c r="B12" s="12"/>
      <c r="C12" s="31" t="s">
        <v>2376</v>
      </c>
      <c r="D12" s="32" t="s">
        <v>2376</v>
      </c>
      <c r="E12" s="15"/>
      <c r="F12" s="15"/>
      <c r="G12" s="15"/>
      <c r="H12" s="16"/>
      <c r="I12" s="16"/>
      <c r="J12" s="16"/>
      <c r="K12" s="76"/>
      <c r="L12" s="16"/>
      <c r="M12" s="77"/>
      <c r="N12" s="16"/>
      <c r="O12" s="16"/>
      <c r="P12" s="16"/>
      <c r="Q12" s="16"/>
      <c r="R12" s="16"/>
      <c r="S12" s="7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t="s">
        <v>2538</v>
      </c>
      <c r="BH12" s="16" t="s">
        <v>2538</v>
      </c>
      <c r="BI12" s="16"/>
      <c r="BJ12" s="16"/>
      <c r="BK12" s="16"/>
      <c r="BL12" s="16"/>
      <c r="BM12" s="16"/>
      <c r="BN12" s="16"/>
      <c r="BO12" s="16"/>
      <c r="BP12" s="16"/>
      <c r="BQ12" s="16"/>
      <c r="BR12" s="16"/>
      <c r="BS12" s="16"/>
      <c r="BT12" s="16"/>
      <c r="BU12" s="16"/>
      <c r="BV12" s="16"/>
      <c r="BW12" s="16"/>
      <c r="BX12" s="16"/>
      <c r="CD12" s="16"/>
      <c r="CF12" s="16"/>
      <c r="CG12" s="16"/>
    </row>
    <row r="13" ht="16.5" spans="1:85">
      <c r="A13" s="33" t="s">
        <v>2601</v>
      </c>
      <c r="B13" s="8"/>
      <c r="C13" s="18"/>
      <c r="D13" s="19"/>
      <c r="E13" s="20" t="s">
        <v>2602</v>
      </c>
      <c r="F13" s="20" t="s">
        <v>2603</v>
      </c>
      <c r="G13" s="20" t="s">
        <v>2603</v>
      </c>
      <c r="H13" s="13" t="s">
        <v>2603</v>
      </c>
      <c r="I13" s="13" t="s">
        <v>2376</v>
      </c>
      <c r="J13" s="13" t="s">
        <v>2376</v>
      </c>
      <c r="K13" s="78" t="s">
        <v>2376</v>
      </c>
      <c r="L13" s="13" t="s">
        <v>2376</v>
      </c>
      <c r="M13" s="79" t="s">
        <v>2376</v>
      </c>
      <c r="N13" s="13" t="s">
        <v>2602</v>
      </c>
      <c r="O13" s="13" t="s">
        <v>2602</v>
      </c>
      <c r="P13" s="13" t="s">
        <v>2376</v>
      </c>
      <c r="Q13" s="13" t="s">
        <v>2376</v>
      </c>
      <c r="R13" s="13" t="s">
        <v>2376</v>
      </c>
      <c r="S13" s="78" t="s">
        <v>2376</v>
      </c>
      <c r="T13" s="13" t="s">
        <v>2376</v>
      </c>
      <c r="U13" s="13" t="s">
        <v>2602</v>
      </c>
      <c r="V13" s="13" t="s">
        <v>2602</v>
      </c>
      <c r="W13" s="13" t="s">
        <v>2602</v>
      </c>
      <c r="X13" s="13" t="s">
        <v>2602</v>
      </c>
      <c r="Y13" s="13" t="s">
        <v>2602</v>
      </c>
      <c r="Z13" s="13" t="s">
        <v>2376</v>
      </c>
      <c r="AA13" s="13" t="s">
        <v>2602</v>
      </c>
      <c r="AB13" s="13" t="s">
        <v>2376</v>
      </c>
      <c r="AC13" s="13" t="s">
        <v>2602</v>
      </c>
      <c r="AD13" s="13" t="s">
        <v>2602</v>
      </c>
      <c r="AE13" s="13" t="s">
        <v>2376</v>
      </c>
      <c r="AF13" s="13" t="s">
        <v>2602</v>
      </c>
      <c r="AG13" s="13" t="s">
        <v>2602</v>
      </c>
      <c r="AH13" s="13" t="s">
        <v>2602</v>
      </c>
      <c r="AI13" s="13" t="s">
        <v>2602</v>
      </c>
      <c r="AJ13" s="13"/>
      <c r="AK13" s="13"/>
      <c r="AL13" s="13" t="s">
        <v>2604</v>
      </c>
      <c r="AM13" s="13" t="s">
        <v>2604</v>
      </c>
      <c r="AN13" s="13" t="s">
        <v>2602</v>
      </c>
      <c r="AO13" s="13" t="s">
        <v>2602</v>
      </c>
      <c r="AP13" s="13" t="s">
        <v>2602</v>
      </c>
      <c r="AQ13" s="13" t="s">
        <v>2602</v>
      </c>
      <c r="AR13" s="13" t="s">
        <v>2605</v>
      </c>
      <c r="AS13" s="13" t="s">
        <v>2606</v>
      </c>
      <c r="AT13" s="13" t="s">
        <v>2607</v>
      </c>
      <c r="AU13" s="13" t="s">
        <v>2607</v>
      </c>
      <c r="AV13" s="13"/>
      <c r="AW13" s="13" t="s">
        <v>2602</v>
      </c>
      <c r="AX13" s="13" t="s">
        <v>2376</v>
      </c>
      <c r="AY13" s="13"/>
      <c r="AZ13" s="13"/>
      <c r="BA13" s="13"/>
      <c r="BB13" s="13" t="s">
        <v>2602</v>
      </c>
      <c r="BC13" s="13"/>
      <c r="BD13" s="13"/>
      <c r="BE13" s="13"/>
      <c r="BF13" s="13" t="s">
        <v>2603</v>
      </c>
      <c r="BG13" s="13" t="s">
        <v>2376</v>
      </c>
      <c r="BH13" s="13" t="s">
        <v>2376</v>
      </c>
      <c r="BI13" s="13" t="s">
        <v>2376</v>
      </c>
      <c r="BJ13" s="13" t="s">
        <v>2603</v>
      </c>
      <c r="BK13" s="13"/>
      <c r="BL13" s="13"/>
      <c r="BM13" s="13"/>
      <c r="BN13" s="13" t="s">
        <v>2376</v>
      </c>
      <c r="BO13" s="13" t="s">
        <v>2376</v>
      </c>
      <c r="BP13" s="13" t="s">
        <v>2376</v>
      </c>
      <c r="BQ13" s="13" t="s">
        <v>2376</v>
      </c>
      <c r="BR13" s="13" t="s">
        <v>2376</v>
      </c>
      <c r="BS13" s="13" t="s">
        <v>2602</v>
      </c>
      <c r="BT13" s="13" t="s">
        <v>2602</v>
      </c>
      <c r="BU13" s="13" t="s">
        <v>2602</v>
      </c>
      <c r="BV13" s="13" t="s">
        <v>2602</v>
      </c>
      <c r="BW13" s="13" t="s">
        <v>2376</v>
      </c>
      <c r="BX13" s="13" t="s">
        <v>2602</v>
      </c>
      <c r="CD13" s="13"/>
      <c r="CF13" s="13" t="s">
        <v>2376</v>
      </c>
      <c r="CG13" s="13" t="s">
        <v>2602</v>
      </c>
    </row>
    <row r="14" ht="16.5" spans="1:85">
      <c r="A14" s="33" t="s">
        <v>2608</v>
      </c>
      <c r="B14" s="8"/>
      <c r="C14" s="18"/>
      <c r="D14" s="19"/>
      <c r="E14" s="20" t="s">
        <v>2602</v>
      </c>
      <c r="F14" s="20" t="s">
        <v>2603</v>
      </c>
      <c r="G14" s="20" t="s">
        <v>2603</v>
      </c>
      <c r="H14" s="13" t="s">
        <v>2603</v>
      </c>
      <c r="I14" s="13" t="s">
        <v>2603</v>
      </c>
      <c r="J14" s="13" t="s">
        <v>2602</v>
      </c>
      <c r="K14" s="78" t="s">
        <v>2602</v>
      </c>
      <c r="L14" s="13" t="s">
        <v>2602</v>
      </c>
      <c r="M14" s="79" t="s">
        <v>2602</v>
      </c>
      <c r="N14" s="13" t="s">
        <v>2602</v>
      </c>
      <c r="O14" s="13" t="s">
        <v>2602</v>
      </c>
      <c r="P14" s="13" t="s">
        <v>2602</v>
      </c>
      <c r="Q14" s="13" t="s">
        <v>2602</v>
      </c>
      <c r="R14" s="13" t="s">
        <v>2602</v>
      </c>
      <c r="S14" s="78" t="s">
        <v>2602</v>
      </c>
      <c r="T14" s="13" t="s">
        <v>2602</v>
      </c>
      <c r="U14" s="13" t="s">
        <v>2602</v>
      </c>
      <c r="V14" s="13" t="s">
        <v>2602</v>
      </c>
      <c r="W14" s="13" t="s">
        <v>2602</v>
      </c>
      <c r="X14" s="13" t="s">
        <v>2602</v>
      </c>
      <c r="Y14" s="13" t="s">
        <v>2602</v>
      </c>
      <c r="Z14" s="13" t="s">
        <v>2602</v>
      </c>
      <c r="AA14" s="13" t="s">
        <v>2376</v>
      </c>
      <c r="AB14" s="13" t="s">
        <v>2602</v>
      </c>
      <c r="AC14" s="13" t="s">
        <v>2376</v>
      </c>
      <c r="AD14" s="13" t="s">
        <v>2376</v>
      </c>
      <c r="AE14" s="13" t="s">
        <v>2602</v>
      </c>
      <c r="AF14" s="13" t="s">
        <v>2376</v>
      </c>
      <c r="AG14" s="13" t="s">
        <v>2376</v>
      </c>
      <c r="AH14" s="13" t="s">
        <v>2376</v>
      </c>
      <c r="AI14" s="13" t="s">
        <v>2376</v>
      </c>
      <c r="AJ14" s="13"/>
      <c r="AK14" s="13" t="s">
        <v>2609</v>
      </c>
      <c r="AL14" s="13"/>
      <c r="AM14" s="13"/>
      <c r="AN14" s="13" t="s">
        <v>2602</v>
      </c>
      <c r="AO14" s="13" t="s">
        <v>2602</v>
      </c>
      <c r="AP14" s="13" t="s">
        <v>2602</v>
      </c>
      <c r="AQ14" s="13" t="s">
        <v>2602</v>
      </c>
      <c r="AR14" s="13" t="s">
        <v>2605</v>
      </c>
      <c r="AS14" s="13" t="s">
        <v>2607</v>
      </c>
      <c r="AT14" s="13" t="s">
        <v>2607</v>
      </c>
      <c r="AU14" s="13" t="s">
        <v>2607</v>
      </c>
      <c r="AV14" s="13"/>
      <c r="AW14" s="13" t="s">
        <v>2376</v>
      </c>
      <c r="AX14" s="13" t="s">
        <v>2602</v>
      </c>
      <c r="AY14" s="13"/>
      <c r="AZ14" s="13"/>
      <c r="BA14" s="13"/>
      <c r="BB14" s="13" t="s">
        <v>2602</v>
      </c>
      <c r="BC14" s="13"/>
      <c r="BD14" s="13"/>
      <c r="BE14" s="13"/>
      <c r="BF14" s="13" t="s">
        <v>2603</v>
      </c>
      <c r="BG14" s="13" t="s">
        <v>2603</v>
      </c>
      <c r="BH14" s="13" t="s">
        <v>2603</v>
      </c>
      <c r="BI14" s="13" t="s">
        <v>2603</v>
      </c>
      <c r="BJ14" s="13" t="s">
        <v>2603</v>
      </c>
      <c r="BK14" s="13"/>
      <c r="BL14" s="13"/>
      <c r="BM14" s="13"/>
      <c r="BN14" s="13" t="s">
        <v>2602</v>
      </c>
      <c r="BO14" s="13" t="s">
        <v>2602</v>
      </c>
      <c r="BP14" s="13" t="s">
        <v>2602</v>
      </c>
      <c r="BQ14" s="13" t="s">
        <v>2602</v>
      </c>
      <c r="BR14" s="13" t="s">
        <v>2602</v>
      </c>
      <c r="BS14" s="13" t="s">
        <v>2602</v>
      </c>
      <c r="BT14" s="13" t="s">
        <v>2602</v>
      </c>
      <c r="BU14" s="13" t="s">
        <v>2602</v>
      </c>
      <c r="BV14" s="13" t="s">
        <v>2602</v>
      </c>
      <c r="BW14" s="13" t="s">
        <v>2602</v>
      </c>
      <c r="BX14" s="13" t="s">
        <v>2602</v>
      </c>
      <c r="CD14" s="13"/>
      <c r="CF14" s="13" t="s">
        <v>2602</v>
      </c>
      <c r="CG14" s="13" t="s">
        <v>2376</v>
      </c>
    </row>
    <row r="15" ht="16.5" spans="1:85">
      <c r="A15" s="33" t="s">
        <v>2610</v>
      </c>
      <c r="B15" s="8"/>
      <c r="C15" s="18"/>
      <c r="D15" s="19"/>
      <c r="E15" s="20" t="s">
        <v>2602</v>
      </c>
      <c r="F15" s="20" t="s">
        <v>2603</v>
      </c>
      <c r="G15" s="20" t="s">
        <v>2376</v>
      </c>
      <c r="H15" s="13" t="s">
        <v>2376</v>
      </c>
      <c r="I15" s="13" t="s">
        <v>2603</v>
      </c>
      <c r="J15" s="13" t="s">
        <v>2602</v>
      </c>
      <c r="K15" s="78" t="s">
        <v>2602</v>
      </c>
      <c r="L15" s="13" t="s">
        <v>2602</v>
      </c>
      <c r="M15" s="79" t="s">
        <v>2602</v>
      </c>
      <c r="N15" s="13" t="s">
        <v>2602</v>
      </c>
      <c r="O15" s="13" t="s">
        <v>2602</v>
      </c>
      <c r="P15" s="13" t="s">
        <v>2602</v>
      </c>
      <c r="Q15" s="13" t="s">
        <v>2602</v>
      </c>
      <c r="R15" s="13" t="s">
        <v>2602</v>
      </c>
      <c r="S15" s="78" t="s">
        <v>2602</v>
      </c>
      <c r="T15" s="13" t="s">
        <v>2602</v>
      </c>
      <c r="U15" s="13" t="s">
        <v>2602</v>
      </c>
      <c r="V15" s="13" t="s">
        <v>2602</v>
      </c>
      <c r="W15" s="13" t="s">
        <v>2602</v>
      </c>
      <c r="X15" s="13" t="s">
        <v>2376</v>
      </c>
      <c r="Y15" s="13" t="s">
        <v>2376</v>
      </c>
      <c r="Z15" s="13" t="s">
        <v>2602</v>
      </c>
      <c r="AA15" s="13" t="s">
        <v>2602</v>
      </c>
      <c r="AB15" s="13" t="s">
        <v>2602</v>
      </c>
      <c r="AC15" s="13" t="s">
        <v>2602</v>
      </c>
      <c r="AD15" s="13" t="s">
        <v>2602</v>
      </c>
      <c r="AE15" s="13" t="s">
        <v>2602</v>
      </c>
      <c r="AF15" s="13" t="s">
        <v>2602</v>
      </c>
      <c r="AG15" s="13" t="s">
        <v>2602</v>
      </c>
      <c r="AH15" s="13" t="s">
        <v>2602</v>
      </c>
      <c r="AI15" s="13" t="s">
        <v>2605</v>
      </c>
      <c r="AJ15" s="13"/>
      <c r="AK15" s="13"/>
      <c r="AL15" s="13"/>
      <c r="AM15" s="13"/>
      <c r="AN15" s="13" t="s">
        <v>2602</v>
      </c>
      <c r="AO15" s="13" t="s">
        <v>2376</v>
      </c>
      <c r="AP15" s="13" t="s">
        <v>2602</v>
      </c>
      <c r="AQ15" s="13" t="s">
        <v>2376</v>
      </c>
      <c r="AR15" s="13" t="s">
        <v>2605</v>
      </c>
      <c r="AS15" s="13" t="s">
        <v>2607</v>
      </c>
      <c r="AT15" s="13" t="s">
        <v>2606</v>
      </c>
      <c r="AU15" s="13" t="s">
        <v>2606</v>
      </c>
      <c r="AV15" s="13"/>
      <c r="AW15" s="13" t="s">
        <v>2602</v>
      </c>
      <c r="AX15" s="13" t="s">
        <v>2602</v>
      </c>
      <c r="AY15" s="13"/>
      <c r="AZ15" s="13"/>
      <c r="BA15" s="13"/>
      <c r="BB15" s="13" t="s">
        <v>2602</v>
      </c>
      <c r="BC15" s="13"/>
      <c r="BD15" s="13"/>
      <c r="BE15" s="13" t="s">
        <v>2376</v>
      </c>
      <c r="BF15" s="13" t="s">
        <v>2376</v>
      </c>
      <c r="BG15" s="13" t="s">
        <v>2603</v>
      </c>
      <c r="BH15" s="13" t="s">
        <v>2603</v>
      </c>
      <c r="BI15" s="13" t="s">
        <v>2603</v>
      </c>
      <c r="BJ15" s="13" t="s">
        <v>2376</v>
      </c>
      <c r="BK15" s="13"/>
      <c r="BL15" s="13"/>
      <c r="BM15" s="13"/>
      <c r="BN15" s="13" t="s">
        <v>2602</v>
      </c>
      <c r="BO15" s="13" t="s">
        <v>2602</v>
      </c>
      <c r="BP15" s="13" t="s">
        <v>2602</v>
      </c>
      <c r="BQ15" s="13" t="s">
        <v>2602</v>
      </c>
      <c r="BR15" s="13" t="s">
        <v>2602</v>
      </c>
      <c r="BS15" s="13" t="s">
        <v>2376</v>
      </c>
      <c r="BT15" s="13" t="s">
        <v>2602</v>
      </c>
      <c r="BU15" s="13" t="s">
        <v>2602</v>
      </c>
      <c r="BV15" s="13" t="s">
        <v>2602</v>
      </c>
      <c r="BW15" s="13" t="s">
        <v>2602</v>
      </c>
      <c r="BX15" s="13" t="s">
        <v>2602</v>
      </c>
      <c r="CD15" s="13"/>
      <c r="CF15" s="13" t="s">
        <v>2602</v>
      </c>
      <c r="CG15" s="13" t="s">
        <v>2602</v>
      </c>
    </row>
    <row r="16" ht="16.5" spans="1:85">
      <c r="A16" s="33" t="s">
        <v>2611</v>
      </c>
      <c r="B16" s="8"/>
      <c r="C16" s="18"/>
      <c r="D16" s="19"/>
      <c r="E16" s="34" t="s">
        <v>2376</v>
      </c>
      <c r="F16" s="34" t="s">
        <v>2376</v>
      </c>
      <c r="G16" s="34" t="s">
        <v>2603</v>
      </c>
      <c r="H16" s="19" t="s">
        <v>2603</v>
      </c>
      <c r="I16" s="19" t="s">
        <v>2603</v>
      </c>
      <c r="J16" s="19" t="s">
        <v>2376</v>
      </c>
      <c r="K16" s="86" t="s">
        <v>2376</v>
      </c>
      <c r="L16" s="19" t="s">
        <v>2376</v>
      </c>
      <c r="M16" s="87" t="s">
        <v>2376</v>
      </c>
      <c r="N16" s="19" t="s">
        <v>2376</v>
      </c>
      <c r="O16" s="19" t="s">
        <v>2376</v>
      </c>
      <c r="P16" s="19" t="s">
        <v>2602</v>
      </c>
      <c r="Q16" s="19" t="s">
        <v>2602</v>
      </c>
      <c r="R16" s="19" t="s">
        <v>2602</v>
      </c>
      <c r="S16" s="86" t="s">
        <v>2602</v>
      </c>
      <c r="T16" s="19" t="s">
        <v>2602</v>
      </c>
      <c r="U16" s="19" t="s">
        <v>2376</v>
      </c>
      <c r="V16" s="19" t="s">
        <v>2376</v>
      </c>
      <c r="W16" s="19" t="s">
        <v>2376</v>
      </c>
      <c r="X16" s="19" t="s">
        <v>2602</v>
      </c>
      <c r="Y16" s="19" t="s">
        <v>2602</v>
      </c>
      <c r="Z16" s="19" t="s">
        <v>2602</v>
      </c>
      <c r="AA16" s="19" t="s">
        <v>2602</v>
      </c>
      <c r="AB16" s="19" t="s">
        <v>2602</v>
      </c>
      <c r="AC16" s="19" t="s">
        <v>2602</v>
      </c>
      <c r="AD16" s="19" t="s">
        <v>2602</v>
      </c>
      <c r="AE16" s="19" t="s">
        <v>2602</v>
      </c>
      <c r="AF16" s="19" t="s">
        <v>2602</v>
      </c>
      <c r="AG16" s="19" t="s">
        <v>2602</v>
      </c>
      <c r="AH16" s="19" t="s">
        <v>2602</v>
      </c>
      <c r="AI16" s="19" t="s">
        <v>2602</v>
      </c>
      <c r="AJ16" s="19" t="s">
        <v>2606</v>
      </c>
      <c r="AK16" s="19"/>
      <c r="AL16" s="19"/>
      <c r="AM16" s="19"/>
      <c r="AN16" s="19" t="s">
        <v>2376</v>
      </c>
      <c r="AO16" s="19" t="s">
        <v>2602</v>
      </c>
      <c r="AP16" s="19" t="s">
        <v>2602</v>
      </c>
      <c r="AQ16" s="19" t="s">
        <v>2602</v>
      </c>
      <c r="AR16" s="19" t="s">
        <v>2612</v>
      </c>
      <c r="AS16" s="19" t="s">
        <v>2607</v>
      </c>
      <c r="AT16" s="19" t="s">
        <v>2607</v>
      </c>
      <c r="AU16" s="19" t="s">
        <v>2607</v>
      </c>
      <c r="AV16" s="19"/>
      <c r="AW16" s="19" t="s">
        <v>2602</v>
      </c>
      <c r="AX16" s="19" t="s">
        <v>2602</v>
      </c>
      <c r="AY16" s="19"/>
      <c r="AZ16" s="19"/>
      <c r="BA16" s="19"/>
      <c r="BB16" s="19" t="s">
        <v>2376</v>
      </c>
      <c r="BC16" s="19"/>
      <c r="BD16" s="19"/>
      <c r="BE16" s="19"/>
      <c r="BF16" s="19" t="s">
        <v>2603</v>
      </c>
      <c r="BG16" s="19" t="s">
        <v>2603</v>
      </c>
      <c r="BH16" s="19" t="s">
        <v>2603</v>
      </c>
      <c r="BI16" s="19" t="s">
        <v>2603</v>
      </c>
      <c r="BJ16" s="19" t="s">
        <v>2603</v>
      </c>
      <c r="BK16" s="19"/>
      <c r="BL16" s="19"/>
      <c r="BM16" s="19"/>
      <c r="BN16" s="19" t="s">
        <v>2602</v>
      </c>
      <c r="BO16" s="19" t="s">
        <v>2602</v>
      </c>
      <c r="BP16" s="19" t="s">
        <v>2602</v>
      </c>
      <c r="BQ16" s="19" t="s">
        <v>2602</v>
      </c>
      <c r="BR16" s="19" t="s">
        <v>2376</v>
      </c>
      <c r="BS16" s="19" t="s">
        <v>2602</v>
      </c>
      <c r="BT16" s="19" t="s">
        <v>2376</v>
      </c>
      <c r="BU16" s="19" t="s">
        <v>2376</v>
      </c>
      <c r="BV16" s="19" t="s">
        <v>2376</v>
      </c>
      <c r="BW16" s="13" t="s">
        <v>2602</v>
      </c>
      <c r="BX16" s="19" t="s">
        <v>2376</v>
      </c>
      <c r="CD16" s="19"/>
      <c r="CF16" s="13" t="s">
        <v>2602</v>
      </c>
      <c r="CG16" s="19" t="s">
        <v>2602</v>
      </c>
    </row>
    <row r="17" ht="16.5" spans="1:85">
      <c r="A17" s="33" t="s">
        <v>2613</v>
      </c>
      <c r="B17" s="8"/>
      <c r="C17" s="18"/>
      <c r="D17" s="19"/>
      <c r="E17" s="20" t="s">
        <v>2602</v>
      </c>
      <c r="F17" s="20" t="s">
        <v>2603</v>
      </c>
      <c r="G17" s="20" t="s">
        <v>2603</v>
      </c>
      <c r="H17" s="13" t="s">
        <v>2603</v>
      </c>
      <c r="I17" s="13" t="s">
        <v>2603</v>
      </c>
      <c r="J17" s="13" t="s">
        <v>2602</v>
      </c>
      <c r="K17" s="78" t="s">
        <v>2602</v>
      </c>
      <c r="L17" s="13" t="s">
        <v>2602</v>
      </c>
      <c r="M17" s="79" t="s">
        <v>2602</v>
      </c>
      <c r="N17" s="13" t="s">
        <v>2602</v>
      </c>
      <c r="O17" s="13" t="s">
        <v>2602</v>
      </c>
      <c r="P17" s="13" t="s">
        <v>2602</v>
      </c>
      <c r="Q17" s="13" t="s">
        <v>2602</v>
      </c>
      <c r="R17" s="13" t="s">
        <v>2602</v>
      </c>
      <c r="S17" s="78" t="s">
        <v>2602</v>
      </c>
      <c r="T17" s="13" t="s">
        <v>2602</v>
      </c>
      <c r="U17" s="13" t="s">
        <v>2602</v>
      </c>
      <c r="V17" s="13" t="s">
        <v>2602</v>
      </c>
      <c r="W17" s="13" t="s">
        <v>2602</v>
      </c>
      <c r="X17" s="13" t="s">
        <v>2602</v>
      </c>
      <c r="Y17" s="13" t="s">
        <v>2602</v>
      </c>
      <c r="Z17" s="13" t="s">
        <v>2602</v>
      </c>
      <c r="AA17" s="13" t="s">
        <v>2602</v>
      </c>
      <c r="AB17" s="13" t="s">
        <v>2602</v>
      </c>
      <c r="AC17" s="13" t="s">
        <v>2602</v>
      </c>
      <c r="AD17" s="13" t="s">
        <v>2602</v>
      </c>
      <c r="AE17" s="13" t="s">
        <v>2602</v>
      </c>
      <c r="AF17" s="13" t="s">
        <v>2602</v>
      </c>
      <c r="AG17" s="13" t="s">
        <v>2602</v>
      </c>
      <c r="AH17" s="13" t="s">
        <v>2602</v>
      </c>
      <c r="AI17" s="13" t="s">
        <v>2602</v>
      </c>
      <c r="AJ17" s="13"/>
      <c r="AK17" s="13"/>
      <c r="AL17" s="13"/>
      <c r="AM17" s="13"/>
      <c r="AN17" s="13" t="s">
        <v>2602</v>
      </c>
      <c r="AO17" s="13" t="s">
        <v>2602</v>
      </c>
      <c r="AP17" s="13" t="s">
        <v>2602</v>
      </c>
      <c r="AQ17" s="13" t="s">
        <v>2602</v>
      </c>
      <c r="AR17" s="13" t="s">
        <v>2605</v>
      </c>
      <c r="AS17" s="13" t="s">
        <v>2607</v>
      </c>
      <c r="AT17" s="13" t="s">
        <v>2607</v>
      </c>
      <c r="AU17" s="13" t="s">
        <v>2607</v>
      </c>
      <c r="AV17" s="13"/>
      <c r="AW17" s="13" t="s">
        <v>2602</v>
      </c>
      <c r="AX17" s="13" t="s">
        <v>2602</v>
      </c>
      <c r="AY17" s="13"/>
      <c r="AZ17" s="13"/>
      <c r="BA17" s="13"/>
      <c r="BB17" s="13" t="s">
        <v>2602</v>
      </c>
      <c r="BC17" s="13"/>
      <c r="BD17" s="13"/>
      <c r="BE17" s="13"/>
      <c r="BF17" s="13" t="s">
        <v>2603</v>
      </c>
      <c r="BG17" s="13" t="s">
        <v>2603</v>
      </c>
      <c r="BH17" s="13" t="s">
        <v>2603</v>
      </c>
      <c r="BI17" s="13" t="s">
        <v>2603</v>
      </c>
      <c r="BJ17" s="13" t="s">
        <v>2603</v>
      </c>
      <c r="BK17" s="13"/>
      <c r="BL17" s="13"/>
      <c r="BM17" s="13"/>
      <c r="BN17" s="13" t="s">
        <v>2602</v>
      </c>
      <c r="BO17" s="13" t="s">
        <v>2602</v>
      </c>
      <c r="BP17" s="13" t="s">
        <v>2602</v>
      </c>
      <c r="BQ17" s="13" t="s">
        <v>2602</v>
      </c>
      <c r="BR17" s="13"/>
      <c r="BS17" s="13" t="s">
        <v>2602</v>
      </c>
      <c r="BT17" s="13"/>
      <c r="BU17" s="13" t="s">
        <v>2602</v>
      </c>
      <c r="BV17" s="13" t="s">
        <v>2602</v>
      </c>
      <c r="BW17" s="13"/>
      <c r="BX17" s="13" t="s">
        <v>2602</v>
      </c>
      <c r="CD17" s="13"/>
      <c r="CF17" s="13" t="s">
        <v>2602</v>
      </c>
      <c r="CG17" s="13" t="s">
        <v>2602</v>
      </c>
    </row>
    <row r="18" s="1" customFormat="1" ht="409.5" spans="1:85">
      <c r="A18" s="21" t="s">
        <v>2614</v>
      </c>
      <c r="B18" s="22"/>
      <c r="C18" s="14"/>
      <c r="D18" s="14"/>
      <c r="E18" s="35"/>
      <c r="F18" s="35"/>
      <c r="G18" s="35"/>
      <c r="H18" s="36" t="s">
        <v>2615</v>
      </c>
      <c r="I18" s="14"/>
      <c r="J18" s="14"/>
      <c r="K18" s="80"/>
      <c r="L18" s="14"/>
      <c r="M18" s="81"/>
      <c r="N18" s="14"/>
      <c r="O18" s="14"/>
      <c r="P18" s="14"/>
      <c r="Q18" s="14" t="s">
        <v>2616</v>
      </c>
      <c r="R18" s="14" t="s">
        <v>2617</v>
      </c>
      <c r="S18" s="80" t="s">
        <v>2618</v>
      </c>
      <c r="T18" s="14" t="s">
        <v>2619</v>
      </c>
      <c r="U18" s="14"/>
      <c r="V18" s="14"/>
      <c r="W18" s="14"/>
      <c r="X18" s="14"/>
      <c r="Y18" s="14"/>
      <c r="Z18" s="14"/>
      <c r="AA18" s="14"/>
      <c r="AB18" s="14"/>
      <c r="AC18" s="14" t="s">
        <v>2620</v>
      </c>
      <c r="AD18" s="14" t="s">
        <v>2621</v>
      </c>
      <c r="AE18" s="14"/>
      <c r="AF18" s="14" t="s">
        <v>2622</v>
      </c>
      <c r="AG18" s="14" t="s">
        <v>2623</v>
      </c>
      <c r="AH18" s="14" t="s">
        <v>2624</v>
      </c>
      <c r="AI18" s="14" t="s">
        <v>2625</v>
      </c>
      <c r="AJ18" s="14" t="s">
        <v>2626</v>
      </c>
      <c r="AK18" s="14" t="s">
        <v>2627</v>
      </c>
      <c r="AL18" s="14" t="s">
        <v>2628</v>
      </c>
      <c r="AM18" s="14" t="s">
        <v>2629</v>
      </c>
      <c r="AN18" s="14"/>
      <c r="AO18" s="14" t="s">
        <v>2630</v>
      </c>
      <c r="AP18" s="14"/>
      <c r="AQ18" s="14"/>
      <c r="AR18" s="14" t="s">
        <v>2605</v>
      </c>
      <c r="AS18" s="14" t="s">
        <v>2607</v>
      </c>
      <c r="AT18" s="14" t="s">
        <v>2607</v>
      </c>
      <c r="AU18" s="14" t="s">
        <v>2607</v>
      </c>
      <c r="AV18" s="14" t="s">
        <v>2631</v>
      </c>
      <c r="AW18" s="14" t="s">
        <v>2632</v>
      </c>
      <c r="AX18" s="14"/>
      <c r="AY18" s="14" t="s">
        <v>2633</v>
      </c>
      <c r="AZ18" s="14" t="s">
        <v>2634</v>
      </c>
      <c r="BA18" s="14" t="s">
        <v>2635</v>
      </c>
      <c r="BB18" s="14"/>
      <c r="BC18" s="14"/>
      <c r="BD18" s="14" t="s">
        <v>2636</v>
      </c>
      <c r="BE18" s="14"/>
      <c r="BF18" s="14"/>
      <c r="BG18" s="14"/>
      <c r="BH18" s="14" t="s">
        <v>2538</v>
      </c>
      <c r="BI18" s="14"/>
      <c r="BJ18" s="14"/>
      <c r="BK18" s="14"/>
      <c r="BL18" s="14"/>
      <c r="BM18" s="14"/>
      <c r="BN18" s="14"/>
      <c r="BO18" s="14"/>
      <c r="BP18" s="14"/>
      <c r="BQ18" s="14"/>
      <c r="BR18" s="14"/>
      <c r="BS18" s="14"/>
      <c r="BT18" s="14"/>
      <c r="BU18" s="14"/>
      <c r="BV18" s="14"/>
      <c r="BW18" s="14"/>
      <c r="BX18" s="14"/>
      <c r="CD18" s="14"/>
      <c r="CF18" s="14"/>
      <c r="CG18" s="14"/>
    </row>
    <row r="19" ht="409.5" spans="1:85">
      <c r="A19" s="17" t="s">
        <v>2637</v>
      </c>
      <c r="B19" s="8"/>
      <c r="C19" s="18" t="s">
        <v>2376</v>
      </c>
      <c r="D19" s="19" t="s">
        <v>2376</v>
      </c>
      <c r="E19" s="23" t="s">
        <v>2638</v>
      </c>
      <c r="F19" s="37" t="s">
        <v>2639</v>
      </c>
      <c r="G19" s="23" t="s">
        <v>2640</v>
      </c>
      <c r="H19" s="14" t="s">
        <v>2641</v>
      </c>
      <c r="I19" s="14" t="s">
        <v>2642</v>
      </c>
      <c r="J19" s="14" t="s">
        <v>1641</v>
      </c>
      <c r="K19" s="80" t="s">
        <v>1653</v>
      </c>
      <c r="L19" s="14" t="s">
        <v>1663</v>
      </c>
      <c r="M19" s="81"/>
      <c r="N19" s="14" t="s">
        <v>1689</v>
      </c>
      <c r="O19" s="14"/>
      <c r="P19" s="14"/>
      <c r="Q19" s="14" t="s">
        <v>1727</v>
      </c>
      <c r="R19" s="14" t="s">
        <v>2643</v>
      </c>
      <c r="S19" s="80" t="s">
        <v>1755</v>
      </c>
      <c r="T19" s="14" t="s">
        <v>1770</v>
      </c>
      <c r="U19" s="14" t="s">
        <v>2644</v>
      </c>
      <c r="V19" s="14" t="s">
        <v>2645</v>
      </c>
      <c r="W19" s="14" t="s">
        <v>2646</v>
      </c>
      <c r="X19" s="14" t="s">
        <v>2647</v>
      </c>
      <c r="Y19" s="14" t="s">
        <v>2648</v>
      </c>
      <c r="Z19" s="14" t="s">
        <v>2649</v>
      </c>
      <c r="AA19" s="14" t="s">
        <v>2650</v>
      </c>
      <c r="AB19" s="14" t="s">
        <v>2602</v>
      </c>
      <c r="AC19" s="14" t="s">
        <v>2651</v>
      </c>
      <c r="AD19" s="14" t="s">
        <v>2652</v>
      </c>
      <c r="AE19" s="14" t="s">
        <v>2653</v>
      </c>
      <c r="AF19" s="14" t="s">
        <v>2654</v>
      </c>
      <c r="AG19" s="14" t="s">
        <v>2655</v>
      </c>
      <c r="AH19" s="14" t="s">
        <v>2656</v>
      </c>
      <c r="AI19" s="14" t="s">
        <v>2657</v>
      </c>
      <c r="AJ19" s="14" t="s">
        <v>2658</v>
      </c>
      <c r="AK19" s="14" t="s">
        <v>2659</v>
      </c>
      <c r="AL19" s="14" t="s">
        <v>2660</v>
      </c>
      <c r="AM19" s="14" t="s">
        <v>2661</v>
      </c>
      <c r="AN19" s="14" t="s">
        <v>2662</v>
      </c>
      <c r="AO19" s="14" t="s">
        <v>2663</v>
      </c>
      <c r="AP19" s="14" t="s">
        <v>2664</v>
      </c>
      <c r="AQ19" s="14" t="s">
        <v>2665</v>
      </c>
      <c r="AR19" s="14" t="s">
        <v>2666</v>
      </c>
      <c r="AS19" s="14" t="s">
        <v>2667</v>
      </c>
      <c r="AT19" s="14" t="s">
        <v>2668</v>
      </c>
      <c r="AU19" s="14" t="s">
        <v>2669</v>
      </c>
      <c r="AV19" s="14" t="s">
        <v>2066</v>
      </c>
      <c r="AW19" s="14" t="s">
        <v>2670</v>
      </c>
      <c r="AX19" s="14" t="s">
        <v>2671</v>
      </c>
      <c r="AY19" s="14" t="s">
        <v>2138</v>
      </c>
      <c r="AZ19" s="14" t="s">
        <v>2672</v>
      </c>
      <c r="BA19" s="14" t="s">
        <v>2166</v>
      </c>
      <c r="BB19" s="14" t="s">
        <v>2673</v>
      </c>
      <c r="BC19" s="14" t="s">
        <v>2674</v>
      </c>
      <c r="BD19" s="14" t="s">
        <v>2255</v>
      </c>
      <c r="BE19" s="14" t="s">
        <v>2222</v>
      </c>
      <c r="BF19" s="14" t="s">
        <v>2281</v>
      </c>
      <c r="BG19" s="14" t="s">
        <v>2675</v>
      </c>
      <c r="BH19" s="14" t="s">
        <v>2676</v>
      </c>
      <c r="BI19" s="14" t="s">
        <v>2677</v>
      </c>
      <c r="BJ19" s="14" t="s">
        <v>2678</v>
      </c>
      <c r="BK19" s="14" t="s">
        <v>2679</v>
      </c>
      <c r="BL19" s="14" t="s">
        <v>2680</v>
      </c>
      <c r="BM19" s="14" t="s">
        <v>2681</v>
      </c>
      <c r="BN19" s="14" t="s">
        <v>2682</v>
      </c>
      <c r="BO19" s="14" t="s">
        <v>1711</v>
      </c>
      <c r="BP19" s="14" t="s">
        <v>2037</v>
      </c>
      <c r="BQ19" s="14" t="s">
        <v>2683</v>
      </c>
      <c r="BR19" s="14" t="s">
        <v>2684</v>
      </c>
      <c r="BS19" s="14" t="s">
        <v>2189</v>
      </c>
      <c r="BT19" s="14" t="s">
        <v>2293</v>
      </c>
      <c r="BU19" s="14" t="s">
        <v>2211</v>
      </c>
      <c r="BV19" s="14" t="s">
        <v>2234</v>
      </c>
      <c r="BW19" s="14" t="s">
        <v>2245</v>
      </c>
      <c r="BX19" s="14" t="s">
        <v>1679</v>
      </c>
      <c r="CD19" s="14"/>
      <c r="CF19" s="14" t="s">
        <v>2685</v>
      </c>
      <c r="CG19" s="14" t="s">
        <v>1595</v>
      </c>
    </row>
    <row r="20" ht="379.5" spans="1:85">
      <c r="A20" s="38" t="s">
        <v>2686</v>
      </c>
      <c r="B20" s="12"/>
      <c r="C20" s="16"/>
      <c r="D20" s="39"/>
      <c r="E20" s="15"/>
      <c r="F20" s="15"/>
      <c r="G20" s="15"/>
      <c r="H20" s="40" t="s">
        <v>2687</v>
      </c>
      <c r="I20" s="16"/>
      <c r="J20" s="16"/>
      <c r="K20" s="76"/>
      <c r="L20" s="16"/>
      <c r="M20" s="77"/>
      <c r="N20" s="16"/>
      <c r="O20" s="16"/>
      <c r="P20" s="16"/>
      <c r="Q20" s="16"/>
      <c r="R20" s="16"/>
      <c r="S20" s="76"/>
      <c r="T20" s="16"/>
      <c r="U20" s="16"/>
      <c r="V20" s="16"/>
      <c r="W20" s="16"/>
      <c r="X20" s="16"/>
      <c r="Y20" s="16"/>
      <c r="Z20" s="16"/>
      <c r="AA20" s="16"/>
      <c r="AB20" s="16"/>
      <c r="AC20" s="16"/>
      <c r="AD20" s="16"/>
      <c r="AE20" s="16"/>
      <c r="AF20" s="16"/>
      <c r="AG20" s="16"/>
      <c r="AH20" s="16"/>
      <c r="AI20" s="16"/>
      <c r="AJ20" s="16"/>
      <c r="AK20" s="16" t="s">
        <v>2688</v>
      </c>
      <c r="AL20" s="16" t="s">
        <v>2688</v>
      </c>
      <c r="AM20" s="16" t="s">
        <v>2688</v>
      </c>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CD20" s="16"/>
      <c r="CF20" s="16"/>
      <c r="CG20" s="16"/>
    </row>
    <row r="21" s="1" customFormat="1" ht="409.5" spans="1:85">
      <c r="A21" s="21" t="s">
        <v>2689</v>
      </c>
      <c r="B21" s="22"/>
      <c r="C21" s="19" t="s">
        <v>2376</v>
      </c>
      <c r="D21" s="14" t="s">
        <v>2602</v>
      </c>
      <c r="E21" s="26" t="s">
        <v>2690</v>
      </c>
      <c r="F21" s="26" t="s">
        <v>2691</v>
      </c>
      <c r="G21" s="27"/>
      <c r="H21" s="28"/>
      <c r="I21" s="28"/>
      <c r="J21" s="28"/>
      <c r="K21" s="82"/>
      <c r="L21" s="28"/>
      <c r="M21" s="83"/>
      <c r="N21" s="28" t="s">
        <v>2692</v>
      </c>
      <c r="O21" s="28"/>
      <c r="P21" s="28"/>
      <c r="Q21" s="28"/>
      <c r="R21" s="28" t="s">
        <v>1741</v>
      </c>
      <c r="S21" s="82" t="s">
        <v>1753</v>
      </c>
      <c r="T21" s="28" t="s">
        <v>1753</v>
      </c>
      <c r="U21" s="28" t="s">
        <v>2693</v>
      </c>
      <c r="V21" s="28" t="s">
        <v>2694</v>
      </c>
      <c r="W21" s="28" t="s">
        <v>2695</v>
      </c>
      <c r="X21" s="28" t="s">
        <v>2696</v>
      </c>
      <c r="Y21" s="28" t="s">
        <v>2697</v>
      </c>
      <c r="Z21" s="28" t="s">
        <v>2698</v>
      </c>
      <c r="AA21" s="28" t="s">
        <v>2699</v>
      </c>
      <c r="AB21" s="28" t="s">
        <v>2700</v>
      </c>
      <c r="AC21" s="28" t="s">
        <v>2701</v>
      </c>
      <c r="AD21" s="28" t="s">
        <v>2702</v>
      </c>
      <c r="AE21" s="28" t="s">
        <v>2703</v>
      </c>
      <c r="AF21" s="28" t="s">
        <v>2461</v>
      </c>
      <c r="AG21" s="28" t="s">
        <v>2704</v>
      </c>
      <c r="AH21" s="28" t="s">
        <v>2705</v>
      </c>
      <c r="AI21" s="28" t="s">
        <v>2706</v>
      </c>
      <c r="AJ21" s="28" t="s">
        <v>2707</v>
      </c>
      <c r="AK21" s="28"/>
      <c r="AL21" s="28"/>
      <c r="AM21" s="28"/>
      <c r="AN21" s="28"/>
      <c r="AO21" s="28" t="s">
        <v>2708</v>
      </c>
      <c r="AP21" s="28" t="s">
        <v>2705</v>
      </c>
      <c r="AQ21" s="28" t="s">
        <v>2706</v>
      </c>
      <c r="AR21" s="28" t="s">
        <v>2709</v>
      </c>
      <c r="AS21" s="28"/>
      <c r="AT21" s="28" t="s">
        <v>2710</v>
      </c>
      <c r="AU21" s="28"/>
      <c r="AV21" s="28"/>
      <c r="AW21" s="28" t="s">
        <v>2711</v>
      </c>
      <c r="AX21" s="28" t="s">
        <v>2712</v>
      </c>
      <c r="AY21" s="28"/>
      <c r="AZ21" s="28"/>
      <c r="BA21" s="28"/>
      <c r="BB21" s="28" t="s">
        <v>2712</v>
      </c>
      <c r="BC21" s="28" t="s">
        <v>2713</v>
      </c>
      <c r="BD21" s="28"/>
      <c r="BE21" s="28"/>
      <c r="BF21" s="28" t="s">
        <v>2714</v>
      </c>
      <c r="BG21" s="28" t="s">
        <v>2538</v>
      </c>
      <c r="BH21" s="28" t="s">
        <v>2715</v>
      </c>
      <c r="BI21" s="28" t="s">
        <v>2716</v>
      </c>
      <c r="BJ21" s="28"/>
      <c r="BK21" s="28" t="s">
        <v>2717</v>
      </c>
      <c r="BL21" s="28" t="s">
        <v>2718</v>
      </c>
      <c r="BM21" s="28"/>
      <c r="BN21" s="28" t="s">
        <v>2719</v>
      </c>
      <c r="BO21" s="28"/>
      <c r="BP21" s="28"/>
      <c r="BQ21" s="28"/>
      <c r="BR21" s="28"/>
      <c r="BS21" s="28"/>
      <c r="BT21" s="28"/>
      <c r="BU21" s="28"/>
      <c r="BV21" s="28"/>
      <c r="BW21" s="28"/>
      <c r="BX21" s="28" t="s">
        <v>2720</v>
      </c>
      <c r="CD21" s="28"/>
      <c r="CF21" s="28"/>
      <c r="CG21" s="28" t="s">
        <v>2721</v>
      </c>
    </row>
    <row r="22" ht="42.75" spans="1:85">
      <c r="A22" s="17" t="s">
        <v>2722</v>
      </c>
      <c r="B22" s="8"/>
      <c r="C22" s="18" t="s">
        <v>2376</v>
      </c>
      <c r="D22" s="19" t="s">
        <v>2376</v>
      </c>
      <c r="E22" s="41" t="s">
        <v>1576</v>
      </c>
      <c r="F22" s="42" t="s">
        <v>2723</v>
      </c>
      <c r="G22" s="42" t="s">
        <v>2724</v>
      </c>
      <c r="H22" s="43" t="s">
        <v>2725</v>
      </c>
      <c r="I22" s="10" t="s">
        <v>2726</v>
      </c>
      <c r="J22" s="10" t="s">
        <v>2727</v>
      </c>
      <c r="K22" s="74" t="s">
        <v>2728</v>
      </c>
      <c r="L22" s="10" t="s">
        <v>2729</v>
      </c>
      <c r="M22" s="75"/>
      <c r="N22" s="10" t="s">
        <v>1688</v>
      </c>
      <c r="O22" s="144" t="s">
        <v>2730</v>
      </c>
      <c r="P22" s="10" t="s">
        <v>2731</v>
      </c>
      <c r="Q22" s="10">
        <v>1304422332</v>
      </c>
      <c r="R22" s="10" t="s">
        <v>1742</v>
      </c>
      <c r="S22" s="74" t="s">
        <v>1754</v>
      </c>
      <c r="T22" s="10" t="s">
        <v>1769</v>
      </c>
      <c r="U22" s="10" t="s">
        <v>2732</v>
      </c>
      <c r="V22" s="10">
        <v>36247528</v>
      </c>
      <c r="W22" s="10">
        <v>2082800963</v>
      </c>
      <c r="X22" s="10"/>
      <c r="Y22" s="10"/>
      <c r="Z22" s="10"/>
      <c r="AA22" s="10" t="s">
        <v>2733</v>
      </c>
      <c r="AB22" s="10"/>
      <c r="AC22" s="10" t="s">
        <v>2734</v>
      </c>
      <c r="AD22" s="10" t="s">
        <v>2735</v>
      </c>
      <c r="AE22" s="10" t="s">
        <v>2736</v>
      </c>
      <c r="AF22" s="10" t="s">
        <v>2737</v>
      </c>
      <c r="AG22" s="10" t="s">
        <v>2738</v>
      </c>
      <c r="AH22" s="10" t="s">
        <v>2739</v>
      </c>
      <c r="AI22" s="10" t="s">
        <v>2740</v>
      </c>
      <c r="AJ22" s="10" t="s">
        <v>2741</v>
      </c>
      <c r="AK22" s="10">
        <v>18024011757</v>
      </c>
      <c r="AL22" s="10" t="s">
        <v>2742</v>
      </c>
      <c r="AM22" s="10" t="s">
        <v>2743</v>
      </c>
      <c r="AN22" s="10" t="s">
        <v>2744</v>
      </c>
      <c r="AO22" s="10" t="s">
        <v>2745</v>
      </c>
      <c r="AP22" s="10" t="s">
        <v>2739</v>
      </c>
      <c r="AQ22" s="10" t="s">
        <v>2740</v>
      </c>
      <c r="AR22" s="10" t="s">
        <v>2342</v>
      </c>
      <c r="AS22" s="10" t="s">
        <v>2342</v>
      </c>
      <c r="AT22" s="10" t="s">
        <v>2342</v>
      </c>
      <c r="AU22" s="10" t="s">
        <v>2746</v>
      </c>
      <c r="AV22" s="10"/>
      <c r="AW22" s="10" t="s">
        <v>2747</v>
      </c>
      <c r="AX22" s="10" t="s">
        <v>2115</v>
      </c>
      <c r="AY22" s="10" t="s">
        <v>2137</v>
      </c>
      <c r="AZ22" s="10"/>
      <c r="BA22" s="10" t="s">
        <v>2165</v>
      </c>
      <c r="BB22" s="10" t="s">
        <v>2748</v>
      </c>
      <c r="BC22" s="10" t="s">
        <v>2221</v>
      </c>
      <c r="BD22" s="10" t="s">
        <v>2254</v>
      </c>
      <c r="BE22" s="10" t="s">
        <v>2221</v>
      </c>
      <c r="BF22" s="10" t="s">
        <v>2280</v>
      </c>
      <c r="BG22" s="10" t="s">
        <v>2749</v>
      </c>
      <c r="BH22" s="10" t="s">
        <v>2750</v>
      </c>
      <c r="BI22" s="10"/>
      <c r="BJ22" s="10"/>
      <c r="BK22" s="10" t="s">
        <v>2751</v>
      </c>
      <c r="BL22" s="10" t="s">
        <v>2752</v>
      </c>
      <c r="BM22" s="10" t="s">
        <v>2753</v>
      </c>
      <c r="BN22" s="10" t="s">
        <v>2754</v>
      </c>
      <c r="BO22" s="10" t="s">
        <v>1710</v>
      </c>
      <c r="BP22" s="10" t="s">
        <v>2036</v>
      </c>
      <c r="BQ22" s="10" t="s">
        <v>2755</v>
      </c>
      <c r="BR22" s="10" t="s">
        <v>2055</v>
      </c>
      <c r="BS22" s="10" t="s">
        <v>2188</v>
      </c>
      <c r="BT22" s="10" t="s">
        <v>2292</v>
      </c>
      <c r="BU22" s="10" t="s">
        <v>2210</v>
      </c>
      <c r="BV22" s="14" t="s">
        <v>2233</v>
      </c>
      <c r="BW22" s="14" t="s">
        <v>2244</v>
      </c>
      <c r="BX22" s="105" t="s">
        <v>2756</v>
      </c>
      <c r="CD22" s="10"/>
      <c r="CF22" s="10">
        <v>18319968068</v>
      </c>
      <c r="CG22" s="14" t="s">
        <v>1594</v>
      </c>
    </row>
    <row r="23" ht="42.75" spans="1:85">
      <c r="A23" s="17" t="s">
        <v>2757</v>
      </c>
      <c r="B23" s="8"/>
      <c r="C23" s="13" t="s">
        <v>2602</v>
      </c>
      <c r="D23" s="14" t="s">
        <v>2602</v>
      </c>
      <c r="E23" s="25"/>
      <c r="F23" s="25"/>
      <c r="G23" s="25"/>
      <c r="H23" s="13"/>
      <c r="I23" s="13"/>
      <c r="J23" s="13"/>
      <c r="K23" s="78"/>
      <c r="L23" s="13"/>
      <c r="M23" s="79"/>
      <c r="N23" s="13"/>
      <c r="O23" s="13"/>
      <c r="P23" s="13"/>
      <c r="Q23" s="13"/>
      <c r="R23" s="13"/>
      <c r="S23" s="78"/>
      <c r="T23" s="13"/>
      <c r="U23" s="13" t="s">
        <v>2602</v>
      </c>
      <c r="V23" s="13"/>
      <c r="W23" s="13"/>
      <c r="X23" s="13"/>
      <c r="Y23" s="13"/>
      <c r="Z23" s="13"/>
      <c r="AA23" s="13"/>
      <c r="AB23" s="13"/>
      <c r="AC23" s="13" t="s">
        <v>2758</v>
      </c>
      <c r="AD23" s="13"/>
      <c r="AE23" s="13"/>
      <c r="AF23" s="13" t="s">
        <v>2759</v>
      </c>
      <c r="AG23" s="13"/>
      <c r="AH23" s="13"/>
      <c r="AI23" s="13"/>
      <c r="AJ23" s="13" t="s">
        <v>2760</v>
      </c>
      <c r="AK23" s="13"/>
      <c r="AL23" s="13"/>
      <c r="AM23" s="13"/>
      <c r="AN23" s="13" t="s">
        <v>2759</v>
      </c>
      <c r="AO23" s="13"/>
      <c r="AP23" s="13"/>
      <c r="AQ23" s="13"/>
      <c r="AR23" s="13" t="s">
        <v>2761</v>
      </c>
      <c r="AS23" s="13" t="s">
        <v>2762</v>
      </c>
      <c r="AT23" s="13" t="s">
        <v>2763</v>
      </c>
      <c r="AU23" s="13" t="s">
        <v>2764</v>
      </c>
      <c r="AV23" s="13" t="s">
        <v>2765</v>
      </c>
      <c r="AW23" s="13" t="s">
        <v>2766</v>
      </c>
      <c r="AX23" s="13"/>
      <c r="AY23" s="13"/>
      <c r="AZ23" s="13"/>
      <c r="BA23" s="13"/>
      <c r="BB23" s="13" t="s">
        <v>2767</v>
      </c>
      <c r="BC23" s="13"/>
      <c r="BD23" s="13" t="s">
        <v>2768</v>
      </c>
      <c r="BE23" s="13"/>
      <c r="BF23" s="13"/>
      <c r="BG23" s="13"/>
      <c r="BH23" s="13" t="s">
        <v>2538</v>
      </c>
      <c r="BI23" s="13"/>
      <c r="BJ23" s="13"/>
      <c r="BK23" s="13"/>
      <c r="BL23" s="13"/>
      <c r="BM23" s="13"/>
      <c r="BN23" s="13"/>
      <c r="BO23" s="13"/>
      <c r="BP23" s="13" t="s">
        <v>2769</v>
      </c>
      <c r="BQ23" s="13"/>
      <c r="BR23" s="13"/>
      <c r="BS23" s="13"/>
      <c r="BT23" s="13"/>
      <c r="BU23" s="13"/>
      <c r="BV23" s="13"/>
      <c r="BW23" s="13"/>
      <c r="BX23" s="14" t="s">
        <v>2770</v>
      </c>
      <c r="CD23" s="13"/>
      <c r="CF23" s="13"/>
      <c r="CG23" s="13"/>
    </row>
    <row r="24" spans="1:85">
      <c r="A24" s="17" t="s">
        <v>2771</v>
      </c>
      <c r="B24" s="8"/>
      <c r="C24" s="8"/>
      <c r="D24" s="8"/>
      <c r="E24" s="25"/>
      <c r="F24" s="25"/>
      <c r="G24" s="25"/>
      <c r="H24" s="13"/>
      <c r="I24" s="13"/>
      <c r="J24" s="13"/>
      <c r="K24" s="78"/>
      <c r="L24" s="13"/>
      <c r="M24" s="79"/>
      <c r="N24" s="13"/>
      <c r="O24" s="13"/>
      <c r="P24" s="13"/>
      <c r="Q24" s="13"/>
      <c r="R24" s="13"/>
      <c r="S24" s="78"/>
      <c r="T24" s="13"/>
      <c r="U24" s="13"/>
      <c r="V24" s="13"/>
      <c r="W24" s="13"/>
      <c r="X24" s="13"/>
      <c r="Y24" s="13"/>
      <c r="Z24" s="13"/>
      <c r="AA24" s="13"/>
      <c r="AB24" s="13"/>
      <c r="AC24" s="13" t="s">
        <v>2772</v>
      </c>
      <c r="AD24" s="13"/>
      <c r="AE24" s="13"/>
      <c r="AF24" s="13" t="s">
        <v>2773</v>
      </c>
      <c r="AG24" s="13"/>
      <c r="AH24" s="13"/>
      <c r="AI24" s="13"/>
      <c r="AJ24" s="13"/>
      <c r="AK24" s="13"/>
      <c r="AL24" s="13"/>
      <c r="AM24" s="13"/>
      <c r="AN24" s="13" t="s">
        <v>2774</v>
      </c>
      <c r="AO24" s="13"/>
      <c r="AP24" s="13"/>
      <c r="AQ24" s="13"/>
      <c r="AR24" s="13" t="s">
        <v>2761</v>
      </c>
      <c r="AS24" s="13" t="s">
        <v>2762</v>
      </c>
      <c r="AT24" s="13" t="s">
        <v>2763</v>
      </c>
      <c r="AU24" s="13" t="s">
        <v>2764</v>
      </c>
      <c r="AV24" s="13" t="s">
        <v>2765</v>
      </c>
      <c r="AW24" s="13"/>
      <c r="AX24" s="13"/>
      <c r="AY24" s="13"/>
      <c r="AZ24" s="13"/>
      <c r="BA24" s="13"/>
      <c r="BB24" s="13"/>
      <c r="BC24" s="13"/>
      <c r="BD24" s="13"/>
      <c r="BE24" s="13"/>
      <c r="BF24" s="13"/>
      <c r="BG24" s="13" t="s">
        <v>2775</v>
      </c>
      <c r="BH24" s="13"/>
      <c r="BI24" s="13"/>
      <c r="BJ24" s="13"/>
      <c r="BK24" s="13"/>
      <c r="BL24" s="13"/>
      <c r="BM24" s="13"/>
      <c r="BN24" s="13"/>
      <c r="BO24" s="13"/>
      <c r="BP24" s="13"/>
      <c r="BQ24" s="13"/>
      <c r="BR24" s="13"/>
      <c r="BS24" s="13"/>
      <c r="BT24" s="13"/>
      <c r="BU24" s="13"/>
      <c r="BV24" s="13"/>
      <c r="BW24" s="13"/>
      <c r="BX24" s="13"/>
      <c r="CD24" s="13"/>
      <c r="CF24" s="13"/>
      <c r="CG24" s="13"/>
    </row>
    <row r="25" ht="45.75" spans="1:85">
      <c r="A25" s="44" t="s">
        <v>2776</v>
      </c>
      <c r="B25" s="22"/>
      <c r="C25" s="22"/>
      <c r="D25" s="14"/>
      <c r="E25" s="23" t="s">
        <v>2777</v>
      </c>
      <c r="F25" s="35"/>
      <c r="G25" s="23" t="s">
        <v>2778</v>
      </c>
      <c r="H25" s="24" t="s">
        <v>2779</v>
      </c>
      <c r="I25" s="14" t="s">
        <v>2780</v>
      </c>
      <c r="J25" s="14" t="s">
        <v>2781</v>
      </c>
      <c r="K25" s="80"/>
      <c r="L25" s="14"/>
      <c r="M25" s="81"/>
      <c r="N25" s="14" t="s">
        <v>2782</v>
      </c>
      <c r="O25" s="14"/>
      <c r="P25" s="14"/>
      <c r="Q25" s="14" t="s">
        <v>2783</v>
      </c>
      <c r="R25" s="14" t="s">
        <v>2784</v>
      </c>
      <c r="S25" s="80" t="s">
        <v>2785</v>
      </c>
      <c r="T25" s="14"/>
      <c r="U25" s="14" t="s">
        <v>2786</v>
      </c>
      <c r="V25" s="14" t="s">
        <v>2787</v>
      </c>
      <c r="W25" s="14" t="s">
        <v>2788</v>
      </c>
      <c r="X25" s="14"/>
      <c r="Y25" s="14" t="s">
        <v>2789</v>
      </c>
      <c r="Z25" s="14" t="s">
        <v>2790</v>
      </c>
      <c r="AA25" s="14" t="s">
        <v>2791</v>
      </c>
      <c r="AB25" s="14"/>
      <c r="AC25" s="14"/>
      <c r="AD25" s="14"/>
      <c r="AE25" s="14"/>
      <c r="AF25" s="14" t="s">
        <v>2342</v>
      </c>
      <c r="AG25" s="14"/>
      <c r="AH25" s="14"/>
      <c r="AI25" s="14" t="s">
        <v>2760</v>
      </c>
      <c r="AJ25" s="14" t="s">
        <v>2342</v>
      </c>
      <c r="AK25" s="14" t="s">
        <v>2342</v>
      </c>
      <c r="AL25" s="14" t="s">
        <v>2792</v>
      </c>
      <c r="AM25" s="14" t="s">
        <v>2793</v>
      </c>
      <c r="AN25" s="14" t="s">
        <v>2794</v>
      </c>
      <c r="AO25" s="14" t="s">
        <v>2763</v>
      </c>
      <c r="AP25" s="14" t="s">
        <v>2795</v>
      </c>
      <c r="AQ25" s="14" t="s">
        <v>2796</v>
      </c>
      <c r="AR25" s="14" t="s">
        <v>2761</v>
      </c>
      <c r="AS25" s="14" t="s">
        <v>2762</v>
      </c>
      <c r="AT25" s="14" t="s">
        <v>2763</v>
      </c>
      <c r="AU25" s="14" t="s">
        <v>2764</v>
      </c>
      <c r="AV25" s="14"/>
      <c r="AW25" s="14"/>
      <c r="AX25" s="14" t="s">
        <v>2797</v>
      </c>
      <c r="AY25" s="14" t="s">
        <v>2798</v>
      </c>
      <c r="AZ25" s="14"/>
      <c r="BA25" s="14"/>
      <c r="BB25" s="14"/>
      <c r="BC25" s="14" t="s">
        <v>2799</v>
      </c>
      <c r="BD25" s="14" t="s">
        <v>2768</v>
      </c>
      <c r="BE25" s="14"/>
      <c r="BF25" s="14" t="s">
        <v>2800</v>
      </c>
      <c r="BG25" s="14" t="s">
        <v>2780</v>
      </c>
      <c r="BH25" s="14" t="s">
        <v>2801</v>
      </c>
      <c r="BI25" s="14" t="s">
        <v>2802</v>
      </c>
      <c r="BJ25" s="14"/>
      <c r="BK25" s="14" t="s">
        <v>2803</v>
      </c>
      <c r="BL25" s="14" t="s">
        <v>2804</v>
      </c>
      <c r="BM25" s="14" t="s">
        <v>2805</v>
      </c>
      <c r="BN25" s="14" t="s">
        <v>2794</v>
      </c>
      <c r="BO25" s="14" t="s">
        <v>2794</v>
      </c>
      <c r="BP25" s="14" t="s">
        <v>2806</v>
      </c>
      <c r="BQ25" s="14"/>
      <c r="BR25" s="14"/>
      <c r="BS25" s="14"/>
      <c r="BT25" s="14"/>
      <c r="BU25" s="14"/>
      <c r="BV25" s="14"/>
      <c r="BW25" s="14"/>
      <c r="BX25" s="14"/>
      <c r="CD25" s="14"/>
      <c r="CF25" s="14"/>
      <c r="CG25" s="14"/>
    </row>
    <row r="26" ht="356.25" spans="1:85">
      <c r="A26" s="44" t="s">
        <v>2807</v>
      </c>
      <c r="B26" s="22"/>
      <c r="C26" s="22"/>
      <c r="D26" s="14"/>
      <c r="E26" s="23" t="s">
        <v>2808</v>
      </c>
      <c r="F26" s="35"/>
      <c r="G26" s="45" t="s">
        <v>2809</v>
      </c>
      <c r="H26" s="24" t="s">
        <v>2810</v>
      </c>
      <c r="I26" s="14" t="s">
        <v>2811</v>
      </c>
      <c r="J26" s="14"/>
      <c r="K26" s="80"/>
      <c r="L26" s="14"/>
      <c r="M26" s="81"/>
      <c r="N26" s="14" t="s">
        <v>2812</v>
      </c>
      <c r="O26" s="14"/>
      <c r="P26" s="14"/>
      <c r="Q26" s="14"/>
      <c r="R26" s="14"/>
      <c r="S26" s="80"/>
      <c r="T26" s="14"/>
      <c r="U26" s="14" t="s">
        <v>2813</v>
      </c>
      <c r="V26" s="14" t="s">
        <v>2814</v>
      </c>
      <c r="W26" s="14"/>
      <c r="X26" s="14"/>
      <c r="Y26" s="14"/>
      <c r="Z26" s="14" t="s">
        <v>2815</v>
      </c>
      <c r="AA26" s="14"/>
      <c r="AB26" s="14"/>
      <c r="AC26" s="14"/>
      <c r="AD26" s="14"/>
      <c r="AE26" s="14"/>
      <c r="AF26" s="14" t="s">
        <v>2342</v>
      </c>
      <c r="AG26" s="14"/>
      <c r="AH26" s="14"/>
      <c r="AI26" s="14" t="s">
        <v>2816</v>
      </c>
      <c r="AJ26" s="14"/>
      <c r="AK26" s="14"/>
      <c r="AL26" s="14"/>
      <c r="AM26" s="14"/>
      <c r="AN26" s="14" t="s">
        <v>2774</v>
      </c>
      <c r="AO26" s="14" t="s">
        <v>2817</v>
      </c>
      <c r="AP26" s="14"/>
      <c r="AQ26" s="14" t="s">
        <v>2818</v>
      </c>
      <c r="AR26" s="14" t="s">
        <v>2342</v>
      </c>
      <c r="AS26" s="14" t="s">
        <v>2762</v>
      </c>
      <c r="AT26" s="14" t="s">
        <v>2342</v>
      </c>
      <c r="AU26" s="14" t="s">
        <v>2819</v>
      </c>
      <c r="AV26" s="14"/>
      <c r="AW26" s="14"/>
      <c r="AX26" s="14" t="s">
        <v>2820</v>
      </c>
      <c r="AY26" s="14" t="s">
        <v>2821</v>
      </c>
      <c r="AZ26" s="14"/>
      <c r="BA26" s="14"/>
      <c r="BB26" s="14"/>
      <c r="BC26" s="14" t="s">
        <v>2822</v>
      </c>
      <c r="BD26" s="14" t="s">
        <v>2256</v>
      </c>
      <c r="BE26" s="14"/>
      <c r="BF26" s="14"/>
      <c r="BG26" s="14" t="s">
        <v>2823</v>
      </c>
      <c r="BH26" s="14"/>
      <c r="BI26" s="14" t="s">
        <v>2824</v>
      </c>
      <c r="BJ26" s="14"/>
      <c r="BK26" s="14"/>
      <c r="BL26" s="14" t="s">
        <v>2825</v>
      </c>
      <c r="BM26" s="14" t="s">
        <v>2826</v>
      </c>
      <c r="BN26" s="14" t="s">
        <v>2827</v>
      </c>
      <c r="BO26" s="14" t="s">
        <v>2827</v>
      </c>
      <c r="BP26" s="14"/>
      <c r="BQ26" s="14"/>
      <c r="BR26" s="14"/>
      <c r="BS26" s="14"/>
      <c r="BT26" s="14"/>
      <c r="BU26" s="14"/>
      <c r="BV26" s="14"/>
      <c r="BW26" s="14"/>
      <c r="BX26" s="14"/>
      <c r="CD26" s="14"/>
      <c r="CF26" s="14"/>
      <c r="CG26" s="14"/>
    </row>
    <row r="27" ht="85.5" spans="1:85">
      <c r="A27" s="44" t="s">
        <v>2828</v>
      </c>
      <c r="B27" s="22"/>
      <c r="C27" s="22"/>
      <c r="D27" s="14"/>
      <c r="E27" s="23" t="s">
        <v>2829</v>
      </c>
      <c r="F27" s="35"/>
      <c r="G27" s="26" t="s">
        <v>2830</v>
      </c>
      <c r="H27" s="28" t="s">
        <v>2831</v>
      </c>
      <c r="I27" s="14"/>
      <c r="J27" s="14" t="s">
        <v>2832</v>
      </c>
      <c r="K27" s="80"/>
      <c r="L27" s="14"/>
      <c r="M27" s="81"/>
      <c r="N27" s="14" t="s">
        <v>2833</v>
      </c>
      <c r="O27" s="14"/>
      <c r="P27" s="14"/>
      <c r="Q27" s="14"/>
      <c r="R27" s="14" t="s">
        <v>2834</v>
      </c>
      <c r="S27" s="80" t="s">
        <v>2835</v>
      </c>
      <c r="T27" s="14"/>
      <c r="U27" s="14" t="s">
        <v>2836</v>
      </c>
      <c r="V27" s="14" t="s">
        <v>2837</v>
      </c>
      <c r="W27" s="14"/>
      <c r="X27" s="14"/>
      <c r="Y27" s="14"/>
      <c r="Z27" s="14" t="s">
        <v>2838</v>
      </c>
      <c r="AA27" s="14" t="s">
        <v>2839</v>
      </c>
      <c r="AB27" s="14"/>
      <c r="AC27" s="14"/>
      <c r="AD27" s="14"/>
      <c r="AE27" s="14"/>
      <c r="AF27" s="14" t="s">
        <v>2342</v>
      </c>
      <c r="AG27" s="14"/>
      <c r="AH27" s="14"/>
      <c r="AI27" s="14" t="s">
        <v>2816</v>
      </c>
      <c r="AJ27" s="14" t="s">
        <v>2342</v>
      </c>
      <c r="AK27" s="14" t="s">
        <v>2342</v>
      </c>
      <c r="AL27" s="14" t="s">
        <v>2342</v>
      </c>
      <c r="AM27" s="14" t="s">
        <v>2342</v>
      </c>
      <c r="AN27" s="14" t="s">
        <v>2840</v>
      </c>
      <c r="AO27" s="14" t="s">
        <v>2841</v>
      </c>
      <c r="AP27" s="14"/>
      <c r="AQ27" s="14" t="s">
        <v>2842</v>
      </c>
      <c r="AR27" s="14" t="s">
        <v>2342</v>
      </c>
      <c r="AS27" s="14" t="s">
        <v>2762</v>
      </c>
      <c r="AT27" s="14" t="s">
        <v>2342</v>
      </c>
      <c r="AU27" s="14" t="s">
        <v>2819</v>
      </c>
      <c r="AV27" s="14"/>
      <c r="AW27" s="14"/>
      <c r="AX27" s="14"/>
      <c r="AY27" s="14" t="s">
        <v>2843</v>
      </c>
      <c r="AZ27" s="14"/>
      <c r="BA27" s="14"/>
      <c r="BB27" s="14"/>
      <c r="BC27" s="14" t="s">
        <v>2844</v>
      </c>
      <c r="BD27" s="14"/>
      <c r="BE27" s="14"/>
      <c r="BF27" s="14"/>
      <c r="BG27" s="14" t="s">
        <v>2845</v>
      </c>
      <c r="BH27" s="14" t="s">
        <v>2846</v>
      </c>
      <c r="BI27" s="14" t="s">
        <v>2847</v>
      </c>
      <c r="BJ27" s="14"/>
      <c r="BK27" s="14" t="s">
        <v>2848</v>
      </c>
      <c r="BL27" s="14" t="s">
        <v>2849</v>
      </c>
      <c r="BM27" s="14" t="s">
        <v>2850</v>
      </c>
      <c r="BN27" s="14" t="s">
        <v>2851</v>
      </c>
      <c r="BO27" s="14" t="s">
        <v>2851</v>
      </c>
      <c r="BP27" s="14"/>
      <c r="BQ27" s="14"/>
      <c r="BR27" s="14"/>
      <c r="BS27" s="14"/>
      <c r="BT27" s="14"/>
      <c r="BU27" s="14"/>
      <c r="BV27" s="14"/>
      <c r="BW27" s="14"/>
      <c r="BX27" s="14"/>
      <c r="CD27" s="14"/>
      <c r="CF27" s="14"/>
      <c r="CG27" s="14"/>
    </row>
    <row r="28" spans="1:85">
      <c r="A28" s="44" t="s">
        <v>2852</v>
      </c>
      <c r="B28" s="22"/>
      <c r="C28" s="22"/>
      <c r="D28" s="14"/>
      <c r="E28" s="35"/>
      <c r="F28" s="35"/>
      <c r="G28" s="45" t="s">
        <v>2853</v>
      </c>
      <c r="H28" s="24" t="s">
        <v>2854</v>
      </c>
      <c r="I28" s="14" t="s">
        <v>2855</v>
      </c>
      <c r="J28" s="14" t="s">
        <v>2856</v>
      </c>
      <c r="K28" s="80"/>
      <c r="L28" s="14"/>
      <c r="M28" s="81"/>
      <c r="N28" s="14"/>
      <c r="O28" s="14"/>
      <c r="P28" s="14"/>
      <c r="Q28" s="14"/>
      <c r="R28" s="14"/>
      <c r="S28" s="80"/>
      <c r="T28" s="14"/>
      <c r="U28" s="14" t="s">
        <v>2857</v>
      </c>
      <c r="V28" s="14" t="s">
        <v>2858</v>
      </c>
      <c r="W28" s="14" t="s">
        <v>2859</v>
      </c>
      <c r="X28" s="14" t="s">
        <v>2860</v>
      </c>
      <c r="Y28" s="14"/>
      <c r="Z28" s="14" t="s">
        <v>2861</v>
      </c>
      <c r="AA28" s="14" t="s">
        <v>2862</v>
      </c>
      <c r="AB28" s="14"/>
      <c r="AC28" s="14"/>
      <c r="AD28" s="14"/>
      <c r="AE28" s="14"/>
      <c r="AF28" s="14" t="s">
        <v>2342</v>
      </c>
      <c r="AG28" s="14"/>
      <c r="AH28" s="14"/>
      <c r="AI28" s="14"/>
      <c r="AJ28" s="14"/>
      <c r="AK28" s="14"/>
      <c r="AL28" s="14"/>
      <c r="AM28" s="14"/>
      <c r="AN28" s="14"/>
      <c r="AO28" s="14"/>
      <c r="AP28" s="14" t="s">
        <v>2863</v>
      </c>
      <c r="AQ28" s="14"/>
      <c r="AR28" s="14" t="s">
        <v>2864</v>
      </c>
      <c r="AS28" s="14" t="s">
        <v>2762</v>
      </c>
      <c r="AT28" s="14" t="s">
        <v>2865</v>
      </c>
      <c r="AU28" s="14" t="s">
        <v>2819</v>
      </c>
      <c r="AV28" s="14"/>
      <c r="AW28" s="14"/>
      <c r="AX28" s="14"/>
      <c r="AY28" s="14"/>
      <c r="AZ28" s="14"/>
      <c r="BA28" s="14" t="s">
        <v>2866</v>
      </c>
      <c r="BB28" s="14"/>
      <c r="BC28" s="14"/>
      <c r="BD28" s="14"/>
      <c r="BE28" s="14"/>
      <c r="BF28" s="14"/>
      <c r="BG28" s="14" t="s">
        <v>2867</v>
      </c>
      <c r="BH28" s="14" t="s">
        <v>2868</v>
      </c>
      <c r="BI28" s="14" t="s">
        <v>2869</v>
      </c>
      <c r="BJ28" s="14"/>
      <c r="BK28" s="14"/>
      <c r="BL28" s="14"/>
      <c r="BM28" s="14" t="s">
        <v>2870</v>
      </c>
      <c r="BN28" s="14"/>
      <c r="BO28" s="14"/>
      <c r="BP28" s="14"/>
      <c r="BQ28" s="14"/>
      <c r="BR28" s="14"/>
      <c r="BS28" s="14"/>
      <c r="BT28" s="14"/>
      <c r="BU28" s="14"/>
      <c r="BV28" s="14"/>
      <c r="BW28" s="14"/>
      <c r="BX28" s="14"/>
      <c r="CD28" s="14"/>
      <c r="CF28" s="14"/>
      <c r="CG28" s="14"/>
    </row>
    <row r="29" ht="185.25" spans="1:85">
      <c r="A29" s="44" t="s">
        <v>2871</v>
      </c>
      <c r="B29" s="22"/>
      <c r="C29" s="22"/>
      <c r="D29" s="14"/>
      <c r="E29" s="35"/>
      <c r="F29" s="35"/>
      <c r="G29" s="45" t="s">
        <v>2872</v>
      </c>
      <c r="H29" s="46" t="s">
        <v>2873</v>
      </c>
      <c r="I29" s="14" t="s">
        <v>2874</v>
      </c>
      <c r="J29" s="14"/>
      <c r="K29" s="80"/>
      <c r="L29" s="14"/>
      <c r="M29" s="81"/>
      <c r="N29" s="14"/>
      <c r="O29" s="14"/>
      <c r="P29" s="14"/>
      <c r="Q29" s="14"/>
      <c r="R29" s="14"/>
      <c r="S29" s="80"/>
      <c r="T29" s="14"/>
      <c r="U29" s="14" t="s">
        <v>2875</v>
      </c>
      <c r="V29" s="14" t="s">
        <v>2876</v>
      </c>
      <c r="W29" s="14"/>
      <c r="X29" s="14" t="s">
        <v>2877</v>
      </c>
      <c r="Y29" s="14"/>
      <c r="Z29" s="14" t="s">
        <v>2878</v>
      </c>
      <c r="AA29" s="14"/>
      <c r="AB29" s="14"/>
      <c r="AC29" s="14"/>
      <c r="AD29" s="14"/>
      <c r="AE29" s="14"/>
      <c r="AF29" s="14" t="s">
        <v>2342</v>
      </c>
      <c r="AG29" s="14"/>
      <c r="AH29" s="14"/>
      <c r="AI29" s="14"/>
      <c r="AJ29" s="14"/>
      <c r="AK29" s="14"/>
      <c r="AL29" s="14"/>
      <c r="AM29" s="14"/>
      <c r="AN29" s="14"/>
      <c r="AO29" s="14"/>
      <c r="AP29" s="14"/>
      <c r="AQ29" s="14"/>
      <c r="AR29" s="14" t="s">
        <v>2342</v>
      </c>
      <c r="AS29" s="14" t="s">
        <v>2762</v>
      </c>
      <c r="AT29" s="14" t="s">
        <v>2342</v>
      </c>
      <c r="AU29" s="14" t="s">
        <v>2342</v>
      </c>
      <c r="AV29" s="14"/>
      <c r="AW29" s="14"/>
      <c r="AX29" s="14"/>
      <c r="AY29" s="14"/>
      <c r="AZ29" s="14"/>
      <c r="BA29" s="14"/>
      <c r="BB29" s="14"/>
      <c r="BC29" s="14"/>
      <c r="BD29" s="14"/>
      <c r="BE29" s="14"/>
      <c r="BF29" s="14"/>
      <c r="BG29" s="14" t="s">
        <v>2879</v>
      </c>
      <c r="BH29" s="14"/>
      <c r="BI29" s="14" t="s">
        <v>2880</v>
      </c>
      <c r="BJ29" s="14"/>
      <c r="BK29" s="14"/>
      <c r="BL29" s="14"/>
      <c r="BM29" s="14" t="s">
        <v>2881</v>
      </c>
      <c r="BN29" s="14"/>
      <c r="BO29" s="14"/>
      <c r="BP29" s="14"/>
      <c r="BQ29" s="14"/>
      <c r="BR29" s="14"/>
      <c r="BS29" s="14"/>
      <c r="BT29" s="14"/>
      <c r="BU29" s="14"/>
      <c r="BV29" s="14"/>
      <c r="BW29" s="14"/>
      <c r="BX29" s="14"/>
      <c r="CD29" s="14"/>
      <c r="CF29" s="14"/>
      <c r="CG29" s="14"/>
    </row>
    <row r="30" ht="71.25" spans="1:85">
      <c r="A30" s="44" t="s">
        <v>2882</v>
      </c>
      <c r="B30" s="22"/>
      <c r="C30" s="22"/>
      <c r="D30" s="14"/>
      <c r="E30" s="35"/>
      <c r="F30" s="35"/>
      <c r="G30" s="26" t="s">
        <v>2883</v>
      </c>
      <c r="H30" s="47" t="s">
        <v>2884</v>
      </c>
      <c r="I30" s="14"/>
      <c r="J30" s="14" t="s">
        <v>2885</v>
      </c>
      <c r="K30" s="80"/>
      <c r="L30" s="14"/>
      <c r="M30" s="81"/>
      <c r="N30" s="14"/>
      <c r="O30" s="14"/>
      <c r="P30" s="14"/>
      <c r="Q30" s="14"/>
      <c r="R30" s="14"/>
      <c r="S30" s="80"/>
      <c r="T30" s="14"/>
      <c r="U30" s="14" t="s">
        <v>2886</v>
      </c>
      <c r="V30" s="14"/>
      <c r="W30" s="14"/>
      <c r="X30" s="14" t="s">
        <v>2877</v>
      </c>
      <c r="Y30" s="14"/>
      <c r="Z30" s="14" t="s">
        <v>2887</v>
      </c>
      <c r="AA30" s="14" t="s">
        <v>2888</v>
      </c>
      <c r="AB30" s="14"/>
      <c r="AC30" s="14"/>
      <c r="AD30" s="14"/>
      <c r="AE30" s="14"/>
      <c r="AF30" s="14" t="s">
        <v>2342</v>
      </c>
      <c r="AG30" s="14"/>
      <c r="AH30" s="14"/>
      <c r="AI30" s="14"/>
      <c r="AJ30" s="14"/>
      <c r="AK30" s="14"/>
      <c r="AL30" s="14"/>
      <c r="AM30" s="14"/>
      <c r="AN30" s="14"/>
      <c r="AO30" s="14"/>
      <c r="AP30" s="14"/>
      <c r="AQ30" s="14"/>
      <c r="AR30" s="14" t="s">
        <v>2342</v>
      </c>
      <c r="AS30" s="14" t="s">
        <v>2762</v>
      </c>
      <c r="AT30" s="14" t="s">
        <v>2342</v>
      </c>
      <c r="AU30" s="14" t="s">
        <v>2342</v>
      </c>
      <c r="AV30" s="14"/>
      <c r="AW30" s="14"/>
      <c r="AX30" s="14"/>
      <c r="AY30" s="14"/>
      <c r="AZ30" s="14"/>
      <c r="BA30" s="14"/>
      <c r="BB30" s="14"/>
      <c r="BC30" s="14"/>
      <c r="BD30" s="14"/>
      <c r="BE30" s="14"/>
      <c r="BF30" s="14"/>
      <c r="BG30" s="14" t="s">
        <v>2889</v>
      </c>
      <c r="BH30" s="14" t="s">
        <v>2846</v>
      </c>
      <c r="BI30" s="14" t="s">
        <v>2847</v>
      </c>
      <c r="BJ30" s="14"/>
      <c r="BK30" s="14"/>
      <c r="BL30" s="14"/>
      <c r="BM30" s="14" t="s">
        <v>2890</v>
      </c>
      <c r="BN30" s="14"/>
      <c r="BO30" s="14"/>
      <c r="BP30" s="14"/>
      <c r="BQ30" s="14"/>
      <c r="BR30" s="14"/>
      <c r="BS30" s="14"/>
      <c r="BT30" s="14"/>
      <c r="BU30" s="14"/>
      <c r="BV30" s="14"/>
      <c r="BW30" s="14"/>
      <c r="BX30" s="14"/>
      <c r="CD30" s="14"/>
      <c r="CF30" s="14"/>
      <c r="CG30" s="14"/>
    </row>
    <row r="31" ht="37.5" spans="1:85">
      <c r="A31" s="44" t="s">
        <v>2891</v>
      </c>
      <c r="B31" s="22"/>
      <c r="C31" s="22"/>
      <c r="D31" s="14"/>
      <c r="E31" s="23" t="s">
        <v>2892</v>
      </c>
      <c r="F31" s="23" t="s">
        <v>2893</v>
      </c>
      <c r="G31" s="23" t="s">
        <v>2894</v>
      </c>
      <c r="H31" s="46"/>
      <c r="I31" s="14"/>
      <c r="J31" s="14"/>
      <c r="K31" s="80"/>
      <c r="L31" s="14"/>
      <c r="M31" s="81"/>
      <c r="N31" s="14"/>
      <c r="O31" s="14" t="s">
        <v>2895</v>
      </c>
      <c r="P31" s="14"/>
      <c r="Q31" s="14"/>
      <c r="R31" s="14"/>
      <c r="S31" s="80"/>
      <c r="T31" s="14" t="s">
        <v>2896</v>
      </c>
      <c r="U31" s="14" t="s">
        <v>2897</v>
      </c>
      <c r="V31" s="14" t="s">
        <v>2898</v>
      </c>
      <c r="W31" s="14"/>
      <c r="X31" s="14" t="s">
        <v>2899</v>
      </c>
      <c r="Y31" s="14"/>
      <c r="Z31" s="14" t="s">
        <v>2900</v>
      </c>
      <c r="AA31" s="14"/>
      <c r="AB31" s="14" t="s">
        <v>2901</v>
      </c>
      <c r="AC31" s="14" t="s">
        <v>2902</v>
      </c>
      <c r="AD31" s="14" t="s">
        <v>2903</v>
      </c>
      <c r="AE31" s="14"/>
      <c r="AF31" s="14" t="s">
        <v>2900</v>
      </c>
      <c r="AG31" s="14" t="s">
        <v>2904</v>
      </c>
      <c r="AH31" s="14" t="s">
        <v>2904</v>
      </c>
      <c r="AI31" s="14"/>
      <c r="AJ31" s="14" t="s">
        <v>2905</v>
      </c>
      <c r="AK31" s="14" t="s">
        <v>2906</v>
      </c>
      <c r="AL31" s="14" t="s">
        <v>2342</v>
      </c>
      <c r="AM31" s="14" t="s">
        <v>2342</v>
      </c>
      <c r="AN31" s="14" t="s">
        <v>2907</v>
      </c>
      <c r="AO31" s="14"/>
      <c r="AP31" s="14"/>
      <c r="AQ31" s="14"/>
      <c r="AR31" s="14" t="s">
        <v>2342</v>
      </c>
      <c r="AS31" s="14" t="s">
        <v>2762</v>
      </c>
      <c r="AT31" s="14" t="s">
        <v>2342</v>
      </c>
      <c r="AU31" s="14" t="s">
        <v>2342</v>
      </c>
      <c r="AV31" s="14"/>
      <c r="AW31" s="14"/>
      <c r="AX31" s="14"/>
      <c r="AY31" s="14"/>
      <c r="AZ31" s="14"/>
      <c r="BA31" s="14"/>
      <c r="BB31" s="14"/>
      <c r="BC31" s="14"/>
      <c r="BD31" s="14"/>
      <c r="BE31" s="14"/>
      <c r="BF31" s="14"/>
      <c r="BG31" s="14"/>
      <c r="BH31" s="14" t="s">
        <v>2538</v>
      </c>
      <c r="BI31" s="14" t="s">
        <v>2908</v>
      </c>
      <c r="BJ31" s="14"/>
      <c r="BK31" s="14"/>
      <c r="BL31" s="14"/>
      <c r="BM31" s="14" t="s">
        <v>2909</v>
      </c>
      <c r="BN31" s="14"/>
      <c r="BO31" s="14"/>
      <c r="BP31" s="14"/>
      <c r="BQ31" s="14"/>
      <c r="BR31" s="14"/>
      <c r="BS31" s="14"/>
      <c r="BT31" s="14"/>
      <c r="BU31" s="14"/>
      <c r="BV31" s="14"/>
      <c r="BW31" s="14"/>
      <c r="BX31" s="14"/>
      <c r="CD31" s="14"/>
      <c r="CF31" s="14"/>
      <c r="CG31" s="14"/>
    </row>
    <row r="32" ht="409.5" spans="1:85">
      <c r="A32" s="44" t="s">
        <v>2910</v>
      </c>
      <c r="B32" s="22"/>
      <c r="C32" s="22"/>
      <c r="D32" s="14"/>
      <c r="E32" s="23" t="s">
        <v>2911</v>
      </c>
      <c r="F32" s="23" t="s">
        <v>2912</v>
      </c>
      <c r="G32" s="23" t="s">
        <v>2913</v>
      </c>
      <c r="H32" s="46" t="s">
        <v>2914</v>
      </c>
      <c r="I32" s="14"/>
      <c r="J32" s="14"/>
      <c r="K32" s="80"/>
      <c r="L32" s="14"/>
      <c r="M32" s="81"/>
      <c r="N32" s="14"/>
      <c r="O32" s="14" t="s">
        <v>2915</v>
      </c>
      <c r="P32" s="14"/>
      <c r="Q32" s="14"/>
      <c r="R32" s="14"/>
      <c r="S32" s="80"/>
      <c r="T32" s="14"/>
      <c r="U32" s="14" t="s">
        <v>2916</v>
      </c>
      <c r="V32" s="14"/>
      <c r="W32" s="14"/>
      <c r="X32" s="14" t="s">
        <v>2917</v>
      </c>
      <c r="Y32" s="14"/>
      <c r="Z32" s="14" t="s">
        <v>2918</v>
      </c>
      <c r="AA32" s="14"/>
      <c r="AB32" s="14" t="s">
        <v>2919</v>
      </c>
      <c r="AC32" s="14"/>
      <c r="AD32" s="14" t="s">
        <v>2920</v>
      </c>
      <c r="AE32" s="14"/>
      <c r="AF32" s="14" t="s">
        <v>2921</v>
      </c>
      <c r="AG32" s="14" t="s">
        <v>2922</v>
      </c>
      <c r="AH32" s="14" t="s">
        <v>2922</v>
      </c>
      <c r="AI32" s="14"/>
      <c r="AJ32" s="14"/>
      <c r="AK32" s="14"/>
      <c r="AL32" s="14"/>
      <c r="AM32" s="14"/>
      <c r="AN32" s="14" t="s">
        <v>2923</v>
      </c>
      <c r="AO32" s="14"/>
      <c r="AP32" s="14"/>
      <c r="AQ32" s="14"/>
      <c r="AR32" s="14" t="s">
        <v>2342</v>
      </c>
      <c r="AS32" s="14" t="s">
        <v>2762</v>
      </c>
      <c r="AT32" s="14" t="s">
        <v>2342</v>
      </c>
      <c r="AU32" s="14" t="s">
        <v>2342</v>
      </c>
      <c r="AV32" s="14"/>
      <c r="AW32" s="14"/>
      <c r="AX32" s="14"/>
      <c r="AY32" s="14"/>
      <c r="AZ32" s="14"/>
      <c r="BA32" s="14"/>
      <c r="BB32" s="14"/>
      <c r="BC32" s="14"/>
      <c r="BD32" s="14"/>
      <c r="BE32" s="14"/>
      <c r="BF32" s="14"/>
      <c r="BG32" s="14"/>
      <c r="BH32" s="14" t="s">
        <v>2538</v>
      </c>
      <c r="BI32" s="14" t="s">
        <v>2924</v>
      </c>
      <c r="BJ32" s="14"/>
      <c r="BK32" s="14"/>
      <c r="BL32" s="14"/>
      <c r="BM32" s="14" t="s">
        <v>2925</v>
      </c>
      <c r="BN32" s="14"/>
      <c r="BO32" s="14"/>
      <c r="BP32" s="14"/>
      <c r="BQ32" s="14"/>
      <c r="BR32" s="14"/>
      <c r="BS32" s="14"/>
      <c r="BT32" s="14"/>
      <c r="BU32" s="14"/>
      <c r="BV32" s="14"/>
      <c r="BW32" s="14"/>
      <c r="BX32" s="14"/>
      <c r="CD32" s="14"/>
      <c r="CF32" s="14"/>
      <c r="CG32" s="14"/>
    </row>
    <row r="33" ht="42.75" spans="1:85">
      <c r="A33" s="44" t="s">
        <v>2926</v>
      </c>
      <c r="B33" s="22"/>
      <c r="C33" s="22"/>
      <c r="D33" s="14"/>
      <c r="E33" s="23" t="s">
        <v>2927</v>
      </c>
      <c r="F33" s="26" t="s">
        <v>2928</v>
      </c>
      <c r="G33" s="23" t="s">
        <v>2929</v>
      </c>
      <c r="H33" s="14"/>
      <c r="I33" s="14"/>
      <c r="J33" s="14"/>
      <c r="K33" s="80"/>
      <c r="L33" s="14"/>
      <c r="M33" s="81"/>
      <c r="N33" s="14"/>
      <c r="O33" s="14"/>
      <c r="P33" s="14"/>
      <c r="Q33" s="14"/>
      <c r="R33" s="14"/>
      <c r="S33" s="80"/>
      <c r="T33" s="14" t="s">
        <v>2930</v>
      </c>
      <c r="U33" s="14" t="s">
        <v>2931</v>
      </c>
      <c r="V33" s="14" t="s">
        <v>2932</v>
      </c>
      <c r="W33" s="14"/>
      <c r="X33" s="14" t="s">
        <v>2917</v>
      </c>
      <c r="Y33" s="14"/>
      <c r="Z33" s="14" t="s">
        <v>2933</v>
      </c>
      <c r="AA33" s="14"/>
      <c r="AB33" s="14" t="s">
        <v>2934</v>
      </c>
      <c r="AC33" s="14" t="s">
        <v>2935</v>
      </c>
      <c r="AD33" s="14" t="s">
        <v>2936</v>
      </c>
      <c r="AE33" s="14"/>
      <c r="AF33" s="14" t="s">
        <v>2921</v>
      </c>
      <c r="AG33" s="14"/>
      <c r="AH33" s="14"/>
      <c r="AI33" s="14"/>
      <c r="AJ33" s="14"/>
      <c r="AK33" s="14"/>
      <c r="AL33" s="14"/>
      <c r="AM33" s="14"/>
      <c r="AN33" s="14" t="s">
        <v>2937</v>
      </c>
      <c r="AO33" s="14"/>
      <c r="AP33" s="14"/>
      <c r="AQ33" s="14"/>
      <c r="AR33" s="14" t="s">
        <v>2342</v>
      </c>
      <c r="AS33" s="14" t="s">
        <v>2762</v>
      </c>
      <c r="AT33" s="14" t="s">
        <v>2342</v>
      </c>
      <c r="AU33" s="14" t="s">
        <v>2342</v>
      </c>
      <c r="AV33" s="14"/>
      <c r="AW33" s="14"/>
      <c r="AX33" s="14"/>
      <c r="AY33" s="14"/>
      <c r="AZ33" s="14"/>
      <c r="BA33" s="14"/>
      <c r="BB33" s="14"/>
      <c r="BC33" s="14"/>
      <c r="BD33" s="14"/>
      <c r="BE33" s="14"/>
      <c r="BF33" s="14"/>
      <c r="BG33" s="14"/>
      <c r="BH33" s="14"/>
      <c r="BI33" s="14" t="s">
        <v>2847</v>
      </c>
      <c r="BJ33" s="14"/>
      <c r="BK33" s="14"/>
      <c r="BL33" s="14"/>
      <c r="BM33" s="14" t="s">
        <v>2938</v>
      </c>
      <c r="BN33" s="14"/>
      <c r="BO33" s="14"/>
      <c r="BP33" s="14"/>
      <c r="BQ33" s="14"/>
      <c r="BR33" s="14"/>
      <c r="BS33" s="14"/>
      <c r="BT33" s="14"/>
      <c r="BU33" s="14"/>
      <c r="BV33" s="14"/>
      <c r="BW33" s="14"/>
      <c r="BX33" s="14"/>
      <c r="CD33" s="14"/>
      <c r="CF33" s="14"/>
      <c r="CG33" s="14"/>
    </row>
    <row r="34" spans="1:85">
      <c r="A34" s="44" t="s">
        <v>2939</v>
      </c>
      <c r="B34" s="22"/>
      <c r="C34" s="22"/>
      <c r="D34" s="14"/>
      <c r="E34" s="23" t="s">
        <v>2940</v>
      </c>
      <c r="F34" s="35"/>
      <c r="G34" s="35"/>
      <c r="H34" s="14"/>
      <c r="I34" s="14"/>
      <c r="J34" s="14"/>
      <c r="K34" s="80"/>
      <c r="L34" s="14"/>
      <c r="M34" s="81"/>
      <c r="N34" s="14"/>
      <c r="O34" s="14"/>
      <c r="P34" s="14"/>
      <c r="Q34" s="14"/>
      <c r="R34" s="14"/>
      <c r="S34" s="80"/>
      <c r="T34" s="14"/>
      <c r="U34" s="14"/>
      <c r="V34" s="14" t="s">
        <v>2941</v>
      </c>
      <c r="W34" s="14"/>
      <c r="X34" s="14"/>
      <c r="Y34" s="14"/>
      <c r="Z34" s="14"/>
      <c r="AA34" s="14"/>
      <c r="AB34" s="14" t="s">
        <v>2942</v>
      </c>
      <c r="AC34" s="14" t="s">
        <v>2943</v>
      </c>
      <c r="AD34" s="14"/>
      <c r="AE34" s="14"/>
      <c r="AF34" s="14"/>
      <c r="AG34" s="14"/>
      <c r="AH34" s="14"/>
      <c r="AI34" s="14"/>
      <c r="AJ34" s="14" t="s">
        <v>2944</v>
      </c>
      <c r="AK34" s="14"/>
      <c r="AL34" s="14"/>
      <c r="AM34" s="14"/>
      <c r="AN34" s="14"/>
      <c r="AO34" s="14"/>
      <c r="AP34" s="14"/>
      <c r="AQ34" s="14"/>
      <c r="AR34" s="14" t="s">
        <v>2342</v>
      </c>
      <c r="AS34" s="14" t="s">
        <v>2762</v>
      </c>
      <c r="AT34" s="14" t="s">
        <v>2342</v>
      </c>
      <c r="AU34" s="14" t="s">
        <v>2342</v>
      </c>
      <c r="AV34" s="14"/>
      <c r="AW34" s="14"/>
      <c r="AX34" s="14"/>
      <c r="AY34" s="14"/>
      <c r="AZ34" s="14"/>
      <c r="BA34" s="14"/>
      <c r="BB34" s="14"/>
      <c r="BC34" s="14"/>
      <c r="BD34" s="14"/>
      <c r="BE34" s="14"/>
      <c r="BF34" s="14"/>
      <c r="BG34" s="14"/>
      <c r="BH34" s="14"/>
      <c r="BI34" s="14"/>
      <c r="BJ34" s="14"/>
      <c r="BK34" s="14"/>
      <c r="BL34" s="14"/>
      <c r="BM34" s="14" t="s">
        <v>2945</v>
      </c>
      <c r="BN34" s="14"/>
      <c r="BO34" s="14"/>
      <c r="BP34" s="14"/>
      <c r="BQ34" s="14"/>
      <c r="BR34" s="14"/>
      <c r="BS34" s="14"/>
      <c r="BT34" s="14"/>
      <c r="BU34" s="14"/>
      <c r="BV34" s="14"/>
      <c r="BW34" s="14"/>
      <c r="BX34" s="14"/>
      <c r="CD34" s="14"/>
      <c r="CF34" s="14"/>
      <c r="CG34" s="14"/>
    </row>
    <row r="35" ht="409.5" spans="1:85">
      <c r="A35" s="44" t="s">
        <v>2946</v>
      </c>
      <c r="B35" s="22"/>
      <c r="C35" s="22"/>
      <c r="D35" s="14"/>
      <c r="E35" s="23" t="s">
        <v>2947</v>
      </c>
      <c r="F35" s="35"/>
      <c r="G35" s="35"/>
      <c r="H35" s="14"/>
      <c r="I35" s="14"/>
      <c r="J35" s="14"/>
      <c r="K35" s="80"/>
      <c r="L35" s="14"/>
      <c r="M35" s="81"/>
      <c r="N35" s="14"/>
      <c r="O35" s="14"/>
      <c r="P35" s="14"/>
      <c r="Q35" s="14"/>
      <c r="R35" s="14"/>
      <c r="S35" s="80"/>
      <c r="T35" s="14"/>
      <c r="U35" s="14"/>
      <c r="V35" s="14"/>
      <c r="W35" s="14"/>
      <c r="X35" s="14"/>
      <c r="Y35" s="14"/>
      <c r="Z35" s="14"/>
      <c r="AA35" s="14"/>
      <c r="AB35" s="14" t="s">
        <v>2948</v>
      </c>
      <c r="AC35" s="14"/>
      <c r="AD35" s="14"/>
      <c r="AE35" s="14"/>
      <c r="AF35" s="14"/>
      <c r="AG35" s="14"/>
      <c r="AH35" s="14"/>
      <c r="AI35" s="14"/>
      <c r="AJ35" s="14"/>
      <c r="AK35" s="14"/>
      <c r="AL35" s="14"/>
      <c r="AM35" s="14"/>
      <c r="AN35" s="14"/>
      <c r="AO35" s="14"/>
      <c r="AP35" s="14"/>
      <c r="AQ35" s="14"/>
      <c r="AR35" s="14" t="s">
        <v>2342</v>
      </c>
      <c r="AS35" s="14" t="s">
        <v>2762</v>
      </c>
      <c r="AT35" s="14" t="s">
        <v>2342</v>
      </c>
      <c r="AU35" s="14" t="s">
        <v>2342</v>
      </c>
      <c r="AV35" s="14"/>
      <c r="AW35" s="14"/>
      <c r="AX35" s="14"/>
      <c r="AY35" s="14"/>
      <c r="AZ35" s="14"/>
      <c r="BA35" s="14"/>
      <c r="BB35" s="14"/>
      <c r="BC35" s="14"/>
      <c r="BD35" s="14"/>
      <c r="BE35" s="14"/>
      <c r="BF35" s="14"/>
      <c r="BG35" s="14"/>
      <c r="BH35" s="14"/>
      <c r="BI35" s="14"/>
      <c r="BJ35" s="14"/>
      <c r="BK35" s="14"/>
      <c r="BL35" s="14"/>
      <c r="BM35" s="14" t="s">
        <v>2949</v>
      </c>
      <c r="BN35" s="14"/>
      <c r="BO35" s="14"/>
      <c r="BP35" s="14"/>
      <c r="BQ35" s="14"/>
      <c r="BR35" s="14"/>
      <c r="BS35" s="14"/>
      <c r="BT35" s="14"/>
      <c r="BU35" s="14"/>
      <c r="BV35" s="14"/>
      <c r="BW35" s="14"/>
      <c r="BX35" s="14"/>
      <c r="CD35" s="14"/>
      <c r="CF35" s="14"/>
      <c r="CG35" s="14"/>
    </row>
    <row r="36" ht="63.75" spans="1:85">
      <c r="A36" s="44" t="s">
        <v>2950</v>
      </c>
      <c r="B36" s="22"/>
      <c r="C36" s="22"/>
      <c r="D36" s="14"/>
      <c r="E36" s="23" t="s">
        <v>2951</v>
      </c>
      <c r="F36" s="35"/>
      <c r="G36" s="35"/>
      <c r="H36" s="14"/>
      <c r="I36" s="14"/>
      <c r="J36" s="14"/>
      <c r="K36" s="80"/>
      <c r="L36" s="14"/>
      <c r="M36" s="81"/>
      <c r="N36" s="14"/>
      <c r="O36" s="14"/>
      <c r="P36" s="14"/>
      <c r="Q36" s="14"/>
      <c r="R36" s="14"/>
      <c r="S36" s="80"/>
      <c r="T36" s="14"/>
      <c r="U36" s="14"/>
      <c r="V36" s="14" t="s">
        <v>2952</v>
      </c>
      <c r="W36" s="14"/>
      <c r="X36" s="14"/>
      <c r="Y36" s="14"/>
      <c r="Z36" s="14"/>
      <c r="AA36" s="14"/>
      <c r="AB36" s="14" t="s">
        <v>2953</v>
      </c>
      <c r="AC36" s="14" t="s">
        <v>2954</v>
      </c>
      <c r="AD36" s="14"/>
      <c r="AE36" s="14"/>
      <c r="AF36" s="14"/>
      <c r="AG36" s="14"/>
      <c r="AH36" s="14"/>
      <c r="AI36" s="14"/>
      <c r="AJ36" s="14"/>
      <c r="AK36" s="14"/>
      <c r="AL36" s="14"/>
      <c r="AM36" s="14"/>
      <c r="AN36" s="14"/>
      <c r="AO36" s="14"/>
      <c r="AP36" s="14"/>
      <c r="AQ36" s="14"/>
      <c r="AR36" s="14" t="s">
        <v>2342</v>
      </c>
      <c r="AS36" s="14" t="s">
        <v>2762</v>
      </c>
      <c r="AT36" s="14" t="s">
        <v>2342</v>
      </c>
      <c r="AU36" s="14" t="s">
        <v>2342</v>
      </c>
      <c r="AV36" s="14"/>
      <c r="AW36" s="14"/>
      <c r="AX36" s="14"/>
      <c r="AY36" s="14"/>
      <c r="AZ36" s="14"/>
      <c r="BA36" s="14"/>
      <c r="BB36" s="14"/>
      <c r="BC36" s="14"/>
      <c r="BD36" s="14"/>
      <c r="BE36" s="14"/>
      <c r="BF36" s="14"/>
      <c r="BG36" s="14"/>
      <c r="BH36" s="14"/>
      <c r="BI36" s="14"/>
      <c r="BJ36" s="14"/>
      <c r="BK36" s="14"/>
      <c r="BL36" s="14"/>
      <c r="BM36" s="14" t="s">
        <v>2955</v>
      </c>
      <c r="BN36" s="14"/>
      <c r="BO36" s="14"/>
      <c r="BP36" s="14"/>
      <c r="BQ36" s="14"/>
      <c r="BR36" s="14"/>
      <c r="BS36" s="14"/>
      <c r="BT36" s="14"/>
      <c r="BU36" s="14"/>
      <c r="BV36" s="14"/>
      <c r="BW36" s="14"/>
      <c r="BX36" s="14"/>
      <c r="CD36" s="14"/>
      <c r="CF36" s="14"/>
      <c r="CG36" s="14"/>
    </row>
    <row r="37" spans="1:85">
      <c r="A37" s="48"/>
      <c r="B37" s="22"/>
      <c r="C37" s="22"/>
      <c r="D37" s="14"/>
      <c r="E37" s="35"/>
      <c r="F37" s="35"/>
      <c r="G37" s="35"/>
      <c r="H37" s="14"/>
      <c r="I37" s="14"/>
      <c r="J37" s="14"/>
      <c r="K37" s="80"/>
      <c r="L37" s="14"/>
      <c r="M37" s="81"/>
      <c r="N37" s="14"/>
      <c r="O37" s="14"/>
      <c r="P37" s="14"/>
      <c r="Q37" s="14"/>
      <c r="R37" s="14"/>
      <c r="S37" s="80"/>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CD37" s="14"/>
      <c r="CF37" s="14"/>
      <c r="CG37" s="14"/>
    </row>
    <row r="38" spans="1:85">
      <c r="A38" s="38" t="s">
        <v>2956</v>
      </c>
      <c r="B38" s="12"/>
      <c r="C38" s="16"/>
      <c r="D38" s="39"/>
      <c r="E38" s="15"/>
      <c r="F38" s="15"/>
      <c r="G38" s="15"/>
      <c r="H38" s="16"/>
      <c r="I38" s="16"/>
      <c r="J38" s="16"/>
      <c r="K38" s="76"/>
      <c r="L38" s="16"/>
      <c r="M38" s="77"/>
      <c r="N38" s="16"/>
      <c r="O38" s="16"/>
      <c r="P38" s="16"/>
      <c r="Q38" s="16"/>
      <c r="R38" s="16"/>
      <c r="S38" s="7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6"/>
      <c r="CD38" s="16"/>
      <c r="CF38" s="16"/>
      <c r="CG38" s="16"/>
    </row>
    <row r="39" spans="1:85">
      <c r="A39" s="49" t="s">
        <v>2957</v>
      </c>
      <c r="B39" s="8"/>
      <c r="C39" s="50" t="s">
        <v>2602</v>
      </c>
      <c r="D39" s="51" t="s">
        <v>2602</v>
      </c>
      <c r="E39" s="25"/>
      <c r="F39" s="25">
        <v>6</v>
      </c>
      <c r="G39" s="25">
        <v>18</v>
      </c>
      <c r="H39" s="13"/>
      <c r="I39" s="13"/>
      <c r="J39" s="13"/>
      <c r="K39" s="78">
        <v>105</v>
      </c>
      <c r="L39" s="13"/>
      <c r="M39" s="79"/>
      <c r="N39" s="13" t="s">
        <v>1658</v>
      </c>
      <c r="O39" s="13">
        <v>10</v>
      </c>
      <c r="P39" s="13">
        <v>1.5</v>
      </c>
      <c r="Q39" s="13" t="s">
        <v>2958</v>
      </c>
      <c r="R39" s="13"/>
      <c r="S39" s="78" t="s">
        <v>2959</v>
      </c>
      <c r="T39" s="13"/>
      <c r="U39" s="13">
        <v>6.65</v>
      </c>
      <c r="V39" s="13"/>
      <c r="W39" s="13"/>
      <c r="X39" s="13"/>
      <c r="Y39" s="13"/>
      <c r="Z39" s="13"/>
      <c r="AA39" s="13"/>
      <c r="AB39" s="13"/>
      <c r="AC39" s="13" t="s">
        <v>2960</v>
      </c>
      <c r="AD39" s="13"/>
      <c r="AE39" s="13"/>
      <c r="AF39" s="13"/>
      <c r="AG39" s="13"/>
      <c r="AH39" s="13"/>
      <c r="AI39" s="13"/>
      <c r="AJ39" s="13" t="s">
        <v>2961</v>
      </c>
      <c r="AK39" s="13" t="s">
        <v>2962</v>
      </c>
      <c r="AL39" s="13" t="s">
        <v>2963</v>
      </c>
      <c r="AM39" s="13" t="s">
        <v>2964</v>
      </c>
      <c r="AN39" s="13"/>
      <c r="AO39" s="13"/>
      <c r="AP39" s="13" t="s">
        <v>2965</v>
      </c>
      <c r="AQ39" s="13" t="s">
        <v>2966</v>
      </c>
      <c r="AR39" s="13" t="s">
        <v>2967</v>
      </c>
      <c r="AS39" s="13">
        <v>70000</v>
      </c>
      <c r="AT39" s="13">
        <v>40000</v>
      </c>
      <c r="AU39" s="13" t="s">
        <v>2968</v>
      </c>
      <c r="AV39" s="13"/>
      <c r="AW39" s="13"/>
      <c r="AX39" s="13" t="s">
        <v>2969</v>
      </c>
      <c r="AY39" s="13"/>
      <c r="AZ39" s="13"/>
      <c r="BA39" s="13"/>
      <c r="BB39" s="13"/>
      <c r="BC39" s="13">
        <v>61006</v>
      </c>
      <c r="BD39" s="13"/>
      <c r="BE39" s="13">
        <v>78557</v>
      </c>
      <c r="BF39" s="13"/>
      <c r="BG39" s="13"/>
      <c r="BH39" s="13"/>
      <c r="BI39" s="13"/>
      <c r="BJ39" s="13"/>
      <c r="BK39" s="13"/>
      <c r="BL39" s="13"/>
      <c r="BM39" s="13" t="s">
        <v>2970</v>
      </c>
      <c r="BN39" s="13"/>
      <c r="BO39" s="13"/>
      <c r="BP39" s="13"/>
      <c r="BQ39" s="13" t="s">
        <v>2971</v>
      </c>
      <c r="BR39" s="13" t="s">
        <v>2972</v>
      </c>
      <c r="BS39" s="13" t="s">
        <v>1658</v>
      </c>
      <c r="BT39" s="13" t="s">
        <v>2973</v>
      </c>
      <c r="BU39" s="13" t="s">
        <v>2974</v>
      </c>
      <c r="BV39" s="13" t="s">
        <v>1658</v>
      </c>
      <c r="BW39" s="13" t="s">
        <v>2975</v>
      </c>
      <c r="BX39" s="13" t="s">
        <v>2976</v>
      </c>
      <c r="CD39" s="13"/>
      <c r="CF39" s="13"/>
      <c r="CG39" s="13"/>
    </row>
    <row r="40" ht="23.25" spans="1:85">
      <c r="A40" s="49" t="s">
        <v>2977</v>
      </c>
      <c r="B40" s="8"/>
      <c r="C40" s="18" t="s">
        <v>2376</v>
      </c>
      <c r="D40" s="14" t="s">
        <v>2602</v>
      </c>
      <c r="E40" s="25"/>
      <c r="F40" s="25">
        <v>57</v>
      </c>
      <c r="G40" s="25">
        <v>118</v>
      </c>
      <c r="H40" s="13"/>
      <c r="I40" s="13"/>
      <c r="J40" s="13">
        <v>202</v>
      </c>
      <c r="K40" s="78">
        <v>10</v>
      </c>
      <c r="L40" s="13"/>
      <c r="M40" s="79"/>
      <c r="N40" s="13">
        <v>240</v>
      </c>
      <c r="O40" s="13">
        <v>203</v>
      </c>
      <c r="P40" s="13"/>
      <c r="Q40" s="13" t="s">
        <v>2978</v>
      </c>
      <c r="R40" s="13" t="s">
        <v>2979</v>
      </c>
      <c r="S40" s="78" t="s">
        <v>2980</v>
      </c>
      <c r="T40" s="13" t="s">
        <v>2981</v>
      </c>
      <c r="U40" s="13"/>
      <c r="V40" s="13">
        <v>320</v>
      </c>
      <c r="W40" s="13">
        <v>143</v>
      </c>
      <c r="X40" s="13"/>
      <c r="Y40" s="13"/>
      <c r="Z40" s="13"/>
      <c r="AA40" s="13"/>
      <c r="AB40" s="13"/>
      <c r="AC40" s="13"/>
      <c r="AD40" s="13"/>
      <c r="AE40" s="13">
        <v>43</v>
      </c>
      <c r="AF40" s="13" t="s">
        <v>2982</v>
      </c>
      <c r="AG40" s="13" t="s">
        <v>2983</v>
      </c>
      <c r="AH40" s="13" t="s">
        <v>2984</v>
      </c>
      <c r="AI40" s="13" t="s">
        <v>2985</v>
      </c>
      <c r="AJ40" s="13" t="s">
        <v>2961</v>
      </c>
      <c r="AK40" s="13">
        <v>12</v>
      </c>
      <c r="AL40" s="13">
        <v>17.1</v>
      </c>
      <c r="AM40" s="13">
        <v>240</v>
      </c>
      <c r="AN40" s="13"/>
      <c r="AO40" s="13" t="s">
        <v>2986</v>
      </c>
      <c r="AP40" s="13"/>
      <c r="AQ40" s="13"/>
      <c r="AR40" s="13">
        <v>1.5</v>
      </c>
      <c r="AS40" s="13">
        <v>7</v>
      </c>
      <c r="AT40" s="13">
        <v>4</v>
      </c>
      <c r="AU40" s="13" t="s">
        <v>2987</v>
      </c>
      <c r="AV40" s="13"/>
      <c r="AW40" s="13"/>
      <c r="AX40" s="13" t="s">
        <v>2988</v>
      </c>
      <c r="AY40" s="13"/>
      <c r="AZ40" s="13">
        <v>116000</v>
      </c>
      <c r="BA40" s="13" t="s">
        <v>2989</v>
      </c>
      <c r="BB40" s="13" t="s">
        <v>2990</v>
      </c>
      <c r="BC40" s="13">
        <v>145</v>
      </c>
      <c r="BD40" s="13" t="s">
        <v>2262</v>
      </c>
      <c r="BE40" s="13">
        <v>110</v>
      </c>
      <c r="BF40" s="13">
        <v>74</v>
      </c>
      <c r="BG40" s="13"/>
      <c r="BH40" s="13"/>
      <c r="BI40" s="13"/>
      <c r="BJ40" s="13"/>
      <c r="BK40" s="13"/>
      <c r="BL40" s="13"/>
      <c r="BM40" s="13" t="s">
        <v>2970</v>
      </c>
      <c r="BN40" s="13"/>
      <c r="BO40" s="13"/>
      <c r="BP40" s="13"/>
      <c r="BQ40" s="13">
        <v>282</v>
      </c>
      <c r="BR40" s="13">
        <v>650</v>
      </c>
      <c r="BS40" s="13">
        <v>165</v>
      </c>
      <c r="BT40" s="13">
        <v>300</v>
      </c>
      <c r="BU40" s="13">
        <v>100</v>
      </c>
      <c r="BV40" s="13">
        <v>160</v>
      </c>
      <c r="BW40" s="13"/>
      <c r="BX40" s="13"/>
      <c r="CD40" s="13"/>
      <c r="CF40" s="13"/>
      <c r="CG40" s="13"/>
    </row>
    <row r="41" ht="357" spans="1:85">
      <c r="A41" s="49" t="s">
        <v>2991</v>
      </c>
      <c r="B41" s="8"/>
      <c r="C41" s="13" t="s">
        <v>2992</v>
      </c>
      <c r="D41" s="14"/>
      <c r="E41" s="23" t="s">
        <v>1603</v>
      </c>
      <c r="F41" s="23" t="s">
        <v>2993</v>
      </c>
      <c r="G41" s="45" t="s">
        <v>2994</v>
      </c>
      <c r="H41" s="14"/>
      <c r="I41" s="14"/>
      <c r="J41" s="14" t="s">
        <v>1647</v>
      </c>
      <c r="K41" s="80" t="s">
        <v>1659</v>
      </c>
      <c r="L41" s="14" t="s">
        <v>1666</v>
      </c>
      <c r="M41" s="81"/>
      <c r="N41" s="14"/>
      <c r="O41" s="14" t="s">
        <v>2995</v>
      </c>
      <c r="P41" s="14" t="s">
        <v>2996</v>
      </c>
      <c r="Q41" s="14" t="s">
        <v>1737</v>
      </c>
      <c r="R41" s="14"/>
      <c r="S41" s="80"/>
      <c r="T41" s="14"/>
      <c r="U41" s="14"/>
      <c r="V41" s="14"/>
      <c r="W41" s="14"/>
      <c r="X41" s="14"/>
      <c r="Y41" s="14"/>
      <c r="Z41" s="14"/>
      <c r="AA41" s="14"/>
      <c r="AB41" s="14"/>
      <c r="AC41" s="14" t="s">
        <v>1874</v>
      </c>
      <c r="AD41" s="14"/>
      <c r="AE41" s="14" t="s">
        <v>2997</v>
      </c>
      <c r="AF41" s="14" t="s">
        <v>2998</v>
      </c>
      <c r="AG41" s="102" t="s">
        <v>2999</v>
      </c>
      <c r="AH41" s="14" t="s">
        <v>3000</v>
      </c>
      <c r="AI41" s="14" t="s">
        <v>3001</v>
      </c>
      <c r="AJ41" s="14" t="s">
        <v>1932</v>
      </c>
      <c r="AK41" s="14" t="s">
        <v>3002</v>
      </c>
      <c r="AL41" s="14" t="s">
        <v>3003</v>
      </c>
      <c r="AM41" s="14" t="s">
        <v>3004</v>
      </c>
      <c r="AN41" s="14"/>
      <c r="AO41" s="14" t="s">
        <v>3005</v>
      </c>
      <c r="AP41" s="14" t="s">
        <v>3006</v>
      </c>
      <c r="AQ41" s="14" t="s">
        <v>3001</v>
      </c>
      <c r="AR41" s="14" t="s">
        <v>3007</v>
      </c>
      <c r="AS41" s="14" t="s">
        <v>3008</v>
      </c>
      <c r="AT41" s="14" t="s">
        <v>3009</v>
      </c>
      <c r="AU41" s="14" t="s">
        <v>3010</v>
      </c>
      <c r="AV41" s="14" t="s">
        <v>3011</v>
      </c>
      <c r="AW41" s="14" t="s">
        <v>3012</v>
      </c>
      <c r="AX41" s="14" t="s">
        <v>3013</v>
      </c>
      <c r="AY41" s="14" t="s">
        <v>2142</v>
      </c>
      <c r="AZ41" s="14" t="s">
        <v>2263</v>
      </c>
      <c r="BA41" s="14" t="s">
        <v>2263</v>
      </c>
      <c r="BB41" s="14" t="s">
        <v>2182</v>
      </c>
      <c r="BC41" s="14" t="s">
        <v>2228</v>
      </c>
      <c r="BD41" s="14" t="s">
        <v>2263</v>
      </c>
      <c r="BE41" s="14" t="s">
        <v>2275</v>
      </c>
      <c r="BF41" s="14" t="s">
        <v>2287</v>
      </c>
      <c r="BG41" s="14" t="s">
        <v>3014</v>
      </c>
      <c r="BH41" s="14"/>
      <c r="BI41" s="14"/>
      <c r="BJ41" s="14"/>
      <c r="BK41" s="14" t="s">
        <v>3015</v>
      </c>
      <c r="BL41" s="14" t="s">
        <v>3016</v>
      </c>
      <c r="BM41" s="14" t="s">
        <v>3017</v>
      </c>
      <c r="BN41" s="14"/>
      <c r="BO41" s="14"/>
      <c r="BP41" s="14"/>
      <c r="BQ41" s="14"/>
      <c r="BR41" s="14"/>
      <c r="BS41" s="14"/>
      <c r="BT41" s="14"/>
      <c r="BU41" s="14"/>
      <c r="BV41" s="14"/>
      <c r="BW41" s="14"/>
      <c r="BX41" s="14"/>
      <c r="CD41" s="14"/>
      <c r="CF41" s="14"/>
      <c r="CG41" s="14"/>
    </row>
    <row r="42" spans="1:85">
      <c r="A42" s="49" t="s">
        <v>3018</v>
      </c>
      <c r="B42" s="8"/>
      <c r="C42" s="13" t="s">
        <v>3019</v>
      </c>
      <c r="D42" s="19" t="s">
        <v>2376</v>
      </c>
      <c r="E42" s="34" t="s">
        <v>2376</v>
      </c>
      <c r="F42" s="34" t="s">
        <v>2376</v>
      </c>
      <c r="G42" s="34" t="s">
        <v>2376</v>
      </c>
      <c r="H42" s="19" t="s">
        <v>2376</v>
      </c>
      <c r="I42" s="19" t="s">
        <v>2376</v>
      </c>
      <c r="J42" s="19"/>
      <c r="K42" s="86"/>
      <c r="L42" s="19"/>
      <c r="M42" s="87"/>
      <c r="N42" s="19" t="s">
        <v>2376</v>
      </c>
      <c r="O42" s="19"/>
      <c r="P42" s="19" t="s">
        <v>2376</v>
      </c>
      <c r="Q42" s="19"/>
      <c r="R42" s="19"/>
      <c r="S42" s="86" t="s">
        <v>3020</v>
      </c>
      <c r="T42" s="19" t="s">
        <v>3020</v>
      </c>
      <c r="U42" s="19" t="s">
        <v>3019</v>
      </c>
      <c r="V42" s="19" t="s">
        <v>3019</v>
      </c>
      <c r="W42" s="19" t="s">
        <v>3019</v>
      </c>
      <c r="X42" s="19" t="s">
        <v>3020</v>
      </c>
      <c r="Y42" s="19" t="s">
        <v>3020</v>
      </c>
      <c r="Z42" s="19" t="s">
        <v>3021</v>
      </c>
      <c r="AA42" s="19"/>
      <c r="AB42" s="19"/>
      <c r="AC42" s="19">
        <v>120</v>
      </c>
      <c r="AD42" s="19" t="s">
        <v>3022</v>
      </c>
      <c r="AE42" s="19" t="s">
        <v>3020</v>
      </c>
      <c r="AF42" s="19"/>
      <c r="AG42" s="19"/>
      <c r="AH42" s="19"/>
      <c r="AI42" s="19"/>
      <c r="AJ42" s="19" t="s">
        <v>3020</v>
      </c>
      <c r="AK42" s="19" t="s">
        <v>3020</v>
      </c>
      <c r="AL42" s="19" t="s">
        <v>3020</v>
      </c>
      <c r="AM42" s="19" t="s">
        <v>3020</v>
      </c>
      <c r="AN42" s="19" t="s">
        <v>2376</v>
      </c>
      <c r="AO42" s="19" t="s">
        <v>2376</v>
      </c>
      <c r="AP42" s="19"/>
      <c r="AQ42" s="19"/>
      <c r="AR42" s="19" t="s">
        <v>3020</v>
      </c>
      <c r="AS42" s="19" t="s">
        <v>3020</v>
      </c>
      <c r="AT42" s="19" t="s">
        <v>3020</v>
      </c>
      <c r="AU42" s="19" t="s">
        <v>2606</v>
      </c>
      <c r="AV42" s="19" t="s">
        <v>2607</v>
      </c>
      <c r="AW42" s="19" t="s">
        <v>2376</v>
      </c>
      <c r="AX42" s="19" t="s">
        <v>2376</v>
      </c>
      <c r="AY42" s="19" t="s">
        <v>2606</v>
      </c>
      <c r="AZ42" s="19"/>
      <c r="BA42" s="19"/>
      <c r="BB42" s="19" t="s">
        <v>2376</v>
      </c>
      <c r="BC42" s="19"/>
      <c r="BD42" s="19" t="s">
        <v>2607</v>
      </c>
      <c r="BE42" s="19" t="s">
        <v>2376</v>
      </c>
      <c r="BF42" s="19" t="s">
        <v>2376</v>
      </c>
      <c r="BG42" s="19" t="s">
        <v>2376</v>
      </c>
      <c r="BH42" s="19" t="s">
        <v>2376</v>
      </c>
      <c r="BI42" s="19"/>
      <c r="BJ42" s="19"/>
      <c r="BK42" s="19"/>
      <c r="BL42" s="19" t="s">
        <v>3023</v>
      </c>
      <c r="BM42" s="19" t="s">
        <v>3023</v>
      </c>
      <c r="BN42" s="19" t="s">
        <v>2376</v>
      </c>
      <c r="BO42" s="19"/>
      <c r="BP42" s="19"/>
      <c r="BQ42" s="19"/>
      <c r="BR42" s="19"/>
      <c r="BS42" s="19"/>
      <c r="BT42" s="19"/>
      <c r="BU42" s="19"/>
      <c r="BV42" s="19"/>
      <c r="BW42" s="19"/>
      <c r="BX42" s="19" t="s">
        <v>2376</v>
      </c>
      <c r="CD42" s="19"/>
      <c r="CF42" s="19"/>
      <c r="CG42" s="19" t="s">
        <v>2376</v>
      </c>
    </row>
    <row r="43" ht="28.5" spans="1:85">
      <c r="A43" s="49" t="s">
        <v>3024</v>
      </c>
      <c r="B43" s="8"/>
      <c r="C43" s="13" t="s">
        <v>2992</v>
      </c>
      <c r="D43" s="14" t="s">
        <v>2602</v>
      </c>
      <c r="E43" s="23" t="s">
        <v>3025</v>
      </c>
      <c r="F43" s="25"/>
      <c r="G43" s="52" t="s">
        <v>3026</v>
      </c>
      <c r="H43" s="53" t="s">
        <v>3027</v>
      </c>
      <c r="I43" s="13" t="s">
        <v>3028</v>
      </c>
      <c r="J43" s="13"/>
      <c r="K43" s="78"/>
      <c r="L43" s="13"/>
      <c r="M43" s="79"/>
      <c r="N43" s="13" t="s">
        <v>3029</v>
      </c>
      <c r="O43" s="13" t="s">
        <v>3030</v>
      </c>
      <c r="P43" s="13" t="s">
        <v>3031</v>
      </c>
      <c r="Q43" s="13" t="s">
        <v>3032</v>
      </c>
      <c r="R43" s="13"/>
      <c r="S43" s="78"/>
      <c r="T43" s="13"/>
      <c r="U43" s="13" t="s">
        <v>3033</v>
      </c>
      <c r="V43" s="13"/>
      <c r="W43" s="13"/>
      <c r="X43" s="13"/>
      <c r="Y43" s="13"/>
      <c r="Z43" s="13"/>
      <c r="AA43" s="13"/>
      <c r="AB43" s="13"/>
      <c r="AC43" s="13" t="s">
        <v>3034</v>
      </c>
      <c r="AD43" s="13" t="s">
        <v>3035</v>
      </c>
      <c r="AE43" s="13" t="s">
        <v>3036</v>
      </c>
      <c r="AF43" s="100" t="s">
        <v>3037</v>
      </c>
      <c r="AG43" s="100" t="s">
        <v>3038</v>
      </c>
      <c r="AH43" s="13" t="s">
        <v>3038</v>
      </c>
      <c r="AI43" s="13" t="s">
        <v>3039</v>
      </c>
      <c r="AJ43" s="13" t="s">
        <v>2342</v>
      </c>
      <c r="AK43" s="13" t="s">
        <v>2342</v>
      </c>
      <c r="AL43" s="13" t="s">
        <v>2342</v>
      </c>
      <c r="AM43" s="13" t="s">
        <v>3020</v>
      </c>
      <c r="AN43" s="13" t="s">
        <v>3040</v>
      </c>
      <c r="AO43" s="13" t="s">
        <v>3041</v>
      </c>
      <c r="AP43" s="13"/>
      <c r="AQ43" s="13" t="s">
        <v>3042</v>
      </c>
      <c r="AR43" s="13" t="s">
        <v>3043</v>
      </c>
      <c r="AS43" s="13" t="s">
        <v>3043</v>
      </c>
      <c r="AT43" s="13" t="s">
        <v>3044</v>
      </c>
      <c r="AU43" s="13" t="s">
        <v>3045</v>
      </c>
      <c r="AV43" s="13" t="s">
        <v>3046</v>
      </c>
      <c r="AW43" s="13" t="s">
        <v>3047</v>
      </c>
      <c r="AX43" s="13" t="s">
        <v>3048</v>
      </c>
      <c r="AY43" s="13" t="s">
        <v>3049</v>
      </c>
      <c r="AZ43" s="13"/>
      <c r="BA43" s="13"/>
      <c r="BB43" s="13"/>
      <c r="BC43" s="13"/>
      <c r="BD43" s="13" t="s">
        <v>3046</v>
      </c>
      <c r="BE43" s="13"/>
      <c r="BF43" s="13"/>
      <c r="BG43" s="13" t="s">
        <v>3050</v>
      </c>
      <c r="BH43" s="13"/>
      <c r="BI43" s="13"/>
      <c r="BJ43" s="13"/>
      <c r="BK43" s="13"/>
      <c r="BL43" s="13" t="s">
        <v>3051</v>
      </c>
      <c r="BM43" s="13" t="s">
        <v>3052</v>
      </c>
      <c r="BN43" s="13" t="s">
        <v>3053</v>
      </c>
      <c r="BO43" s="13"/>
      <c r="BP43" s="13"/>
      <c r="BQ43" s="13"/>
      <c r="BR43" s="13"/>
      <c r="BS43" s="13"/>
      <c r="BT43" s="13"/>
      <c r="BU43" s="13"/>
      <c r="BV43" s="13"/>
      <c r="BW43" s="13"/>
      <c r="BX43" s="13" t="s">
        <v>3054</v>
      </c>
      <c r="CD43" s="13"/>
      <c r="CF43" s="13"/>
      <c r="CG43" s="13"/>
    </row>
    <row r="44" spans="1:85">
      <c r="A44" s="49" t="s">
        <v>3055</v>
      </c>
      <c r="B44" s="8"/>
      <c r="C44" s="13"/>
      <c r="D44" s="14"/>
      <c r="E44" s="25"/>
      <c r="F44" s="25"/>
      <c r="G44" s="25"/>
      <c r="H44" s="13"/>
      <c r="I44" s="13"/>
      <c r="J44" s="13"/>
      <c r="K44" s="78"/>
      <c r="L44" s="13"/>
      <c r="M44" s="79"/>
      <c r="N44" s="13"/>
      <c r="O44" s="13"/>
      <c r="P44" s="13"/>
      <c r="Q44" s="13"/>
      <c r="R44" s="13"/>
      <c r="S44" s="78"/>
      <c r="T44" s="13"/>
      <c r="U44" s="13"/>
      <c r="V44" s="13"/>
      <c r="W44" s="13"/>
      <c r="X44" s="13"/>
      <c r="Y44" s="13"/>
      <c r="Z44" s="13"/>
      <c r="AA44" s="13"/>
      <c r="AB44" s="13"/>
      <c r="AC44" s="13" t="s">
        <v>3056</v>
      </c>
      <c r="AD44" s="13"/>
      <c r="AE44" s="13"/>
      <c r="AF44" s="13"/>
      <c r="AG44" s="13"/>
      <c r="AH44" s="13"/>
      <c r="AI44" s="13"/>
      <c r="AJ44" s="13" t="s">
        <v>3057</v>
      </c>
      <c r="AK44" s="13" t="s">
        <v>3056</v>
      </c>
      <c r="AL44" s="13" t="s">
        <v>3058</v>
      </c>
      <c r="AM44" s="13" t="s">
        <v>3059</v>
      </c>
      <c r="AN44" s="13"/>
      <c r="AO44" s="13"/>
      <c r="AP44" s="13"/>
      <c r="AQ44" s="13"/>
      <c r="AR44" s="13" t="s">
        <v>2342</v>
      </c>
      <c r="AS44" s="13" t="s">
        <v>3060</v>
      </c>
      <c r="AT44" s="13" t="s">
        <v>2342</v>
      </c>
      <c r="AU44" s="13" t="s">
        <v>2342</v>
      </c>
      <c r="AV44" s="13"/>
      <c r="AW44" s="13"/>
      <c r="AX44" s="13">
        <v>0.06</v>
      </c>
      <c r="AY44" s="13"/>
      <c r="AZ44" s="13"/>
      <c r="BA44" s="13"/>
      <c r="BB44" s="13">
        <v>0.1</v>
      </c>
      <c r="BC44" s="13"/>
      <c r="BD44" s="13"/>
      <c r="BE44" s="13"/>
      <c r="BF44" s="13"/>
      <c r="BG44" s="13"/>
      <c r="BH44" s="13"/>
      <c r="BI44" s="13"/>
      <c r="BJ44" s="13"/>
      <c r="BK44" s="13"/>
      <c r="BL44" s="13"/>
      <c r="BM44" s="13">
        <v>5.215</v>
      </c>
      <c r="BN44" s="13"/>
      <c r="BO44" s="13"/>
      <c r="BP44" s="13"/>
      <c r="BQ44" s="13"/>
      <c r="BR44" s="13"/>
      <c r="BS44" s="13"/>
      <c r="BT44" s="13"/>
      <c r="BU44" s="13"/>
      <c r="BV44" s="13"/>
      <c r="BW44" s="13"/>
      <c r="BX44" s="13"/>
      <c r="CD44" s="13"/>
      <c r="CF44" s="13"/>
      <c r="CG44" s="13"/>
    </row>
    <row r="45" ht="28.5" spans="1:85">
      <c r="A45" s="49" t="s">
        <v>3061</v>
      </c>
      <c r="B45" s="8"/>
      <c r="C45" s="13" t="s">
        <v>3062</v>
      </c>
      <c r="D45" s="13" t="s">
        <v>3062</v>
      </c>
      <c r="E45" s="54" t="s">
        <v>3063</v>
      </c>
      <c r="F45" s="54" t="s">
        <v>3064</v>
      </c>
      <c r="G45" s="55"/>
      <c r="H45" s="54" t="s">
        <v>3065</v>
      </c>
      <c r="I45" s="54"/>
      <c r="J45" s="54"/>
      <c r="K45" s="88"/>
      <c r="L45" s="54"/>
      <c r="M45" s="89"/>
      <c r="N45" s="54"/>
      <c r="O45" s="54"/>
      <c r="P45" s="54"/>
      <c r="Q45" s="54"/>
      <c r="R45" s="54"/>
      <c r="S45" s="88"/>
      <c r="T45" s="54"/>
      <c r="U45" s="54" t="s">
        <v>3066</v>
      </c>
      <c r="V45" s="54"/>
      <c r="W45" s="54" t="s">
        <v>3067</v>
      </c>
      <c r="X45" s="54" t="s">
        <v>3068</v>
      </c>
      <c r="Y45" s="54"/>
      <c r="Z45" s="54" t="s">
        <v>3069</v>
      </c>
      <c r="AA45" s="54" t="s">
        <v>3070</v>
      </c>
      <c r="AB45" s="54"/>
      <c r="AC45" s="54" t="s">
        <v>3071</v>
      </c>
      <c r="AD45" s="54" t="s">
        <v>3072</v>
      </c>
      <c r="AE45" s="54"/>
      <c r="AF45" s="54" t="s">
        <v>3037</v>
      </c>
      <c r="AG45" s="54" t="s">
        <v>571</v>
      </c>
      <c r="AH45" s="54" t="s">
        <v>571</v>
      </c>
      <c r="AI45" s="54" t="s">
        <v>571</v>
      </c>
      <c r="AJ45" s="54" t="s">
        <v>3073</v>
      </c>
      <c r="AK45" s="54" t="s">
        <v>3074</v>
      </c>
      <c r="AL45" s="54" t="s">
        <v>2342</v>
      </c>
      <c r="AM45" s="54" t="s">
        <v>2342</v>
      </c>
      <c r="AN45" s="54" t="s">
        <v>3075</v>
      </c>
      <c r="AO45" s="54" t="s">
        <v>571</v>
      </c>
      <c r="AP45" s="54" t="s">
        <v>571</v>
      </c>
      <c r="AQ45" s="54" t="s">
        <v>571</v>
      </c>
      <c r="AR45" s="54" t="s">
        <v>3076</v>
      </c>
      <c r="AS45" s="54" t="s">
        <v>1651</v>
      </c>
      <c r="AT45" s="54" t="s">
        <v>2009</v>
      </c>
      <c r="AU45" s="54" t="s">
        <v>3077</v>
      </c>
      <c r="AV45" s="54" t="s">
        <v>2064</v>
      </c>
      <c r="AW45" s="54"/>
      <c r="AX45" s="54"/>
      <c r="AY45" s="54" t="s">
        <v>3078</v>
      </c>
      <c r="AZ45" s="54" t="s">
        <v>3079</v>
      </c>
      <c r="BA45" s="54" t="s">
        <v>3080</v>
      </c>
      <c r="BB45" s="54"/>
      <c r="BC45" s="54"/>
      <c r="BD45" s="54" t="s">
        <v>2253</v>
      </c>
      <c r="BE45" s="54"/>
      <c r="BF45" s="54"/>
      <c r="BG45" s="54"/>
      <c r="BH45" s="54" t="s">
        <v>3081</v>
      </c>
      <c r="BI45" s="54" t="s">
        <v>2321</v>
      </c>
      <c r="BJ45" s="54"/>
      <c r="BK45" s="54"/>
      <c r="BL45" s="54"/>
      <c r="BM45" s="54"/>
      <c r="BN45" s="54"/>
      <c r="BO45" s="54"/>
      <c r="BP45" s="54"/>
      <c r="BQ45" s="54"/>
      <c r="BR45" s="54"/>
      <c r="BS45" s="54"/>
      <c r="BT45" s="54"/>
      <c r="BU45" s="54"/>
      <c r="BV45" s="54"/>
      <c r="BW45" s="54"/>
      <c r="BX45" s="54"/>
      <c r="CD45" s="54"/>
      <c r="CF45" s="54"/>
      <c r="CG45" s="54" t="s">
        <v>3082</v>
      </c>
    </row>
    <row r="46" ht="57" spans="1:85">
      <c r="A46" s="49" t="s">
        <v>3083</v>
      </c>
      <c r="B46" s="8"/>
      <c r="C46" s="13" t="s">
        <v>2376</v>
      </c>
      <c r="D46" s="13" t="s">
        <v>2376</v>
      </c>
      <c r="E46" s="54" t="s">
        <v>1575</v>
      </c>
      <c r="F46" s="54" t="s">
        <v>3084</v>
      </c>
      <c r="G46" s="54" t="s">
        <v>3085</v>
      </c>
      <c r="H46" s="54" t="s">
        <v>3086</v>
      </c>
      <c r="I46" s="54"/>
      <c r="J46" s="54" t="s">
        <v>3087</v>
      </c>
      <c r="K46" s="88" t="s">
        <v>3088</v>
      </c>
      <c r="L46" s="54" t="s">
        <v>3089</v>
      </c>
      <c r="M46" s="89" t="s">
        <v>3090</v>
      </c>
      <c r="N46" s="54" t="s">
        <v>1687</v>
      </c>
      <c r="O46" s="54" t="s">
        <v>3091</v>
      </c>
      <c r="P46" s="54" t="s">
        <v>3092</v>
      </c>
      <c r="Q46" s="54"/>
      <c r="R46" s="54"/>
      <c r="S46" s="88"/>
      <c r="T46" s="54"/>
      <c r="U46" s="54" t="s">
        <v>3066</v>
      </c>
      <c r="V46" s="54"/>
      <c r="W46" s="54" t="s">
        <v>3067</v>
      </c>
      <c r="X46" s="54" t="s">
        <v>3068</v>
      </c>
      <c r="Y46" s="54"/>
      <c r="Z46" s="54"/>
      <c r="AA46" s="54"/>
      <c r="AB46" s="54"/>
      <c r="AC46" s="54" t="s">
        <v>3093</v>
      </c>
      <c r="AD46" s="54" t="s">
        <v>3094</v>
      </c>
      <c r="AE46" s="54" t="s">
        <v>3095</v>
      </c>
      <c r="AF46" s="54" t="s">
        <v>3037</v>
      </c>
      <c r="AG46" s="54" t="s">
        <v>3038</v>
      </c>
      <c r="AH46" s="54" t="s">
        <v>3038</v>
      </c>
      <c r="AI46" s="54" t="s">
        <v>3039</v>
      </c>
      <c r="AJ46" s="54" t="s">
        <v>2342</v>
      </c>
      <c r="AK46" s="54" t="s">
        <v>2342</v>
      </c>
      <c r="AL46" s="54" t="s">
        <v>2342</v>
      </c>
      <c r="AM46" s="54" t="s">
        <v>3096</v>
      </c>
      <c r="AN46" s="54" t="s">
        <v>3075</v>
      </c>
      <c r="AO46" s="54" t="s">
        <v>571</v>
      </c>
      <c r="AP46" s="54" t="s">
        <v>571</v>
      </c>
      <c r="AQ46" s="54" t="s">
        <v>571</v>
      </c>
      <c r="AR46" s="54" t="s">
        <v>3076</v>
      </c>
      <c r="AS46" s="54" t="s">
        <v>1651</v>
      </c>
      <c r="AT46" s="54" t="s">
        <v>2009</v>
      </c>
      <c r="AU46" s="54" t="s">
        <v>3097</v>
      </c>
      <c r="AV46" s="54"/>
      <c r="AW46" s="54" t="s">
        <v>3098</v>
      </c>
      <c r="AX46" s="54" t="s">
        <v>3099</v>
      </c>
      <c r="AY46" s="54" t="s">
        <v>3078</v>
      </c>
      <c r="AZ46" s="54" t="s">
        <v>3079</v>
      </c>
      <c r="BA46" s="54" t="s">
        <v>3080</v>
      </c>
      <c r="BB46" s="54"/>
      <c r="BC46" s="54"/>
      <c r="BD46" s="54" t="s">
        <v>2253</v>
      </c>
      <c r="BE46" s="54" t="s">
        <v>2267</v>
      </c>
      <c r="BF46" s="54"/>
      <c r="BG46" s="54"/>
      <c r="BH46" s="54" t="s">
        <v>3081</v>
      </c>
      <c r="BI46" s="54" t="s">
        <v>2321</v>
      </c>
      <c r="BJ46" s="54"/>
      <c r="BK46" s="54"/>
      <c r="BL46" s="54"/>
      <c r="BM46" s="54"/>
      <c r="BN46" s="28" t="s">
        <v>3100</v>
      </c>
      <c r="BO46" s="28"/>
      <c r="BP46" s="28"/>
      <c r="BQ46" s="28" t="s">
        <v>3101</v>
      </c>
      <c r="BR46" s="28"/>
      <c r="BS46" s="28" t="s">
        <v>2187</v>
      </c>
      <c r="BT46" s="28" t="s">
        <v>2291</v>
      </c>
      <c r="BU46" s="28" t="s">
        <v>2209</v>
      </c>
      <c r="BV46" s="14" t="s">
        <v>2232</v>
      </c>
      <c r="BW46" s="14" t="s">
        <v>2243</v>
      </c>
      <c r="BX46" s="28"/>
      <c r="CD46" s="28"/>
      <c r="CF46" s="54"/>
      <c r="CG46" s="107" t="s">
        <v>3102</v>
      </c>
    </row>
    <row r="47" spans="1:85">
      <c r="A47" s="49" t="s">
        <v>3103</v>
      </c>
      <c r="B47" s="8"/>
      <c r="C47" s="13" t="s">
        <v>2376</v>
      </c>
      <c r="D47" s="13"/>
      <c r="E47" s="56" t="s">
        <v>3104</v>
      </c>
      <c r="F47" s="56" t="s">
        <v>3104</v>
      </c>
      <c r="G47" s="56" t="s">
        <v>3104</v>
      </c>
      <c r="H47" s="19" t="s">
        <v>3104</v>
      </c>
      <c r="I47" s="19" t="s">
        <v>3104</v>
      </c>
      <c r="J47" s="19" t="s">
        <v>3104</v>
      </c>
      <c r="K47" s="86" t="s">
        <v>3104</v>
      </c>
      <c r="L47" s="19" t="s">
        <v>3104</v>
      </c>
      <c r="M47" s="90" t="s">
        <v>3104</v>
      </c>
      <c r="N47" s="19" t="s">
        <v>3104</v>
      </c>
      <c r="O47" s="19" t="s">
        <v>1572</v>
      </c>
      <c r="P47" s="19" t="s">
        <v>1572</v>
      </c>
      <c r="Q47" s="19"/>
      <c r="R47" s="19"/>
      <c r="S47" s="86"/>
      <c r="T47" s="19"/>
      <c r="U47" s="19" t="s">
        <v>1572</v>
      </c>
      <c r="V47" s="19" t="s">
        <v>1572</v>
      </c>
      <c r="W47" s="19" t="s">
        <v>1572</v>
      </c>
      <c r="X47" s="19" t="s">
        <v>1572</v>
      </c>
      <c r="Y47" s="19" t="s">
        <v>1572</v>
      </c>
      <c r="Z47" s="19" t="s">
        <v>1572</v>
      </c>
      <c r="AA47" s="19" t="s">
        <v>1572</v>
      </c>
      <c r="AB47" s="19"/>
      <c r="AC47" s="19" t="s">
        <v>3105</v>
      </c>
      <c r="AD47" s="19" t="s">
        <v>3105</v>
      </c>
      <c r="AE47" s="19" t="s">
        <v>3105</v>
      </c>
      <c r="AF47" s="19" t="s">
        <v>3104</v>
      </c>
      <c r="AG47" s="51" t="s">
        <v>3104</v>
      </c>
      <c r="AH47" s="19" t="s">
        <v>3104</v>
      </c>
      <c r="AI47" s="19" t="s">
        <v>3104</v>
      </c>
      <c r="AJ47" s="19" t="s">
        <v>3106</v>
      </c>
      <c r="AK47" s="19" t="s">
        <v>3106</v>
      </c>
      <c r="AL47" s="19" t="s">
        <v>3106</v>
      </c>
      <c r="AM47" s="19" t="s">
        <v>3106</v>
      </c>
      <c r="AN47" s="19" t="s">
        <v>3104</v>
      </c>
      <c r="AO47" s="19" t="s">
        <v>3104</v>
      </c>
      <c r="AP47" s="19" t="s">
        <v>3104</v>
      </c>
      <c r="AQ47" s="19" t="s">
        <v>3104</v>
      </c>
      <c r="AR47" s="19" t="s">
        <v>3107</v>
      </c>
      <c r="AS47" s="19" t="s">
        <v>2606</v>
      </c>
      <c r="AT47" s="19" t="s">
        <v>2606</v>
      </c>
      <c r="AU47" s="19" t="s">
        <v>3108</v>
      </c>
      <c r="AV47" s="19" t="s">
        <v>1572</v>
      </c>
      <c r="AW47" s="19" t="s">
        <v>1572</v>
      </c>
      <c r="AX47" s="19" t="s">
        <v>1572</v>
      </c>
      <c r="AY47" s="19" t="s">
        <v>1572</v>
      </c>
      <c r="AZ47" s="19" t="s">
        <v>1572</v>
      </c>
      <c r="BA47" s="19" t="s">
        <v>1572</v>
      </c>
      <c r="BB47" s="19" t="s">
        <v>1572</v>
      </c>
      <c r="BC47" s="19" t="s">
        <v>2376</v>
      </c>
      <c r="BD47" s="19" t="s">
        <v>1572</v>
      </c>
      <c r="BE47" s="19"/>
      <c r="BF47" s="19" t="s">
        <v>2376</v>
      </c>
      <c r="BG47" s="19" t="s">
        <v>3104</v>
      </c>
      <c r="BH47" s="19" t="s">
        <v>3104</v>
      </c>
      <c r="BI47" s="19"/>
      <c r="BJ47" s="19"/>
      <c r="BK47" s="19"/>
      <c r="BL47" s="19"/>
      <c r="BM47" s="19"/>
      <c r="BN47" s="19" t="s">
        <v>3104</v>
      </c>
      <c r="BO47" s="19"/>
      <c r="BP47" s="19"/>
      <c r="BQ47" s="51" t="s">
        <v>3104</v>
      </c>
      <c r="BR47" s="51"/>
      <c r="BS47" s="19" t="s">
        <v>3104</v>
      </c>
      <c r="BT47" s="51" t="s">
        <v>3104</v>
      </c>
      <c r="BU47" s="51"/>
      <c r="BV47" s="51"/>
      <c r="BW47" s="51"/>
      <c r="BX47" s="19" t="s">
        <v>3104</v>
      </c>
      <c r="CD47" s="51"/>
      <c r="CF47" s="19"/>
      <c r="CG47" s="51" t="s">
        <v>3104</v>
      </c>
    </row>
    <row r="48" spans="1:85">
      <c r="A48" s="49" t="s">
        <v>3109</v>
      </c>
      <c r="B48" s="8"/>
      <c r="C48" s="13"/>
      <c r="D48" s="14"/>
      <c r="E48" s="25"/>
      <c r="F48" s="25"/>
      <c r="G48" s="20" t="s">
        <v>2376</v>
      </c>
      <c r="H48" s="13"/>
      <c r="I48" s="13"/>
      <c r="J48" s="13"/>
      <c r="K48" s="78"/>
      <c r="L48" s="13"/>
      <c r="M48" s="79"/>
      <c r="N48" s="13" t="s">
        <v>2376</v>
      </c>
      <c r="O48" s="13"/>
      <c r="P48" s="13"/>
      <c r="Q48" s="13" t="s">
        <v>2342</v>
      </c>
      <c r="R48" s="13" t="s">
        <v>2342</v>
      </c>
      <c r="S48" s="78" t="s">
        <v>2342</v>
      </c>
      <c r="T48" s="13" t="s">
        <v>2342</v>
      </c>
      <c r="U48" s="13" t="s">
        <v>2606</v>
      </c>
      <c r="V48" s="13" t="s">
        <v>2606</v>
      </c>
      <c r="W48" s="13" t="s">
        <v>2606</v>
      </c>
      <c r="X48" s="13" t="s">
        <v>2606</v>
      </c>
      <c r="Y48" s="13" t="s">
        <v>2606</v>
      </c>
      <c r="Z48" s="13" t="s">
        <v>2606</v>
      </c>
      <c r="AA48" s="13"/>
      <c r="AB48" s="13"/>
      <c r="AC48" s="13" t="s">
        <v>2606</v>
      </c>
      <c r="AD48" s="13" t="s">
        <v>2606</v>
      </c>
      <c r="AE48" s="13" t="s">
        <v>2606</v>
      </c>
      <c r="AF48" s="13" t="s">
        <v>2606</v>
      </c>
      <c r="AG48" s="13" t="s">
        <v>2606</v>
      </c>
      <c r="AH48" s="13" t="s">
        <v>2606</v>
      </c>
      <c r="AI48" s="13" t="s">
        <v>2606</v>
      </c>
      <c r="AJ48" s="13" t="s">
        <v>2606</v>
      </c>
      <c r="AK48" s="13" t="s">
        <v>2606</v>
      </c>
      <c r="AL48" s="13" t="s">
        <v>2606</v>
      </c>
      <c r="AM48" s="13" t="s">
        <v>2606</v>
      </c>
      <c r="AN48" s="13" t="s">
        <v>2606</v>
      </c>
      <c r="AO48" s="13" t="s">
        <v>2606</v>
      </c>
      <c r="AP48" s="13" t="s">
        <v>571</v>
      </c>
      <c r="AQ48" s="13" t="s">
        <v>2607</v>
      </c>
      <c r="AR48" s="13" t="s">
        <v>2606</v>
      </c>
      <c r="AS48" s="13" t="s">
        <v>2606</v>
      </c>
      <c r="AT48" s="13" t="s">
        <v>2606</v>
      </c>
      <c r="AU48" s="13" t="s">
        <v>2606</v>
      </c>
      <c r="AV48" s="13" t="s">
        <v>2606</v>
      </c>
      <c r="AW48" s="13"/>
      <c r="AX48" s="13"/>
      <c r="AY48" s="13"/>
      <c r="AZ48" s="13" t="s">
        <v>2606</v>
      </c>
      <c r="BA48" s="13" t="s">
        <v>2606</v>
      </c>
      <c r="BB48" s="13"/>
      <c r="BC48" s="13"/>
      <c r="BD48" s="13" t="s">
        <v>2606</v>
      </c>
      <c r="BE48" s="13"/>
      <c r="BF48" s="13"/>
      <c r="BG48" s="13"/>
      <c r="BH48" s="13"/>
      <c r="BI48" s="13"/>
      <c r="BJ48" s="13"/>
      <c r="BK48" s="13"/>
      <c r="BL48" s="13"/>
      <c r="BM48" s="13"/>
      <c r="BN48" s="13" t="s">
        <v>2376</v>
      </c>
      <c r="BO48" s="13"/>
      <c r="BP48" s="13"/>
      <c r="BQ48" s="13" t="s">
        <v>2376</v>
      </c>
      <c r="BR48" s="13"/>
      <c r="BS48" s="13" t="s">
        <v>2376</v>
      </c>
      <c r="BT48" s="13" t="s">
        <v>2376</v>
      </c>
      <c r="BU48" s="13"/>
      <c r="BV48" s="13"/>
      <c r="BW48" s="13"/>
      <c r="BX48" s="13" t="s">
        <v>2376</v>
      </c>
      <c r="CD48" s="13"/>
      <c r="CF48" s="13"/>
      <c r="CG48" s="13"/>
    </row>
    <row r="49" ht="126.75" spans="1:85">
      <c r="A49" s="49" t="s">
        <v>3110</v>
      </c>
      <c r="B49" s="8"/>
      <c r="C49" s="13"/>
      <c r="D49" s="14"/>
      <c r="E49" s="34" t="s">
        <v>2376</v>
      </c>
      <c r="F49" s="34" t="s">
        <v>2376</v>
      </c>
      <c r="G49" s="34" t="s">
        <v>2376</v>
      </c>
      <c r="H49" s="19" t="s">
        <v>2376</v>
      </c>
      <c r="I49" s="19"/>
      <c r="J49" s="19" t="s">
        <v>2376</v>
      </c>
      <c r="K49" s="86" t="s">
        <v>2376</v>
      </c>
      <c r="L49" s="19" t="s">
        <v>2376</v>
      </c>
      <c r="M49" s="87" t="s">
        <v>2376</v>
      </c>
      <c r="N49" s="19" t="s">
        <v>2376</v>
      </c>
      <c r="O49" s="19"/>
      <c r="P49" s="19" t="s">
        <v>2376</v>
      </c>
      <c r="Q49" s="19"/>
      <c r="R49" s="19"/>
      <c r="S49" s="86"/>
      <c r="T49" s="19"/>
      <c r="U49" s="19"/>
      <c r="V49" s="19"/>
      <c r="W49" s="19"/>
      <c r="X49" s="19"/>
      <c r="Y49" s="19"/>
      <c r="Z49" s="19"/>
      <c r="AA49" s="19"/>
      <c r="AB49" s="19"/>
      <c r="AC49" s="19" t="s">
        <v>3111</v>
      </c>
      <c r="AD49" s="19" t="s">
        <v>2606</v>
      </c>
      <c r="AE49" s="19" t="s">
        <v>2606</v>
      </c>
      <c r="AF49" s="19" t="s">
        <v>2606</v>
      </c>
      <c r="AG49" s="19" t="s">
        <v>2606</v>
      </c>
      <c r="AH49" s="19" t="s">
        <v>2606</v>
      </c>
      <c r="AI49" s="19" t="s">
        <v>2606</v>
      </c>
      <c r="AJ49" s="19" t="s">
        <v>2606</v>
      </c>
      <c r="AK49" s="19" t="s">
        <v>2606</v>
      </c>
      <c r="AL49" s="19" t="s">
        <v>2606</v>
      </c>
      <c r="AM49" s="19" t="s">
        <v>2606</v>
      </c>
      <c r="AN49" s="19" t="s">
        <v>2606</v>
      </c>
      <c r="AO49" s="19" t="s">
        <v>3112</v>
      </c>
      <c r="AP49" s="19" t="s">
        <v>3113</v>
      </c>
      <c r="AQ49" s="19" t="s">
        <v>2607</v>
      </c>
      <c r="AR49" s="19" t="s">
        <v>2606</v>
      </c>
      <c r="AS49" s="19" t="s">
        <v>2606</v>
      </c>
      <c r="AT49" s="19" t="s">
        <v>2606</v>
      </c>
      <c r="AU49" s="19" t="s">
        <v>2606</v>
      </c>
      <c r="AV49" s="19" t="s">
        <v>2606</v>
      </c>
      <c r="AW49" s="19"/>
      <c r="AX49" s="19" t="s">
        <v>2606</v>
      </c>
      <c r="AY49" s="19" t="s">
        <v>2376</v>
      </c>
      <c r="AZ49" s="19" t="s">
        <v>2606</v>
      </c>
      <c r="BA49" s="19" t="s">
        <v>2606</v>
      </c>
      <c r="BB49" s="19" t="s">
        <v>2606</v>
      </c>
      <c r="BC49" s="19" t="s">
        <v>2376</v>
      </c>
      <c r="BD49" s="19" t="s">
        <v>2606</v>
      </c>
      <c r="BE49" s="19" t="s">
        <v>2376</v>
      </c>
      <c r="BF49" s="19"/>
      <c r="BG49" s="19"/>
      <c r="BH49" s="19"/>
      <c r="BI49" s="19"/>
      <c r="BJ49" s="19"/>
      <c r="BK49" s="19"/>
      <c r="BL49" s="19"/>
      <c r="BM49" s="19"/>
      <c r="BN49" s="19"/>
      <c r="BO49" s="19"/>
      <c r="BP49" s="19"/>
      <c r="BQ49" s="19"/>
      <c r="BR49" s="19"/>
      <c r="BS49" s="19"/>
      <c r="BT49" s="19"/>
      <c r="BU49" s="19"/>
      <c r="BV49" s="19"/>
      <c r="BW49" s="19"/>
      <c r="BX49" s="19" t="s">
        <v>2376</v>
      </c>
      <c r="CD49" s="19"/>
      <c r="CF49" s="19"/>
      <c r="CG49" s="19" t="s">
        <v>2376</v>
      </c>
    </row>
    <row r="50" s="2" customFormat="1" ht="185.25" spans="1:85">
      <c r="A50" s="57" t="s">
        <v>3114</v>
      </c>
      <c r="B50" s="58"/>
      <c r="C50" s="59"/>
      <c r="D50" s="60"/>
      <c r="E50" s="61" t="s">
        <v>3115</v>
      </c>
      <c r="F50" s="61" t="s">
        <v>3116</v>
      </c>
      <c r="G50" s="61" t="s">
        <v>3117</v>
      </c>
      <c r="H50" s="62"/>
      <c r="I50" s="60"/>
      <c r="J50" s="60"/>
      <c r="K50" s="60"/>
      <c r="L50" s="60"/>
      <c r="M50" s="91"/>
      <c r="N50" s="61" t="s">
        <v>3118</v>
      </c>
      <c r="O50" s="60"/>
      <c r="P50" s="61" t="s">
        <v>3119</v>
      </c>
      <c r="Q50" s="60"/>
      <c r="R50" s="60"/>
      <c r="S50" s="60"/>
      <c r="T50" s="60"/>
      <c r="U50" s="60"/>
      <c r="V50" s="60"/>
      <c r="W50" s="60"/>
      <c r="X50" s="60"/>
      <c r="Y50" s="60"/>
      <c r="Z50" s="60"/>
      <c r="AA50" s="60"/>
      <c r="AB50" s="60"/>
      <c r="AC50" s="61" t="s">
        <v>3120</v>
      </c>
      <c r="AD50" s="61" t="s">
        <v>3121</v>
      </c>
      <c r="AE50" s="61" t="s">
        <v>3122</v>
      </c>
      <c r="AF50" s="61" t="s">
        <v>3123</v>
      </c>
      <c r="AG50" s="61" t="s">
        <v>3123</v>
      </c>
      <c r="AH50" s="61" t="s">
        <v>3123</v>
      </c>
      <c r="AI50" s="60"/>
      <c r="AJ50" s="61" t="s">
        <v>3124</v>
      </c>
      <c r="AK50" s="61" t="s">
        <v>3124</v>
      </c>
      <c r="AL50" s="61" t="s">
        <v>3124</v>
      </c>
      <c r="AM50" s="61" t="s">
        <v>3124</v>
      </c>
      <c r="AN50" s="61" t="s">
        <v>3123</v>
      </c>
      <c r="AO50" s="60"/>
      <c r="AP50" s="60"/>
      <c r="AQ50" s="60"/>
      <c r="AR50" s="61" t="s">
        <v>3125</v>
      </c>
      <c r="AS50" s="61" t="s">
        <v>3125</v>
      </c>
      <c r="AT50" s="61" t="s">
        <v>3125</v>
      </c>
      <c r="AU50" s="61" t="s">
        <v>3126</v>
      </c>
      <c r="AV50" s="60"/>
      <c r="AW50" s="60"/>
      <c r="AX50" s="61" t="s">
        <v>3127</v>
      </c>
      <c r="AY50" s="60"/>
      <c r="AZ50" s="60"/>
      <c r="BA50" s="60"/>
      <c r="BB50" s="60"/>
      <c r="BC50" s="60"/>
      <c r="BD50" s="60"/>
      <c r="BE50" s="60"/>
      <c r="BF50" s="60"/>
      <c r="BG50" s="60"/>
      <c r="BH50" s="60"/>
      <c r="BI50" s="60"/>
      <c r="BJ50" s="60"/>
      <c r="BK50" s="60"/>
      <c r="BL50" s="60"/>
      <c r="BM50" s="60"/>
      <c r="BN50" s="60"/>
      <c r="BO50" s="60"/>
      <c r="BP50" s="60"/>
      <c r="BQ50" s="60"/>
      <c r="BR50" s="60"/>
      <c r="BS50" s="60"/>
      <c r="BT50" s="60"/>
      <c r="BU50" s="60"/>
      <c r="BV50" s="60"/>
      <c r="BW50" s="60"/>
      <c r="BX50" s="61" t="s">
        <v>3118</v>
      </c>
      <c r="CD50" s="60"/>
      <c r="CF50" s="60"/>
      <c r="CG50" s="61" t="s">
        <v>3115</v>
      </c>
    </row>
    <row r="51" spans="1:85">
      <c r="A51" s="49" t="s">
        <v>3128</v>
      </c>
      <c r="B51" s="8"/>
      <c r="C51" s="13" t="s">
        <v>3129</v>
      </c>
      <c r="D51" s="14" t="s">
        <v>2602</v>
      </c>
      <c r="E51" s="63">
        <f>682/9</f>
        <v>75.7777777777778</v>
      </c>
      <c r="F51" s="63"/>
      <c r="G51" s="63"/>
      <c r="H51" s="64"/>
      <c r="I51" s="64"/>
      <c r="J51" s="64"/>
      <c r="K51" s="92"/>
      <c r="L51" s="64"/>
      <c r="M51" s="93"/>
      <c r="N51" s="64">
        <f>400/5</f>
        <v>80</v>
      </c>
      <c r="O51" s="64"/>
      <c r="P51" s="64"/>
      <c r="Q51" s="64"/>
      <c r="R51" s="64"/>
      <c r="S51" s="92"/>
      <c r="T51" s="64"/>
      <c r="U51" s="64">
        <v>27</v>
      </c>
      <c r="V51" s="64">
        <v>800</v>
      </c>
      <c r="W51" s="64">
        <v>600</v>
      </c>
      <c r="X51" s="64"/>
      <c r="Y51" s="64"/>
      <c r="Z51" s="64"/>
      <c r="AA51" s="64"/>
      <c r="AB51" s="64"/>
      <c r="AC51" s="64">
        <v>74</v>
      </c>
      <c r="AD51" s="64">
        <v>73</v>
      </c>
      <c r="AE51" s="64"/>
      <c r="AF51" s="64"/>
      <c r="AG51" s="64">
        <v>95</v>
      </c>
      <c r="AH51" s="64">
        <v>95</v>
      </c>
      <c r="AI51" s="64"/>
      <c r="AJ51" s="64" t="s">
        <v>3130</v>
      </c>
      <c r="AK51" s="64" t="s">
        <v>3131</v>
      </c>
      <c r="AL51" s="64" t="s">
        <v>3132</v>
      </c>
      <c r="AM51" s="64" t="s">
        <v>3133</v>
      </c>
      <c r="AN51" s="64"/>
      <c r="AO51" s="64">
        <v>146</v>
      </c>
      <c r="AP51" s="64">
        <v>74</v>
      </c>
      <c r="AQ51" s="64">
        <v>211</v>
      </c>
      <c r="AR51" s="64">
        <v>103</v>
      </c>
      <c r="AS51" s="64" t="s">
        <v>2762</v>
      </c>
      <c r="AT51" s="64" t="s">
        <v>2762</v>
      </c>
      <c r="AU51" s="64" t="s">
        <v>3134</v>
      </c>
      <c r="AV51" s="64"/>
      <c r="AW51" s="64"/>
      <c r="AX51" s="64" t="s">
        <v>3135</v>
      </c>
      <c r="AY51" s="64"/>
      <c r="AZ51" s="64"/>
      <c r="BA51" s="64"/>
      <c r="BB51" s="64"/>
      <c r="BC51" s="64"/>
      <c r="BD51" s="64"/>
      <c r="BE51" s="64"/>
      <c r="BF51" s="64"/>
      <c r="BG51" s="64">
        <v>311</v>
      </c>
      <c r="BH51" s="64"/>
      <c r="BI51" s="64"/>
      <c r="BJ51" s="64"/>
      <c r="BK51" s="64"/>
      <c r="BL51" s="64"/>
      <c r="BM51" s="64"/>
      <c r="BN51" s="64"/>
      <c r="BO51" s="64"/>
      <c r="BP51" s="64"/>
      <c r="BQ51" s="64">
        <v>500</v>
      </c>
      <c r="BR51" s="64"/>
      <c r="BS51" s="64"/>
      <c r="BT51" s="64"/>
      <c r="BU51" s="64"/>
      <c r="BV51" s="64"/>
      <c r="BW51" s="64"/>
      <c r="BX51" s="64"/>
      <c r="CD51" s="64"/>
      <c r="CF51" s="64"/>
      <c r="CG51" s="64"/>
    </row>
    <row r="52" spans="1:85">
      <c r="A52" s="49" t="s">
        <v>3136</v>
      </c>
      <c r="B52" s="8"/>
      <c r="C52" s="13"/>
      <c r="D52" s="14" t="s">
        <v>2602</v>
      </c>
      <c r="E52" s="25"/>
      <c r="F52" s="25"/>
      <c r="G52" s="25"/>
      <c r="H52" s="13"/>
      <c r="I52" s="13"/>
      <c r="J52" s="13"/>
      <c r="K52" s="78"/>
      <c r="L52" s="13"/>
      <c r="M52" s="79"/>
      <c r="N52" s="13"/>
      <c r="O52" s="13"/>
      <c r="P52" s="13"/>
      <c r="Q52" s="13"/>
      <c r="R52" s="13"/>
      <c r="S52" s="78"/>
      <c r="T52" s="13"/>
      <c r="U52" s="13"/>
      <c r="V52" s="13"/>
      <c r="W52" s="13"/>
      <c r="X52" s="13"/>
      <c r="Y52" s="13"/>
      <c r="Z52" s="13"/>
      <c r="AA52" s="13"/>
      <c r="AB52" s="13"/>
      <c r="AC52" s="13"/>
      <c r="AD52" s="13"/>
      <c r="AE52" s="13"/>
      <c r="AF52" s="13"/>
      <c r="AG52" s="13">
        <f>1/AG53</f>
        <v>7.70053475935829</v>
      </c>
      <c r="AH52" s="13"/>
      <c r="AI52" s="13"/>
      <c r="AJ52" s="13"/>
      <c r="AK52" s="13"/>
      <c r="AL52" s="13"/>
      <c r="AM52" s="13"/>
      <c r="AN52" s="13"/>
      <c r="AO52" s="13" t="s">
        <v>3137</v>
      </c>
      <c r="AP52" s="13"/>
      <c r="AQ52" s="13" t="s">
        <v>3138</v>
      </c>
      <c r="AR52" s="13" t="s">
        <v>2342</v>
      </c>
      <c r="AS52" s="13" t="s">
        <v>2342</v>
      </c>
      <c r="AT52" s="13">
        <v>0.34</v>
      </c>
      <c r="AU52" s="13" t="s">
        <v>2342</v>
      </c>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CD52" s="13"/>
      <c r="CF52" s="13"/>
      <c r="CG52" s="13"/>
    </row>
    <row r="53" spans="1:85">
      <c r="A53" s="49" t="s">
        <v>3139</v>
      </c>
      <c r="B53" s="8"/>
      <c r="C53" s="13" t="s">
        <v>3129</v>
      </c>
      <c r="D53" s="14" t="s">
        <v>3129</v>
      </c>
      <c r="E53" s="145" t="s">
        <v>1814</v>
      </c>
      <c r="F53" s="65">
        <v>0.0444444444444444</v>
      </c>
      <c r="G53" s="146" t="s">
        <v>1618</v>
      </c>
      <c r="H53" s="66">
        <v>0.0444444444444444</v>
      </c>
      <c r="I53" s="13"/>
      <c r="J53" s="13"/>
      <c r="K53" s="78"/>
      <c r="L53" s="13" t="s">
        <v>1618</v>
      </c>
      <c r="M53" s="79"/>
      <c r="N53" s="147" t="s">
        <v>1618</v>
      </c>
      <c r="O53" s="147" t="s">
        <v>3140</v>
      </c>
      <c r="P53" s="13"/>
      <c r="Q53" s="13" t="s">
        <v>3141</v>
      </c>
      <c r="R53" s="13"/>
      <c r="S53" s="78"/>
      <c r="T53" s="13"/>
      <c r="U53" s="13">
        <v>0.0444444444444444</v>
      </c>
      <c r="V53" s="13">
        <v>0.09375</v>
      </c>
      <c r="W53" s="13"/>
      <c r="X53" s="13"/>
      <c r="Y53" s="13"/>
      <c r="Z53" s="13"/>
      <c r="AA53" s="13"/>
      <c r="AB53" s="13"/>
      <c r="AC53" s="13"/>
      <c r="AD53" s="13">
        <v>44838.4173611111</v>
      </c>
      <c r="AE53" s="13">
        <v>44838.0472222222</v>
      </c>
      <c r="AF53" s="13">
        <v>0.0451388888888889</v>
      </c>
      <c r="AG53" s="13">
        <v>0.129861111111111</v>
      </c>
      <c r="AH53" s="13">
        <v>0.129861111111111</v>
      </c>
      <c r="AI53" s="13"/>
      <c r="AJ53" s="13"/>
      <c r="AK53" s="13"/>
      <c r="AL53" s="13"/>
      <c r="AM53" s="13"/>
      <c r="AN53" s="13">
        <v>0.0444444444444444</v>
      </c>
      <c r="AO53" s="13"/>
      <c r="AP53" s="13">
        <v>0.0541666666666667</v>
      </c>
      <c r="AQ53" s="13">
        <v>0.05</v>
      </c>
      <c r="AR53" s="13" t="s">
        <v>2342</v>
      </c>
      <c r="AS53" s="13" t="s">
        <v>2342</v>
      </c>
      <c r="AT53" s="13" t="s">
        <v>2342</v>
      </c>
      <c r="AU53" s="13" t="s">
        <v>1747</v>
      </c>
      <c r="AV53" s="13" t="s">
        <v>3142</v>
      </c>
      <c r="AW53" s="13"/>
      <c r="AX53" s="13" t="s">
        <v>3143</v>
      </c>
      <c r="AY53" s="13" t="s">
        <v>3142</v>
      </c>
      <c r="AZ53" s="13"/>
      <c r="BA53" s="13"/>
      <c r="BB53" s="13">
        <v>0.0486111111111111</v>
      </c>
      <c r="BC53" s="13" t="s">
        <v>3144</v>
      </c>
      <c r="BD53" s="13" t="s">
        <v>2260</v>
      </c>
      <c r="BE53" s="13" t="s">
        <v>3145</v>
      </c>
      <c r="BF53" s="13"/>
      <c r="BG53" s="13"/>
      <c r="BH53" s="13"/>
      <c r="BI53" s="13"/>
      <c r="BJ53" s="13"/>
      <c r="BK53" s="13"/>
      <c r="BL53" s="13"/>
      <c r="BM53" s="13"/>
      <c r="BN53" s="147" t="s">
        <v>1814</v>
      </c>
      <c r="BO53" s="13"/>
      <c r="BP53" s="148" t="s">
        <v>3146</v>
      </c>
      <c r="BQ53" s="148" t="s">
        <v>1734</v>
      </c>
      <c r="BR53" s="13"/>
      <c r="BS53" s="147" t="s">
        <v>2194</v>
      </c>
      <c r="BT53" s="13"/>
      <c r="BU53" s="13"/>
      <c r="BV53" s="13"/>
      <c r="BW53" s="147" t="s">
        <v>1618</v>
      </c>
      <c r="BX53" s="13"/>
      <c r="CD53" s="13"/>
      <c r="CF53" s="13"/>
      <c r="CG53" s="13"/>
    </row>
    <row r="54" spans="1:85">
      <c r="A54" s="49" t="s">
        <v>3147</v>
      </c>
      <c r="B54" s="8"/>
      <c r="C54" s="13" t="s">
        <v>3129</v>
      </c>
      <c r="D54" s="14"/>
      <c r="E54" s="25"/>
      <c r="F54" s="25"/>
      <c r="G54" s="25"/>
      <c r="H54" s="13"/>
      <c r="I54" s="13"/>
      <c r="J54" s="13"/>
      <c r="K54" s="78"/>
      <c r="L54" s="13"/>
      <c r="M54" s="79"/>
      <c r="N54" s="13"/>
      <c r="O54" s="13"/>
      <c r="P54" s="13"/>
      <c r="Q54" s="13"/>
      <c r="R54" s="13"/>
      <c r="S54" s="78"/>
      <c r="T54" s="13"/>
      <c r="U54" s="13">
        <v>9</v>
      </c>
      <c r="V54" s="13"/>
      <c r="W54" s="13"/>
      <c r="X54" s="13"/>
      <c r="Y54" s="13"/>
      <c r="Z54" s="13"/>
      <c r="AA54" s="13"/>
      <c r="AB54" s="13"/>
      <c r="AC54" s="13">
        <v>42</v>
      </c>
      <c r="AD54" s="13">
        <v>0.9</v>
      </c>
      <c r="AE54" s="13"/>
      <c r="AF54" s="13"/>
      <c r="AG54" s="13"/>
      <c r="AH54" s="13"/>
      <c r="AI54" s="13">
        <v>30</v>
      </c>
      <c r="AJ54" s="13" t="s">
        <v>3130</v>
      </c>
      <c r="AK54" s="13" t="s">
        <v>3131</v>
      </c>
      <c r="AL54" s="13">
        <v>0</v>
      </c>
      <c r="AM54" s="13" t="s">
        <v>3148</v>
      </c>
      <c r="AN54" s="13"/>
      <c r="AO54" s="13"/>
      <c r="AP54" s="13"/>
      <c r="AQ54" s="13"/>
      <c r="AR54" s="13" t="s">
        <v>2342</v>
      </c>
      <c r="AS54" s="13" t="s">
        <v>2342</v>
      </c>
      <c r="AT54" s="13" t="s">
        <v>2342</v>
      </c>
      <c r="AU54" s="13" t="s">
        <v>2342</v>
      </c>
      <c r="AV54" s="13"/>
      <c r="AW54" s="13"/>
      <c r="AX54" s="13"/>
      <c r="AY54" s="13"/>
      <c r="AZ54" s="13">
        <v>0.3</v>
      </c>
      <c r="BA54" s="13">
        <v>0.3</v>
      </c>
      <c r="BB54" s="13"/>
      <c r="BC54" s="13"/>
      <c r="BD54" s="13">
        <v>0.3</v>
      </c>
      <c r="BE54" s="13"/>
      <c r="BF54" s="13"/>
      <c r="BG54" s="13"/>
      <c r="BH54" s="13"/>
      <c r="BI54" s="13"/>
      <c r="BJ54" s="13"/>
      <c r="BK54" s="13"/>
      <c r="BL54" s="13"/>
      <c r="BM54" s="13"/>
      <c r="BN54" s="13"/>
      <c r="BO54" s="13"/>
      <c r="BP54" s="13"/>
      <c r="BQ54" s="13"/>
      <c r="BR54" s="13"/>
      <c r="BS54" s="13"/>
      <c r="BT54" s="13"/>
      <c r="BU54" s="13"/>
      <c r="BV54" s="13"/>
      <c r="BW54" s="13"/>
      <c r="BX54" s="13"/>
      <c r="CD54" s="13"/>
      <c r="CF54" s="13"/>
      <c r="CG54" s="13"/>
    </row>
    <row r="55" ht="42.75" spans="1:85">
      <c r="A55" s="49" t="s">
        <v>3149</v>
      </c>
      <c r="B55" s="8"/>
      <c r="C55" s="13" t="s">
        <v>3129</v>
      </c>
      <c r="D55" s="14" t="s">
        <v>3150</v>
      </c>
      <c r="E55" s="25">
        <f>682</f>
        <v>682</v>
      </c>
      <c r="F55" s="25"/>
      <c r="G55" s="25">
        <v>600</v>
      </c>
      <c r="H55" s="13"/>
      <c r="I55" s="13"/>
      <c r="J55" s="13"/>
      <c r="K55" s="78"/>
      <c r="L55" s="13"/>
      <c r="M55" s="79"/>
      <c r="N55" s="13">
        <f>400</f>
        <v>400</v>
      </c>
      <c r="O55" s="13"/>
      <c r="P55" s="13"/>
      <c r="Q55" s="13">
        <v>800</v>
      </c>
      <c r="R55" s="13"/>
      <c r="S55" s="78"/>
      <c r="T55" s="13"/>
      <c r="U55" s="13">
        <v>117</v>
      </c>
      <c r="V55" s="13">
        <v>6000</v>
      </c>
      <c r="W55" s="13">
        <v>4300</v>
      </c>
      <c r="X55" s="13"/>
      <c r="Y55" s="13"/>
      <c r="Z55" s="13"/>
      <c r="AA55" s="13"/>
      <c r="AB55" s="13"/>
      <c r="AC55" s="13">
        <v>1600</v>
      </c>
      <c r="AD55" s="13">
        <v>1400</v>
      </c>
      <c r="AE55" s="13"/>
      <c r="AF55" s="13"/>
      <c r="AG55" s="13">
        <v>1000</v>
      </c>
      <c r="AH55" s="13">
        <v>1000</v>
      </c>
      <c r="AI55" s="13"/>
      <c r="AJ55" s="13"/>
      <c r="AK55" s="13" t="s">
        <v>3151</v>
      </c>
      <c r="AL55" s="13" t="s">
        <v>3152</v>
      </c>
      <c r="AM55" s="13" t="s">
        <v>3153</v>
      </c>
      <c r="AN55" s="13">
        <v>130</v>
      </c>
      <c r="AO55" s="13"/>
      <c r="AP55" s="13">
        <v>1340</v>
      </c>
      <c r="AQ55" s="13">
        <v>2594</v>
      </c>
      <c r="AR55" s="13">
        <v>30</v>
      </c>
      <c r="AS55" s="13">
        <v>2000</v>
      </c>
      <c r="AT55" s="13">
        <v>1792</v>
      </c>
      <c r="AU55" s="13" t="s">
        <v>3154</v>
      </c>
      <c r="AV55" s="13"/>
      <c r="AW55" s="13"/>
      <c r="AX55" s="13" t="s">
        <v>3155</v>
      </c>
      <c r="AY55" s="13"/>
      <c r="AZ55" s="13"/>
      <c r="BA55" s="13"/>
      <c r="BB55" s="13" t="s">
        <v>3156</v>
      </c>
      <c r="BC55" s="13"/>
      <c r="BD55" s="13"/>
      <c r="BE55" s="13">
        <v>35</v>
      </c>
      <c r="BF55" s="13"/>
      <c r="BG55" s="13"/>
      <c r="BH55" s="13"/>
      <c r="BI55" s="13"/>
      <c r="BJ55" s="13"/>
      <c r="BK55" s="13"/>
      <c r="BL55" s="13"/>
      <c r="BM55" s="13"/>
      <c r="BN55" s="13">
        <v>600</v>
      </c>
      <c r="BO55" s="13"/>
      <c r="BP55" s="13"/>
      <c r="BQ55" s="13">
        <v>4000</v>
      </c>
      <c r="BR55" s="13"/>
      <c r="BS55" s="13"/>
      <c r="BT55" s="13"/>
      <c r="BU55" s="13">
        <v>2300</v>
      </c>
      <c r="BV55" s="13"/>
      <c r="BW55" s="13"/>
      <c r="BX55" s="13">
        <v>200</v>
      </c>
      <c r="CD55" s="13"/>
      <c r="CF55" s="13"/>
      <c r="CG55" s="13">
        <v>1000</v>
      </c>
    </row>
    <row r="56" spans="1:85">
      <c r="A56" s="49" t="s">
        <v>3157</v>
      </c>
      <c r="B56" s="8"/>
      <c r="C56" s="13" t="s">
        <v>3129</v>
      </c>
      <c r="D56" s="14"/>
      <c r="E56" s="25">
        <v>1000</v>
      </c>
      <c r="F56" s="25">
        <v>800</v>
      </c>
      <c r="G56" s="25"/>
      <c r="H56" s="13"/>
      <c r="I56" s="13"/>
      <c r="J56" s="13">
        <v>5000</v>
      </c>
      <c r="K56" s="78">
        <v>3000</v>
      </c>
      <c r="L56" s="13"/>
      <c r="M56" s="79"/>
      <c r="N56" s="13"/>
      <c r="O56" s="13"/>
      <c r="P56" s="13"/>
      <c r="Q56" s="13">
        <v>800</v>
      </c>
      <c r="R56" s="13"/>
      <c r="S56" s="78"/>
      <c r="T56" s="13"/>
      <c r="U56" s="13"/>
      <c r="V56" s="13"/>
      <c r="W56" s="13"/>
      <c r="X56" s="13"/>
      <c r="Y56" s="13"/>
      <c r="Z56" s="13"/>
      <c r="AA56" s="13"/>
      <c r="AB56" s="13"/>
      <c r="AC56" s="13"/>
      <c r="AD56" s="13">
        <v>1500</v>
      </c>
      <c r="AE56" s="13">
        <v>1728</v>
      </c>
      <c r="AF56" s="13"/>
      <c r="AG56" s="13">
        <v>1000</v>
      </c>
      <c r="AH56" s="13">
        <v>1000</v>
      </c>
      <c r="AI56" s="13"/>
      <c r="AJ56" s="13"/>
      <c r="AK56" s="13"/>
      <c r="AL56" s="13"/>
      <c r="AM56" s="13"/>
      <c r="AN56" s="13"/>
      <c r="AO56" s="13"/>
      <c r="AP56" s="13"/>
      <c r="AQ56" s="13"/>
      <c r="AR56" s="13">
        <v>300</v>
      </c>
      <c r="AS56" s="13">
        <v>3000</v>
      </c>
      <c r="AT56" s="13">
        <v>2000</v>
      </c>
      <c r="AU56" s="13" t="s">
        <v>2819</v>
      </c>
      <c r="AV56" s="13"/>
      <c r="AW56" s="13"/>
      <c r="AX56" s="13"/>
      <c r="AY56" s="13"/>
      <c r="AZ56" s="13"/>
      <c r="BA56" s="13"/>
      <c r="BB56" s="13">
        <v>5000</v>
      </c>
      <c r="BC56" s="13"/>
      <c r="BD56" s="13"/>
      <c r="BE56" s="13"/>
      <c r="BF56" s="13"/>
      <c r="BG56" s="13"/>
      <c r="BH56" s="13"/>
      <c r="BI56" s="13"/>
      <c r="BJ56" s="13"/>
      <c r="BK56" s="13"/>
      <c r="BL56" s="13"/>
      <c r="BM56" s="13"/>
      <c r="BN56" s="13"/>
      <c r="BO56" s="13"/>
      <c r="BP56" s="13"/>
      <c r="BQ56" s="13"/>
      <c r="BR56" s="13"/>
      <c r="BS56" s="13"/>
      <c r="BT56" s="13"/>
      <c r="BU56" s="13"/>
      <c r="BV56" s="13"/>
      <c r="BW56" s="13">
        <v>1200</v>
      </c>
      <c r="BX56" s="13"/>
      <c r="CD56" s="13"/>
      <c r="CF56" s="13"/>
      <c r="CG56" s="13">
        <v>1200</v>
      </c>
    </row>
    <row r="57" spans="1:85">
      <c r="A57" s="49" t="s">
        <v>3158</v>
      </c>
      <c r="B57" s="8"/>
      <c r="C57" s="13" t="s">
        <v>3129</v>
      </c>
      <c r="D57" s="14"/>
      <c r="E57" s="149" t="s">
        <v>3159</v>
      </c>
      <c r="F57" s="67" t="s">
        <v>3160</v>
      </c>
      <c r="G57" s="67" t="s">
        <v>3161</v>
      </c>
      <c r="H57" s="68"/>
      <c r="I57" s="68" t="s">
        <v>3162</v>
      </c>
      <c r="J57" s="68"/>
      <c r="K57" s="94"/>
      <c r="L57" s="68"/>
      <c r="M57" s="95"/>
      <c r="N57" s="68" t="s">
        <v>1695</v>
      </c>
      <c r="O57" s="68"/>
      <c r="P57" s="68"/>
      <c r="Q57" s="68" t="s">
        <v>3163</v>
      </c>
      <c r="R57" s="68"/>
      <c r="S57" s="94"/>
      <c r="T57" s="68"/>
      <c r="U57" s="68" t="s">
        <v>3164</v>
      </c>
      <c r="V57" s="68"/>
      <c r="W57" s="68"/>
      <c r="X57" s="68"/>
      <c r="Y57" s="68"/>
      <c r="Z57" s="68"/>
      <c r="AA57" s="68"/>
      <c r="AB57" s="68"/>
      <c r="AC57" s="68" t="s">
        <v>1760</v>
      </c>
      <c r="AD57" s="68" t="s">
        <v>3165</v>
      </c>
      <c r="AE57" s="68" t="s">
        <v>3166</v>
      </c>
      <c r="AF57" s="68"/>
      <c r="AG57" s="68" t="s">
        <v>3167</v>
      </c>
      <c r="AH57" s="68" t="s">
        <v>3167</v>
      </c>
      <c r="AI57" s="68"/>
      <c r="AJ57" s="68" t="s">
        <v>3168</v>
      </c>
      <c r="AK57" s="68" t="s">
        <v>1858</v>
      </c>
      <c r="AL57" s="68" t="s">
        <v>3169</v>
      </c>
      <c r="AM57" s="68" t="s">
        <v>3169</v>
      </c>
      <c r="AN57" s="68">
        <v>15</v>
      </c>
      <c r="AO57" s="68"/>
      <c r="AP57" s="68"/>
      <c r="AQ57" s="68"/>
      <c r="AR57" s="68" t="s">
        <v>3170</v>
      </c>
      <c r="AS57" s="68" t="s">
        <v>3170</v>
      </c>
      <c r="AT57" s="68" t="s">
        <v>3170</v>
      </c>
      <c r="AU57" s="68" t="s">
        <v>3171</v>
      </c>
      <c r="AV57" s="68"/>
      <c r="AW57" s="68"/>
      <c r="AX57" s="68" t="s">
        <v>3166</v>
      </c>
      <c r="AY57" s="68"/>
      <c r="AZ57" s="68"/>
      <c r="BA57" s="68"/>
      <c r="BB57" s="68" t="s">
        <v>3172</v>
      </c>
      <c r="BC57" s="68" t="s">
        <v>2224</v>
      </c>
      <c r="BD57" s="68"/>
      <c r="BE57" s="68" t="s">
        <v>1858</v>
      </c>
      <c r="BF57" s="68"/>
      <c r="BG57" s="68"/>
      <c r="BH57" s="68"/>
      <c r="BI57" s="68"/>
      <c r="BJ57" s="68"/>
      <c r="BK57" s="68"/>
      <c r="BL57" s="68"/>
      <c r="BM57" s="68"/>
      <c r="BN57">
        <v>26</v>
      </c>
      <c r="BO57">
        <v>27</v>
      </c>
      <c r="BR57" s="68"/>
      <c r="BS57" s="68" t="s">
        <v>3173</v>
      </c>
      <c r="BT57" s="68"/>
      <c r="BU57" s="68" t="s">
        <v>1695</v>
      </c>
      <c r="BV57" s="68"/>
      <c r="BW57" s="68"/>
      <c r="BX57" s="13">
        <v>35</v>
      </c>
      <c r="CD57" s="68"/>
      <c r="CF57" s="68"/>
      <c r="CG57" s="68"/>
    </row>
    <row r="58" ht="15" spans="1:85">
      <c r="A58" s="49" t="s">
        <v>3174</v>
      </c>
      <c r="B58" s="69"/>
      <c r="C58" s="13" t="s">
        <v>3129</v>
      </c>
      <c r="D58" s="14" t="s">
        <v>3129</v>
      </c>
      <c r="E58" s="20" t="s">
        <v>3175</v>
      </c>
      <c r="F58" s="20" t="s">
        <v>3176</v>
      </c>
      <c r="G58" s="52" t="s">
        <v>3177</v>
      </c>
      <c r="H58" s="13" t="s">
        <v>3178</v>
      </c>
      <c r="I58" s="13"/>
      <c r="J58" s="13"/>
      <c r="K58" s="78"/>
      <c r="L58" s="13"/>
      <c r="M58" s="79"/>
      <c r="N58" s="13" t="s">
        <v>3179</v>
      </c>
      <c r="O58" s="13"/>
      <c r="P58" s="13"/>
      <c r="Q58" s="13"/>
      <c r="R58" s="13"/>
      <c r="S58" s="78"/>
      <c r="T58" s="13"/>
      <c r="U58" s="13"/>
      <c r="V58" s="13"/>
      <c r="W58" s="13"/>
      <c r="X58" s="13"/>
      <c r="Y58" s="13"/>
      <c r="Z58" s="13"/>
      <c r="AA58" s="13"/>
      <c r="AB58" s="13"/>
      <c r="AC58" s="13" t="s">
        <v>3180</v>
      </c>
      <c r="AD58" s="13" t="s">
        <v>3181</v>
      </c>
      <c r="AE58" s="13" t="s">
        <v>3182</v>
      </c>
      <c r="AF58" s="13" t="s">
        <v>3183</v>
      </c>
      <c r="AG58" s="13" t="s">
        <v>3184</v>
      </c>
      <c r="AH58" s="13" t="s">
        <v>3184</v>
      </c>
      <c r="AI58" s="13"/>
      <c r="AJ58" s="13"/>
      <c r="AK58" s="13"/>
      <c r="AL58" s="13"/>
      <c r="AM58" s="13"/>
      <c r="AN58" s="13" t="s">
        <v>3185</v>
      </c>
      <c r="AO58" s="13"/>
      <c r="AP58" s="13"/>
      <c r="AQ58" s="13"/>
      <c r="AR58" s="13" t="s">
        <v>3186</v>
      </c>
      <c r="AS58" s="13" t="s">
        <v>3186</v>
      </c>
      <c r="AT58" s="13" t="s">
        <v>3186</v>
      </c>
      <c r="AU58" s="13" t="s">
        <v>3186</v>
      </c>
      <c r="AV58" s="13" t="s">
        <v>3187</v>
      </c>
      <c r="AW58" s="13" t="s">
        <v>1645</v>
      </c>
      <c r="AX58" s="13" t="s">
        <v>3188</v>
      </c>
      <c r="AY58" s="13" t="s">
        <v>2141</v>
      </c>
      <c r="AZ58" s="13" t="s">
        <v>1761</v>
      </c>
      <c r="BA58" s="13" t="s">
        <v>2157</v>
      </c>
      <c r="BB58" s="13" t="s">
        <v>3189</v>
      </c>
      <c r="BC58" s="13"/>
      <c r="BD58" s="13" t="s">
        <v>2259</v>
      </c>
      <c r="BE58" s="13" t="s">
        <v>2272</v>
      </c>
      <c r="BF58" s="13" t="s">
        <v>2285</v>
      </c>
      <c r="BG58" s="13"/>
      <c r="BH58" s="13"/>
      <c r="BI58" s="13"/>
      <c r="BJ58" s="13"/>
      <c r="BK58" s="13"/>
      <c r="BL58" s="13"/>
      <c r="BM58" s="13"/>
      <c r="BN58" s="13"/>
      <c r="BO58" s="13"/>
      <c r="BP58" s="13"/>
      <c r="BQ58" s="13"/>
      <c r="BR58" s="13" t="s">
        <v>3190</v>
      </c>
      <c r="BS58" s="13" t="s">
        <v>3191</v>
      </c>
      <c r="BT58" s="13"/>
      <c r="BU58" s="13" t="s">
        <v>3192</v>
      </c>
      <c r="BV58" s="13" t="s">
        <v>3193</v>
      </c>
      <c r="BW58" s="13" t="s">
        <v>3194</v>
      </c>
      <c r="BX58" s="13" t="s">
        <v>3195</v>
      </c>
      <c r="CD58" s="13"/>
      <c r="CF58" s="13"/>
      <c r="CG58" s="13"/>
    </row>
    <row r="59" spans="1:85">
      <c r="A59" s="49" t="s">
        <v>3196</v>
      </c>
      <c r="B59" s="8"/>
      <c r="C59" s="13"/>
      <c r="D59" s="14"/>
      <c r="E59" s="25"/>
      <c r="F59" s="25"/>
      <c r="G59" s="25"/>
      <c r="H59" s="13"/>
      <c r="I59" s="13"/>
      <c r="J59" s="13"/>
      <c r="K59" s="78"/>
      <c r="L59" s="13"/>
      <c r="M59" s="79"/>
      <c r="N59" s="13"/>
      <c r="O59" s="13"/>
      <c r="P59" s="13"/>
      <c r="Q59" s="13"/>
      <c r="R59" s="13"/>
      <c r="S59" s="78"/>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t="s">
        <v>2342</v>
      </c>
      <c r="AS59" s="13" t="s">
        <v>2342</v>
      </c>
      <c r="AT59" s="13" t="s">
        <v>2342</v>
      </c>
      <c r="AU59" s="13" t="s">
        <v>2342</v>
      </c>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CD59" s="13"/>
      <c r="CF59" s="13"/>
      <c r="CG59" s="13"/>
    </row>
    <row r="60" spans="1:85">
      <c r="A60" s="49" t="s">
        <v>3197</v>
      </c>
      <c r="B60" s="8"/>
      <c r="C60" s="13" t="s">
        <v>2602</v>
      </c>
      <c r="D60" s="14" t="s">
        <v>2602</v>
      </c>
      <c r="E60" s="70">
        <v>1</v>
      </c>
      <c r="F60" s="70"/>
      <c r="G60" s="70">
        <v>1</v>
      </c>
      <c r="H60" s="71"/>
      <c r="I60" s="71"/>
      <c r="J60" s="71"/>
      <c r="K60" s="96"/>
      <c r="L60" s="71"/>
      <c r="M60" s="97"/>
      <c r="N60" s="71"/>
      <c r="O60" s="71" t="s">
        <v>3198</v>
      </c>
      <c r="P60" s="71"/>
      <c r="Q60" s="71"/>
      <c r="R60" s="71"/>
      <c r="S60" s="96"/>
      <c r="T60" s="71"/>
      <c r="U60" s="71"/>
      <c r="V60" s="71"/>
      <c r="W60" s="71"/>
      <c r="X60" s="71"/>
      <c r="Y60" s="71"/>
      <c r="Z60" s="71"/>
      <c r="AA60" s="71"/>
      <c r="AB60" s="71"/>
      <c r="AC60" s="71">
        <v>0.84</v>
      </c>
      <c r="AD60" s="71">
        <v>0.5</v>
      </c>
      <c r="AE60" s="71"/>
      <c r="AF60" s="71"/>
      <c r="AG60" s="71"/>
      <c r="AH60" s="71"/>
      <c r="AI60" s="71"/>
      <c r="AJ60" s="71"/>
      <c r="AK60" s="71"/>
      <c r="AL60" s="71"/>
      <c r="AM60" s="71"/>
      <c r="AN60" s="71"/>
      <c r="AO60" s="71"/>
      <c r="AP60" s="71"/>
      <c r="AQ60" s="71"/>
      <c r="AR60" s="71">
        <v>1</v>
      </c>
      <c r="AS60" s="71">
        <v>1</v>
      </c>
      <c r="AT60" s="71">
        <v>1</v>
      </c>
      <c r="AU60" s="71" t="s">
        <v>3199</v>
      </c>
      <c r="AV60" s="71"/>
      <c r="AW60" s="71"/>
      <c r="AX60" s="71" t="s">
        <v>3200</v>
      </c>
      <c r="AY60" s="71"/>
      <c r="AZ60" s="71"/>
      <c r="BA60" s="71"/>
      <c r="BB60" s="71"/>
      <c r="BC60" s="71"/>
      <c r="BD60" s="71"/>
      <c r="BE60" s="71"/>
      <c r="BF60" s="71"/>
      <c r="BG60" s="71"/>
      <c r="BH60" s="71"/>
      <c r="BI60" s="71"/>
      <c r="BJ60" s="71"/>
      <c r="BK60" s="71"/>
      <c r="BL60" s="71"/>
      <c r="BM60" s="71"/>
      <c r="BN60" s="71"/>
      <c r="BO60" s="71"/>
      <c r="BP60" s="71"/>
      <c r="BQ60" s="71"/>
      <c r="BR60" s="71"/>
      <c r="BS60" s="71"/>
      <c r="BT60" s="71"/>
      <c r="BU60" s="71"/>
      <c r="BV60" s="71"/>
      <c r="BW60" s="71"/>
      <c r="BX60" s="71"/>
      <c r="CD60" s="71"/>
      <c r="CF60" s="71"/>
      <c r="CG60" s="71"/>
    </row>
    <row r="61" ht="128.25" spans="1:85">
      <c r="A61" s="49" t="s">
        <v>3201</v>
      </c>
      <c r="B61" s="72"/>
      <c r="C61" s="18" t="s">
        <v>2376</v>
      </c>
      <c r="D61" s="19" t="s">
        <v>2376</v>
      </c>
      <c r="E61" s="25"/>
      <c r="F61" s="25"/>
      <c r="G61" s="23" t="s">
        <v>3202</v>
      </c>
      <c r="H61" s="24" t="s">
        <v>3203</v>
      </c>
      <c r="I61" s="14" t="s">
        <v>3204</v>
      </c>
      <c r="J61" s="13"/>
      <c r="K61" s="78"/>
      <c r="L61" s="13"/>
      <c r="M61" s="79"/>
      <c r="N61" s="13"/>
      <c r="O61" s="13"/>
      <c r="P61" s="13"/>
      <c r="Q61" s="13" t="s">
        <v>3205</v>
      </c>
      <c r="R61" s="13"/>
      <c r="S61" s="78"/>
      <c r="T61" s="13"/>
      <c r="U61" s="13"/>
      <c r="V61" s="13"/>
      <c r="W61" s="13"/>
      <c r="X61" s="13"/>
      <c r="Y61" s="13"/>
      <c r="Z61" s="13"/>
      <c r="AA61" s="13"/>
      <c r="AB61" s="13"/>
      <c r="AC61" s="13" t="s">
        <v>3205</v>
      </c>
      <c r="AD61" s="13">
        <v>44579</v>
      </c>
      <c r="AE61" s="13" t="s">
        <v>3206</v>
      </c>
      <c r="AF61" s="13" t="s">
        <v>1882</v>
      </c>
      <c r="AG61" s="13" t="s">
        <v>1882</v>
      </c>
      <c r="AH61" s="13" t="s">
        <v>2106</v>
      </c>
      <c r="AI61" s="13"/>
      <c r="AJ61" s="13"/>
      <c r="AK61" s="13"/>
      <c r="AL61" s="13"/>
      <c r="AM61" s="13"/>
      <c r="AN61" s="13" t="s">
        <v>3207</v>
      </c>
      <c r="AO61" s="13" t="s">
        <v>3208</v>
      </c>
      <c r="AP61" s="13" t="s">
        <v>3209</v>
      </c>
      <c r="AQ61" s="13" t="s">
        <v>3208</v>
      </c>
      <c r="AR61" s="13" t="s">
        <v>3210</v>
      </c>
      <c r="AS61" s="13" t="s">
        <v>3211</v>
      </c>
      <c r="AT61" s="13" t="s">
        <v>3210</v>
      </c>
      <c r="AU61" s="13" t="s">
        <v>3210</v>
      </c>
      <c r="AV61" s="13" t="s">
        <v>2068</v>
      </c>
      <c r="AW61" s="13" t="s">
        <v>3212</v>
      </c>
      <c r="AX61" s="13" t="s">
        <v>3213</v>
      </c>
      <c r="AY61" s="13" t="s">
        <v>3214</v>
      </c>
      <c r="AZ61" s="13" t="s">
        <v>2147</v>
      </c>
      <c r="BA61" s="13" t="s">
        <v>1692</v>
      </c>
      <c r="BB61" s="13" t="s">
        <v>3215</v>
      </c>
      <c r="BC61" s="13" t="s">
        <v>2223</v>
      </c>
      <c r="BD61" s="13" t="s">
        <v>2257</v>
      </c>
      <c r="BE61" s="13"/>
      <c r="BF61" s="13"/>
      <c r="BG61" s="13"/>
      <c r="BH61" s="13"/>
      <c r="BI61" s="13"/>
      <c r="BJ61" s="13"/>
      <c r="BK61" s="13"/>
      <c r="BL61" s="13"/>
      <c r="BM61" s="13"/>
      <c r="BN61" s="13"/>
      <c r="BO61" s="13"/>
      <c r="BP61" s="13"/>
      <c r="BQ61" s="13"/>
      <c r="BR61" s="13"/>
      <c r="BS61" s="13"/>
      <c r="BT61" s="13"/>
      <c r="BU61" s="13"/>
      <c r="BV61" s="13"/>
      <c r="BW61" s="13"/>
      <c r="BX61" s="13" t="s">
        <v>3214</v>
      </c>
      <c r="CD61" s="13"/>
      <c r="CF61" s="13"/>
      <c r="CG61" s="13"/>
    </row>
    <row r="62" ht="28.5" spans="1:85">
      <c r="A62" s="49" t="s">
        <v>3216</v>
      </c>
      <c r="B62" s="8"/>
      <c r="C62" s="13"/>
      <c r="D62" s="14"/>
      <c r="E62" s="73" t="s">
        <v>2376</v>
      </c>
      <c r="F62" s="73" t="s">
        <v>2376</v>
      </c>
      <c r="G62" s="34"/>
      <c r="H62" s="19" t="s">
        <v>2376</v>
      </c>
      <c r="I62" s="19"/>
      <c r="J62" s="19" t="s">
        <v>2376</v>
      </c>
      <c r="K62" s="86" t="s">
        <v>2376</v>
      </c>
      <c r="L62" s="19" t="s">
        <v>2376</v>
      </c>
      <c r="M62" s="87" t="s">
        <v>2376</v>
      </c>
      <c r="N62" s="19"/>
      <c r="O62" s="19"/>
      <c r="P62" s="19" t="s">
        <v>3217</v>
      </c>
      <c r="Q62" s="19"/>
      <c r="R62" s="19"/>
      <c r="S62" s="86"/>
      <c r="T62" s="19"/>
      <c r="U62" s="19"/>
      <c r="V62" s="19"/>
      <c r="W62" s="19"/>
      <c r="X62" s="19"/>
      <c r="Y62" s="19"/>
      <c r="Z62" s="19"/>
      <c r="AA62" s="19"/>
      <c r="AB62" s="19"/>
      <c r="AC62" s="19"/>
      <c r="AD62" s="19"/>
      <c r="AE62" s="19"/>
      <c r="AF62" s="19" t="s">
        <v>2376</v>
      </c>
      <c r="AG62" s="19" t="s">
        <v>2376</v>
      </c>
      <c r="AH62" s="19"/>
      <c r="AI62" s="19"/>
      <c r="AJ62" s="19" t="s">
        <v>2342</v>
      </c>
      <c r="AK62" s="19" t="s">
        <v>2342</v>
      </c>
      <c r="AL62" s="19" t="s">
        <v>2342</v>
      </c>
      <c r="AM62" s="19" t="s">
        <v>3218</v>
      </c>
      <c r="AN62" s="19" t="s">
        <v>2376</v>
      </c>
      <c r="AO62" s="19"/>
      <c r="AP62" s="19"/>
      <c r="AQ62" s="19" t="s">
        <v>2376</v>
      </c>
      <c r="AR62" s="19" t="s">
        <v>2342</v>
      </c>
      <c r="AS62" s="19" t="s">
        <v>3219</v>
      </c>
      <c r="AT62" s="19" t="s">
        <v>2342</v>
      </c>
      <c r="AU62" s="19" t="s">
        <v>3220</v>
      </c>
      <c r="AV62" s="19"/>
      <c r="AW62" s="19"/>
      <c r="AX62" s="19"/>
      <c r="AY62" s="19"/>
      <c r="AZ62" s="19"/>
      <c r="BA62" s="19"/>
      <c r="BB62" s="19"/>
      <c r="BC62" s="19"/>
      <c r="BD62" s="19"/>
      <c r="BE62" s="19"/>
      <c r="BF62" s="19"/>
      <c r="BG62" s="19"/>
      <c r="BH62" s="19"/>
      <c r="BI62" s="19"/>
      <c r="BJ62" s="19"/>
      <c r="BK62" s="19"/>
      <c r="BL62" s="19"/>
      <c r="BM62" s="19"/>
      <c r="BN62" s="19"/>
      <c r="BO62" s="19"/>
      <c r="BP62" s="19"/>
      <c r="BQ62" s="19"/>
      <c r="BR62" s="19"/>
      <c r="BS62" s="19"/>
      <c r="BT62" s="19"/>
      <c r="BU62" s="19"/>
      <c r="BV62" s="19"/>
      <c r="BW62" s="19"/>
      <c r="BX62" s="19"/>
      <c r="CD62" s="19"/>
      <c r="CF62" s="19"/>
      <c r="CG62" s="19"/>
    </row>
    <row r="63" spans="1:85">
      <c r="A63" s="49" t="s">
        <v>3221</v>
      </c>
      <c r="B63" s="8"/>
      <c r="C63" s="13" t="s">
        <v>3129</v>
      </c>
      <c r="D63" s="14"/>
      <c r="E63" s="25"/>
      <c r="F63" s="25"/>
      <c r="G63" s="25"/>
      <c r="H63" s="13"/>
      <c r="I63" s="13"/>
      <c r="J63" s="13"/>
      <c r="K63" s="78"/>
      <c r="L63" s="13"/>
      <c r="M63" s="79"/>
      <c r="N63" s="13"/>
      <c r="O63" s="13"/>
      <c r="P63" s="13"/>
      <c r="Q63" s="13"/>
      <c r="R63" s="13"/>
      <c r="S63" s="78"/>
      <c r="T63" s="13"/>
      <c r="U63" s="13">
        <v>18</v>
      </c>
      <c r="V63" s="13"/>
      <c r="W63" s="13"/>
      <c r="X63" s="13"/>
      <c r="Y63" s="13"/>
      <c r="Z63" s="13"/>
      <c r="AA63" s="13"/>
      <c r="AB63" s="13"/>
      <c r="AC63" s="13">
        <v>19</v>
      </c>
      <c r="AD63" s="13"/>
      <c r="AE63" s="13"/>
      <c r="AF63" s="13"/>
      <c r="AG63" s="13"/>
      <c r="AH63" s="13"/>
      <c r="AI63" s="13"/>
      <c r="AJ63" s="13"/>
      <c r="AK63" s="13"/>
      <c r="AL63" s="13"/>
      <c r="AM63" s="13"/>
      <c r="AN63" s="13"/>
      <c r="AO63" s="13"/>
      <c r="AP63" s="13"/>
      <c r="AQ63" s="13"/>
      <c r="AR63" s="13" t="s">
        <v>2342</v>
      </c>
      <c r="AS63" s="13" t="s">
        <v>2342</v>
      </c>
      <c r="AT63" s="13" t="s">
        <v>2342</v>
      </c>
      <c r="AU63" s="13" t="s">
        <v>2342</v>
      </c>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CD63" s="13"/>
      <c r="CF63" s="13"/>
      <c r="CG63" s="13"/>
    </row>
    <row r="64" spans="1:85">
      <c r="A64" s="49" t="s">
        <v>3222</v>
      </c>
      <c r="B64" s="8"/>
      <c r="C64" s="13" t="s">
        <v>3129</v>
      </c>
      <c r="D64" s="14"/>
      <c r="E64" s="25"/>
      <c r="F64" s="25"/>
      <c r="G64" s="25"/>
      <c r="H64" s="13"/>
      <c r="I64" s="13">
        <v>0.250694444444444</v>
      </c>
      <c r="J64" s="13"/>
      <c r="K64" s="78"/>
      <c r="L64" s="13"/>
      <c r="M64" s="79"/>
      <c r="N64" s="13"/>
      <c r="O64" s="13" t="s">
        <v>3223</v>
      </c>
      <c r="P64" s="13"/>
      <c r="Q64" s="13" t="s">
        <v>3224</v>
      </c>
      <c r="R64" s="13"/>
      <c r="S64" s="78"/>
      <c r="T64" s="13"/>
      <c r="U64" s="13">
        <v>0.0430555555555556</v>
      </c>
      <c r="V64" s="13"/>
      <c r="W64" s="13"/>
      <c r="X64" s="13"/>
      <c r="Y64" s="13"/>
      <c r="Z64" s="13"/>
      <c r="AA64" s="13"/>
      <c r="AB64" s="13"/>
      <c r="AC64" s="13">
        <v>44838.8208333333</v>
      </c>
      <c r="AD64" s="13"/>
      <c r="AE64" s="13"/>
      <c r="AF64" s="13">
        <v>0.211805555555556</v>
      </c>
      <c r="AG64" s="13">
        <v>0.0479166666666667</v>
      </c>
      <c r="AH64" s="13">
        <v>0.0479166666666667</v>
      </c>
      <c r="AI64" s="13"/>
      <c r="AJ64" s="13"/>
      <c r="AK64" s="13"/>
      <c r="AL64" s="13"/>
      <c r="AM64" s="13"/>
      <c r="AN64" s="13"/>
      <c r="AO64" s="13"/>
      <c r="AP64" s="13"/>
      <c r="AQ64" s="13"/>
      <c r="AR64" s="13" t="s">
        <v>2342</v>
      </c>
      <c r="AS64" s="13" t="s">
        <v>2342</v>
      </c>
      <c r="AT64" s="13" t="s">
        <v>2342</v>
      </c>
      <c r="AU64" s="13" t="s">
        <v>2342</v>
      </c>
      <c r="AV64" s="13"/>
      <c r="AW64" s="13"/>
      <c r="AX64" s="13"/>
      <c r="AY64" s="13"/>
      <c r="AZ64" s="13"/>
      <c r="BA64" s="13"/>
      <c r="BB64" s="13"/>
      <c r="BC64" s="13"/>
      <c r="BD64" s="13" t="s">
        <v>3225</v>
      </c>
      <c r="BE64" s="13"/>
      <c r="BF64" s="13"/>
      <c r="BG64" s="13"/>
      <c r="BH64" s="13"/>
      <c r="BI64" s="13"/>
      <c r="BJ64" s="13"/>
      <c r="BK64" s="13"/>
      <c r="BL64" s="13"/>
      <c r="BM64" s="13"/>
      <c r="BN64" s="13"/>
      <c r="BO64" s="13"/>
      <c r="BP64" s="13"/>
      <c r="BQ64" s="13"/>
      <c r="BR64" s="13"/>
      <c r="BS64" s="13"/>
      <c r="BT64" s="13"/>
      <c r="BU64" s="13"/>
      <c r="BV64" s="13"/>
      <c r="BW64" s="13"/>
      <c r="BX64" s="106">
        <v>0.0423611111111111</v>
      </c>
      <c r="CD64" s="13"/>
      <c r="CF64" s="13"/>
      <c r="CG64" s="13"/>
    </row>
    <row r="65" s="3" customFormat="1" ht="13" customHeight="1" spans="1:85">
      <c r="A65" s="108" t="s">
        <v>3226</v>
      </c>
      <c r="B65" s="109"/>
      <c r="C65" s="110"/>
      <c r="D65" s="111"/>
      <c r="E65" s="112"/>
      <c r="F65" s="112"/>
      <c r="G65" s="112"/>
      <c r="H65" s="110"/>
      <c r="I65" s="110"/>
      <c r="J65" s="110"/>
      <c r="K65" s="110"/>
      <c r="L65" s="110"/>
      <c r="M65" s="79"/>
      <c r="N65" s="110"/>
      <c r="O65" s="110"/>
      <c r="P65" s="110"/>
      <c r="Q65" s="110"/>
      <c r="R65" s="110"/>
      <c r="S65" s="110"/>
      <c r="T65" s="110"/>
      <c r="U65" s="110"/>
      <c r="V65" s="110"/>
      <c r="W65" s="110"/>
      <c r="X65" s="110"/>
      <c r="Y65" s="110"/>
      <c r="Z65" s="110"/>
      <c r="AA65" s="110"/>
      <c r="AB65" s="110"/>
      <c r="AC65" s="110"/>
      <c r="AD65" s="110"/>
      <c r="AE65" s="110"/>
      <c r="AF65" s="110"/>
      <c r="AG65" s="110"/>
      <c r="AH65" s="110"/>
      <c r="AI65" s="110"/>
      <c r="AJ65" s="110" t="s">
        <v>2342</v>
      </c>
      <c r="AK65" s="110" t="s">
        <v>2342</v>
      </c>
      <c r="AL65" s="110" t="s">
        <v>2342</v>
      </c>
      <c r="AM65" s="110" t="s">
        <v>2342</v>
      </c>
      <c r="AN65" s="110"/>
      <c r="AO65" s="110"/>
      <c r="AP65" s="110"/>
      <c r="AQ65" s="110"/>
      <c r="AR65" s="110" t="s">
        <v>2342</v>
      </c>
      <c r="AS65" s="110" t="s">
        <v>2342</v>
      </c>
      <c r="AT65" s="110" t="s">
        <v>2342</v>
      </c>
      <c r="AU65" s="110" t="s">
        <v>2342</v>
      </c>
      <c r="AV65" s="110"/>
      <c r="AW65" s="110"/>
      <c r="AX65" s="110"/>
      <c r="AY65" s="110"/>
      <c r="AZ65" s="110"/>
      <c r="BA65" s="110"/>
      <c r="BB65" s="110"/>
      <c r="BC65" s="110"/>
      <c r="BD65" s="110"/>
      <c r="BE65" s="110"/>
      <c r="BF65" s="110"/>
      <c r="BG65" s="110"/>
      <c r="BH65" s="110"/>
      <c r="BI65" s="110"/>
      <c r="BJ65" s="110"/>
      <c r="BK65" s="110"/>
      <c r="BL65" s="110"/>
      <c r="BM65" s="110"/>
      <c r="BN65" s="110"/>
      <c r="BO65" s="110"/>
      <c r="BP65" s="110"/>
      <c r="BQ65" s="110"/>
      <c r="BR65" s="110"/>
      <c r="BS65" s="110"/>
      <c r="BT65" s="110"/>
      <c r="BU65" s="110"/>
      <c r="BV65" s="110"/>
      <c r="BW65" s="110"/>
      <c r="BX65" s="110"/>
      <c r="CD65" s="110"/>
      <c r="CF65" s="110"/>
      <c r="CG65" s="110"/>
    </row>
    <row r="66" s="3" customFormat="1" spans="1:85">
      <c r="A66" s="113" t="s">
        <v>3227</v>
      </c>
      <c r="B66" s="109"/>
      <c r="C66" s="110"/>
      <c r="D66" s="109"/>
      <c r="E66" s="114" t="s">
        <v>3228</v>
      </c>
      <c r="F66" s="112"/>
      <c r="G66" s="112"/>
      <c r="H66" s="110"/>
      <c r="I66" s="110"/>
      <c r="J66" s="110"/>
      <c r="K66" s="110"/>
      <c r="L66" s="110"/>
      <c r="M66" s="79"/>
      <c r="N66" s="110"/>
      <c r="O66" s="110"/>
      <c r="P66" s="110"/>
      <c r="Q66" s="110"/>
      <c r="R66" s="110"/>
      <c r="S66" s="110"/>
      <c r="T66" s="110"/>
      <c r="U66" s="110"/>
      <c r="V66" s="110"/>
      <c r="W66" s="110"/>
      <c r="X66" s="110"/>
      <c r="Y66" s="110"/>
      <c r="Z66" s="110"/>
      <c r="AA66" s="110"/>
      <c r="AB66" s="110"/>
      <c r="AC66" s="110" t="s">
        <v>3229</v>
      </c>
      <c r="AD66" s="110" t="s">
        <v>3230</v>
      </c>
      <c r="AE66" s="110" t="s">
        <v>3230</v>
      </c>
      <c r="AF66" s="110"/>
      <c r="AG66" s="110"/>
      <c r="AH66" s="110"/>
      <c r="AI66" s="110"/>
      <c r="AJ66" s="110" t="s">
        <v>2342</v>
      </c>
      <c r="AK66" s="110" t="s">
        <v>2342</v>
      </c>
      <c r="AL66" s="110" t="s">
        <v>2342</v>
      </c>
      <c r="AM66" s="110" t="s">
        <v>2342</v>
      </c>
      <c r="AN66" s="110"/>
      <c r="AO66" s="110"/>
      <c r="AP66" s="110"/>
      <c r="AQ66" s="110"/>
      <c r="AR66" s="110" t="s">
        <v>2342</v>
      </c>
      <c r="AS66" s="110" t="s">
        <v>2342</v>
      </c>
      <c r="AT66" s="110" t="s">
        <v>2342</v>
      </c>
      <c r="AU66" s="110" t="s">
        <v>2342</v>
      </c>
      <c r="AV66" s="110"/>
      <c r="AW66" s="110" t="s">
        <v>1722</v>
      </c>
      <c r="AX66" s="110" t="s">
        <v>3230</v>
      </c>
      <c r="AY66" s="110"/>
      <c r="AZ66" s="110"/>
      <c r="BA66" s="110"/>
      <c r="BB66" s="110" t="s">
        <v>14</v>
      </c>
      <c r="BC66" s="110"/>
      <c r="BD66" s="110"/>
      <c r="BE66" s="110"/>
      <c r="BF66" s="110"/>
      <c r="BG66" s="110"/>
      <c r="BH66" s="110"/>
      <c r="BI66" s="110"/>
      <c r="BJ66" s="110"/>
      <c r="BK66" s="110"/>
      <c r="BL66" s="110"/>
      <c r="BM66" s="110"/>
      <c r="BN66" s="110"/>
      <c r="BO66" s="110"/>
      <c r="BP66" s="110"/>
      <c r="BQ66" s="110"/>
      <c r="BR66" s="110"/>
      <c r="BS66" s="110"/>
      <c r="BT66" s="110"/>
      <c r="BU66" s="110"/>
      <c r="BV66" s="110"/>
      <c r="BW66" s="110"/>
      <c r="BX66" s="110"/>
      <c r="CD66" s="110"/>
      <c r="CF66" s="110"/>
      <c r="CG66" s="110"/>
    </row>
    <row r="67" s="3" customFormat="1" spans="1:85">
      <c r="A67" s="113" t="s">
        <v>3231</v>
      </c>
      <c r="B67" s="109"/>
      <c r="C67" s="110"/>
      <c r="D67" s="111"/>
      <c r="E67" s="114" t="s">
        <v>3232</v>
      </c>
      <c r="F67" s="112"/>
      <c r="G67" s="112"/>
      <c r="H67" s="110"/>
      <c r="I67" s="110"/>
      <c r="J67" s="110"/>
      <c r="K67" s="110"/>
      <c r="L67" s="110"/>
      <c r="M67" s="79"/>
      <c r="N67" s="110"/>
      <c r="O67" s="110"/>
      <c r="P67" s="110"/>
      <c r="Q67" s="110"/>
      <c r="R67" s="110"/>
      <c r="S67" s="110"/>
      <c r="T67" s="110"/>
      <c r="U67" s="110"/>
      <c r="V67" s="110"/>
      <c r="W67" s="110"/>
      <c r="X67" s="110"/>
      <c r="Y67" s="110"/>
      <c r="Z67" s="110"/>
      <c r="AA67" s="110"/>
      <c r="AB67" s="110"/>
      <c r="AC67" s="110"/>
      <c r="AD67" s="110" t="s">
        <v>12</v>
      </c>
      <c r="AE67" s="110" t="s">
        <v>12</v>
      </c>
      <c r="AF67" s="110"/>
      <c r="AG67" s="110"/>
      <c r="AH67" s="110"/>
      <c r="AI67" s="110"/>
      <c r="AJ67" s="110" t="s">
        <v>2342</v>
      </c>
      <c r="AK67" s="110" t="s">
        <v>2342</v>
      </c>
      <c r="AL67" s="110" t="s">
        <v>2342</v>
      </c>
      <c r="AM67" s="110" t="s">
        <v>2342</v>
      </c>
      <c r="AN67" s="110"/>
      <c r="AO67" s="110"/>
      <c r="AP67" s="110"/>
      <c r="AQ67" s="110"/>
      <c r="AR67" s="110" t="s">
        <v>2342</v>
      </c>
      <c r="AS67" s="110" t="s">
        <v>2342</v>
      </c>
      <c r="AT67" s="110" t="s">
        <v>2342</v>
      </c>
      <c r="AU67" s="110" t="s">
        <v>2342</v>
      </c>
      <c r="AV67" s="110"/>
      <c r="AW67" s="110" t="s">
        <v>3233</v>
      </c>
      <c r="AX67" s="110" t="s">
        <v>3234</v>
      </c>
      <c r="AY67" s="110"/>
      <c r="AZ67" s="110"/>
      <c r="BA67" s="110"/>
      <c r="BB67" s="110"/>
      <c r="BC67" s="110"/>
      <c r="BD67" s="110"/>
      <c r="BE67" s="110"/>
      <c r="BF67" s="110"/>
      <c r="BG67" s="110"/>
      <c r="BH67" s="110"/>
      <c r="BI67" s="110"/>
      <c r="BJ67" s="110"/>
      <c r="BK67" s="110"/>
      <c r="BL67" s="110"/>
      <c r="BM67" s="110"/>
      <c r="BN67" s="110"/>
      <c r="BO67" s="110"/>
      <c r="BP67" s="110"/>
      <c r="BQ67" s="110"/>
      <c r="BR67" s="110"/>
      <c r="BS67" s="110"/>
      <c r="BT67" s="110"/>
      <c r="BU67" s="110"/>
      <c r="BV67" s="110"/>
      <c r="BW67" s="110"/>
      <c r="BX67" s="110"/>
      <c r="CD67" s="110"/>
      <c r="CF67" s="110"/>
      <c r="CG67" s="110"/>
    </row>
    <row r="68" s="3" customFormat="1" spans="1:85">
      <c r="A68" s="113" t="s">
        <v>3235</v>
      </c>
      <c r="B68" s="109"/>
      <c r="C68" s="110"/>
      <c r="D68" s="111"/>
      <c r="E68" s="114" t="s">
        <v>3236</v>
      </c>
      <c r="F68" s="112"/>
      <c r="G68" s="112"/>
      <c r="H68" s="110"/>
      <c r="I68" s="110"/>
      <c r="J68" s="110"/>
      <c r="K68" s="110"/>
      <c r="L68" s="110"/>
      <c r="M68" s="79"/>
      <c r="N68" s="110"/>
      <c r="O68" s="110"/>
      <c r="P68" s="110"/>
      <c r="Q68" s="110"/>
      <c r="R68" s="110"/>
      <c r="S68" s="110"/>
      <c r="T68" s="110"/>
      <c r="U68" s="110"/>
      <c r="V68" s="110"/>
      <c r="W68" s="110"/>
      <c r="X68" s="110"/>
      <c r="Y68" s="110"/>
      <c r="Z68" s="110"/>
      <c r="AA68" s="110"/>
      <c r="AB68" s="110"/>
      <c r="AC68" s="110"/>
      <c r="AD68" s="110"/>
      <c r="AE68" s="110"/>
      <c r="AF68" s="110"/>
      <c r="AG68" s="110"/>
      <c r="AH68" s="110"/>
      <c r="AI68" s="110"/>
      <c r="AJ68" s="110" t="s">
        <v>2342</v>
      </c>
      <c r="AK68" s="110" t="s">
        <v>2342</v>
      </c>
      <c r="AL68" s="110" t="s">
        <v>2342</v>
      </c>
      <c r="AM68" s="110" t="s">
        <v>2342</v>
      </c>
      <c r="AN68" s="110"/>
      <c r="AO68" s="110"/>
      <c r="AP68" s="110"/>
      <c r="AQ68" s="110"/>
      <c r="AR68" s="110" t="s">
        <v>2342</v>
      </c>
      <c r="AS68" s="110" t="s">
        <v>2342</v>
      </c>
      <c r="AT68" s="110" t="s">
        <v>2342</v>
      </c>
      <c r="AU68" s="110" t="s">
        <v>2342</v>
      </c>
      <c r="AV68" s="110"/>
      <c r="AW68" s="110"/>
      <c r="AX68" s="110" t="s">
        <v>3237</v>
      </c>
      <c r="AY68" s="110"/>
      <c r="AZ68" s="110"/>
      <c r="BA68" s="110"/>
      <c r="BB68" s="110"/>
      <c r="BC68" s="110"/>
      <c r="BD68" s="110"/>
      <c r="BE68" s="110"/>
      <c r="BF68" s="110"/>
      <c r="BG68" s="110"/>
      <c r="BH68" s="110"/>
      <c r="BI68" s="110"/>
      <c r="BJ68" s="110"/>
      <c r="BK68" s="110"/>
      <c r="BL68" s="110"/>
      <c r="BM68" s="110"/>
      <c r="BN68" s="110"/>
      <c r="BO68" s="110"/>
      <c r="BP68" s="110"/>
      <c r="BQ68" s="110"/>
      <c r="BR68" s="110"/>
      <c r="BS68" s="110"/>
      <c r="BT68" s="110"/>
      <c r="BU68" s="110"/>
      <c r="BV68" s="110"/>
      <c r="BW68" s="110"/>
      <c r="BX68" s="110"/>
      <c r="CD68" s="110"/>
      <c r="CF68" s="110"/>
      <c r="CG68" s="110"/>
    </row>
    <row r="69" s="3" customFormat="1" spans="1:85">
      <c r="A69" s="113" t="s">
        <v>3238</v>
      </c>
      <c r="B69" s="109"/>
      <c r="C69" s="110"/>
      <c r="D69" s="111"/>
      <c r="E69" s="114" t="s">
        <v>3239</v>
      </c>
      <c r="F69" s="112"/>
      <c r="G69" s="112"/>
      <c r="H69" s="110"/>
      <c r="I69" s="110"/>
      <c r="J69" s="110"/>
      <c r="K69" s="110"/>
      <c r="L69" s="110"/>
      <c r="M69" s="79"/>
      <c r="N69" s="110"/>
      <c r="O69" s="110"/>
      <c r="P69" s="110"/>
      <c r="Q69" s="110"/>
      <c r="R69" s="110"/>
      <c r="S69" s="110"/>
      <c r="T69" s="110"/>
      <c r="U69" s="110"/>
      <c r="V69" s="110"/>
      <c r="W69" s="110"/>
      <c r="X69" s="110"/>
      <c r="Y69" s="110"/>
      <c r="Z69" s="110"/>
      <c r="AA69" s="110"/>
      <c r="AB69" s="110"/>
      <c r="AC69" s="110"/>
      <c r="AD69" s="110"/>
      <c r="AE69" s="110"/>
      <c r="AF69" s="110"/>
      <c r="AG69" s="110"/>
      <c r="AH69" s="110"/>
      <c r="AI69" s="110"/>
      <c r="AJ69" s="110" t="s">
        <v>2342</v>
      </c>
      <c r="AK69" s="110" t="s">
        <v>2342</v>
      </c>
      <c r="AL69" s="110" t="s">
        <v>2342</v>
      </c>
      <c r="AM69" s="110" t="s">
        <v>2342</v>
      </c>
      <c r="AN69" s="110"/>
      <c r="AO69" s="110"/>
      <c r="AP69" s="110"/>
      <c r="AQ69" s="110"/>
      <c r="AR69" s="110" t="s">
        <v>2342</v>
      </c>
      <c r="AS69" s="110" t="s">
        <v>2342</v>
      </c>
      <c r="AT69" s="110" t="s">
        <v>2342</v>
      </c>
      <c r="AU69" s="110" t="s">
        <v>2342</v>
      </c>
      <c r="AV69" s="110"/>
      <c r="AW69" s="110"/>
      <c r="AX69" s="110" t="s">
        <v>3240</v>
      </c>
      <c r="AY69" s="110"/>
      <c r="AZ69" s="110"/>
      <c r="BA69" s="110"/>
      <c r="BB69" s="110"/>
      <c r="BC69" s="110"/>
      <c r="BD69" s="110"/>
      <c r="BE69" s="110"/>
      <c r="BF69" s="110"/>
      <c r="BG69" s="110"/>
      <c r="BH69" s="110"/>
      <c r="BI69" s="110"/>
      <c r="BJ69" s="110"/>
      <c r="BK69" s="110"/>
      <c r="BL69" s="110"/>
      <c r="BM69" s="110"/>
      <c r="BN69" s="110"/>
      <c r="BO69" s="110"/>
      <c r="BP69" s="110"/>
      <c r="BQ69" s="110"/>
      <c r="BR69" s="110"/>
      <c r="BS69" s="110"/>
      <c r="BT69" s="110"/>
      <c r="BU69" s="110"/>
      <c r="BV69" s="110"/>
      <c r="BW69" s="110"/>
      <c r="BX69" s="110"/>
      <c r="CD69" s="110"/>
      <c r="CF69" s="110"/>
      <c r="CG69" s="110"/>
    </row>
    <row r="70" s="3" customFormat="1" spans="1:85">
      <c r="A70" s="113" t="s">
        <v>3241</v>
      </c>
      <c r="B70" s="109"/>
      <c r="C70" s="110"/>
      <c r="D70" s="111"/>
      <c r="E70" s="114" t="s">
        <v>3242</v>
      </c>
      <c r="F70" s="112"/>
      <c r="G70" s="112"/>
      <c r="H70" s="110"/>
      <c r="I70" s="110"/>
      <c r="J70" s="110"/>
      <c r="K70" s="110"/>
      <c r="L70" s="110"/>
      <c r="M70" s="79"/>
      <c r="N70" s="110"/>
      <c r="O70" s="110"/>
      <c r="P70" s="110"/>
      <c r="Q70" s="110"/>
      <c r="R70" s="110"/>
      <c r="S70" s="110"/>
      <c r="T70" s="110"/>
      <c r="U70" s="110"/>
      <c r="V70" s="110"/>
      <c r="W70" s="110"/>
      <c r="X70" s="110"/>
      <c r="Y70" s="110"/>
      <c r="Z70" s="110"/>
      <c r="AA70" s="110"/>
      <c r="AB70" s="110"/>
      <c r="AC70" s="110"/>
      <c r="AD70" s="110"/>
      <c r="AE70" s="110"/>
      <c r="AF70" s="110"/>
      <c r="AG70" s="110"/>
      <c r="AH70" s="110"/>
      <c r="AI70" s="110"/>
      <c r="AJ70" s="110" t="s">
        <v>2342</v>
      </c>
      <c r="AK70" s="110" t="s">
        <v>2342</v>
      </c>
      <c r="AL70" s="110" t="s">
        <v>2342</v>
      </c>
      <c r="AM70" s="110" t="s">
        <v>2342</v>
      </c>
      <c r="AN70" s="110"/>
      <c r="AO70" s="110"/>
      <c r="AP70" s="110"/>
      <c r="AQ70" s="110"/>
      <c r="AR70" s="110" t="s">
        <v>2342</v>
      </c>
      <c r="AS70" s="110" t="s">
        <v>2342</v>
      </c>
      <c r="AT70" s="110" t="s">
        <v>2342</v>
      </c>
      <c r="AU70" s="110" t="s">
        <v>2342</v>
      </c>
      <c r="AV70" s="110"/>
      <c r="AW70" s="110"/>
      <c r="AX70" s="110" t="s">
        <v>3243</v>
      </c>
      <c r="AY70" s="110"/>
      <c r="AZ70" s="110"/>
      <c r="BA70" s="110"/>
      <c r="BB70" s="110"/>
      <c r="BC70" s="110"/>
      <c r="BD70" s="110"/>
      <c r="BE70" s="110"/>
      <c r="BF70" s="110"/>
      <c r="BG70" s="110"/>
      <c r="BH70" s="110"/>
      <c r="BI70" s="110"/>
      <c r="BJ70" s="110"/>
      <c r="BK70" s="110"/>
      <c r="BL70" s="110"/>
      <c r="BM70" s="110"/>
      <c r="BN70" s="110"/>
      <c r="BO70" s="110"/>
      <c r="BP70" s="110"/>
      <c r="BQ70" s="110"/>
      <c r="BR70" s="110"/>
      <c r="BS70" s="110"/>
      <c r="BT70" s="110"/>
      <c r="BU70" s="110"/>
      <c r="BV70" s="110"/>
      <c r="BW70" s="110"/>
      <c r="BX70" s="110"/>
      <c r="CD70" s="110"/>
      <c r="CF70" s="110"/>
      <c r="CG70" s="110"/>
    </row>
    <row r="71" s="3" customFormat="1" spans="1:85">
      <c r="A71" s="113" t="s">
        <v>3244</v>
      </c>
      <c r="B71" s="109"/>
      <c r="C71" s="110"/>
      <c r="D71" s="111"/>
      <c r="E71" s="114" t="s">
        <v>2122</v>
      </c>
      <c r="F71" s="112"/>
      <c r="G71" s="112"/>
      <c r="H71" s="110"/>
      <c r="I71" s="110"/>
      <c r="J71" s="110"/>
      <c r="K71" s="110"/>
      <c r="L71" s="110"/>
      <c r="M71" s="79"/>
      <c r="N71" s="110"/>
      <c r="O71" s="110"/>
      <c r="P71" s="110"/>
      <c r="Q71" s="110"/>
      <c r="R71" s="110"/>
      <c r="S71" s="110"/>
      <c r="T71" s="110"/>
      <c r="U71" s="110"/>
      <c r="V71" s="110"/>
      <c r="W71" s="110"/>
      <c r="X71" s="110"/>
      <c r="Y71" s="110"/>
      <c r="Z71" s="110"/>
      <c r="AA71" s="110"/>
      <c r="AB71" s="110"/>
      <c r="AC71" s="110"/>
      <c r="AD71" s="110"/>
      <c r="AE71" s="110"/>
      <c r="AF71" s="110"/>
      <c r="AG71" s="110"/>
      <c r="AH71" s="110"/>
      <c r="AI71" s="110"/>
      <c r="AJ71" s="110" t="s">
        <v>2342</v>
      </c>
      <c r="AK71" s="110" t="s">
        <v>2342</v>
      </c>
      <c r="AL71" s="110" t="s">
        <v>2342</v>
      </c>
      <c r="AM71" s="110" t="s">
        <v>2342</v>
      </c>
      <c r="AN71" s="110"/>
      <c r="AO71" s="110"/>
      <c r="AP71" s="110"/>
      <c r="AQ71" s="110"/>
      <c r="AR71" s="110" t="s">
        <v>2342</v>
      </c>
      <c r="AS71" s="110" t="s">
        <v>2342</v>
      </c>
      <c r="AT71" s="110" t="s">
        <v>2342</v>
      </c>
      <c r="AU71" s="110" t="s">
        <v>2342</v>
      </c>
      <c r="AV71" s="110"/>
      <c r="AW71" s="110"/>
      <c r="AX71" s="110" t="s">
        <v>3245</v>
      </c>
      <c r="AY71" s="110"/>
      <c r="AZ71" s="110"/>
      <c r="BA71" s="110"/>
      <c r="BB71" s="110"/>
      <c r="BC71" s="110"/>
      <c r="BD71" s="110"/>
      <c r="BE71" s="110"/>
      <c r="BF71" s="110"/>
      <c r="BG71" s="110"/>
      <c r="BH71" s="110"/>
      <c r="BI71" s="110"/>
      <c r="BJ71" s="110"/>
      <c r="BK71" s="110"/>
      <c r="BL71" s="110"/>
      <c r="BM71" s="110"/>
      <c r="BN71" s="110"/>
      <c r="BO71" s="110"/>
      <c r="BP71" s="110"/>
      <c r="BQ71" s="110"/>
      <c r="BR71" s="110"/>
      <c r="BS71" s="110"/>
      <c r="BT71" s="110"/>
      <c r="BU71" s="110"/>
      <c r="BV71" s="110"/>
      <c r="BW71" s="110"/>
      <c r="BX71" s="110"/>
      <c r="CD71" s="110"/>
      <c r="CF71" s="110"/>
      <c r="CG71" s="110"/>
    </row>
    <row r="72" s="3" customFormat="1" spans="1:85">
      <c r="A72" s="113" t="s">
        <v>3246</v>
      </c>
      <c r="B72" s="109"/>
      <c r="C72" s="110"/>
      <c r="D72" s="111"/>
      <c r="E72" s="115" t="s">
        <v>3247</v>
      </c>
      <c r="F72" s="116"/>
      <c r="G72" s="116"/>
      <c r="H72" s="117"/>
      <c r="I72" s="117"/>
      <c r="J72" s="117"/>
      <c r="K72" s="117"/>
      <c r="L72" s="117"/>
      <c r="M72" s="87"/>
      <c r="N72" s="117"/>
      <c r="O72" s="117"/>
      <c r="P72" s="117"/>
      <c r="Q72" s="117"/>
      <c r="R72" s="117"/>
      <c r="S72" s="117"/>
      <c r="T72" s="117"/>
      <c r="U72" s="117"/>
      <c r="V72" s="117"/>
      <c r="W72" s="117"/>
      <c r="X72" s="117"/>
      <c r="Y72" s="117"/>
      <c r="Z72" s="117"/>
      <c r="AA72" s="117"/>
      <c r="AB72" s="117"/>
      <c r="AC72" s="117"/>
      <c r="AD72" s="117"/>
      <c r="AE72" s="117"/>
      <c r="AF72" s="117"/>
      <c r="AG72" s="117"/>
      <c r="AH72" s="117"/>
      <c r="AI72" s="117"/>
      <c r="AJ72" s="117" t="s">
        <v>2342</v>
      </c>
      <c r="AK72" s="117" t="s">
        <v>2342</v>
      </c>
      <c r="AL72" s="117" t="s">
        <v>2342</v>
      </c>
      <c r="AM72" s="117" t="s">
        <v>2342</v>
      </c>
      <c r="AN72" s="117" t="s">
        <v>3248</v>
      </c>
      <c r="AO72" s="117"/>
      <c r="AP72" s="117"/>
      <c r="AQ72" s="117"/>
      <c r="AR72" s="117" t="s">
        <v>2342</v>
      </c>
      <c r="AS72" s="117" t="s">
        <v>2342</v>
      </c>
      <c r="AT72" s="117" t="s">
        <v>2342</v>
      </c>
      <c r="AU72" s="117" t="s">
        <v>2342</v>
      </c>
      <c r="AV72" s="117"/>
      <c r="AW72" s="117"/>
      <c r="AX72" s="117" t="s">
        <v>3249</v>
      </c>
      <c r="AY72" s="117"/>
      <c r="AZ72" s="117"/>
      <c r="BA72" s="117"/>
      <c r="BB72" s="117"/>
      <c r="BC72" s="117"/>
      <c r="BD72" s="117"/>
      <c r="BE72" s="117"/>
      <c r="BF72" s="117"/>
      <c r="BG72" s="117"/>
      <c r="BH72" s="117"/>
      <c r="BI72" s="117"/>
      <c r="BJ72" s="117"/>
      <c r="BK72" s="117"/>
      <c r="BL72" s="117"/>
      <c r="BM72" s="117"/>
      <c r="BN72" s="117"/>
      <c r="BO72" s="117"/>
      <c r="BP72" s="117"/>
      <c r="BQ72" s="117"/>
      <c r="BR72" s="117"/>
      <c r="BS72" s="117"/>
      <c r="BT72" s="117"/>
      <c r="BU72" s="117"/>
      <c r="BV72" s="117"/>
      <c r="BW72" s="117"/>
      <c r="BX72" s="117"/>
      <c r="CD72" s="117"/>
      <c r="CF72" s="117"/>
      <c r="CG72" s="117"/>
    </row>
    <row r="73" spans="1:85">
      <c r="A73" s="17"/>
      <c r="B73" s="8"/>
      <c r="C73" s="13"/>
      <c r="D73" s="14"/>
      <c r="E73" s="25"/>
      <c r="F73" s="25"/>
      <c r="G73" s="25"/>
      <c r="H73" s="13"/>
      <c r="I73" s="13"/>
      <c r="J73" s="13"/>
      <c r="K73" s="78"/>
      <c r="L73" s="13"/>
      <c r="M73" s="79"/>
      <c r="N73" s="13"/>
      <c r="O73" s="13"/>
      <c r="P73" s="13"/>
      <c r="Q73" s="13"/>
      <c r="R73" s="13"/>
      <c r="S73" s="78"/>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CD73" s="13"/>
      <c r="CF73" s="13"/>
      <c r="CG73" s="13"/>
    </row>
    <row r="74" ht="15" spans="1:85">
      <c r="A74" s="38" t="s">
        <v>3250</v>
      </c>
      <c r="B74" s="12"/>
      <c r="C74" s="31"/>
      <c r="D74" s="39"/>
      <c r="E74" s="15"/>
      <c r="F74" s="15"/>
      <c r="G74" s="15"/>
      <c r="H74" s="16"/>
      <c r="I74" s="16"/>
      <c r="J74" s="16"/>
      <c r="K74" s="76"/>
      <c r="L74" s="16"/>
      <c r="M74" s="77"/>
      <c r="N74" s="16"/>
      <c r="O74" s="16"/>
      <c r="P74" s="16"/>
      <c r="Q74" s="16"/>
      <c r="R74" s="16"/>
      <c r="S74" s="7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c r="BB74" s="16"/>
      <c r="BC74" s="16"/>
      <c r="BD74" s="16"/>
      <c r="BE74" s="16"/>
      <c r="BF74" s="16"/>
      <c r="BG74" s="16"/>
      <c r="BH74" s="16"/>
      <c r="BI74" s="16"/>
      <c r="BJ74" s="16"/>
      <c r="BK74" s="16"/>
      <c r="BL74" s="16"/>
      <c r="BM74" s="16"/>
      <c r="BN74" s="16"/>
      <c r="BO74" s="16"/>
      <c r="BP74" s="16"/>
      <c r="BQ74" s="16"/>
      <c r="BR74" s="16"/>
      <c r="BS74" s="16"/>
      <c r="BT74" s="16"/>
      <c r="BU74" s="16"/>
      <c r="BV74" s="16"/>
      <c r="BW74" s="16"/>
      <c r="BX74" s="16"/>
      <c r="CD74" s="16"/>
      <c r="CF74" s="16"/>
      <c r="CG74" s="16"/>
    </row>
    <row r="75" spans="1:85">
      <c r="A75" s="49" t="s">
        <v>3251</v>
      </c>
      <c r="B75" s="8"/>
      <c r="C75" s="18" t="s">
        <v>2376</v>
      </c>
      <c r="D75" s="18" t="s">
        <v>2376</v>
      </c>
      <c r="E75" s="20" t="s">
        <v>2602</v>
      </c>
      <c r="F75" s="20" t="s">
        <v>2603</v>
      </c>
      <c r="G75" s="20" t="s">
        <v>2603</v>
      </c>
      <c r="H75" s="19" t="s">
        <v>2376</v>
      </c>
      <c r="I75" s="13"/>
      <c r="J75" s="13" t="s">
        <v>2603</v>
      </c>
      <c r="K75" s="78" t="s">
        <v>2603</v>
      </c>
      <c r="L75" s="13" t="s">
        <v>2603</v>
      </c>
      <c r="M75" s="79" t="s">
        <v>2603</v>
      </c>
      <c r="N75" s="13" t="s">
        <v>2602</v>
      </c>
      <c r="O75" s="13" t="s">
        <v>2602</v>
      </c>
      <c r="P75" s="13" t="s">
        <v>2602</v>
      </c>
      <c r="Q75" s="13" t="s">
        <v>2376</v>
      </c>
      <c r="R75" s="13" t="s">
        <v>2376</v>
      </c>
      <c r="S75" s="78" t="s">
        <v>2376</v>
      </c>
      <c r="T75" s="13" t="s">
        <v>2376</v>
      </c>
      <c r="U75" s="13" t="s">
        <v>2602</v>
      </c>
      <c r="V75" s="13" t="s">
        <v>2602</v>
      </c>
      <c r="W75" s="13" t="s">
        <v>2376</v>
      </c>
      <c r="X75" s="13" t="s">
        <v>2602</v>
      </c>
      <c r="Y75" s="13" t="s">
        <v>2376</v>
      </c>
      <c r="Z75" s="13" t="s">
        <v>2376</v>
      </c>
      <c r="AA75" s="13" t="s">
        <v>2602</v>
      </c>
      <c r="AB75" s="13" t="s">
        <v>2376</v>
      </c>
      <c r="AC75" s="13" t="s">
        <v>2376</v>
      </c>
      <c r="AD75" s="13" t="s">
        <v>2376</v>
      </c>
      <c r="AE75" s="13" t="s">
        <v>3252</v>
      </c>
      <c r="AF75" s="13" t="s">
        <v>2376</v>
      </c>
      <c r="AG75" s="13" t="s">
        <v>2376</v>
      </c>
      <c r="AH75" s="13" t="s">
        <v>2376</v>
      </c>
      <c r="AI75" s="13"/>
      <c r="AJ75" s="13" t="s">
        <v>2342</v>
      </c>
      <c r="AK75" s="13" t="s">
        <v>3020</v>
      </c>
      <c r="AL75" s="13" t="s">
        <v>2342</v>
      </c>
      <c r="AM75" s="13" t="s">
        <v>2342</v>
      </c>
      <c r="AN75" s="13" t="s">
        <v>2602</v>
      </c>
      <c r="AO75" s="13"/>
      <c r="AP75" s="13" t="s">
        <v>571</v>
      </c>
      <c r="AQ75" s="13"/>
      <c r="AR75" s="13" t="s">
        <v>2342</v>
      </c>
      <c r="AS75" s="13" t="s">
        <v>3020</v>
      </c>
      <c r="AT75" s="13" t="s">
        <v>2342</v>
      </c>
      <c r="AU75" s="13" t="s">
        <v>2342</v>
      </c>
      <c r="AV75" s="13" t="s">
        <v>2603</v>
      </c>
      <c r="AW75" s="13" t="s">
        <v>2376</v>
      </c>
      <c r="AX75" s="13" t="s">
        <v>2602</v>
      </c>
      <c r="AY75" s="13" t="s">
        <v>2603</v>
      </c>
      <c r="AZ75" s="13" t="s">
        <v>2603</v>
      </c>
      <c r="BA75" s="13" t="s">
        <v>2603</v>
      </c>
      <c r="BB75" s="13" t="s">
        <v>2602</v>
      </c>
      <c r="BC75" s="13" t="s">
        <v>2603</v>
      </c>
      <c r="BD75" s="13" t="s">
        <v>2603</v>
      </c>
      <c r="BE75" s="13" t="s">
        <v>2603</v>
      </c>
      <c r="BF75" s="13" t="s">
        <v>2603</v>
      </c>
      <c r="BG75" s="13"/>
      <c r="BH75" s="13"/>
      <c r="BI75" s="13"/>
      <c r="BJ75" s="13"/>
      <c r="BK75" s="13"/>
      <c r="BL75" s="13"/>
      <c r="BM75" s="13"/>
      <c r="BN75" s="13" t="s">
        <v>2602</v>
      </c>
      <c r="BO75" s="13" t="s">
        <v>2602</v>
      </c>
      <c r="BP75" s="13" t="s">
        <v>2602</v>
      </c>
      <c r="BQ75" s="18" t="s">
        <v>2376</v>
      </c>
      <c r="BR75" s="13"/>
      <c r="BS75" s="13"/>
      <c r="BT75" s="13"/>
      <c r="BU75" s="13"/>
      <c r="BV75" s="13"/>
      <c r="BW75" s="13"/>
      <c r="BX75" s="13" t="s">
        <v>2602</v>
      </c>
      <c r="CD75" s="13"/>
      <c r="CF75" s="13" t="s">
        <v>2602</v>
      </c>
      <c r="CG75" s="18" t="s">
        <v>2376</v>
      </c>
    </row>
    <row r="76" spans="1:85">
      <c r="A76" s="49" t="s">
        <v>3253</v>
      </c>
      <c r="B76" s="8"/>
      <c r="C76" s="18" t="s">
        <v>2376</v>
      </c>
      <c r="D76" s="18" t="s">
        <v>2376</v>
      </c>
      <c r="E76" s="20" t="s">
        <v>2602</v>
      </c>
      <c r="F76" s="20" t="s">
        <v>2376</v>
      </c>
      <c r="G76" s="20" t="s">
        <v>2603</v>
      </c>
      <c r="H76" s="19" t="s">
        <v>2376</v>
      </c>
      <c r="I76" s="13"/>
      <c r="J76" s="13" t="s">
        <v>2376</v>
      </c>
      <c r="K76" s="78" t="s">
        <v>2376</v>
      </c>
      <c r="L76" s="13" t="s">
        <v>2376</v>
      </c>
      <c r="M76" s="79" t="s">
        <v>2376</v>
      </c>
      <c r="N76" s="13" t="s">
        <v>2602</v>
      </c>
      <c r="O76" s="13" t="s">
        <v>2602</v>
      </c>
      <c r="P76" s="13" t="s">
        <v>2602</v>
      </c>
      <c r="Q76" s="13" t="s">
        <v>2376</v>
      </c>
      <c r="R76" s="13" t="s">
        <v>2376</v>
      </c>
      <c r="S76" s="78" t="s">
        <v>2376</v>
      </c>
      <c r="T76" s="13" t="s">
        <v>2376</v>
      </c>
      <c r="U76" s="13" t="s">
        <v>2602</v>
      </c>
      <c r="V76" s="13" t="s">
        <v>2602</v>
      </c>
      <c r="W76" s="13" t="s">
        <v>2376</v>
      </c>
      <c r="X76" s="13" t="s">
        <v>2602</v>
      </c>
      <c r="Y76" s="13" t="s">
        <v>2376</v>
      </c>
      <c r="Z76" s="13" t="s">
        <v>2376</v>
      </c>
      <c r="AA76" s="13" t="s">
        <v>2376</v>
      </c>
      <c r="AB76" s="13" t="s">
        <v>2376</v>
      </c>
      <c r="AC76" s="13" t="s">
        <v>2376</v>
      </c>
      <c r="AD76" s="13" t="s">
        <v>2376</v>
      </c>
      <c r="AE76" s="13" t="s">
        <v>3252</v>
      </c>
      <c r="AF76" s="13" t="s">
        <v>2376</v>
      </c>
      <c r="AG76" s="13" t="s">
        <v>2376</v>
      </c>
      <c r="AH76" s="13"/>
      <c r="AI76" s="13"/>
      <c r="AJ76" s="13" t="s">
        <v>2342</v>
      </c>
      <c r="AK76" s="13" t="s">
        <v>3020</v>
      </c>
      <c r="AL76" s="13" t="s">
        <v>3020</v>
      </c>
      <c r="AM76" s="13" t="s">
        <v>3020</v>
      </c>
      <c r="AN76" s="13" t="s">
        <v>2602</v>
      </c>
      <c r="AO76" s="13" t="s">
        <v>2376</v>
      </c>
      <c r="AP76" s="13" t="s">
        <v>3254</v>
      </c>
      <c r="AQ76" s="13"/>
      <c r="AR76" s="13" t="s">
        <v>2342</v>
      </c>
      <c r="AS76" s="13" t="s">
        <v>3020</v>
      </c>
      <c r="AT76" s="13" t="s">
        <v>2342</v>
      </c>
      <c r="AU76" s="13" t="s">
        <v>2342</v>
      </c>
      <c r="AV76" s="13" t="s">
        <v>3023</v>
      </c>
      <c r="AW76" s="13" t="s">
        <v>2602</v>
      </c>
      <c r="AX76" s="13" t="s">
        <v>2376</v>
      </c>
      <c r="AY76" s="13" t="s">
        <v>2603</v>
      </c>
      <c r="AZ76" s="13" t="s">
        <v>2970</v>
      </c>
      <c r="BA76" s="13" t="s">
        <v>3023</v>
      </c>
      <c r="BB76" s="13" t="s">
        <v>2602</v>
      </c>
      <c r="BC76" s="13" t="s">
        <v>2603</v>
      </c>
      <c r="BD76" s="13" t="s">
        <v>2970</v>
      </c>
      <c r="BE76" s="13" t="s">
        <v>2603</v>
      </c>
      <c r="BF76" s="13" t="s">
        <v>2603</v>
      </c>
      <c r="BG76" s="13"/>
      <c r="BH76" s="13"/>
      <c r="BI76" s="13"/>
      <c r="BJ76" s="13"/>
      <c r="BK76" s="13"/>
      <c r="BL76" s="13"/>
      <c r="BM76" s="13"/>
      <c r="BN76" s="13" t="s">
        <v>2376</v>
      </c>
      <c r="BO76" s="13" t="s">
        <v>2602</v>
      </c>
      <c r="BP76" s="13" t="s">
        <v>2602</v>
      </c>
      <c r="BQ76" s="18" t="s">
        <v>2376</v>
      </c>
      <c r="BR76" s="13"/>
      <c r="BS76" s="13"/>
      <c r="BT76" s="13"/>
      <c r="BU76" s="13"/>
      <c r="BV76" s="13"/>
      <c r="BW76" s="13"/>
      <c r="BX76" s="13" t="s">
        <v>2602</v>
      </c>
      <c r="CD76" s="13"/>
      <c r="CF76" s="13" t="s">
        <v>2376</v>
      </c>
      <c r="CG76" s="18" t="s">
        <v>2376</v>
      </c>
    </row>
    <row r="77" spans="1:85">
      <c r="A77" s="49" t="s">
        <v>3255</v>
      </c>
      <c r="B77" s="8"/>
      <c r="C77" s="18" t="s">
        <v>2376</v>
      </c>
      <c r="D77" s="18" t="s">
        <v>2376</v>
      </c>
      <c r="E77" s="20" t="s">
        <v>2602</v>
      </c>
      <c r="F77" s="20" t="s">
        <v>2376</v>
      </c>
      <c r="G77" s="20" t="s">
        <v>2376</v>
      </c>
      <c r="H77" s="19" t="s">
        <v>2376</v>
      </c>
      <c r="I77" s="13"/>
      <c r="J77" s="13" t="s">
        <v>2376</v>
      </c>
      <c r="K77" s="78" t="s">
        <v>2376</v>
      </c>
      <c r="L77" s="13" t="s">
        <v>2376</v>
      </c>
      <c r="M77" s="79" t="s">
        <v>2376</v>
      </c>
      <c r="N77" s="13" t="s">
        <v>2602</v>
      </c>
      <c r="O77" s="13" t="s">
        <v>2602</v>
      </c>
      <c r="P77" s="13" t="s">
        <v>2602</v>
      </c>
      <c r="Q77" s="13" t="s">
        <v>2376</v>
      </c>
      <c r="R77" s="13" t="s">
        <v>2376</v>
      </c>
      <c r="S77" s="78" t="s">
        <v>2376</v>
      </c>
      <c r="T77" s="13" t="s">
        <v>2376</v>
      </c>
      <c r="U77" s="13" t="s">
        <v>2602</v>
      </c>
      <c r="V77" s="13" t="s">
        <v>2602</v>
      </c>
      <c r="W77" s="13" t="s">
        <v>2376</v>
      </c>
      <c r="X77" s="13" t="s">
        <v>2602</v>
      </c>
      <c r="Y77" s="13" t="s">
        <v>2376</v>
      </c>
      <c r="Z77" s="13" t="s">
        <v>2376</v>
      </c>
      <c r="AA77" s="13" t="s">
        <v>2376</v>
      </c>
      <c r="AB77" s="13" t="s">
        <v>2376</v>
      </c>
      <c r="AC77" s="13" t="s">
        <v>2376</v>
      </c>
      <c r="AD77" s="13" t="s">
        <v>2376</v>
      </c>
      <c r="AE77" s="13" t="s">
        <v>3252</v>
      </c>
      <c r="AF77" s="13" t="s">
        <v>2376</v>
      </c>
      <c r="AG77" s="13" t="s">
        <v>2376</v>
      </c>
      <c r="AH77" s="13"/>
      <c r="AI77" s="13"/>
      <c r="AJ77" s="13" t="s">
        <v>3020</v>
      </c>
      <c r="AK77" s="13" t="s">
        <v>3020</v>
      </c>
      <c r="AL77" s="13" t="s">
        <v>2342</v>
      </c>
      <c r="AM77" s="13" t="s">
        <v>3020</v>
      </c>
      <c r="AN77" s="13" t="s">
        <v>2376</v>
      </c>
      <c r="AO77" s="13" t="s">
        <v>2376</v>
      </c>
      <c r="AP77" s="13" t="s">
        <v>3256</v>
      </c>
      <c r="AQ77" s="13" t="s">
        <v>3257</v>
      </c>
      <c r="AR77" s="13" t="s">
        <v>2342</v>
      </c>
      <c r="AS77" s="13" t="s">
        <v>3020</v>
      </c>
      <c r="AT77" s="13" t="s">
        <v>2342</v>
      </c>
      <c r="AU77" s="13" t="s">
        <v>2342</v>
      </c>
      <c r="AV77" s="13" t="s">
        <v>3023</v>
      </c>
      <c r="AW77" s="13" t="s">
        <v>2602</v>
      </c>
      <c r="AX77" s="13" t="s">
        <v>2376</v>
      </c>
      <c r="AY77" s="13" t="s">
        <v>2603</v>
      </c>
      <c r="AZ77" s="13" t="s">
        <v>2970</v>
      </c>
      <c r="BA77" s="13" t="s">
        <v>3023</v>
      </c>
      <c r="BB77" s="13" t="s">
        <v>2602</v>
      </c>
      <c r="BC77" s="13" t="s">
        <v>2603</v>
      </c>
      <c r="BD77" s="13" t="s">
        <v>2970</v>
      </c>
      <c r="BE77" s="13" t="s">
        <v>2603</v>
      </c>
      <c r="BF77" s="13" t="s">
        <v>2603</v>
      </c>
      <c r="BG77" s="13"/>
      <c r="BH77" s="13"/>
      <c r="BI77" s="13"/>
      <c r="BJ77" s="13"/>
      <c r="BK77" s="13"/>
      <c r="BL77" s="13"/>
      <c r="BM77" s="13"/>
      <c r="BN77" s="13" t="s">
        <v>2602</v>
      </c>
      <c r="BO77" s="13" t="s">
        <v>2376</v>
      </c>
      <c r="BP77" s="13" t="s">
        <v>2376</v>
      </c>
      <c r="BQ77" s="18" t="s">
        <v>2376</v>
      </c>
      <c r="BR77" s="13"/>
      <c r="BS77" s="13"/>
      <c r="BT77" s="13"/>
      <c r="BU77" s="13"/>
      <c r="BV77" s="13"/>
      <c r="BW77" s="13"/>
      <c r="BX77" s="13" t="s">
        <v>2602</v>
      </c>
      <c r="CD77" s="13"/>
      <c r="CF77" s="13" t="s">
        <v>2376</v>
      </c>
      <c r="CG77" s="18" t="s">
        <v>2376</v>
      </c>
    </row>
    <row r="78" spans="1:85">
      <c r="A78" s="49" t="s">
        <v>3258</v>
      </c>
      <c r="B78" s="8"/>
      <c r="C78" s="18" t="s">
        <v>2376</v>
      </c>
      <c r="D78" s="18" t="s">
        <v>2376</v>
      </c>
      <c r="E78" s="34" t="s">
        <v>2376</v>
      </c>
      <c r="F78" s="34" t="s">
        <v>2376</v>
      </c>
      <c r="G78" s="34" t="s">
        <v>2376</v>
      </c>
      <c r="H78" s="19" t="s">
        <v>2376</v>
      </c>
      <c r="I78" s="19"/>
      <c r="J78" s="19" t="s">
        <v>2603</v>
      </c>
      <c r="K78" s="86" t="s">
        <v>2376</v>
      </c>
      <c r="L78" s="19" t="s">
        <v>2603</v>
      </c>
      <c r="M78" s="87" t="s">
        <v>2376</v>
      </c>
      <c r="N78" s="19" t="s">
        <v>2376</v>
      </c>
      <c r="O78" s="19" t="s">
        <v>2376</v>
      </c>
      <c r="P78" s="19" t="s">
        <v>2376</v>
      </c>
      <c r="Q78" s="19" t="s">
        <v>2376</v>
      </c>
      <c r="R78" s="19" t="s">
        <v>2376</v>
      </c>
      <c r="S78" s="86" t="s">
        <v>2376</v>
      </c>
      <c r="T78" s="19" t="s">
        <v>2376</v>
      </c>
      <c r="U78" s="19" t="s">
        <v>2376</v>
      </c>
      <c r="V78" s="19" t="s">
        <v>2376</v>
      </c>
      <c r="W78" s="19" t="s">
        <v>2376</v>
      </c>
      <c r="X78" s="19" t="s">
        <v>2376</v>
      </c>
      <c r="Y78" s="19" t="s">
        <v>2376</v>
      </c>
      <c r="Z78" s="19" t="s">
        <v>2376</v>
      </c>
      <c r="AA78" s="19" t="s">
        <v>2376</v>
      </c>
      <c r="AB78" s="19" t="s">
        <v>2376</v>
      </c>
      <c r="AC78" s="19" t="s">
        <v>2376</v>
      </c>
      <c r="AD78" s="19" t="s">
        <v>2376</v>
      </c>
      <c r="AE78" s="19" t="s">
        <v>3252</v>
      </c>
      <c r="AF78" s="19" t="s">
        <v>2376</v>
      </c>
      <c r="AG78" s="19" t="s">
        <v>2376</v>
      </c>
      <c r="AH78" s="19" t="s">
        <v>571</v>
      </c>
      <c r="AI78" s="19"/>
      <c r="AJ78" s="19" t="s">
        <v>3020</v>
      </c>
      <c r="AK78" s="19" t="s">
        <v>2342</v>
      </c>
      <c r="AL78" s="19" t="s">
        <v>2342</v>
      </c>
      <c r="AM78" s="19" t="s">
        <v>3020</v>
      </c>
      <c r="AN78" s="19" t="s">
        <v>2376</v>
      </c>
      <c r="AO78" s="19"/>
      <c r="AP78" s="19" t="s">
        <v>571</v>
      </c>
      <c r="AQ78" s="19"/>
      <c r="AR78" s="19" t="s">
        <v>3259</v>
      </c>
      <c r="AS78" s="19" t="s">
        <v>3020</v>
      </c>
      <c r="AT78" s="19" t="s">
        <v>3259</v>
      </c>
      <c r="AU78" s="19" t="s">
        <v>3260</v>
      </c>
      <c r="AV78" s="19" t="s">
        <v>2970</v>
      </c>
      <c r="AW78" s="19" t="s">
        <v>2602</v>
      </c>
      <c r="AX78" s="19" t="s">
        <v>2376</v>
      </c>
      <c r="AY78" s="19" t="s">
        <v>2376</v>
      </c>
      <c r="AZ78" s="19" t="s">
        <v>3023</v>
      </c>
      <c r="BA78" s="19" t="s">
        <v>3023</v>
      </c>
      <c r="BB78" s="19" t="s">
        <v>2376</v>
      </c>
      <c r="BC78" s="19" t="s">
        <v>2376</v>
      </c>
      <c r="BD78" s="19" t="s">
        <v>3023</v>
      </c>
      <c r="BE78" s="19" t="s">
        <v>2376</v>
      </c>
      <c r="BF78" s="19" t="s">
        <v>2376</v>
      </c>
      <c r="BG78" s="19"/>
      <c r="BH78" s="19"/>
      <c r="BI78" s="19"/>
      <c r="BJ78" s="19"/>
      <c r="BK78" s="19"/>
      <c r="BL78" s="19"/>
      <c r="BM78" s="19"/>
      <c r="BN78" s="19" t="s">
        <v>2602</v>
      </c>
      <c r="BO78" s="19" t="s">
        <v>2602</v>
      </c>
      <c r="BP78" s="19" t="s">
        <v>2376</v>
      </c>
      <c r="BQ78" s="18" t="s">
        <v>2376</v>
      </c>
      <c r="BR78" s="19"/>
      <c r="BS78" s="19"/>
      <c r="BT78" s="19"/>
      <c r="BU78" s="19"/>
      <c r="BV78" s="19"/>
      <c r="BW78" s="19"/>
      <c r="BX78" s="19" t="s">
        <v>2376</v>
      </c>
      <c r="CD78" s="19"/>
      <c r="CF78" s="19" t="s">
        <v>2602</v>
      </c>
      <c r="CG78" s="18" t="s">
        <v>2376</v>
      </c>
    </row>
    <row r="79" spans="1:85">
      <c r="A79" s="17"/>
      <c r="B79" s="8"/>
      <c r="C79" s="18"/>
      <c r="D79" s="14"/>
      <c r="E79" s="34"/>
      <c r="F79" s="34"/>
      <c r="G79" s="34"/>
      <c r="H79" s="19"/>
      <c r="I79" s="19"/>
      <c r="J79" s="19"/>
      <c r="K79" s="86"/>
      <c r="L79" s="19"/>
      <c r="M79" s="87"/>
      <c r="N79" s="19"/>
      <c r="O79" s="19"/>
      <c r="P79" s="19"/>
      <c r="Q79" s="19"/>
      <c r="R79" s="19"/>
      <c r="S79" s="86"/>
      <c r="T79" s="19"/>
      <c r="U79" s="19"/>
      <c r="V79" s="19"/>
      <c r="W79" s="19"/>
      <c r="X79" s="19"/>
      <c r="Y79" s="19"/>
      <c r="Z79" s="19"/>
      <c r="AA79" s="19"/>
      <c r="AB79" s="19"/>
      <c r="AC79" s="19"/>
      <c r="AD79" s="19"/>
      <c r="AE79" s="19"/>
      <c r="AF79" s="19"/>
      <c r="AG79" s="19"/>
      <c r="AH79" s="19"/>
      <c r="AI79" s="19"/>
      <c r="AJ79" s="19"/>
      <c r="AK79" s="19"/>
      <c r="AL79" s="19"/>
      <c r="AM79" s="19"/>
      <c r="AN79" s="19"/>
      <c r="AO79" s="19"/>
      <c r="AP79" s="19"/>
      <c r="AQ79" s="19"/>
      <c r="AR79" s="19"/>
      <c r="AS79" s="19"/>
      <c r="AT79" s="19"/>
      <c r="AU79" s="19"/>
      <c r="AV79" s="19"/>
      <c r="AW79" s="19"/>
      <c r="AX79" s="19"/>
      <c r="AY79" s="19"/>
      <c r="AZ79" s="19"/>
      <c r="BA79" s="19"/>
      <c r="BB79" s="19"/>
      <c r="BC79" s="19"/>
      <c r="BD79" s="19"/>
      <c r="BE79" s="19"/>
      <c r="BF79" s="19"/>
      <c r="BG79" s="19"/>
      <c r="BH79" s="19"/>
      <c r="BI79" s="19"/>
      <c r="BJ79" s="19"/>
      <c r="BK79" s="19"/>
      <c r="BL79" s="19"/>
      <c r="BM79" s="19"/>
      <c r="BN79" s="19"/>
      <c r="BO79" s="19"/>
      <c r="BP79" s="19"/>
      <c r="BQ79" s="19"/>
      <c r="BR79" s="19"/>
      <c r="BS79" s="19"/>
      <c r="BT79" s="19"/>
      <c r="BU79" s="19"/>
      <c r="BV79" s="19"/>
      <c r="BW79" s="19"/>
      <c r="BX79" s="19"/>
      <c r="CD79" s="19"/>
      <c r="CF79" s="19"/>
      <c r="CG79" s="19"/>
    </row>
    <row r="80" spans="1:85">
      <c r="A80" s="38" t="s">
        <v>3261</v>
      </c>
      <c r="B80" s="12"/>
      <c r="C80" s="16"/>
      <c r="D80" s="39"/>
      <c r="E80" s="15"/>
      <c r="F80" s="15"/>
      <c r="G80" s="15"/>
      <c r="H80" s="16"/>
      <c r="I80" s="16"/>
      <c r="J80" s="16"/>
      <c r="K80" s="76"/>
      <c r="L80" s="16"/>
      <c r="M80" s="77"/>
      <c r="N80" s="16"/>
      <c r="O80" s="16"/>
      <c r="P80" s="16"/>
      <c r="Q80" s="16"/>
      <c r="R80" s="16"/>
      <c r="S80" s="7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c r="BB80" s="16"/>
      <c r="BC80" s="16"/>
      <c r="BD80" s="16"/>
      <c r="BE80" s="16"/>
      <c r="BF80" s="16"/>
      <c r="BG80" s="16"/>
      <c r="BH80" s="16"/>
      <c r="BI80" s="16"/>
      <c r="BJ80" s="16"/>
      <c r="BK80" s="16"/>
      <c r="BL80" s="16"/>
      <c r="BM80" s="16"/>
      <c r="BN80" s="16"/>
      <c r="BO80" s="16"/>
      <c r="BP80" s="16"/>
      <c r="BQ80" s="16"/>
      <c r="BR80" s="16"/>
      <c r="BS80" s="16"/>
      <c r="BT80" s="16"/>
      <c r="BU80" s="16"/>
      <c r="BV80" s="16"/>
      <c r="BW80" s="16"/>
      <c r="BX80" s="16"/>
      <c r="CD80" s="16"/>
      <c r="CF80" s="16"/>
      <c r="CG80" s="16"/>
    </row>
    <row r="81" ht="42.75" spans="1:85">
      <c r="A81" s="49" t="s">
        <v>3262</v>
      </c>
      <c r="B81" s="8"/>
      <c r="C81" s="13" t="s">
        <v>2602</v>
      </c>
      <c r="D81" s="14" t="s">
        <v>3150</v>
      </c>
      <c r="E81" s="25"/>
      <c r="F81" s="25"/>
      <c r="G81" s="25"/>
      <c r="H81" s="13"/>
      <c r="I81" s="13"/>
      <c r="J81" s="13"/>
      <c r="K81" s="78"/>
      <c r="L81" s="13"/>
      <c r="M81" s="79"/>
      <c r="N81" s="13"/>
      <c r="O81" s="13"/>
      <c r="P81" s="13"/>
      <c r="Q81" s="13">
        <v>2012</v>
      </c>
      <c r="R81" s="13">
        <v>2012</v>
      </c>
      <c r="S81" s="78"/>
      <c r="T81" s="13"/>
      <c r="U81" s="13" t="s">
        <v>2602</v>
      </c>
      <c r="V81" s="13" t="s">
        <v>2602</v>
      </c>
      <c r="W81" s="13" t="s">
        <v>2602</v>
      </c>
      <c r="X81" s="13" t="s">
        <v>2602</v>
      </c>
      <c r="Y81" s="13" t="s">
        <v>2602</v>
      </c>
      <c r="Z81" s="13" t="s">
        <v>2602</v>
      </c>
      <c r="AA81" s="13" t="s">
        <v>2602</v>
      </c>
      <c r="AB81" s="13" t="s">
        <v>2602</v>
      </c>
      <c r="AC81" s="13">
        <v>2012</v>
      </c>
      <c r="AD81" s="13"/>
      <c r="AE81" s="13"/>
      <c r="AF81" s="13"/>
      <c r="AG81" s="13"/>
      <c r="AH81" s="13"/>
      <c r="AI81" s="13"/>
      <c r="AJ81" s="13"/>
      <c r="AK81" s="13"/>
      <c r="AL81" s="13"/>
      <c r="AM81" s="13"/>
      <c r="AN81" s="13"/>
      <c r="AO81" s="13"/>
      <c r="AP81" s="13"/>
      <c r="AQ81" s="13"/>
      <c r="AR81" s="13" t="s">
        <v>2342</v>
      </c>
      <c r="AS81" s="13" t="s">
        <v>3108</v>
      </c>
      <c r="AT81" s="13" t="s">
        <v>2342</v>
      </c>
      <c r="AU81" s="13" t="s">
        <v>2342</v>
      </c>
      <c r="AV81" s="13" t="s">
        <v>2603</v>
      </c>
      <c r="AW81" s="13"/>
      <c r="AX81" s="13"/>
      <c r="AY81" s="13" t="s">
        <v>2603</v>
      </c>
      <c r="AZ81" s="13" t="s">
        <v>2603</v>
      </c>
      <c r="BA81" s="13" t="s">
        <v>2603</v>
      </c>
      <c r="BB81" s="13"/>
      <c r="BC81" s="13" t="s">
        <v>2603</v>
      </c>
      <c r="BD81" s="13" t="s">
        <v>2603</v>
      </c>
      <c r="BE81" s="13" t="s">
        <v>2603</v>
      </c>
      <c r="BF81" s="13" t="s">
        <v>2603</v>
      </c>
      <c r="BG81" s="13"/>
      <c r="BH81" s="13"/>
      <c r="BI81" s="13"/>
      <c r="BJ81" s="13"/>
      <c r="BK81" s="13"/>
      <c r="BL81" s="13"/>
      <c r="BM81" s="13"/>
      <c r="BN81" s="13"/>
      <c r="BO81" s="13"/>
      <c r="BP81" s="13"/>
      <c r="BQ81" s="13"/>
      <c r="BR81" s="13"/>
      <c r="BS81" s="13"/>
      <c r="BT81" s="13"/>
      <c r="BU81" s="13"/>
      <c r="BV81" s="13"/>
      <c r="BW81" s="13"/>
      <c r="BX81" s="13"/>
      <c r="CD81" s="13"/>
      <c r="CF81" s="13"/>
      <c r="CG81" s="13"/>
    </row>
    <row r="82" ht="42.75" spans="1:85">
      <c r="A82" s="49" t="s">
        <v>3263</v>
      </c>
      <c r="B82" s="8"/>
      <c r="C82" s="13" t="s">
        <v>2602</v>
      </c>
      <c r="D82" s="14" t="s">
        <v>3150</v>
      </c>
      <c r="E82" s="25"/>
      <c r="F82" s="25"/>
      <c r="G82" s="25"/>
      <c r="H82" s="13"/>
      <c r="I82" s="13"/>
      <c r="J82" s="13"/>
      <c r="K82" s="78"/>
      <c r="L82" s="13"/>
      <c r="M82" s="79"/>
      <c r="N82" s="13"/>
      <c r="O82" s="13"/>
      <c r="P82" s="13"/>
      <c r="Q82" s="13"/>
      <c r="R82" s="13"/>
      <c r="S82" s="78"/>
      <c r="T82" s="13"/>
      <c r="U82" s="13" t="s">
        <v>2602</v>
      </c>
      <c r="V82" s="13" t="s">
        <v>2602</v>
      </c>
      <c r="W82" s="13" t="s">
        <v>2602</v>
      </c>
      <c r="X82" s="13" t="s">
        <v>2602</v>
      </c>
      <c r="Y82" s="13" t="s">
        <v>2602</v>
      </c>
      <c r="Z82" s="13" t="s">
        <v>2602</v>
      </c>
      <c r="AA82" s="13" t="s">
        <v>2602</v>
      </c>
      <c r="AB82" s="13" t="s">
        <v>2602</v>
      </c>
      <c r="AC82" s="13"/>
      <c r="AD82" s="13"/>
      <c r="AE82" s="13"/>
      <c r="AF82" s="13"/>
      <c r="AG82" s="13"/>
      <c r="AH82" s="13"/>
      <c r="AI82" s="13"/>
      <c r="AJ82" s="13"/>
      <c r="AK82" s="13"/>
      <c r="AL82" s="13"/>
      <c r="AM82" s="13"/>
      <c r="AN82" s="13"/>
      <c r="AO82" s="13"/>
      <c r="AP82" s="13"/>
      <c r="AQ82" s="13"/>
      <c r="AR82" s="13" t="s">
        <v>2342</v>
      </c>
      <c r="AS82" s="13" t="s">
        <v>3108</v>
      </c>
      <c r="AT82" s="13" t="s">
        <v>2342</v>
      </c>
      <c r="AU82" s="13" t="s">
        <v>2342</v>
      </c>
      <c r="AV82" s="13" t="s">
        <v>2603</v>
      </c>
      <c r="AW82" s="13"/>
      <c r="AX82" s="13"/>
      <c r="AY82" s="13" t="s">
        <v>2603</v>
      </c>
      <c r="AZ82" s="13" t="s">
        <v>2603</v>
      </c>
      <c r="BA82" s="13" t="s">
        <v>2603</v>
      </c>
      <c r="BB82" s="13"/>
      <c r="BC82" s="13" t="s">
        <v>2603</v>
      </c>
      <c r="BD82" s="13" t="s">
        <v>2603</v>
      </c>
      <c r="BE82" s="13" t="s">
        <v>2603</v>
      </c>
      <c r="BF82" s="13" t="s">
        <v>2603</v>
      </c>
      <c r="BG82" s="13"/>
      <c r="BH82" s="13"/>
      <c r="BI82" s="13"/>
      <c r="BJ82" s="13"/>
      <c r="BK82" s="13"/>
      <c r="BL82" s="13"/>
      <c r="BM82" s="13"/>
      <c r="BN82" s="13"/>
      <c r="BO82" s="13"/>
      <c r="BP82" s="13"/>
      <c r="BQ82" s="13"/>
      <c r="BR82" s="13"/>
      <c r="BS82" s="13"/>
      <c r="BT82" s="13"/>
      <c r="BU82" s="13"/>
      <c r="BV82" s="13"/>
      <c r="BW82" s="13"/>
      <c r="BX82" s="13"/>
      <c r="CD82" s="13"/>
      <c r="CF82" s="13"/>
      <c r="CG82" s="13"/>
    </row>
    <row r="83" ht="42.75" spans="1:85">
      <c r="A83" s="49" t="s">
        <v>3264</v>
      </c>
      <c r="B83" s="8"/>
      <c r="C83" s="13" t="s">
        <v>2602</v>
      </c>
      <c r="D83" s="14" t="s">
        <v>3150</v>
      </c>
      <c r="E83" s="25"/>
      <c r="F83" s="25"/>
      <c r="G83" s="25"/>
      <c r="H83" s="13"/>
      <c r="I83" s="13"/>
      <c r="J83" s="13"/>
      <c r="K83" s="78"/>
      <c r="L83" s="13"/>
      <c r="M83" s="79"/>
      <c r="N83" s="13"/>
      <c r="O83" s="13"/>
      <c r="P83" s="13"/>
      <c r="Q83" s="13">
        <v>400</v>
      </c>
      <c r="R83" s="13">
        <v>400</v>
      </c>
      <c r="S83" s="78"/>
      <c r="T83" s="13"/>
      <c r="U83" s="13" t="s">
        <v>2602</v>
      </c>
      <c r="V83" s="13" t="s">
        <v>2602</v>
      </c>
      <c r="W83" s="13" t="s">
        <v>2602</v>
      </c>
      <c r="X83" s="13" t="s">
        <v>2602</v>
      </c>
      <c r="Y83" s="13" t="s">
        <v>2602</v>
      </c>
      <c r="Z83" s="13" t="s">
        <v>2602</v>
      </c>
      <c r="AA83" s="13" t="s">
        <v>2602</v>
      </c>
      <c r="AB83" s="13" t="s">
        <v>2602</v>
      </c>
      <c r="AC83" s="13">
        <v>400</v>
      </c>
      <c r="AD83" s="13"/>
      <c r="AE83" s="13"/>
      <c r="AF83" s="13">
        <v>300</v>
      </c>
      <c r="AG83" s="13" t="s">
        <v>3265</v>
      </c>
      <c r="AH83" s="13" t="s">
        <v>3265</v>
      </c>
      <c r="AI83" s="13">
        <v>200</v>
      </c>
      <c r="AJ83" s="13"/>
      <c r="AK83" s="13"/>
      <c r="AL83" s="13"/>
      <c r="AM83" s="13"/>
      <c r="AN83" s="13"/>
      <c r="AO83" s="13"/>
      <c r="AP83" s="13"/>
      <c r="AQ83" s="13"/>
      <c r="AR83" s="13" t="s">
        <v>2342</v>
      </c>
      <c r="AS83" s="13" t="s">
        <v>3108</v>
      </c>
      <c r="AT83" s="13" t="s">
        <v>2342</v>
      </c>
      <c r="AU83" s="13" t="s">
        <v>2342</v>
      </c>
      <c r="AV83" s="13" t="s">
        <v>2603</v>
      </c>
      <c r="AW83" s="13"/>
      <c r="AX83" s="13"/>
      <c r="AY83" s="13" t="s">
        <v>2603</v>
      </c>
      <c r="AZ83" s="13" t="s">
        <v>2603</v>
      </c>
      <c r="BA83" s="13" t="s">
        <v>2603</v>
      </c>
      <c r="BB83" s="13"/>
      <c r="BC83" s="13" t="s">
        <v>2603</v>
      </c>
      <c r="BD83" s="13" t="s">
        <v>2603</v>
      </c>
      <c r="BE83" s="13" t="s">
        <v>2603</v>
      </c>
      <c r="BF83" s="13" t="s">
        <v>2603</v>
      </c>
      <c r="BG83" s="13"/>
      <c r="BH83" s="13"/>
      <c r="BI83" s="13"/>
      <c r="BJ83" s="13"/>
      <c r="BK83" s="13"/>
      <c r="BL83" s="13"/>
      <c r="BM83" s="13"/>
      <c r="BN83" s="13"/>
      <c r="BO83" s="13"/>
      <c r="BP83" s="13"/>
      <c r="BQ83" s="13"/>
      <c r="BR83" s="13"/>
      <c r="BS83" s="13"/>
      <c r="BT83" s="13"/>
      <c r="BU83" s="13"/>
      <c r="BV83" s="13"/>
      <c r="BW83" s="13"/>
      <c r="BX83" s="13"/>
      <c r="CD83" s="13"/>
      <c r="CF83" s="13"/>
      <c r="CG83" s="13"/>
    </row>
    <row r="84" spans="1:85">
      <c r="A84" s="49" t="s">
        <v>3266</v>
      </c>
      <c r="B84" s="8"/>
      <c r="C84" s="13"/>
      <c r="D84" s="14"/>
      <c r="E84" s="25"/>
      <c r="F84" s="25"/>
      <c r="G84" s="25"/>
      <c r="H84" s="13"/>
      <c r="I84" s="13"/>
      <c r="J84" s="13"/>
      <c r="K84" s="78"/>
      <c r="L84" s="13"/>
      <c r="M84" s="79"/>
      <c r="N84" s="13"/>
      <c r="O84" s="13"/>
      <c r="P84" s="13"/>
      <c r="Q84" s="13">
        <v>2012</v>
      </c>
      <c r="R84" s="13">
        <v>2012</v>
      </c>
      <c r="S84" s="78"/>
      <c r="T84" s="13"/>
      <c r="U84" s="13"/>
      <c r="V84" s="13"/>
      <c r="W84" s="13"/>
      <c r="X84" s="13"/>
      <c r="Y84" s="13"/>
      <c r="Z84" s="13"/>
      <c r="AA84" s="13"/>
      <c r="AB84" s="13"/>
      <c r="AC84" s="13">
        <v>2012</v>
      </c>
      <c r="AD84" s="13"/>
      <c r="AE84" s="13"/>
      <c r="AF84" s="13"/>
      <c r="AG84" s="13"/>
      <c r="AH84" s="13"/>
      <c r="AI84" s="13"/>
      <c r="AJ84" s="13"/>
      <c r="AK84" s="13"/>
      <c r="AL84" s="13"/>
      <c r="AM84" s="13"/>
      <c r="AN84" s="13"/>
      <c r="AO84" s="13"/>
      <c r="AP84" s="13"/>
      <c r="AQ84" s="13"/>
      <c r="AR84" s="13" t="s">
        <v>2342</v>
      </c>
      <c r="AS84" s="13" t="s">
        <v>3108</v>
      </c>
      <c r="AT84" s="13" t="s">
        <v>2342</v>
      </c>
      <c r="AU84" s="13" t="s">
        <v>2342</v>
      </c>
      <c r="AV84" s="13"/>
      <c r="AW84" s="13"/>
      <c r="AX84" s="13"/>
      <c r="AY84" s="13" t="s">
        <v>2603</v>
      </c>
      <c r="AZ84" s="13"/>
      <c r="BA84" s="13"/>
      <c r="BB84" s="13"/>
      <c r="BC84" s="13" t="s">
        <v>2603</v>
      </c>
      <c r="BD84" s="13"/>
      <c r="BE84" s="13" t="s">
        <v>2603</v>
      </c>
      <c r="BF84" s="13" t="s">
        <v>2603</v>
      </c>
      <c r="BG84" s="13"/>
      <c r="BH84" s="13"/>
      <c r="BI84" s="13"/>
      <c r="BJ84" s="13"/>
      <c r="BK84" s="13"/>
      <c r="BL84" s="13"/>
      <c r="BM84" s="13"/>
      <c r="BN84" s="13"/>
      <c r="BO84" s="13"/>
      <c r="BP84" s="13"/>
      <c r="BQ84" s="13"/>
      <c r="BR84" s="13"/>
      <c r="BS84" s="13"/>
      <c r="BT84" s="13"/>
      <c r="BU84" s="13"/>
      <c r="BV84" s="13"/>
      <c r="BW84" s="13"/>
      <c r="BX84" s="13"/>
      <c r="CD84" s="13"/>
      <c r="CF84" s="13"/>
      <c r="CG84" s="13"/>
    </row>
    <row r="85" ht="42.75" spans="1:85">
      <c r="A85" s="49" t="s">
        <v>3267</v>
      </c>
      <c r="B85" s="8"/>
      <c r="C85" s="13" t="s">
        <v>2602</v>
      </c>
      <c r="D85" s="14" t="s">
        <v>3150</v>
      </c>
      <c r="E85" s="25"/>
      <c r="F85" s="25"/>
      <c r="G85" s="25"/>
      <c r="H85" s="13"/>
      <c r="I85" s="13"/>
      <c r="J85" s="13"/>
      <c r="K85" s="78"/>
      <c r="L85" s="13"/>
      <c r="M85" s="79"/>
      <c r="N85" s="13"/>
      <c r="O85" s="13"/>
      <c r="P85" s="13"/>
      <c r="Q85" s="13">
        <v>600</v>
      </c>
      <c r="R85" s="13">
        <v>600</v>
      </c>
      <c r="S85" s="78"/>
      <c r="T85" s="13"/>
      <c r="U85" s="13" t="s">
        <v>2602</v>
      </c>
      <c r="V85" s="13" t="s">
        <v>2602</v>
      </c>
      <c r="W85" s="13" t="s">
        <v>2602</v>
      </c>
      <c r="X85" s="13" t="s">
        <v>2602</v>
      </c>
      <c r="Y85" s="13" t="s">
        <v>2602</v>
      </c>
      <c r="Z85" s="13" t="s">
        <v>2602</v>
      </c>
      <c r="AA85" s="13" t="s">
        <v>2602</v>
      </c>
      <c r="AB85" s="13" t="s">
        <v>2602</v>
      </c>
      <c r="AC85" s="13">
        <v>600</v>
      </c>
      <c r="AD85" s="13"/>
      <c r="AE85" s="13"/>
      <c r="AF85" s="13">
        <v>600</v>
      </c>
      <c r="AG85" s="13" t="s">
        <v>3265</v>
      </c>
      <c r="AH85" s="13"/>
      <c r="AI85" s="13">
        <v>300</v>
      </c>
      <c r="AJ85" s="13"/>
      <c r="AK85" s="13"/>
      <c r="AL85" s="13"/>
      <c r="AM85" s="13"/>
      <c r="AN85" s="13"/>
      <c r="AO85" s="13" t="s">
        <v>3268</v>
      </c>
      <c r="AP85" s="13"/>
      <c r="AQ85" s="13"/>
      <c r="AR85" s="13" t="s">
        <v>2342</v>
      </c>
      <c r="AS85" s="13" t="s">
        <v>3108</v>
      </c>
      <c r="AT85" s="13" t="s">
        <v>2342</v>
      </c>
      <c r="AU85" s="13" t="s">
        <v>2342</v>
      </c>
      <c r="AV85" s="13">
        <v>337</v>
      </c>
      <c r="AW85" s="13"/>
      <c r="AX85" s="13"/>
      <c r="AY85" s="13" t="s">
        <v>2603</v>
      </c>
      <c r="AZ85" s="13"/>
      <c r="BA85" s="13"/>
      <c r="BB85" s="13"/>
      <c r="BC85" s="13" t="s">
        <v>2603</v>
      </c>
      <c r="BD85" s="13"/>
      <c r="BE85" s="13" t="s">
        <v>2603</v>
      </c>
      <c r="BF85" s="13" t="s">
        <v>2603</v>
      </c>
      <c r="BG85" s="13"/>
      <c r="BH85" s="13"/>
      <c r="BI85" s="13"/>
      <c r="BJ85" s="13"/>
      <c r="BK85" s="13"/>
      <c r="BL85" s="13"/>
      <c r="BM85" s="13"/>
      <c r="BN85" s="13"/>
      <c r="BO85" s="13"/>
      <c r="BP85" s="13"/>
      <c r="BQ85" s="13"/>
      <c r="BR85" s="13"/>
      <c r="BS85" s="13"/>
      <c r="BT85" s="13"/>
      <c r="BU85" s="13"/>
      <c r="BV85" s="13"/>
      <c r="BW85" s="13"/>
      <c r="BX85" s="13"/>
      <c r="CD85" s="13"/>
      <c r="CF85" s="13"/>
      <c r="CG85" s="13"/>
    </row>
    <row r="86" spans="1:85">
      <c r="A86" s="49" t="s">
        <v>3269</v>
      </c>
      <c r="B86" s="8"/>
      <c r="C86" s="13"/>
      <c r="D86" s="14"/>
      <c r="E86" s="25"/>
      <c r="F86" s="25"/>
      <c r="G86" s="25"/>
      <c r="H86" s="13"/>
      <c r="I86" s="13"/>
      <c r="J86" s="13"/>
      <c r="K86" s="78"/>
      <c r="L86" s="13"/>
      <c r="M86" s="79"/>
      <c r="N86" s="13"/>
      <c r="O86" s="13"/>
      <c r="P86" s="13"/>
      <c r="Q86" s="13">
        <v>2012</v>
      </c>
      <c r="R86" s="13">
        <v>2012</v>
      </c>
      <c r="S86" s="78"/>
      <c r="T86" s="13"/>
      <c r="U86" s="13"/>
      <c r="V86" s="13"/>
      <c r="W86" s="13"/>
      <c r="X86" s="13"/>
      <c r="Y86" s="13"/>
      <c r="Z86" s="13"/>
      <c r="AA86" s="13"/>
      <c r="AB86" s="13"/>
      <c r="AC86" s="13">
        <v>2012</v>
      </c>
      <c r="AD86" s="13"/>
      <c r="AE86" s="13"/>
      <c r="AF86" s="13"/>
      <c r="AG86" s="13"/>
      <c r="AH86" s="13"/>
      <c r="AI86" s="13"/>
      <c r="AJ86" s="13"/>
      <c r="AK86" s="13"/>
      <c r="AL86" s="13"/>
      <c r="AM86" s="13"/>
      <c r="AN86" s="13"/>
      <c r="AO86" s="13"/>
      <c r="AP86" s="13"/>
      <c r="AQ86" s="13"/>
      <c r="AR86" s="13" t="s">
        <v>2342</v>
      </c>
      <c r="AS86" s="13" t="s">
        <v>3108</v>
      </c>
      <c r="AT86" s="13" t="s">
        <v>2342</v>
      </c>
      <c r="AU86" s="13" t="s">
        <v>2342</v>
      </c>
      <c r="AV86" s="13"/>
      <c r="AW86" s="13"/>
      <c r="AX86" s="13"/>
      <c r="AY86" s="13" t="s">
        <v>2603</v>
      </c>
      <c r="AZ86" s="13"/>
      <c r="BA86" s="13"/>
      <c r="BB86" s="13"/>
      <c r="BC86" s="13" t="s">
        <v>2603</v>
      </c>
      <c r="BD86" s="13"/>
      <c r="BE86" s="13" t="s">
        <v>2603</v>
      </c>
      <c r="BF86" s="13" t="s">
        <v>2603</v>
      </c>
      <c r="BG86" s="13"/>
      <c r="BH86" s="13"/>
      <c r="BI86" s="13"/>
      <c r="BJ86" s="13"/>
      <c r="BK86" s="13"/>
      <c r="BL86" s="13"/>
      <c r="BM86" s="13"/>
      <c r="BN86" s="13"/>
      <c r="BO86" s="13"/>
      <c r="BP86" s="13"/>
      <c r="BQ86" s="13"/>
      <c r="BR86" s="13"/>
      <c r="BS86" s="13"/>
      <c r="BT86" s="13"/>
      <c r="BU86" s="13"/>
      <c r="BV86" s="13"/>
      <c r="BW86" s="13"/>
      <c r="BX86" s="13"/>
      <c r="CD86" s="13"/>
      <c r="CF86" s="13"/>
      <c r="CG86" s="13"/>
    </row>
    <row r="87" ht="42.75" spans="1:85">
      <c r="A87" s="49" t="s">
        <v>3270</v>
      </c>
      <c r="B87" s="8"/>
      <c r="C87" s="13" t="s">
        <v>2602</v>
      </c>
      <c r="D87" s="14" t="s">
        <v>3150</v>
      </c>
      <c r="E87" s="25"/>
      <c r="F87" s="25"/>
      <c r="G87" s="25"/>
      <c r="H87" s="13"/>
      <c r="I87" s="13"/>
      <c r="J87" s="13"/>
      <c r="K87" s="78"/>
      <c r="L87" s="13"/>
      <c r="M87" s="79"/>
      <c r="N87" s="13"/>
      <c r="O87" s="13"/>
      <c r="P87" s="13"/>
      <c r="Q87" s="13">
        <v>300</v>
      </c>
      <c r="R87" s="13">
        <v>300</v>
      </c>
      <c r="S87" s="78"/>
      <c r="T87" s="13"/>
      <c r="U87" s="13" t="s">
        <v>2602</v>
      </c>
      <c r="V87" s="13" t="s">
        <v>2602</v>
      </c>
      <c r="W87" s="13" t="s">
        <v>2602</v>
      </c>
      <c r="X87" s="13"/>
      <c r="Y87" s="13" t="s">
        <v>2602</v>
      </c>
      <c r="Z87" s="13" t="s">
        <v>2602</v>
      </c>
      <c r="AA87" s="13" t="s">
        <v>2602</v>
      </c>
      <c r="AB87" s="13" t="s">
        <v>2602</v>
      </c>
      <c r="AC87" s="13">
        <v>300</v>
      </c>
      <c r="AD87" s="13"/>
      <c r="AE87" s="13"/>
      <c r="AF87" s="13">
        <v>600</v>
      </c>
      <c r="AG87" s="13" t="s">
        <v>3265</v>
      </c>
      <c r="AH87" s="13"/>
      <c r="AI87" s="13">
        <v>300</v>
      </c>
      <c r="AJ87" s="13"/>
      <c r="AK87" s="13"/>
      <c r="AL87" s="13"/>
      <c r="AM87" s="13"/>
      <c r="AN87" s="13"/>
      <c r="AO87" s="13" t="s">
        <v>3271</v>
      </c>
      <c r="AP87" s="13"/>
      <c r="AQ87" s="13"/>
      <c r="AR87" s="13" t="s">
        <v>2342</v>
      </c>
      <c r="AS87" s="13" t="s">
        <v>3108</v>
      </c>
      <c r="AT87" s="13" t="s">
        <v>2342</v>
      </c>
      <c r="AU87" s="13" t="s">
        <v>2342</v>
      </c>
      <c r="AV87" s="13">
        <v>84</v>
      </c>
      <c r="AW87" s="13"/>
      <c r="AX87" s="13"/>
      <c r="AY87" s="13" t="s">
        <v>2603</v>
      </c>
      <c r="AZ87" s="13"/>
      <c r="BA87" s="13"/>
      <c r="BB87" s="13"/>
      <c r="BC87" s="13" t="s">
        <v>2603</v>
      </c>
      <c r="BD87" s="13"/>
      <c r="BE87" s="13" t="s">
        <v>2603</v>
      </c>
      <c r="BF87" s="13" t="s">
        <v>2603</v>
      </c>
      <c r="BG87" s="13"/>
      <c r="BH87" s="13"/>
      <c r="BI87" s="13"/>
      <c r="BJ87" s="13"/>
      <c r="BK87" s="13"/>
      <c r="BL87" s="13"/>
      <c r="BM87" s="13"/>
      <c r="BN87" s="13"/>
      <c r="BO87" s="13">
        <v>600</v>
      </c>
      <c r="BP87" s="13"/>
      <c r="BQ87" s="13"/>
      <c r="BR87" s="13"/>
      <c r="BS87" s="13"/>
      <c r="BT87" s="13"/>
      <c r="BU87" s="13"/>
      <c r="BV87" s="13"/>
      <c r="BW87" s="13"/>
      <c r="BX87" s="13"/>
      <c r="CD87" s="13"/>
      <c r="CF87" s="13"/>
      <c r="CG87" s="13"/>
    </row>
    <row r="88" spans="1:85">
      <c r="A88" s="49" t="s">
        <v>3272</v>
      </c>
      <c r="B88" s="8"/>
      <c r="C88" s="13"/>
      <c r="D88" s="14"/>
      <c r="E88" s="25">
        <v>2004</v>
      </c>
      <c r="F88" s="25"/>
      <c r="G88" s="25"/>
      <c r="H88" s="13"/>
      <c r="I88" s="13"/>
      <c r="J88" s="13">
        <v>2015</v>
      </c>
      <c r="K88" s="78">
        <v>2015</v>
      </c>
      <c r="L88" s="13">
        <v>2015</v>
      </c>
      <c r="M88" s="79">
        <v>2015</v>
      </c>
      <c r="N88" s="13">
        <v>2003</v>
      </c>
      <c r="O88" s="13">
        <v>2011</v>
      </c>
      <c r="P88" s="13">
        <v>2018</v>
      </c>
      <c r="Q88" s="13">
        <v>2012</v>
      </c>
      <c r="R88" s="13">
        <v>2012</v>
      </c>
      <c r="S88" s="78"/>
      <c r="T88" s="13"/>
      <c r="U88" s="13">
        <v>2008</v>
      </c>
      <c r="V88" s="13">
        <v>2009</v>
      </c>
      <c r="W88" s="13">
        <v>2003</v>
      </c>
      <c r="X88" s="13">
        <v>2011</v>
      </c>
      <c r="Y88" s="13"/>
      <c r="Z88" s="13"/>
      <c r="AA88" s="13"/>
      <c r="AB88" s="13"/>
      <c r="AC88" s="13">
        <v>2012</v>
      </c>
      <c r="AD88" s="13"/>
      <c r="AE88" s="13"/>
      <c r="AF88" s="13"/>
      <c r="AG88" s="13"/>
      <c r="AH88" s="13" t="s">
        <v>571</v>
      </c>
      <c r="AI88" s="13" t="s">
        <v>571</v>
      </c>
      <c r="AJ88" s="13"/>
      <c r="AK88" s="13"/>
      <c r="AL88" s="13"/>
      <c r="AM88" s="13"/>
      <c r="AN88" s="13">
        <v>2018</v>
      </c>
      <c r="AO88" s="13" t="s">
        <v>571</v>
      </c>
      <c r="AP88" s="13" t="s">
        <v>571</v>
      </c>
      <c r="AQ88" s="13" t="s">
        <v>571</v>
      </c>
      <c r="AR88" s="13" t="s">
        <v>3108</v>
      </c>
      <c r="AS88" s="13" t="s">
        <v>3108</v>
      </c>
      <c r="AT88" s="13" t="s">
        <v>3108</v>
      </c>
      <c r="AU88" s="13" t="s">
        <v>2435</v>
      </c>
      <c r="AV88" s="13"/>
      <c r="AW88" s="13"/>
      <c r="AX88" s="13"/>
      <c r="AY88" s="13">
        <v>2012</v>
      </c>
      <c r="AZ88" s="13"/>
      <c r="BA88" s="13"/>
      <c r="BB88" s="13"/>
      <c r="BC88" s="13">
        <v>2013</v>
      </c>
      <c r="BD88" s="13"/>
      <c r="BE88" s="13">
        <v>2010</v>
      </c>
      <c r="BF88" s="13">
        <v>2010</v>
      </c>
      <c r="BG88" s="13"/>
      <c r="BH88" s="13"/>
      <c r="BI88" s="13"/>
      <c r="BJ88" s="13"/>
      <c r="BK88" s="13"/>
      <c r="BL88" s="13"/>
      <c r="BM88" s="13"/>
      <c r="BN88" s="13"/>
      <c r="BO88" s="13"/>
      <c r="BP88" s="13"/>
      <c r="BQ88" s="13"/>
      <c r="BR88" s="13"/>
      <c r="BS88" s="13"/>
      <c r="BT88" s="13"/>
      <c r="BU88" s="13"/>
      <c r="BV88" s="13"/>
      <c r="BW88" s="13"/>
      <c r="BX88" s="13">
        <v>2012</v>
      </c>
      <c r="CD88" s="13"/>
      <c r="CF88" s="13"/>
      <c r="CG88" s="13"/>
    </row>
    <row r="89" ht="42.75" spans="1:85">
      <c r="A89" s="49" t="s">
        <v>3273</v>
      </c>
      <c r="B89" s="8"/>
      <c r="C89" s="13" t="s">
        <v>2602</v>
      </c>
      <c r="D89" s="14" t="s">
        <v>3150</v>
      </c>
      <c r="E89" s="25">
        <f>682</f>
        <v>682</v>
      </c>
      <c r="F89" s="25"/>
      <c r="G89" s="25"/>
      <c r="H89" s="13"/>
      <c r="I89" s="13"/>
      <c r="J89" s="13"/>
      <c r="K89" s="78"/>
      <c r="L89" s="13"/>
      <c r="M89" s="79"/>
      <c r="N89" s="13">
        <f>400</f>
        <v>400</v>
      </c>
      <c r="O89" s="13"/>
      <c r="P89" s="13"/>
      <c r="Q89" s="13">
        <v>300</v>
      </c>
      <c r="R89" s="13">
        <v>300</v>
      </c>
      <c r="S89" s="78"/>
      <c r="T89" s="13"/>
      <c r="U89" s="13">
        <v>117</v>
      </c>
      <c r="V89" s="13"/>
      <c r="W89" s="13"/>
      <c r="X89" s="13"/>
      <c r="Y89" s="13"/>
      <c r="Z89" s="13"/>
      <c r="AA89" s="13"/>
      <c r="AB89" s="13"/>
      <c r="AC89" s="13">
        <v>300</v>
      </c>
      <c r="AD89" s="13"/>
      <c r="AE89" s="13"/>
      <c r="AF89" s="13">
        <v>300</v>
      </c>
      <c r="AG89" s="13" t="s">
        <v>3265</v>
      </c>
      <c r="AH89" s="13"/>
      <c r="AI89" s="13">
        <v>300</v>
      </c>
      <c r="AJ89" s="13"/>
      <c r="AK89" s="13"/>
      <c r="AL89" s="13"/>
      <c r="AM89" s="13"/>
      <c r="AN89" s="13">
        <v>130</v>
      </c>
      <c r="AO89" s="13"/>
      <c r="AP89" s="13"/>
      <c r="AQ89" s="13"/>
      <c r="AR89" s="13">
        <v>100</v>
      </c>
      <c r="AS89" s="13">
        <v>2000</v>
      </c>
      <c r="AT89" s="13">
        <v>1782</v>
      </c>
      <c r="AU89" s="13" t="s">
        <v>3154</v>
      </c>
      <c r="AV89" s="13"/>
      <c r="AW89" s="13"/>
      <c r="AX89" s="13"/>
      <c r="AY89" s="13">
        <v>200</v>
      </c>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v>200</v>
      </c>
      <c r="CD89" s="13"/>
      <c r="CF89" s="13"/>
      <c r="CG89" s="13"/>
    </row>
    <row r="90" spans="1:85">
      <c r="A90" s="49" t="s">
        <v>3274</v>
      </c>
      <c r="B90" s="8"/>
      <c r="C90" s="13"/>
      <c r="D90" s="14"/>
      <c r="E90" s="25"/>
      <c r="F90" s="25"/>
      <c r="G90" s="25"/>
      <c r="H90" s="13"/>
      <c r="I90" s="13"/>
      <c r="J90" s="13"/>
      <c r="K90" s="78"/>
      <c r="L90" s="13"/>
      <c r="M90" s="79"/>
      <c r="N90" s="13"/>
      <c r="O90" s="13"/>
      <c r="P90" s="13"/>
      <c r="Q90" s="13"/>
      <c r="R90" s="13"/>
      <c r="S90" s="78"/>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t="s">
        <v>3108</v>
      </c>
      <c r="AS90" s="13" t="s">
        <v>3108</v>
      </c>
      <c r="AT90" s="13" t="s">
        <v>3108</v>
      </c>
      <c r="AU90" s="13" t="s">
        <v>3275</v>
      </c>
      <c r="AV90" s="13"/>
      <c r="AW90" s="13"/>
      <c r="AX90" s="13"/>
      <c r="AY90" s="13"/>
      <c r="AZ90" s="13"/>
      <c r="BA90" s="13"/>
      <c r="BB90" s="13"/>
      <c r="BC90" s="13"/>
      <c r="BD90" s="13"/>
      <c r="BE90" s="13"/>
      <c r="BF90" s="13">
        <v>2010</v>
      </c>
      <c r="BG90" s="13"/>
      <c r="BH90" s="13"/>
      <c r="BI90" s="13"/>
      <c r="BJ90" s="13"/>
      <c r="BK90" s="13"/>
      <c r="BL90" s="13"/>
      <c r="BM90" s="13"/>
      <c r="BN90" s="13"/>
      <c r="BO90" s="13"/>
      <c r="BP90" s="13"/>
      <c r="BQ90" s="13"/>
      <c r="BR90" s="13"/>
      <c r="BS90" s="13"/>
      <c r="BT90" s="13"/>
      <c r="BU90" s="13"/>
      <c r="BV90" s="13"/>
      <c r="BW90" s="13"/>
      <c r="BX90" s="13">
        <v>2012</v>
      </c>
      <c r="CD90" s="13"/>
      <c r="CF90" s="13"/>
      <c r="CG90" s="13"/>
    </row>
    <row r="91" spans="1:85">
      <c r="A91" s="17"/>
      <c r="B91" s="8"/>
      <c r="C91" s="13"/>
      <c r="D91" s="14"/>
      <c r="E91" s="25"/>
      <c r="F91" s="25"/>
      <c r="G91" s="25"/>
      <c r="H91" s="13"/>
      <c r="I91" s="13"/>
      <c r="J91" s="13"/>
      <c r="K91" s="78"/>
      <c r="L91" s="13"/>
      <c r="M91" s="79"/>
      <c r="N91" s="13"/>
      <c r="O91" s="13"/>
      <c r="P91" s="13"/>
      <c r="Q91" s="13"/>
      <c r="R91" s="13"/>
      <c r="S91" s="78"/>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CD91" s="13"/>
      <c r="CF91" s="13"/>
      <c r="CG91" s="13"/>
    </row>
    <row r="92" s="3" customFormat="1" ht="15" spans="1:85">
      <c r="A92" s="118" t="s">
        <v>3276</v>
      </c>
      <c r="B92" s="119"/>
      <c r="C92" s="120"/>
      <c r="D92" s="121"/>
      <c r="E92" s="122"/>
      <c r="F92" s="122"/>
      <c r="G92" s="122"/>
      <c r="H92" s="121"/>
      <c r="I92" s="121"/>
      <c r="J92" s="121"/>
      <c r="K92" s="121"/>
      <c r="L92" s="121"/>
      <c r="M92" s="129"/>
      <c r="N92" s="121"/>
      <c r="O92" s="121"/>
      <c r="P92" s="121"/>
      <c r="Q92" s="121"/>
      <c r="R92" s="121"/>
      <c r="S92" s="121"/>
      <c r="T92" s="121"/>
      <c r="U92" s="121"/>
      <c r="V92" s="121"/>
      <c r="W92" s="121"/>
      <c r="X92" s="121"/>
      <c r="Y92" s="121"/>
      <c r="Z92" s="121"/>
      <c r="AA92" s="121"/>
      <c r="AB92" s="121"/>
      <c r="AC92" s="121"/>
      <c r="AD92" s="121"/>
      <c r="AE92" s="121"/>
      <c r="AF92" s="121"/>
      <c r="AG92" s="121"/>
      <c r="AH92" s="121"/>
      <c r="AI92" s="121"/>
      <c r="AJ92" s="121"/>
      <c r="AK92" s="121"/>
      <c r="AL92" s="121"/>
      <c r="AM92" s="121"/>
      <c r="AN92" s="121"/>
      <c r="AO92" s="121"/>
      <c r="AP92" s="121"/>
      <c r="AQ92" s="121"/>
      <c r="AR92" s="121"/>
      <c r="AS92" s="121"/>
      <c r="AT92" s="121"/>
      <c r="AU92" s="121"/>
      <c r="AV92" s="121"/>
      <c r="AW92" s="121"/>
      <c r="AX92" s="121"/>
      <c r="AY92" s="121"/>
      <c r="AZ92" s="121"/>
      <c r="BA92" s="121"/>
      <c r="BB92" s="121"/>
      <c r="BC92" s="121"/>
      <c r="BD92" s="121"/>
      <c r="BE92" s="121"/>
      <c r="BF92" s="121"/>
      <c r="BG92" s="121"/>
      <c r="BH92" s="121"/>
      <c r="BI92" s="121"/>
      <c r="BJ92" s="121"/>
      <c r="BK92" s="121"/>
      <c r="BL92" s="121"/>
      <c r="BM92" s="121"/>
      <c r="BN92" s="121"/>
      <c r="BO92" s="121"/>
      <c r="BP92" s="121"/>
      <c r="BQ92" s="121"/>
      <c r="BR92" s="121"/>
      <c r="BS92" s="121"/>
      <c r="BT92" s="121"/>
      <c r="BU92" s="121"/>
      <c r="BV92" s="121"/>
      <c r="BW92" s="121"/>
      <c r="BX92" s="121"/>
      <c r="CD92" s="121"/>
      <c r="CF92" s="121"/>
      <c r="CG92" s="121"/>
    </row>
    <row r="93" s="3" customFormat="1" spans="1:85">
      <c r="A93" s="108" t="s">
        <v>3277</v>
      </c>
      <c r="B93" s="109"/>
      <c r="C93" s="123"/>
      <c r="D93" s="117"/>
      <c r="E93" s="116"/>
      <c r="F93" s="116"/>
      <c r="G93" s="116"/>
      <c r="H93" s="117"/>
      <c r="I93" s="117"/>
      <c r="J93" s="117"/>
      <c r="K93" s="117"/>
      <c r="L93" s="117"/>
      <c r="M93" s="87"/>
      <c r="N93" s="117"/>
      <c r="O93" s="117"/>
      <c r="P93" s="117"/>
      <c r="Q93" s="117"/>
      <c r="R93" s="117"/>
      <c r="S93" s="117"/>
      <c r="T93" s="117"/>
      <c r="U93" s="117"/>
      <c r="V93" s="117"/>
      <c r="W93" s="117"/>
      <c r="X93" s="117"/>
      <c r="Y93" s="117"/>
      <c r="Z93" s="117"/>
      <c r="AA93" s="117"/>
      <c r="AB93" s="117"/>
      <c r="AC93" s="117"/>
      <c r="AD93" s="117"/>
      <c r="AE93" s="117"/>
      <c r="AF93" s="117" t="s">
        <v>3278</v>
      </c>
      <c r="AG93" s="117"/>
      <c r="AH93" s="117"/>
      <c r="AI93" s="117"/>
      <c r="AJ93" s="117" t="s">
        <v>3020</v>
      </c>
      <c r="AK93" s="117" t="s">
        <v>3020</v>
      </c>
      <c r="AL93" s="117" t="s">
        <v>3020</v>
      </c>
      <c r="AM93" s="117" t="s">
        <v>3020</v>
      </c>
      <c r="AN93" s="117" t="s">
        <v>3278</v>
      </c>
      <c r="AO93" s="117"/>
      <c r="AP93" s="117"/>
      <c r="AQ93" s="117"/>
      <c r="AR93" s="117"/>
      <c r="AS93" s="117"/>
      <c r="AT93" s="117"/>
      <c r="AU93" s="117"/>
      <c r="AV93" s="117"/>
      <c r="AW93" s="117"/>
      <c r="AX93" s="117"/>
      <c r="AY93" s="117"/>
      <c r="AZ93" s="117"/>
      <c r="BA93" s="117"/>
      <c r="BB93" s="117"/>
      <c r="BC93" s="117"/>
      <c r="BD93" s="117"/>
      <c r="BE93" s="117"/>
      <c r="BF93" s="117"/>
      <c r="BG93" s="117"/>
      <c r="BH93" s="117"/>
      <c r="BI93" s="117"/>
      <c r="BJ93" s="117"/>
      <c r="BK93" s="117"/>
      <c r="BL93" s="117"/>
      <c r="BM93" s="117"/>
      <c r="BN93" s="117"/>
      <c r="BO93" s="117"/>
      <c r="BP93" s="117"/>
      <c r="BQ93" s="117"/>
      <c r="BR93" s="117"/>
      <c r="BS93" s="117"/>
      <c r="BT93" s="117"/>
      <c r="BU93" s="117"/>
      <c r="BV93" s="117"/>
      <c r="BW93" s="117"/>
      <c r="BX93" s="117"/>
      <c r="CD93" s="117"/>
      <c r="CF93" s="117"/>
      <c r="CG93" s="117"/>
    </row>
    <row r="94" s="3" customFormat="1" spans="1:85">
      <c r="A94" s="113" t="s">
        <v>3279</v>
      </c>
      <c r="B94" s="109"/>
      <c r="C94" s="123"/>
      <c r="D94" s="117"/>
      <c r="E94" s="116"/>
      <c r="F94" s="116"/>
      <c r="G94" s="116"/>
      <c r="H94" s="117"/>
      <c r="I94" s="117"/>
      <c r="J94" s="117"/>
      <c r="K94" s="117"/>
      <c r="L94" s="117"/>
      <c r="M94" s="87"/>
      <c r="N94" s="117"/>
      <c r="O94" s="117"/>
      <c r="P94" s="117"/>
      <c r="Q94" s="117"/>
      <c r="R94" s="117"/>
      <c r="S94" s="117"/>
      <c r="T94" s="117"/>
      <c r="U94" s="117"/>
      <c r="V94" s="117"/>
      <c r="W94" s="117"/>
      <c r="X94" s="117"/>
      <c r="Y94" s="117"/>
      <c r="Z94" s="117"/>
      <c r="AA94" s="117"/>
      <c r="AB94" s="117"/>
      <c r="AC94" s="117"/>
      <c r="AD94" s="117"/>
      <c r="AE94" s="117"/>
      <c r="AF94" s="117"/>
      <c r="AG94" s="117"/>
      <c r="AH94" s="117"/>
      <c r="AI94" s="117"/>
      <c r="AJ94" s="117" t="s">
        <v>2342</v>
      </c>
      <c r="AK94" s="117" t="s">
        <v>2342</v>
      </c>
      <c r="AL94" s="117" t="s">
        <v>2342</v>
      </c>
      <c r="AM94" s="117" t="s">
        <v>3020</v>
      </c>
      <c r="AN94" s="117"/>
      <c r="AO94" s="117"/>
      <c r="AP94" s="117"/>
      <c r="AQ94" s="117"/>
      <c r="AR94" s="117" t="s">
        <v>2607</v>
      </c>
      <c r="AS94" s="117" t="s">
        <v>2607</v>
      </c>
      <c r="AT94" s="117" t="s">
        <v>2607</v>
      </c>
      <c r="AU94" s="117" t="s">
        <v>2607</v>
      </c>
      <c r="AV94" s="117"/>
      <c r="AW94" s="117"/>
      <c r="AX94" s="117"/>
      <c r="AY94" s="117"/>
      <c r="AZ94" s="117"/>
      <c r="BA94" s="117"/>
      <c r="BB94" s="117"/>
      <c r="BC94" s="117"/>
      <c r="BD94" s="117"/>
      <c r="BE94" s="117"/>
      <c r="BF94" s="117"/>
      <c r="BG94" s="117"/>
      <c r="BH94" s="117"/>
      <c r="BI94" s="117"/>
      <c r="BJ94" s="117"/>
      <c r="BK94" s="117"/>
      <c r="BL94" s="117"/>
      <c r="BM94" s="117"/>
      <c r="BN94" s="117"/>
      <c r="BO94" s="117"/>
      <c r="BP94" s="117"/>
      <c r="BQ94" s="117"/>
      <c r="BR94" s="117"/>
      <c r="BS94" s="117"/>
      <c r="BT94" s="117"/>
      <c r="BU94" s="117"/>
      <c r="BV94" s="117"/>
      <c r="BW94" s="117"/>
      <c r="BX94" s="117"/>
      <c r="CD94" s="117"/>
      <c r="CF94" s="117"/>
      <c r="CG94" s="117"/>
    </row>
    <row r="95" s="3" customFormat="1" spans="1:85">
      <c r="A95" s="113" t="s">
        <v>3280</v>
      </c>
      <c r="B95" s="109"/>
      <c r="C95" s="123"/>
      <c r="D95" s="117"/>
      <c r="E95" s="116" t="s">
        <v>2376</v>
      </c>
      <c r="F95" s="116"/>
      <c r="G95" s="116"/>
      <c r="H95" s="117"/>
      <c r="I95" s="117"/>
      <c r="J95" s="117" t="s">
        <v>2376</v>
      </c>
      <c r="K95" s="117" t="s">
        <v>2376</v>
      </c>
      <c r="L95" s="117" t="s">
        <v>2376</v>
      </c>
      <c r="M95" s="87" t="s">
        <v>2376</v>
      </c>
      <c r="N95" s="117" t="s">
        <v>2376</v>
      </c>
      <c r="O95" s="117"/>
      <c r="P95" s="117"/>
      <c r="Q95" s="117" t="s">
        <v>2376</v>
      </c>
      <c r="R95" s="117" t="s">
        <v>2376</v>
      </c>
      <c r="S95" s="117" t="s">
        <v>2376</v>
      </c>
      <c r="T95" s="117" t="s">
        <v>2376</v>
      </c>
      <c r="U95" s="117"/>
      <c r="V95" s="117"/>
      <c r="W95" s="117"/>
      <c r="X95" s="117"/>
      <c r="Y95" s="117"/>
      <c r="Z95" s="117"/>
      <c r="AA95" s="117"/>
      <c r="AB95" s="117" t="s">
        <v>2376</v>
      </c>
      <c r="AC95" s="117" t="s">
        <v>2376</v>
      </c>
      <c r="AD95" s="117"/>
      <c r="AE95" s="117"/>
      <c r="AF95" s="117"/>
      <c r="AG95" s="117"/>
      <c r="AH95" s="117"/>
      <c r="AI95" s="117"/>
      <c r="AJ95" s="117" t="s">
        <v>2342</v>
      </c>
      <c r="AK95" s="117" t="s">
        <v>2342</v>
      </c>
      <c r="AL95" s="117" t="s">
        <v>2342</v>
      </c>
      <c r="AM95" s="117" t="s">
        <v>2342</v>
      </c>
      <c r="AN95" s="117"/>
      <c r="AO95" s="117"/>
      <c r="AP95" s="117"/>
      <c r="AQ95" s="117"/>
      <c r="AR95" s="117" t="s">
        <v>2607</v>
      </c>
      <c r="AS95" s="117" t="s">
        <v>2607</v>
      </c>
      <c r="AT95" s="117" t="s">
        <v>2607</v>
      </c>
      <c r="AU95" s="117" t="s">
        <v>2607</v>
      </c>
      <c r="AV95" s="117"/>
      <c r="AW95" s="117"/>
      <c r="AX95" s="117"/>
      <c r="AY95" s="117"/>
      <c r="AZ95" s="117"/>
      <c r="BA95" s="117"/>
      <c r="BB95" s="117"/>
      <c r="BC95" s="117"/>
      <c r="BD95" s="117"/>
      <c r="BE95" s="117"/>
      <c r="BF95" s="117"/>
      <c r="BG95" s="117"/>
      <c r="BH95" s="117"/>
      <c r="BI95" s="117"/>
      <c r="BJ95" s="117"/>
      <c r="BK95" s="117"/>
      <c r="BL95" s="117"/>
      <c r="BM95" s="117"/>
      <c r="BN95" s="117"/>
      <c r="BO95" s="117"/>
      <c r="BP95" s="117"/>
      <c r="BQ95" s="117"/>
      <c r="BR95" s="117"/>
      <c r="BS95" s="117"/>
      <c r="BT95" s="117"/>
      <c r="BU95" s="117"/>
      <c r="BV95" s="117"/>
      <c r="BW95" s="117"/>
      <c r="BX95" s="117"/>
      <c r="CD95" s="117"/>
      <c r="CF95" s="117"/>
      <c r="CG95" s="117"/>
    </row>
    <row r="96" s="3" customFormat="1" spans="1:85">
      <c r="A96" s="113" t="s">
        <v>3281</v>
      </c>
      <c r="B96" s="109"/>
      <c r="C96" s="123"/>
      <c r="D96" s="117"/>
      <c r="E96" s="116"/>
      <c r="F96" s="116"/>
      <c r="G96" s="116"/>
      <c r="H96" s="117"/>
      <c r="I96" s="117"/>
      <c r="J96" s="117"/>
      <c r="K96" s="117"/>
      <c r="L96" s="117"/>
      <c r="M96" s="87"/>
      <c r="N96" s="117"/>
      <c r="O96" s="117"/>
      <c r="P96" s="117"/>
      <c r="Q96" s="117"/>
      <c r="R96" s="117"/>
      <c r="S96" s="117"/>
      <c r="T96" s="117"/>
      <c r="U96" s="117"/>
      <c r="V96" s="117"/>
      <c r="W96" s="117"/>
      <c r="X96" s="117"/>
      <c r="Y96" s="117"/>
      <c r="Z96" s="117"/>
      <c r="AA96" s="117"/>
      <c r="AB96" s="117"/>
      <c r="AC96" s="117"/>
      <c r="AD96" s="117"/>
      <c r="AE96" s="117"/>
      <c r="AF96" s="117"/>
      <c r="AG96" s="117"/>
      <c r="AH96" s="117"/>
      <c r="AI96" s="117"/>
      <c r="AJ96" s="117" t="s">
        <v>2342</v>
      </c>
      <c r="AK96" s="117" t="s">
        <v>2342</v>
      </c>
      <c r="AL96" s="117" t="s">
        <v>2342</v>
      </c>
      <c r="AM96" s="117" t="s">
        <v>2342</v>
      </c>
      <c r="AN96" s="117"/>
      <c r="AO96" s="117"/>
      <c r="AP96" s="117"/>
      <c r="AQ96" s="117"/>
      <c r="AR96" s="117" t="s">
        <v>2607</v>
      </c>
      <c r="AS96" s="117" t="s">
        <v>2607</v>
      </c>
      <c r="AT96" s="117" t="s">
        <v>2607</v>
      </c>
      <c r="AU96" s="117" t="s">
        <v>2607</v>
      </c>
      <c r="AV96" s="117"/>
      <c r="AW96" s="117"/>
      <c r="AX96" s="117"/>
      <c r="AY96" s="117"/>
      <c r="AZ96" s="117"/>
      <c r="BA96" s="117"/>
      <c r="BB96" s="117"/>
      <c r="BC96" s="117"/>
      <c r="BD96" s="117"/>
      <c r="BE96" s="117"/>
      <c r="BF96" s="117"/>
      <c r="BG96" s="117"/>
      <c r="BH96" s="117"/>
      <c r="BI96" s="117"/>
      <c r="BJ96" s="117"/>
      <c r="BK96" s="117"/>
      <c r="BL96" s="117"/>
      <c r="BM96" s="117"/>
      <c r="BN96" s="117"/>
      <c r="BO96" s="117"/>
      <c r="BP96" s="117"/>
      <c r="BQ96" s="117"/>
      <c r="BR96" s="117"/>
      <c r="BS96" s="117"/>
      <c r="BT96" s="117"/>
      <c r="BU96" s="117"/>
      <c r="BV96" s="117"/>
      <c r="BW96" s="117"/>
      <c r="BX96" s="117"/>
      <c r="CD96" s="117"/>
      <c r="CF96" s="117"/>
      <c r="CG96" s="117"/>
    </row>
    <row r="97" s="3" customFormat="1" spans="1:85">
      <c r="A97" s="113" t="s">
        <v>3282</v>
      </c>
      <c r="B97" s="109"/>
      <c r="C97" s="123"/>
      <c r="D97" s="117"/>
      <c r="E97" s="116"/>
      <c r="F97" s="116"/>
      <c r="G97" s="116"/>
      <c r="H97" s="117"/>
      <c r="I97" s="117"/>
      <c r="J97" s="117"/>
      <c r="K97" s="117"/>
      <c r="L97" s="117"/>
      <c r="M97" s="87"/>
      <c r="N97" s="117"/>
      <c r="O97" s="117"/>
      <c r="P97" s="117"/>
      <c r="Q97" s="117"/>
      <c r="R97" s="117"/>
      <c r="S97" s="117"/>
      <c r="T97" s="117"/>
      <c r="U97" s="117"/>
      <c r="V97" s="117"/>
      <c r="W97" s="117"/>
      <c r="X97" s="117"/>
      <c r="Y97" s="117"/>
      <c r="Z97" s="117"/>
      <c r="AA97" s="117"/>
      <c r="AB97" s="117"/>
      <c r="AC97" s="117"/>
      <c r="AD97" s="117"/>
      <c r="AE97" s="117"/>
      <c r="AF97" s="117"/>
      <c r="AG97" s="117"/>
      <c r="AH97" s="117"/>
      <c r="AI97" s="117"/>
      <c r="AJ97" s="117" t="s">
        <v>2342</v>
      </c>
      <c r="AK97" s="117" t="s">
        <v>2342</v>
      </c>
      <c r="AL97" s="117" t="s">
        <v>2342</v>
      </c>
      <c r="AM97" s="117" t="s">
        <v>2342</v>
      </c>
      <c r="AN97" s="117"/>
      <c r="AO97" s="117"/>
      <c r="AP97" s="117"/>
      <c r="AQ97" s="117"/>
      <c r="AR97" s="117" t="s">
        <v>2607</v>
      </c>
      <c r="AS97" s="117" t="s">
        <v>2607</v>
      </c>
      <c r="AT97" s="117" t="s">
        <v>2607</v>
      </c>
      <c r="AU97" s="117" t="s">
        <v>2607</v>
      </c>
      <c r="AV97" s="117"/>
      <c r="AW97" s="117"/>
      <c r="AX97" s="117"/>
      <c r="AY97" s="117"/>
      <c r="AZ97" s="117"/>
      <c r="BA97" s="117"/>
      <c r="BB97" s="117"/>
      <c r="BC97" s="117"/>
      <c r="BD97" s="117"/>
      <c r="BE97" s="117"/>
      <c r="BF97" s="117"/>
      <c r="BG97" s="117"/>
      <c r="BH97" s="117"/>
      <c r="BI97" s="117"/>
      <c r="BJ97" s="117"/>
      <c r="BK97" s="117"/>
      <c r="BL97" s="117"/>
      <c r="BM97" s="117"/>
      <c r="BN97" s="117"/>
      <c r="BO97" s="117"/>
      <c r="BP97" s="117"/>
      <c r="BQ97" s="117"/>
      <c r="BR97" s="117"/>
      <c r="BS97" s="117"/>
      <c r="BT97" s="117"/>
      <c r="BU97" s="117"/>
      <c r="BV97" s="117"/>
      <c r="BW97" s="117"/>
      <c r="BX97" s="117"/>
      <c r="CD97" s="117"/>
      <c r="CF97" s="117"/>
      <c r="CG97" s="117"/>
    </row>
    <row r="98" s="3" customFormat="1" spans="1:85">
      <c r="A98" s="113" t="s">
        <v>3283</v>
      </c>
      <c r="B98" s="109"/>
      <c r="C98" s="123"/>
      <c r="D98" s="117"/>
      <c r="E98" s="116"/>
      <c r="F98" s="116" t="s">
        <v>2376</v>
      </c>
      <c r="G98" s="116"/>
      <c r="H98" s="117"/>
      <c r="I98" s="117"/>
      <c r="J98" s="117"/>
      <c r="K98" s="117"/>
      <c r="L98" s="117"/>
      <c r="M98" s="87"/>
      <c r="N98" s="117"/>
      <c r="O98" s="117"/>
      <c r="P98" s="117"/>
      <c r="Q98" s="117"/>
      <c r="R98" s="117"/>
      <c r="S98" s="117"/>
      <c r="T98" s="117"/>
      <c r="U98" s="117"/>
      <c r="V98" s="117"/>
      <c r="W98" s="117"/>
      <c r="X98" s="117"/>
      <c r="Y98" s="117"/>
      <c r="Z98" s="117"/>
      <c r="AA98" s="117"/>
      <c r="AB98" s="117"/>
      <c r="AC98" s="117"/>
      <c r="AD98" s="117"/>
      <c r="AE98" s="117"/>
      <c r="AF98" s="117"/>
      <c r="AG98" s="117"/>
      <c r="AH98" s="117"/>
      <c r="AI98" s="117"/>
      <c r="AJ98" s="117" t="s">
        <v>2342</v>
      </c>
      <c r="AK98" s="117" t="s">
        <v>2342</v>
      </c>
      <c r="AL98" s="117" t="s">
        <v>2342</v>
      </c>
      <c r="AM98" s="117" t="s">
        <v>2342</v>
      </c>
      <c r="AN98" s="117"/>
      <c r="AO98" s="117"/>
      <c r="AP98" s="117"/>
      <c r="AQ98" s="117"/>
      <c r="AR98" s="117" t="s">
        <v>2607</v>
      </c>
      <c r="AS98" s="117" t="s">
        <v>2607</v>
      </c>
      <c r="AT98" s="117" t="s">
        <v>2607</v>
      </c>
      <c r="AU98" s="117" t="s">
        <v>2607</v>
      </c>
      <c r="AV98" s="117"/>
      <c r="AW98" s="117"/>
      <c r="AX98" s="117"/>
      <c r="AY98" s="117"/>
      <c r="AZ98" s="117"/>
      <c r="BA98" s="117"/>
      <c r="BB98" s="117"/>
      <c r="BC98" s="117"/>
      <c r="BD98" s="117"/>
      <c r="BE98" s="117"/>
      <c r="BF98" s="117"/>
      <c r="BG98" s="117"/>
      <c r="BH98" s="117"/>
      <c r="BI98" s="117"/>
      <c r="BJ98" s="117"/>
      <c r="BK98" s="117"/>
      <c r="BL98" s="117"/>
      <c r="BM98" s="117"/>
      <c r="BN98" s="117"/>
      <c r="BO98" s="117"/>
      <c r="BP98" s="117"/>
      <c r="BQ98" s="117"/>
      <c r="BR98" s="117"/>
      <c r="BS98" s="117"/>
      <c r="BT98" s="117"/>
      <c r="BU98" s="117"/>
      <c r="BV98" s="117"/>
      <c r="BW98" s="117"/>
      <c r="BX98" s="117"/>
      <c r="CD98" s="117"/>
      <c r="CF98" s="117"/>
      <c r="CG98" s="117"/>
    </row>
    <row r="99" s="3" customFormat="1" spans="1:85">
      <c r="A99" s="113" t="s">
        <v>3284</v>
      </c>
      <c r="B99" s="109"/>
      <c r="C99" s="123"/>
      <c r="D99" s="117"/>
      <c r="E99" s="116"/>
      <c r="F99" s="116"/>
      <c r="G99" s="116"/>
      <c r="H99" s="117"/>
      <c r="I99" s="117"/>
      <c r="J99" s="117"/>
      <c r="K99" s="117"/>
      <c r="L99" s="117"/>
      <c r="M99" s="87"/>
      <c r="N99" s="117"/>
      <c r="O99" s="117"/>
      <c r="P99" s="117"/>
      <c r="Q99" s="117"/>
      <c r="R99" s="117"/>
      <c r="S99" s="117"/>
      <c r="T99" s="117"/>
      <c r="U99" s="117"/>
      <c r="V99" s="117"/>
      <c r="W99" s="117"/>
      <c r="X99" s="117"/>
      <c r="Y99" s="117"/>
      <c r="Z99" s="117"/>
      <c r="AA99" s="117"/>
      <c r="AB99" s="117"/>
      <c r="AC99" s="117"/>
      <c r="AD99" s="117"/>
      <c r="AE99" s="117"/>
      <c r="AF99" s="117"/>
      <c r="AG99" s="117"/>
      <c r="AH99" s="117"/>
      <c r="AI99" s="117"/>
      <c r="AJ99" s="117" t="s">
        <v>2342</v>
      </c>
      <c r="AK99" s="117" t="s">
        <v>2342</v>
      </c>
      <c r="AL99" s="117" t="s">
        <v>2342</v>
      </c>
      <c r="AM99" s="117" t="s">
        <v>2342</v>
      </c>
      <c r="AN99" s="117"/>
      <c r="AO99" s="117"/>
      <c r="AP99" s="117"/>
      <c r="AQ99" s="117"/>
      <c r="AR99" s="117" t="s">
        <v>2607</v>
      </c>
      <c r="AS99" s="117" t="s">
        <v>2607</v>
      </c>
      <c r="AT99" s="117" t="s">
        <v>2607</v>
      </c>
      <c r="AU99" s="117" t="s">
        <v>2607</v>
      </c>
      <c r="AV99" s="117"/>
      <c r="AW99" s="117"/>
      <c r="AX99" s="117"/>
      <c r="AY99" s="117"/>
      <c r="AZ99" s="117"/>
      <c r="BA99" s="117"/>
      <c r="BB99" s="117"/>
      <c r="BC99" s="117"/>
      <c r="BD99" s="117"/>
      <c r="BE99" s="117"/>
      <c r="BF99" s="117"/>
      <c r="BG99" s="117"/>
      <c r="BH99" s="117"/>
      <c r="BI99" s="117"/>
      <c r="BJ99" s="117"/>
      <c r="BK99" s="117"/>
      <c r="BL99" s="117"/>
      <c r="BM99" s="117"/>
      <c r="BN99" s="117"/>
      <c r="BO99" s="117"/>
      <c r="BP99" s="117"/>
      <c r="BQ99" s="117"/>
      <c r="BR99" s="117"/>
      <c r="BS99" s="117"/>
      <c r="BT99" s="117"/>
      <c r="BU99" s="117"/>
      <c r="BV99" s="117"/>
      <c r="BW99" s="117"/>
      <c r="BX99" s="117"/>
      <c r="CD99" s="117"/>
      <c r="CF99" s="117"/>
      <c r="CG99" s="117"/>
    </row>
    <row r="100" s="3" customFormat="1" spans="1:85">
      <c r="A100" s="113" t="s">
        <v>3285</v>
      </c>
      <c r="B100" s="109"/>
      <c r="C100" s="123"/>
      <c r="D100" s="117"/>
      <c r="E100" s="116"/>
      <c r="F100" s="116"/>
      <c r="G100" s="116"/>
      <c r="H100" s="117"/>
      <c r="I100" s="117"/>
      <c r="J100" s="117"/>
      <c r="K100" s="117"/>
      <c r="L100" s="117"/>
      <c r="M100" s="87"/>
      <c r="N100" s="117"/>
      <c r="O100" s="117"/>
      <c r="P100" s="117"/>
      <c r="Q100" s="117"/>
      <c r="R100" s="117"/>
      <c r="S100" s="117"/>
      <c r="T100" s="117"/>
      <c r="U100" s="117"/>
      <c r="V100" s="117"/>
      <c r="W100" s="117"/>
      <c r="X100" s="117"/>
      <c r="Y100" s="117"/>
      <c r="Z100" s="117"/>
      <c r="AA100" s="117"/>
      <c r="AB100" s="117"/>
      <c r="AC100" s="117"/>
      <c r="AD100" s="117"/>
      <c r="AE100" s="117"/>
      <c r="AF100" s="117"/>
      <c r="AG100" s="117"/>
      <c r="AH100" s="117"/>
      <c r="AI100" s="117"/>
      <c r="AJ100" s="117" t="s">
        <v>2342</v>
      </c>
      <c r="AK100" s="117" t="s">
        <v>2342</v>
      </c>
      <c r="AL100" s="117" t="s">
        <v>2342</v>
      </c>
      <c r="AM100" s="117" t="s">
        <v>2342</v>
      </c>
      <c r="AN100" s="117"/>
      <c r="AO100" s="117"/>
      <c r="AP100" s="117"/>
      <c r="AQ100" s="117"/>
      <c r="AR100" s="117" t="s">
        <v>2607</v>
      </c>
      <c r="AS100" s="117" t="s">
        <v>2607</v>
      </c>
      <c r="AT100" s="117" t="s">
        <v>2607</v>
      </c>
      <c r="AU100" s="117" t="s">
        <v>2607</v>
      </c>
      <c r="AV100" s="117"/>
      <c r="AW100" s="117"/>
      <c r="AX100" s="117"/>
      <c r="AY100" s="117"/>
      <c r="AZ100" s="117"/>
      <c r="BA100" s="117"/>
      <c r="BB100" s="117"/>
      <c r="BC100" s="117"/>
      <c r="BD100" s="117"/>
      <c r="BE100" s="117"/>
      <c r="BF100" s="117"/>
      <c r="BG100" s="117"/>
      <c r="BH100" s="117"/>
      <c r="BI100" s="117"/>
      <c r="BJ100" s="117"/>
      <c r="BK100" s="117"/>
      <c r="BL100" s="117"/>
      <c r="BM100" s="117"/>
      <c r="BN100" s="117"/>
      <c r="BO100" s="117"/>
      <c r="BP100" s="117"/>
      <c r="BQ100" s="117"/>
      <c r="BR100" s="117"/>
      <c r="BS100" s="117"/>
      <c r="BT100" s="117"/>
      <c r="BU100" s="117"/>
      <c r="BV100" s="117"/>
      <c r="BW100" s="117"/>
      <c r="BX100" s="117"/>
      <c r="CD100" s="117"/>
      <c r="CF100" s="117"/>
      <c r="CG100" s="117"/>
    </row>
    <row r="101" s="3" customFormat="1" spans="1:85">
      <c r="A101" s="108" t="s">
        <v>3286</v>
      </c>
      <c r="B101" s="109"/>
      <c r="C101" s="123"/>
      <c r="D101" s="117"/>
      <c r="E101" s="116"/>
      <c r="F101" s="116"/>
      <c r="G101" s="116"/>
      <c r="H101" s="117"/>
      <c r="I101" s="117"/>
      <c r="J101" s="117"/>
      <c r="K101" s="117"/>
      <c r="L101" s="117"/>
      <c r="M101" s="87"/>
      <c r="N101" s="117"/>
      <c r="O101" s="117"/>
      <c r="P101" s="117"/>
      <c r="Q101" s="117"/>
      <c r="R101" s="117"/>
      <c r="S101" s="117"/>
      <c r="T101" s="117"/>
      <c r="U101" s="117"/>
      <c r="V101" s="117"/>
      <c r="W101" s="117"/>
      <c r="X101" s="117"/>
      <c r="Y101" s="117"/>
      <c r="Z101" s="117"/>
      <c r="AA101" s="117"/>
      <c r="AB101" s="117"/>
      <c r="AC101" s="117"/>
      <c r="AD101" s="117"/>
      <c r="AE101" s="117"/>
      <c r="AF101" s="117"/>
      <c r="AG101" s="117"/>
      <c r="AH101" s="117"/>
      <c r="AI101" s="117"/>
      <c r="AJ101" s="117" t="s">
        <v>2342</v>
      </c>
      <c r="AK101" s="117" t="s">
        <v>2342</v>
      </c>
      <c r="AL101" s="117" t="s">
        <v>2342</v>
      </c>
      <c r="AM101" s="117" t="s">
        <v>2342</v>
      </c>
      <c r="AN101" s="117"/>
      <c r="AO101" s="117"/>
      <c r="AP101" s="117"/>
      <c r="AQ101" s="117"/>
      <c r="AR101" s="117" t="s">
        <v>2607</v>
      </c>
      <c r="AS101" s="117" t="s">
        <v>2607</v>
      </c>
      <c r="AT101" s="117" t="s">
        <v>2607</v>
      </c>
      <c r="AU101" s="117" t="s">
        <v>2607</v>
      </c>
      <c r="AV101" s="117"/>
      <c r="AW101" s="117"/>
      <c r="AX101" s="117"/>
      <c r="AY101" s="117"/>
      <c r="AZ101" s="117"/>
      <c r="BA101" s="117"/>
      <c r="BB101" s="117"/>
      <c r="BC101" s="117"/>
      <c r="BD101" s="117"/>
      <c r="BE101" s="117"/>
      <c r="BF101" s="117"/>
      <c r="BG101" s="117"/>
      <c r="BH101" s="117"/>
      <c r="BI101" s="117"/>
      <c r="BJ101" s="117"/>
      <c r="BK101" s="117"/>
      <c r="BL101" s="117"/>
      <c r="BM101" s="117"/>
      <c r="BN101" s="117"/>
      <c r="BO101" s="117"/>
      <c r="BP101" s="117"/>
      <c r="BQ101" s="117"/>
      <c r="BR101" s="117"/>
      <c r="BS101" s="117"/>
      <c r="BT101" s="117"/>
      <c r="BU101" s="117"/>
      <c r="BV101" s="117"/>
      <c r="BW101" s="117"/>
      <c r="BX101" s="117"/>
      <c r="CD101" s="117"/>
      <c r="CF101" s="117"/>
      <c r="CG101" s="117"/>
    </row>
    <row r="102" s="3" customFormat="1" spans="1:85">
      <c r="A102" s="113" t="s">
        <v>3287</v>
      </c>
      <c r="B102" s="109"/>
      <c r="C102" s="123"/>
      <c r="D102" s="117"/>
      <c r="E102" s="116"/>
      <c r="F102" s="116"/>
      <c r="G102" s="116"/>
      <c r="H102" s="117"/>
      <c r="I102" s="117"/>
      <c r="J102" s="117"/>
      <c r="K102" s="117"/>
      <c r="L102" s="117"/>
      <c r="M102" s="87"/>
      <c r="N102" s="117"/>
      <c r="O102" s="117"/>
      <c r="P102" s="117"/>
      <c r="Q102" s="117" t="s">
        <v>2376</v>
      </c>
      <c r="R102" s="117" t="s">
        <v>2376</v>
      </c>
      <c r="S102" s="117" t="s">
        <v>2376</v>
      </c>
      <c r="T102" s="117" t="s">
        <v>2376</v>
      </c>
      <c r="U102" s="117"/>
      <c r="V102" s="117"/>
      <c r="W102" s="117"/>
      <c r="X102" s="117"/>
      <c r="Y102" s="117"/>
      <c r="Z102" s="117"/>
      <c r="AA102" s="117"/>
      <c r="AB102" s="117"/>
      <c r="AC102" s="117" t="s">
        <v>2376</v>
      </c>
      <c r="AD102" s="117"/>
      <c r="AE102" s="117"/>
      <c r="AF102" s="117"/>
      <c r="AG102" s="117"/>
      <c r="AH102" s="117"/>
      <c r="AI102" s="117"/>
      <c r="AJ102" s="117" t="s">
        <v>2342</v>
      </c>
      <c r="AK102" s="117" t="s">
        <v>2342</v>
      </c>
      <c r="AL102" s="117" t="s">
        <v>2342</v>
      </c>
      <c r="AM102" s="117" t="s">
        <v>2342</v>
      </c>
      <c r="AN102" s="117"/>
      <c r="AO102" s="117"/>
      <c r="AP102" s="117"/>
      <c r="AQ102" s="117"/>
      <c r="AR102" s="117" t="s">
        <v>2607</v>
      </c>
      <c r="AS102" s="117" t="s">
        <v>2607</v>
      </c>
      <c r="AT102" s="117" t="s">
        <v>2607</v>
      </c>
      <c r="AU102" s="117" t="s">
        <v>2607</v>
      </c>
      <c r="AV102" s="117"/>
      <c r="AW102" s="117"/>
      <c r="AX102" s="117"/>
      <c r="AY102" s="117"/>
      <c r="AZ102" s="117"/>
      <c r="BA102" s="117"/>
      <c r="BB102" s="117"/>
      <c r="BC102" s="117"/>
      <c r="BD102" s="117"/>
      <c r="BE102" s="117"/>
      <c r="BF102" s="117"/>
      <c r="BG102" s="117"/>
      <c r="BH102" s="117"/>
      <c r="BI102" s="117"/>
      <c r="BJ102" s="117"/>
      <c r="BK102" s="117"/>
      <c r="BL102" s="117"/>
      <c r="BM102" s="117"/>
      <c r="BN102" s="117"/>
      <c r="BO102" s="117"/>
      <c r="BP102" s="117"/>
      <c r="BQ102" s="117"/>
      <c r="BR102" s="117"/>
      <c r="BS102" s="117"/>
      <c r="BT102" s="117"/>
      <c r="BU102" s="117"/>
      <c r="BV102" s="117"/>
      <c r="BW102" s="117"/>
      <c r="BX102" s="117"/>
      <c r="CD102" s="117"/>
      <c r="CF102" s="117"/>
      <c r="CG102" s="117"/>
    </row>
    <row r="103" s="3" customFormat="1" spans="1:85">
      <c r="A103" s="113" t="s">
        <v>3288</v>
      </c>
      <c r="B103" s="109"/>
      <c r="C103" s="123"/>
      <c r="D103" s="117"/>
      <c r="E103" s="116"/>
      <c r="F103" s="116"/>
      <c r="G103" s="116"/>
      <c r="H103" s="117"/>
      <c r="I103" s="117"/>
      <c r="J103" s="117"/>
      <c r="K103" s="117"/>
      <c r="L103" s="117"/>
      <c r="M103" s="87"/>
      <c r="N103" s="117"/>
      <c r="O103" s="117"/>
      <c r="P103" s="117"/>
      <c r="Q103" s="117"/>
      <c r="R103" s="117"/>
      <c r="S103" s="117"/>
      <c r="T103" s="117"/>
      <c r="U103" s="117"/>
      <c r="V103" s="117"/>
      <c r="W103" s="117"/>
      <c r="X103" s="117"/>
      <c r="Y103" s="117"/>
      <c r="Z103" s="117"/>
      <c r="AA103" s="117"/>
      <c r="AB103" s="117"/>
      <c r="AC103" s="117"/>
      <c r="AD103" s="117"/>
      <c r="AE103" s="117"/>
      <c r="AF103" s="117"/>
      <c r="AG103" s="117"/>
      <c r="AH103" s="117"/>
      <c r="AI103" s="117"/>
      <c r="AJ103" s="117" t="s">
        <v>2342</v>
      </c>
      <c r="AK103" s="117" t="s">
        <v>2342</v>
      </c>
      <c r="AL103" s="117" t="s">
        <v>2342</v>
      </c>
      <c r="AM103" s="117" t="s">
        <v>2342</v>
      </c>
      <c r="AN103" s="117"/>
      <c r="AO103" s="117"/>
      <c r="AP103" s="117"/>
      <c r="AQ103" s="117"/>
      <c r="AR103" s="117" t="s">
        <v>2607</v>
      </c>
      <c r="AS103" s="117" t="s">
        <v>2607</v>
      </c>
      <c r="AT103" s="117" t="s">
        <v>2607</v>
      </c>
      <c r="AU103" s="117" t="s">
        <v>2607</v>
      </c>
      <c r="AV103" s="117"/>
      <c r="AW103" s="117"/>
      <c r="AX103" s="117"/>
      <c r="AY103" s="117"/>
      <c r="AZ103" s="117"/>
      <c r="BA103" s="117"/>
      <c r="BB103" s="117"/>
      <c r="BC103" s="117"/>
      <c r="BD103" s="117"/>
      <c r="BE103" s="117"/>
      <c r="BF103" s="117"/>
      <c r="BG103" s="117"/>
      <c r="BH103" s="117"/>
      <c r="BI103" s="117"/>
      <c r="BJ103" s="117"/>
      <c r="BK103" s="117"/>
      <c r="BL103" s="117"/>
      <c r="BM103" s="117"/>
      <c r="BN103" s="117"/>
      <c r="BO103" s="117"/>
      <c r="BP103" s="117"/>
      <c r="BQ103" s="117"/>
      <c r="BR103" s="117"/>
      <c r="BS103" s="117"/>
      <c r="BT103" s="117"/>
      <c r="BU103" s="117"/>
      <c r="BV103" s="117"/>
      <c r="BW103" s="117"/>
      <c r="BX103" s="117"/>
      <c r="CD103" s="117"/>
      <c r="CF103" s="117"/>
      <c r="CG103" s="117"/>
    </row>
    <row r="104" s="3" customFormat="1" spans="1:85">
      <c r="A104" s="113" t="s">
        <v>3289</v>
      </c>
      <c r="B104" s="109"/>
      <c r="C104" s="123"/>
      <c r="D104" s="117"/>
      <c r="E104" s="116"/>
      <c r="F104" s="116"/>
      <c r="G104" s="116"/>
      <c r="H104" s="117"/>
      <c r="I104" s="117"/>
      <c r="J104" s="117"/>
      <c r="K104" s="117"/>
      <c r="L104" s="117"/>
      <c r="M104" s="87"/>
      <c r="N104" s="117"/>
      <c r="O104" s="117"/>
      <c r="P104" s="117"/>
      <c r="Q104" s="117"/>
      <c r="R104" s="117"/>
      <c r="S104" s="117"/>
      <c r="T104" s="117"/>
      <c r="U104" s="117"/>
      <c r="V104" s="117"/>
      <c r="W104" s="117"/>
      <c r="X104" s="117"/>
      <c r="Y104" s="117"/>
      <c r="Z104" s="117"/>
      <c r="AA104" s="117"/>
      <c r="AB104" s="117"/>
      <c r="AC104" s="117"/>
      <c r="AD104" s="117"/>
      <c r="AE104" s="117"/>
      <c r="AF104" s="117"/>
      <c r="AG104" s="117"/>
      <c r="AH104" s="117"/>
      <c r="AI104" s="117"/>
      <c r="AJ104" s="117" t="s">
        <v>2342</v>
      </c>
      <c r="AK104" s="117" t="s">
        <v>2342</v>
      </c>
      <c r="AL104" s="117" t="s">
        <v>2342</v>
      </c>
      <c r="AM104" s="117" t="s">
        <v>2342</v>
      </c>
      <c r="AN104" s="117"/>
      <c r="AO104" s="117"/>
      <c r="AP104" s="117"/>
      <c r="AQ104" s="117"/>
      <c r="AR104" s="117" t="s">
        <v>2607</v>
      </c>
      <c r="AS104" s="117" t="s">
        <v>2607</v>
      </c>
      <c r="AT104" s="117" t="s">
        <v>2607</v>
      </c>
      <c r="AU104" s="117" t="s">
        <v>2607</v>
      </c>
      <c r="AV104" s="117"/>
      <c r="AW104" s="117"/>
      <c r="AX104" s="117"/>
      <c r="AY104" s="117"/>
      <c r="AZ104" s="117"/>
      <c r="BA104" s="117"/>
      <c r="BB104" s="117"/>
      <c r="BC104" s="117"/>
      <c r="BD104" s="117"/>
      <c r="BE104" s="117"/>
      <c r="BF104" s="117"/>
      <c r="BG104" s="117"/>
      <c r="BH104" s="117"/>
      <c r="BI104" s="117"/>
      <c r="BJ104" s="117"/>
      <c r="BK104" s="117"/>
      <c r="BL104" s="117"/>
      <c r="BM104" s="117"/>
      <c r="BN104" s="117"/>
      <c r="BO104" s="117"/>
      <c r="BP104" s="117"/>
      <c r="BQ104" s="117"/>
      <c r="BR104" s="117"/>
      <c r="BS104" s="117"/>
      <c r="BT104" s="117"/>
      <c r="BU104" s="117"/>
      <c r="BV104" s="117"/>
      <c r="BW104" s="117"/>
      <c r="BX104" s="117"/>
      <c r="CD104" s="117"/>
      <c r="CF104" s="117"/>
      <c r="CG104" s="117"/>
    </row>
    <row r="105" s="3" customFormat="1" spans="1:85">
      <c r="A105" s="113" t="s">
        <v>3290</v>
      </c>
      <c r="B105" s="109"/>
      <c r="C105" s="123"/>
      <c r="D105" s="117"/>
      <c r="E105" s="116"/>
      <c r="F105" s="116"/>
      <c r="G105" s="116"/>
      <c r="H105" s="117"/>
      <c r="I105" s="117"/>
      <c r="J105" s="117"/>
      <c r="K105" s="117"/>
      <c r="L105" s="117"/>
      <c r="M105" s="87"/>
      <c r="N105" s="117"/>
      <c r="O105" s="117"/>
      <c r="P105" s="117"/>
      <c r="Q105" s="117"/>
      <c r="R105" s="117"/>
      <c r="S105" s="117"/>
      <c r="T105" s="117"/>
      <c r="U105" s="117"/>
      <c r="V105" s="117"/>
      <c r="W105" s="117"/>
      <c r="X105" s="117"/>
      <c r="Y105" s="117"/>
      <c r="Z105" s="117"/>
      <c r="AA105" s="117"/>
      <c r="AB105" s="117"/>
      <c r="AC105" s="117"/>
      <c r="AD105" s="117"/>
      <c r="AE105" s="117"/>
      <c r="AF105" s="117"/>
      <c r="AG105" s="117"/>
      <c r="AH105" s="117"/>
      <c r="AI105" s="117"/>
      <c r="AJ105" s="117" t="s">
        <v>2342</v>
      </c>
      <c r="AK105" s="117" t="s">
        <v>2342</v>
      </c>
      <c r="AL105" s="117" t="s">
        <v>2342</v>
      </c>
      <c r="AM105" s="117" t="s">
        <v>2342</v>
      </c>
      <c r="AN105" s="117"/>
      <c r="AO105" s="117"/>
      <c r="AP105" s="117"/>
      <c r="AQ105" s="117"/>
      <c r="AR105" s="117" t="s">
        <v>2607</v>
      </c>
      <c r="AS105" s="117" t="s">
        <v>2607</v>
      </c>
      <c r="AT105" s="117" t="s">
        <v>2607</v>
      </c>
      <c r="AU105" s="117" t="s">
        <v>2607</v>
      </c>
      <c r="AV105" s="117"/>
      <c r="AW105" s="117"/>
      <c r="AX105" s="117"/>
      <c r="AY105" s="117"/>
      <c r="AZ105" s="117"/>
      <c r="BA105" s="117"/>
      <c r="BB105" s="117"/>
      <c r="BC105" s="117"/>
      <c r="BD105" s="117"/>
      <c r="BE105" s="117"/>
      <c r="BF105" s="117"/>
      <c r="BG105" s="117"/>
      <c r="BH105" s="117"/>
      <c r="BI105" s="117"/>
      <c r="BJ105" s="117"/>
      <c r="BK105" s="117"/>
      <c r="BL105" s="117"/>
      <c r="BM105" s="117"/>
      <c r="BN105" s="117"/>
      <c r="BO105" s="117"/>
      <c r="BP105" s="117"/>
      <c r="BQ105" s="117"/>
      <c r="BR105" s="117"/>
      <c r="BS105" s="117"/>
      <c r="BT105" s="117"/>
      <c r="BU105" s="117"/>
      <c r="BV105" s="117"/>
      <c r="BW105" s="117"/>
      <c r="BX105" s="117"/>
      <c r="CD105" s="117"/>
      <c r="CF105" s="117"/>
      <c r="CG105" s="117"/>
    </row>
    <row r="106" s="3" customFormat="1" spans="1:85">
      <c r="A106" s="108" t="s">
        <v>3291</v>
      </c>
      <c r="B106" s="109"/>
      <c r="C106" s="123"/>
      <c r="D106" s="117"/>
      <c r="E106" s="116"/>
      <c r="F106" s="116"/>
      <c r="G106" s="116"/>
      <c r="H106" s="117"/>
      <c r="I106" s="117"/>
      <c r="J106" s="117"/>
      <c r="K106" s="117"/>
      <c r="L106" s="117"/>
      <c r="M106" s="87"/>
      <c r="N106" s="117"/>
      <c r="O106" s="117"/>
      <c r="P106" s="117"/>
      <c r="Q106" s="117"/>
      <c r="R106" s="117"/>
      <c r="S106" s="117"/>
      <c r="T106" s="117"/>
      <c r="U106" s="117"/>
      <c r="V106" s="117"/>
      <c r="W106" s="117"/>
      <c r="X106" s="117"/>
      <c r="Y106" s="117"/>
      <c r="Z106" s="117"/>
      <c r="AA106" s="117"/>
      <c r="AB106" s="117"/>
      <c r="AC106" s="117"/>
      <c r="AD106" s="117"/>
      <c r="AE106" s="117"/>
      <c r="AF106" s="117"/>
      <c r="AG106" s="117"/>
      <c r="AH106" s="117"/>
      <c r="AI106" s="117"/>
      <c r="AJ106" s="117" t="s">
        <v>3020</v>
      </c>
      <c r="AK106" s="117" t="s">
        <v>3020</v>
      </c>
      <c r="AL106" s="117" t="s">
        <v>2342</v>
      </c>
      <c r="AM106" s="117" t="s">
        <v>3020</v>
      </c>
      <c r="AN106" s="117"/>
      <c r="AO106" s="117"/>
      <c r="AP106" s="117"/>
      <c r="AQ106" s="117"/>
      <c r="AR106" s="117" t="s">
        <v>2607</v>
      </c>
      <c r="AS106" s="117" t="s">
        <v>2607</v>
      </c>
      <c r="AT106" s="117" t="s">
        <v>2607</v>
      </c>
      <c r="AU106" s="117" t="s">
        <v>3292</v>
      </c>
      <c r="AV106" s="117"/>
      <c r="AW106" s="117"/>
      <c r="AX106" s="117"/>
      <c r="AY106" s="117"/>
      <c r="AZ106" s="117"/>
      <c r="BA106" s="117"/>
      <c r="BB106" s="117"/>
      <c r="BC106" s="117"/>
      <c r="BD106" s="117"/>
      <c r="BE106" s="117"/>
      <c r="BF106" s="117"/>
      <c r="BG106" s="117"/>
      <c r="BH106" s="117"/>
      <c r="BI106" s="117"/>
      <c r="BJ106" s="117"/>
      <c r="BK106" s="117"/>
      <c r="BL106" s="117"/>
      <c r="BM106" s="117"/>
      <c r="BN106" s="117"/>
      <c r="BO106" s="117"/>
      <c r="BP106" s="117"/>
      <c r="BQ106" s="117"/>
      <c r="BR106" s="117"/>
      <c r="BS106" s="117"/>
      <c r="BT106" s="117"/>
      <c r="BU106" s="117"/>
      <c r="BV106" s="117"/>
      <c r="BW106" s="117"/>
      <c r="BX106" s="117"/>
      <c r="CD106" s="117"/>
      <c r="CF106" s="117"/>
      <c r="CG106" s="117"/>
    </row>
    <row r="107" s="3" customFormat="1" spans="1:85">
      <c r="A107" s="113" t="s">
        <v>3293</v>
      </c>
      <c r="B107" s="109"/>
      <c r="C107" s="123"/>
      <c r="D107" s="117"/>
      <c r="E107" s="116"/>
      <c r="F107" s="116"/>
      <c r="G107" s="116"/>
      <c r="H107" s="117"/>
      <c r="I107" s="117"/>
      <c r="J107" s="117"/>
      <c r="K107" s="117"/>
      <c r="L107" s="117"/>
      <c r="M107" s="87"/>
      <c r="N107" s="117"/>
      <c r="O107" s="117"/>
      <c r="P107" s="117"/>
      <c r="Q107" s="117"/>
      <c r="R107" s="117"/>
      <c r="S107" s="117"/>
      <c r="T107" s="117"/>
      <c r="U107" s="117"/>
      <c r="V107" s="117"/>
      <c r="W107" s="117"/>
      <c r="X107" s="117"/>
      <c r="Y107" s="117"/>
      <c r="Z107" s="117"/>
      <c r="AA107" s="117"/>
      <c r="AB107" s="117"/>
      <c r="AC107" s="117"/>
      <c r="AD107" s="117"/>
      <c r="AE107" s="117"/>
      <c r="AF107" s="117"/>
      <c r="AG107" s="117"/>
      <c r="AH107" s="117"/>
      <c r="AI107" s="117"/>
      <c r="AJ107" s="117" t="s">
        <v>3020</v>
      </c>
      <c r="AK107" s="117" t="s">
        <v>3020</v>
      </c>
      <c r="AL107" s="117" t="s">
        <v>2342</v>
      </c>
      <c r="AM107" s="117" t="s">
        <v>3020</v>
      </c>
      <c r="AN107" s="117"/>
      <c r="AO107" s="117"/>
      <c r="AP107" s="117"/>
      <c r="AQ107" s="117"/>
      <c r="AR107" s="117" t="s">
        <v>2607</v>
      </c>
      <c r="AS107" s="117" t="s">
        <v>2607</v>
      </c>
      <c r="AT107" s="117" t="s">
        <v>2607</v>
      </c>
      <c r="AU107" s="117" t="s">
        <v>3294</v>
      </c>
      <c r="AV107" s="117"/>
      <c r="AW107" s="117"/>
      <c r="AX107" s="117"/>
      <c r="AY107" s="117"/>
      <c r="AZ107" s="117"/>
      <c r="BA107" s="117"/>
      <c r="BB107" s="117"/>
      <c r="BC107" s="117"/>
      <c r="BD107" s="117"/>
      <c r="BE107" s="117"/>
      <c r="BF107" s="117"/>
      <c r="BG107" s="117"/>
      <c r="BH107" s="117"/>
      <c r="BI107" s="117"/>
      <c r="BJ107" s="117"/>
      <c r="BK107" s="117"/>
      <c r="BL107" s="117"/>
      <c r="BM107" s="117"/>
      <c r="BN107" s="117"/>
      <c r="BO107" s="117"/>
      <c r="BP107" s="117"/>
      <c r="BQ107" s="117"/>
      <c r="BR107" s="117"/>
      <c r="BS107" s="117" t="s">
        <v>2376</v>
      </c>
      <c r="BT107" s="117"/>
      <c r="BU107" s="117"/>
      <c r="BV107" s="117"/>
      <c r="BW107" s="117"/>
      <c r="BX107" s="117" t="s">
        <v>2376</v>
      </c>
      <c r="CD107" s="117"/>
      <c r="CF107" s="117"/>
      <c r="CG107" s="117"/>
    </row>
    <row r="108" s="3" customFormat="1" spans="1:85">
      <c r="A108" s="113" t="s">
        <v>3279</v>
      </c>
      <c r="B108" s="109"/>
      <c r="C108" s="123"/>
      <c r="D108" s="117"/>
      <c r="E108" s="116"/>
      <c r="F108" s="116"/>
      <c r="G108" s="116"/>
      <c r="H108" s="117"/>
      <c r="I108" s="117"/>
      <c r="J108" s="117"/>
      <c r="K108" s="117"/>
      <c r="L108" s="117"/>
      <c r="M108" s="87"/>
      <c r="N108" s="117"/>
      <c r="O108" s="117"/>
      <c r="P108" s="117"/>
      <c r="Q108" s="117"/>
      <c r="R108" s="117"/>
      <c r="S108" s="117"/>
      <c r="T108" s="117"/>
      <c r="U108" s="117"/>
      <c r="V108" s="117"/>
      <c r="W108" s="117"/>
      <c r="X108" s="117"/>
      <c r="Y108" s="117"/>
      <c r="Z108" s="117"/>
      <c r="AA108" s="117"/>
      <c r="AB108" s="117"/>
      <c r="AC108" s="117"/>
      <c r="AD108" s="117"/>
      <c r="AE108" s="117"/>
      <c r="AF108" s="117"/>
      <c r="AG108" s="117"/>
      <c r="AH108" s="117"/>
      <c r="AI108" s="117"/>
      <c r="AJ108" s="117" t="s">
        <v>2342</v>
      </c>
      <c r="AK108" s="117" t="s">
        <v>2342</v>
      </c>
      <c r="AL108" s="117" t="s">
        <v>2342</v>
      </c>
      <c r="AM108" s="117" t="s">
        <v>3020</v>
      </c>
      <c r="AN108" s="117"/>
      <c r="AO108" s="117"/>
      <c r="AP108" s="117"/>
      <c r="AQ108" s="117"/>
      <c r="AR108" s="117" t="s">
        <v>2607</v>
      </c>
      <c r="AS108" s="117" t="s">
        <v>2607</v>
      </c>
      <c r="AT108" s="117" t="s">
        <v>2607</v>
      </c>
      <c r="AU108" s="117" t="s">
        <v>2607</v>
      </c>
      <c r="AV108" s="117"/>
      <c r="AW108" s="117"/>
      <c r="AX108" s="117"/>
      <c r="AY108" s="117"/>
      <c r="AZ108" s="117"/>
      <c r="BA108" s="117"/>
      <c r="BB108" s="117"/>
      <c r="BC108" s="117"/>
      <c r="BD108" s="117"/>
      <c r="BE108" s="117"/>
      <c r="BF108" s="117"/>
      <c r="BG108" s="117"/>
      <c r="BH108" s="117"/>
      <c r="BI108" s="117"/>
      <c r="BJ108" s="117"/>
      <c r="BK108" s="117"/>
      <c r="BL108" s="117"/>
      <c r="BM108" s="117"/>
      <c r="BN108" s="117"/>
      <c r="BO108" s="117"/>
      <c r="BP108" s="117"/>
      <c r="BQ108" s="117"/>
      <c r="BR108" s="117"/>
      <c r="BS108" s="117"/>
      <c r="BT108" s="117"/>
      <c r="BU108" s="117"/>
      <c r="BV108" s="117"/>
      <c r="BW108" s="117"/>
      <c r="BX108" s="117"/>
      <c r="CD108" s="117"/>
      <c r="CF108" s="117"/>
      <c r="CG108" s="117"/>
    </row>
    <row r="109" s="3" customFormat="1" spans="1:85">
      <c r="A109" s="113" t="s">
        <v>3295</v>
      </c>
      <c r="B109" s="109"/>
      <c r="C109" s="123"/>
      <c r="D109" s="117"/>
      <c r="E109" s="116"/>
      <c r="F109" s="116"/>
      <c r="G109" s="116"/>
      <c r="H109" s="117" t="s">
        <v>2376</v>
      </c>
      <c r="I109" s="117"/>
      <c r="J109" s="117"/>
      <c r="K109" s="117" t="s">
        <v>2376</v>
      </c>
      <c r="L109" s="117" t="s">
        <v>2376</v>
      </c>
      <c r="M109" s="87"/>
      <c r="N109" s="117"/>
      <c r="O109" s="117"/>
      <c r="P109" s="117"/>
      <c r="Q109" s="117"/>
      <c r="R109" s="117"/>
      <c r="S109" s="117"/>
      <c r="T109" s="117"/>
      <c r="U109" s="117"/>
      <c r="V109" s="117"/>
      <c r="W109" s="117"/>
      <c r="X109" s="117"/>
      <c r="Y109" s="117"/>
      <c r="Z109" s="117"/>
      <c r="AA109" s="117"/>
      <c r="AB109" s="117"/>
      <c r="AC109" s="117"/>
      <c r="AD109" s="117"/>
      <c r="AE109" s="117"/>
      <c r="AF109" s="117" t="s">
        <v>2376</v>
      </c>
      <c r="AG109" s="117" t="s">
        <v>2376</v>
      </c>
      <c r="AH109" s="117" t="s">
        <v>2376</v>
      </c>
      <c r="AI109" s="117"/>
      <c r="AJ109" s="117" t="s">
        <v>3020</v>
      </c>
      <c r="AK109" s="117" t="s">
        <v>3020</v>
      </c>
      <c r="AL109" s="117" t="s">
        <v>2342</v>
      </c>
      <c r="AM109" s="117" t="s">
        <v>3020</v>
      </c>
      <c r="AN109" s="117" t="s">
        <v>2376</v>
      </c>
      <c r="AO109" s="117"/>
      <c r="AP109" s="117"/>
      <c r="AQ109" s="117"/>
      <c r="AR109" s="117" t="s">
        <v>2607</v>
      </c>
      <c r="AS109" s="117" t="s">
        <v>2606</v>
      </c>
      <c r="AT109" s="117" t="s">
        <v>2607</v>
      </c>
      <c r="AU109" s="117" t="s">
        <v>2607</v>
      </c>
      <c r="AV109" s="117"/>
      <c r="AW109" s="117"/>
      <c r="AX109" s="117"/>
      <c r="AY109" s="117"/>
      <c r="AZ109" s="117"/>
      <c r="BA109" s="117"/>
      <c r="BB109" s="117"/>
      <c r="BC109" s="117"/>
      <c r="BD109" s="117"/>
      <c r="BE109" s="117"/>
      <c r="BF109" s="117"/>
      <c r="BG109" s="117"/>
      <c r="BH109" s="117" t="s">
        <v>2376</v>
      </c>
      <c r="BI109" s="117"/>
      <c r="BJ109" s="117"/>
      <c r="BK109" s="117"/>
      <c r="BL109" s="117"/>
      <c r="BM109" s="117"/>
      <c r="BN109" s="117" t="s">
        <v>2376</v>
      </c>
      <c r="BO109" s="117"/>
      <c r="BP109" s="117"/>
      <c r="BQ109" s="117"/>
      <c r="BR109" s="117"/>
      <c r="BS109" s="117"/>
      <c r="BT109" s="117"/>
      <c r="BU109" s="117"/>
      <c r="BV109" s="117"/>
      <c r="BW109" s="117"/>
      <c r="BX109" s="117"/>
      <c r="CD109" s="117"/>
      <c r="CF109" s="117" t="s">
        <v>2376</v>
      </c>
      <c r="CG109" s="117"/>
    </row>
    <row r="110" s="3" customFormat="1" spans="1:85">
      <c r="A110" s="113" t="s">
        <v>3296</v>
      </c>
      <c r="B110" s="109"/>
      <c r="C110" s="123"/>
      <c r="D110" s="117"/>
      <c r="E110" s="116"/>
      <c r="F110" s="116"/>
      <c r="G110" s="116"/>
      <c r="H110" s="117"/>
      <c r="I110" s="117"/>
      <c r="J110" s="117"/>
      <c r="K110" s="117"/>
      <c r="L110" s="117"/>
      <c r="M110" s="87"/>
      <c r="N110" s="117"/>
      <c r="O110" s="117"/>
      <c r="P110" s="117"/>
      <c r="Q110" s="117"/>
      <c r="R110" s="117"/>
      <c r="S110" s="117"/>
      <c r="T110" s="117"/>
      <c r="U110" s="117"/>
      <c r="V110" s="117"/>
      <c r="W110" s="117"/>
      <c r="X110" s="117"/>
      <c r="Y110" s="117"/>
      <c r="Z110" s="117"/>
      <c r="AA110" s="117"/>
      <c r="AB110" s="117"/>
      <c r="AC110" s="117"/>
      <c r="AD110" s="117"/>
      <c r="AE110" s="117"/>
      <c r="AF110" s="117" t="s">
        <v>2376</v>
      </c>
      <c r="AG110" s="117" t="s">
        <v>2376</v>
      </c>
      <c r="AH110" s="117"/>
      <c r="AI110" s="117"/>
      <c r="AJ110" s="117" t="s">
        <v>3020</v>
      </c>
      <c r="AK110" s="117" t="s">
        <v>3020</v>
      </c>
      <c r="AL110" s="117" t="s">
        <v>2342</v>
      </c>
      <c r="AM110" s="117" t="s">
        <v>3020</v>
      </c>
      <c r="AN110" s="117"/>
      <c r="AO110" s="117"/>
      <c r="AP110" s="117"/>
      <c r="AQ110" s="117"/>
      <c r="AR110" s="117" t="s">
        <v>2607</v>
      </c>
      <c r="AS110" s="117" t="s">
        <v>2606</v>
      </c>
      <c r="AT110" s="117" t="s">
        <v>2607</v>
      </c>
      <c r="AU110" s="117" t="s">
        <v>2607</v>
      </c>
      <c r="AV110" s="117"/>
      <c r="AW110" s="117"/>
      <c r="AX110" s="117"/>
      <c r="AY110" s="117"/>
      <c r="AZ110" s="117"/>
      <c r="BA110" s="117"/>
      <c r="BB110" s="117"/>
      <c r="BC110" s="117"/>
      <c r="BD110" s="117"/>
      <c r="BE110" s="117"/>
      <c r="BF110" s="117"/>
      <c r="BG110" s="117"/>
      <c r="BH110" s="117" t="s">
        <v>2376</v>
      </c>
      <c r="BI110" s="117"/>
      <c r="BJ110" s="117"/>
      <c r="BK110" s="117"/>
      <c r="BL110" s="117"/>
      <c r="BM110" s="117"/>
      <c r="BN110" s="117"/>
      <c r="BO110" s="117" t="s">
        <v>2376</v>
      </c>
      <c r="BP110" s="117"/>
      <c r="BQ110" s="117"/>
      <c r="BR110" s="117"/>
      <c r="BS110" s="117"/>
      <c r="BT110" s="117"/>
      <c r="BU110" s="117"/>
      <c r="BV110" s="117"/>
      <c r="BW110" s="117"/>
      <c r="BX110" s="117"/>
      <c r="CD110" s="117"/>
      <c r="CF110" s="117" t="s">
        <v>2376</v>
      </c>
      <c r="CG110" s="117"/>
    </row>
    <row r="111" s="3" customFormat="1" spans="1:85">
      <c r="A111" s="113" t="s">
        <v>3297</v>
      </c>
      <c r="B111" s="109"/>
      <c r="C111" s="123"/>
      <c r="D111" s="117"/>
      <c r="E111" s="116"/>
      <c r="F111" s="116"/>
      <c r="G111" s="116"/>
      <c r="H111" s="117"/>
      <c r="I111" s="117"/>
      <c r="J111" s="117"/>
      <c r="K111" s="117"/>
      <c r="L111" s="117"/>
      <c r="M111" s="87" t="s">
        <v>2376</v>
      </c>
      <c r="N111" s="117"/>
      <c r="O111" s="117"/>
      <c r="P111" s="117"/>
      <c r="Q111" s="117"/>
      <c r="R111" s="117"/>
      <c r="S111" s="117"/>
      <c r="T111" s="117"/>
      <c r="U111" s="117"/>
      <c r="V111" s="117"/>
      <c r="W111" s="117"/>
      <c r="X111" s="117"/>
      <c r="Y111" s="117" t="s">
        <v>2376</v>
      </c>
      <c r="Z111" s="117"/>
      <c r="AA111" s="117" t="s">
        <v>3298</v>
      </c>
      <c r="AB111" s="117"/>
      <c r="AC111" s="117"/>
      <c r="AD111" s="117"/>
      <c r="AE111" s="117"/>
      <c r="AF111" s="117"/>
      <c r="AG111" s="117" t="s">
        <v>2376</v>
      </c>
      <c r="AH111" s="117"/>
      <c r="AI111" s="117"/>
      <c r="AJ111" s="117" t="s">
        <v>3020</v>
      </c>
      <c r="AK111" s="117" t="s">
        <v>3020</v>
      </c>
      <c r="AL111" s="117" t="s">
        <v>2342</v>
      </c>
      <c r="AM111" s="117" t="s">
        <v>3020</v>
      </c>
      <c r="AN111" s="117"/>
      <c r="AO111" s="117"/>
      <c r="AP111" s="117"/>
      <c r="AQ111" s="117"/>
      <c r="AR111" s="117" t="s">
        <v>2607</v>
      </c>
      <c r="AS111" s="117" t="s">
        <v>2606</v>
      </c>
      <c r="AT111" s="117" t="s">
        <v>2607</v>
      </c>
      <c r="AU111" s="117" t="s">
        <v>2607</v>
      </c>
      <c r="AV111" s="117"/>
      <c r="AW111" s="117"/>
      <c r="AX111" s="117" t="s">
        <v>2376</v>
      </c>
      <c r="AY111" s="117"/>
      <c r="AZ111" s="117"/>
      <c r="BA111" s="117"/>
      <c r="BB111" s="117"/>
      <c r="BC111" s="117"/>
      <c r="BD111" s="117"/>
      <c r="BE111" s="117"/>
      <c r="BF111" s="117"/>
      <c r="BG111" s="117"/>
      <c r="BH111" s="117" t="s">
        <v>2376</v>
      </c>
      <c r="BI111" s="117"/>
      <c r="BJ111" s="117"/>
      <c r="BK111" s="117"/>
      <c r="BL111" s="117"/>
      <c r="BM111" s="117"/>
      <c r="BN111" s="117"/>
      <c r="BO111" s="117"/>
      <c r="BP111" s="117" t="s">
        <v>2376</v>
      </c>
      <c r="BQ111" s="117"/>
      <c r="BR111" s="117"/>
      <c r="BS111" s="117"/>
      <c r="BT111" s="117"/>
      <c r="BU111" s="117"/>
      <c r="BV111" s="117"/>
      <c r="BW111" s="117"/>
      <c r="BX111" s="117"/>
      <c r="CD111" s="117"/>
      <c r="CF111" s="117"/>
      <c r="CG111" s="117"/>
    </row>
    <row r="112" s="3" customFormat="1" spans="1:85">
      <c r="A112" s="113" t="s">
        <v>3299</v>
      </c>
      <c r="B112" s="109"/>
      <c r="C112" s="123"/>
      <c r="D112" s="117"/>
      <c r="E112" s="116"/>
      <c r="F112" s="116"/>
      <c r="G112" s="116" t="s">
        <v>2376</v>
      </c>
      <c r="H112" s="117" t="s">
        <v>2376</v>
      </c>
      <c r="I112" s="117"/>
      <c r="J112" s="117" t="s">
        <v>2376</v>
      </c>
      <c r="K112" s="117" t="s">
        <v>2376</v>
      </c>
      <c r="L112" s="117" t="s">
        <v>2376</v>
      </c>
      <c r="M112" s="87"/>
      <c r="N112" s="117" t="s">
        <v>2376</v>
      </c>
      <c r="O112" s="117"/>
      <c r="P112" s="117" t="s">
        <v>2376</v>
      </c>
      <c r="Q112" s="117"/>
      <c r="R112" s="117"/>
      <c r="S112" s="117"/>
      <c r="T112" s="117"/>
      <c r="U112" s="117"/>
      <c r="V112" s="117"/>
      <c r="W112" s="117"/>
      <c r="X112" s="117"/>
      <c r="Y112" s="117" t="s">
        <v>2376</v>
      </c>
      <c r="Z112" s="117"/>
      <c r="AA112" s="117"/>
      <c r="AB112" s="117"/>
      <c r="AC112" s="117"/>
      <c r="AD112" s="117"/>
      <c r="AE112" s="117"/>
      <c r="AF112" s="117" t="s">
        <v>2376</v>
      </c>
      <c r="AG112" s="117"/>
      <c r="AH112" s="117"/>
      <c r="AI112" s="117"/>
      <c r="AJ112" s="117" t="s">
        <v>3020</v>
      </c>
      <c r="AK112" s="117" t="s">
        <v>3020</v>
      </c>
      <c r="AL112" s="117" t="s">
        <v>2342</v>
      </c>
      <c r="AM112" s="117" t="s">
        <v>3020</v>
      </c>
      <c r="AN112" s="117" t="s">
        <v>2376</v>
      </c>
      <c r="AO112" s="117"/>
      <c r="AP112" s="117"/>
      <c r="AQ112" s="117"/>
      <c r="AR112" s="117" t="s">
        <v>2606</v>
      </c>
      <c r="AS112" s="117" t="s">
        <v>2607</v>
      </c>
      <c r="AT112" s="117" t="s">
        <v>2606</v>
      </c>
      <c r="AU112" s="117" t="s">
        <v>2606</v>
      </c>
      <c r="AV112" s="117"/>
      <c r="AW112" s="117"/>
      <c r="AX112" s="117"/>
      <c r="AY112" s="117"/>
      <c r="AZ112" s="117"/>
      <c r="BA112" s="117"/>
      <c r="BB112" s="117"/>
      <c r="BC112" s="117"/>
      <c r="BD112" s="117"/>
      <c r="BE112" s="117"/>
      <c r="BF112" s="117"/>
      <c r="BG112" s="117"/>
      <c r="BH112" s="117" t="s">
        <v>2376</v>
      </c>
      <c r="BI112" s="117"/>
      <c r="BJ112" s="117"/>
      <c r="BK112" s="117"/>
      <c r="BL112" s="117"/>
      <c r="BM112" s="117"/>
      <c r="BN112" s="117"/>
      <c r="BO112" s="117"/>
      <c r="BP112" s="117"/>
      <c r="BQ112" s="117"/>
      <c r="BR112" s="117"/>
      <c r="BS112" s="117"/>
      <c r="BT112" s="117"/>
      <c r="BU112" s="117"/>
      <c r="BV112" s="117"/>
      <c r="BW112" s="117"/>
      <c r="BX112" s="117" t="s">
        <v>2376</v>
      </c>
      <c r="CD112" s="117"/>
      <c r="CF112" s="117"/>
      <c r="CG112" s="117" t="s">
        <v>2376</v>
      </c>
    </row>
    <row r="113" s="3" customFormat="1" spans="1:85">
      <c r="A113" s="113" t="s">
        <v>3300</v>
      </c>
      <c r="B113" s="109"/>
      <c r="C113" s="123"/>
      <c r="D113" s="117"/>
      <c r="E113" s="116" t="s">
        <v>2376</v>
      </c>
      <c r="F113" s="116" t="s">
        <v>2376</v>
      </c>
      <c r="G113" s="116" t="s">
        <v>2376</v>
      </c>
      <c r="H113" s="117"/>
      <c r="I113" s="117"/>
      <c r="J113" s="117" t="s">
        <v>2376</v>
      </c>
      <c r="K113" s="117" t="s">
        <v>2376</v>
      </c>
      <c r="L113" s="117" t="s">
        <v>2376</v>
      </c>
      <c r="M113" s="87"/>
      <c r="N113" s="117"/>
      <c r="O113" s="117" t="s">
        <v>2376</v>
      </c>
      <c r="P113" s="117"/>
      <c r="Q113" s="117"/>
      <c r="R113" s="117"/>
      <c r="S113" s="117"/>
      <c r="T113" s="117"/>
      <c r="U113" s="117"/>
      <c r="V113" s="117"/>
      <c r="W113" s="117"/>
      <c r="X113" s="117"/>
      <c r="Y113" s="117" t="s">
        <v>2376</v>
      </c>
      <c r="Z113" s="117"/>
      <c r="AA113" s="117"/>
      <c r="AB113" s="117"/>
      <c r="AC113" s="117"/>
      <c r="AD113" s="117" t="s">
        <v>2376</v>
      </c>
      <c r="AE113" s="117"/>
      <c r="AF113" s="117"/>
      <c r="AG113" s="117"/>
      <c r="AH113" s="117"/>
      <c r="AI113" s="117"/>
      <c r="AJ113" s="117" t="s">
        <v>2342</v>
      </c>
      <c r="AK113" s="117" t="s">
        <v>3020</v>
      </c>
      <c r="AL113" s="117" t="s">
        <v>2342</v>
      </c>
      <c r="AM113" s="117" t="s">
        <v>3020</v>
      </c>
      <c r="AN113" s="117" t="s">
        <v>2376</v>
      </c>
      <c r="AO113" s="117"/>
      <c r="AP113" s="117"/>
      <c r="AQ113" s="117"/>
      <c r="AR113" s="117" t="s">
        <v>2606</v>
      </c>
      <c r="AS113" s="117" t="s">
        <v>2607</v>
      </c>
      <c r="AT113" s="117" t="s">
        <v>2606</v>
      </c>
      <c r="AU113" s="117" t="s">
        <v>2607</v>
      </c>
      <c r="AV113" s="117"/>
      <c r="AW113" s="117"/>
      <c r="AX113" s="117"/>
      <c r="AY113" s="117"/>
      <c r="AZ113" s="117"/>
      <c r="BA113" s="117"/>
      <c r="BB113" s="117"/>
      <c r="BC113" s="117"/>
      <c r="BD113" s="117"/>
      <c r="BE113" s="117"/>
      <c r="BF113" s="117"/>
      <c r="BG113" s="117"/>
      <c r="BH113" s="117" t="s">
        <v>2376</v>
      </c>
      <c r="BI113" s="117"/>
      <c r="BJ113" s="117"/>
      <c r="BK113" s="117"/>
      <c r="BL113" s="117"/>
      <c r="BM113" s="117"/>
      <c r="BN113" s="117"/>
      <c r="BO113" s="117"/>
      <c r="BP113" s="117" t="s">
        <v>2376</v>
      </c>
      <c r="BQ113" s="117"/>
      <c r="BR113" s="117"/>
      <c r="BS113" s="117"/>
      <c r="BT113" s="117" t="s">
        <v>2376</v>
      </c>
      <c r="BU113" s="117" t="s">
        <v>2376</v>
      </c>
      <c r="BV113" s="117" t="s">
        <v>2376</v>
      </c>
      <c r="BW113" s="117" t="s">
        <v>2376</v>
      </c>
      <c r="BX113" s="117"/>
      <c r="CD113" s="117"/>
      <c r="CF113" s="117"/>
      <c r="CG113" s="117"/>
    </row>
    <row r="114" s="3" customFormat="1" spans="1:85">
      <c r="A114" s="113" t="s">
        <v>3301</v>
      </c>
      <c r="B114" s="109"/>
      <c r="C114" s="123"/>
      <c r="D114" s="117"/>
      <c r="E114" s="116" t="s">
        <v>2376</v>
      </c>
      <c r="F114" s="116"/>
      <c r="G114" s="116"/>
      <c r="H114" s="117"/>
      <c r="I114" s="117"/>
      <c r="J114" s="117" t="s">
        <v>2376</v>
      </c>
      <c r="K114" s="117" t="s">
        <v>2376</v>
      </c>
      <c r="L114" s="117" t="s">
        <v>2376</v>
      </c>
      <c r="M114" s="87"/>
      <c r="N114" s="117"/>
      <c r="O114" s="117"/>
      <c r="P114" s="117" t="s">
        <v>2376</v>
      </c>
      <c r="Q114" s="117"/>
      <c r="R114" s="117"/>
      <c r="S114" s="117"/>
      <c r="T114" s="117"/>
      <c r="U114" s="117"/>
      <c r="V114" s="117"/>
      <c r="W114" s="117"/>
      <c r="X114" s="117"/>
      <c r="Y114" s="117" t="s">
        <v>2376</v>
      </c>
      <c r="Z114" s="117"/>
      <c r="AA114" s="117"/>
      <c r="AB114" s="117"/>
      <c r="AC114" s="117"/>
      <c r="AD114" s="117" t="s">
        <v>2376</v>
      </c>
      <c r="AE114" s="117"/>
      <c r="AF114" s="117"/>
      <c r="AG114" s="117"/>
      <c r="AH114" s="117"/>
      <c r="AI114" s="117"/>
      <c r="AJ114" s="117" t="s">
        <v>2342</v>
      </c>
      <c r="AK114" s="117" t="s">
        <v>3020</v>
      </c>
      <c r="AL114" s="117" t="s">
        <v>2342</v>
      </c>
      <c r="AM114" s="117" t="s">
        <v>2342</v>
      </c>
      <c r="AN114" s="117" t="s">
        <v>2376</v>
      </c>
      <c r="AO114" s="117"/>
      <c r="AP114" s="117"/>
      <c r="AQ114" s="117"/>
      <c r="AR114" s="117" t="s">
        <v>2606</v>
      </c>
      <c r="AS114" s="117" t="s">
        <v>2607</v>
      </c>
      <c r="AT114" s="117" t="s">
        <v>2606</v>
      </c>
      <c r="AU114" s="117" t="s">
        <v>2607</v>
      </c>
      <c r="AV114" s="117"/>
      <c r="AW114" s="117"/>
      <c r="AX114" s="117"/>
      <c r="AY114" s="117"/>
      <c r="AZ114" s="117"/>
      <c r="BA114" s="117"/>
      <c r="BB114" s="117"/>
      <c r="BC114" s="117"/>
      <c r="BD114" s="117"/>
      <c r="BE114" s="117"/>
      <c r="BF114" s="117"/>
      <c r="BG114" s="117"/>
      <c r="BH114" s="117"/>
      <c r="BI114" s="117"/>
      <c r="BJ114" s="117"/>
      <c r="BK114" s="117"/>
      <c r="BL114" s="117"/>
      <c r="BM114" s="117"/>
      <c r="BN114" s="117"/>
      <c r="BO114" s="117"/>
      <c r="BP114" s="117"/>
      <c r="BQ114" s="117"/>
      <c r="BR114" s="117"/>
      <c r="BS114" s="117"/>
      <c r="BT114" s="117"/>
      <c r="BU114" s="117"/>
      <c r="BV114" s="117"/>
      <c r="BW114" s="117"/>
      <c r="BX114" s="117"/>
      <c r="CD114" s="117"/>
      <c r="CF114" s="117"/>
      <c r="CG114" s="117"/>
    </row>
    <row r="115" s="3" customFormat="1" spans="1:85">
      <c r="A115" s="113" t="s">
        <v>3302</v>
      </c>
      <c r="B115" s="109"/>
      <c r="C115" s="123"/>
      <c r="D115" s="117"/>
      <c r="E115" s="116"/>
      <c r="F115" s="116"/>
      <c r="G115" s="116"/>
      <c r="H115" s="117"/>
      <c r="I115" s="117"/>
      <c r="J115" s="117" t="s">
        <v>2376</v>
      </c>
      <c r="K115" s="117" t="s">
        <v>2376</v>
      </c>
      <c r="L115" s="117" t="s">
        <v>2376</v>
      </c>
      <c r="M115" s="87"/>
      <c r="N115" s="117"/>
      <c r="O115" s="117"/>
      <c r="P115" s="117"/>
      <c r="Q115" s="117"/>
      <c r="R115" s="117"/>
      <c r="S115" s="117"/>
      <c r="T115" s="117"/>
      <c r="U115" s="117"/>
      <c r="V115" s="117"/>
      <c r="W115" s="117"/>
      <c r="X115" s="117"/>
      <c r="Y115" s="117" t="s">
        <v>2376</v>
      </c>
      <c r="Z115" s="117"/>
      <c r="AA115" s="117"/>
      <c r="AB115" s="117"/>
      <c r="AC115" s="117"/>
      <c r="AD115" s="117" t="s">
        <v>2376</v>
      </c>
      <c r="AE115" s="117"/>
      <c r="AF115" s="117"/>
      <c r="AG115" s="117"/>
      <c r="AH115" s="117"/>
      <c r="AI115" s="117"/>
      <c r="AJ115" s="117" t="s">
        <v>2342</v>
      </c>
      <c r="AK115" s="117" t="s">
        <v>3020</v>
      </c>
      <c r="AL115" s="117" t="s">
        <v>2342</v>
      </c>
      <c r="AM115" s="117" t="s">
        <v>2342</v>
      </c>
      <c r="AN115" s="117"/>
      <c r="AO115" s="117"/>
      <c r="AP115" s="117"/>
      <c r="AQ115" s="117"/>
      <c r="AR115" s="117" t="s">
        <v>2606</v>
      </c>
      <c r="AS115" s="117" t="s">
        <v>2607</v>
      </c>
      <c r="AT115" s="117" t="s">
        <v>2606</v>
      </c>
      <c r="AU115" s="117" t="s">
        <v>2607</v>
      </c>
      <c r="AV115" s="117"/>
      <c r="AW115" s="117"/>
      <c r="AX115" s="117"/>
      <c r="AY115" s="117"/>
      <c r="AZ115" s="117" t="s">
        <v>3303</v>
      </c>
      <c r="BA115" s="117"/>
      <c r="BB115" s="117"/>
      <c r="BC115" s="117"/>
      <c r="BD115" s="117"/>
      <c r="BE115" s="117"/>
      <c r="BF115" s="117"/>
      <c r="BG115" s="117"/>
      <c r="BH115" s="117"/>
      <c r="BI115" s="117"/>
      <c r="BJ115" s="117"/>
      <c r="BK115" s="117"/>
      <c r="BL115" s="117"/>
      <c r="BM115" s="117"/>
      <c r="BN115" s="117"/>
      <c r="BO115" s="117"/>
      <c r="BP115" s="117"/>
      <c r="BQ115" s="117"/>
      <c r="BR115" s="117"/>
      <c r="BS115" s="117"/>
      <c r="BT115" s="117"/>
      <c r="BU115" s="117"/>
      <c r="BV115" s="117"/>
      <c r="BW115" s="117"/>
      <c r="BX115" s="117"/>
      <c r="CD115" s="117"/>
      <c r="CF115" s="117"/>
      <c r="CG115" s="117"/>
    </row>
    <row r="116" s="3" customFormat="1" spans="1:85">
      <c r="A116" s="113" t="s">
        <v>1873</v>
      </c>
      <c r="B116" s="109"/>
      <c r="C116" s="123"/>
      <c r="D116" s="117"/>
      <c r="E116" s="116"/>
      <c r="F116" s="116"/>
      <c r="G116" s="116"/>
      <c r="H116" s="117"/>
      <c r="I116" s="117"/>
      <c r="J116" s="117"/>
      <c r="K116" s="117"/>
      <c r="L116" s="117"/>
      <c r="M116" s="87"/>
      <c r="N116" s="117" t="s">
        <v>2376</v>
      </c>
      <c r="O116" s="117"/>
      <c r="P116" s="117"/>
      <c r="Q116" s="117" t="s">
        <v>2376</v>
      </c>
      <c r="R116" s="117" t="s">
        <v>2376</v>
      </c>
      <c r="S116" s="117" t="s">
        <v>2376</v>
      </c>
      <c r="T116" s="117" t="s">
        <v>2376</v>
      </c>
      <c r="U116" s="117"/>
      <c r="V116" s="117"/>
      <c r="W116" s="117"/>
      <c r="X116" s="117"/>
      <c r="Y116" s="117"/>
      <c r="Z116" s="117"/>
      <c r="AA116" s="117"/>
      <c r="AB116" s="117"/>
      <c r="AC116" s="117" t="s">
        <v>2376</v>
      </c>
      <c r="AD116" s="117"/>
      <c r="AE116" s="117"/>
      <c r="AF116" s="117"/>
      <c r="AG116" s="117"/>
      <c r="AH116" s="117"/>
      <c r="AI116" s="117"/>
      <c r="AJ116" s="117" t="s">
        <v>2342</v>
      </c>
      <c r="AK116" s="117" t="s">
        <v>2342</v>
      </c>
      <c r="AL116" s="117" t="s">
        <v>2342</v>
      </c>
      <c r="AM116" s="117" t="s">
        <v>2342</v>
      </c>
      <c r="AN116" s="117"/>
      <c r="AO116" s="117"/>
      <c r="AP116" s="117"/>
      <c r="AQ116" s="117"/>
      <c r="AR116" s="117" t="s">
        <v>2606</v>
      </c>
      <c r="AS116" s="117" t="s">
        <v>2607</v>
      </c>
      <c r="AT116" s="117" t="s">
        <v>2606</v>
      </c>
      <c r="AU116" s="117" t="s">
        <v>2607</v>
      </c>
      <c r="AV116" s="117"/>
      <c r="AW116" s="117"/>
      <c r="AX116" s="117"/>
      <c r="AY116" s="117"/>
      <c r="AZ116" s="117"/>
      <c r="BA116" s="117"/>
      <c r="BB116" s="117"/>
      <c r="BC116" s="117"/>
      <c r="BD116" s="117"/>
      <c r="BE116" s="117"/>
      <c r="BF116" s="117"/>
      <c r="BG116" s="117"/>
      <c r="BH116" s="117"/>
      <c r="BI116" s="117"/>
      <c r="BJ116" s="117"/>
      <c r="BK116" s="117"/>
      <c r="BL116" s="117"/>
      <c r="BM116" s="117"/>
      <c r="BN116" s="117"/>
      <c r="BO116" s="117"/>
      <c r="BP116" s="117"/>
      <c r="BQ116" s="117"/>
      <c r="BR116" s="117"/>
      <c r="BS116" s="117"/>
      <c r="BT116" s="117"/>
      <c r="BU116" s="117"/>
      <c r="BV116" s="117"/>
      <c r="BW116" s="117"/>
      <c r="BX116" s="117"/>
      <c r="CD116" s="117"/>
      <c r="CF116" s="117"/>
      <c r="CG116" s="117"/>
    </row>
    <row r="117" s="3" customFormat="1" spans="1:85">
      <c r="A117" s="113" t="s">
        <v>3304</v>
      </c>
      <c r="B117" s="109"/>
      <c r="C117" s="123"/>
      <c r="D117" s="117"/>
      <c r="E117" s="116"/>
      <c r="F117" s="116"/>
      <c r="G117" s="116"/>
      <c r="H117" s="117"/>
      <c r="I117" s="117"/>
      <c r="J117" s="117"/>
      <c r="K117" s="117"/>
      <c r="L117" s="117"/>
      <c r="M117" s="87"/>
      <c r="N117" s="117"/>
      <c r="O117" s="117"/>
      <c r="P117" s="117" t="s">
        <v>2376</v>
      </c>
      <c r="Q117" s="117"/>
      <c r="R117" s="117"/>
      <c r="S117" s="117"/>
      <c r="T117" s="117"/>
      <c r="U117" s="117"/>
      <c r="V117" s="117"/>
      <c r="W117" s="117"/>
      <c r="X117" s="117"/>
      <c r="Y117" s="117"/>
      <c r="Z117" s="117"/>
      <c r="AA117" s="117"/>
      <c r="AB117" s="117"/>
      <c r="AC117" s="117"/>
      <c r="AD117" s="117"/>
      <c r="AE117" s="117"/>
      <c r="AF117" s="117"/>
      <c r="AG117" s="117"/>
      <c r="AH117" s="117"/>
      <c r="AI117" s="117"/>
      <c r="AJ117" s="117" t="s">
        <v>2342</v>
      </c>
      <c r="AK117" s="117" t="s">
        <v>2342</v>
      </c>
      <c r="AL117" s="117" t="s">
        <v>2342</v>
      </c>
      <c r="AM117" s="117" t="s">
        <v>2342</v>
      </c>
      <c r="AN117" s="117"/>
      <c r="AO117" s="117"/>
      <c r="AP117" s="117"/>
      <c r="AQ117" s="117"/>
      <c r="AR117" s="117" t="s">
        <v>2606</v>
      </c>
      <c r="AS117" s="117" t="s">
        <v>2607</v>
      </c>
      <c r="AT117" s="117" t="s">
        <v>2606</v>
      </c>
      <c r="AU117" s="117" t="s">
        <v>2607</v>
      </c>
      <c r="AV117" s="117"/>
      <c r="AW117" s="117"/>
      <c r="AX117" s="117"/>
      <c r="AY117" s="117"/>
      <c r="AZ117" s="117"/>
      <c r="BA117" s="117"/>
      <c r="BB117" s="117"/>
      <c r="BC117" s="117"/>
      <c r="BD117" s="117"/>
      <c r="BE117" s="117"/>
      <c r="BF117" s="117"/>
      <c r="BG117" s="117"/>
      <c r="BH117" s="117"/>
      <c r="BI117" s="117"/>
      <c r="BJ117" s="117"/>
      <c r="BK117" s="117"/>
      <c r="BL117" s="117"/>
      <c r="BM117" s="117"/>
      <c r="BN117" s="117"/>
      <c r="BO117" s="117"/>
      <c r="BP117" s="117"/>
      <c r="BQ117" s="117"/>
      <c r="BR117" s="117"/>
      <c r="BS117" s="117"/>
      <c r="BT117" s="117"/>
      <c r="BU117" s="117"/>
      <c r="BV117" s="117"/>
      <c r="BW117" s="117"/>
      <c r="BX117" s="117"/>
      <c r="CD117" s="117"/>
      <c r="CF117" s="117"/>
      <c r="CG117" s="117"/>
    </row>
    <row r="118" s="3" customFormat="1" spans="1:85">
      <c r="A118" s="113" t="s">
        <v>2207</v>
      </c>
      <c r="B118" s="109"/>
      <c r="C118" s="123"/>
      <c r="D118" s="117"/>
      <c r="E118" s="124" t="s">
        <v>3305</v>
      </c>
      <c r="F118" s="124" t="s">
        <v>3306</v>
      </c>
      <c r="G118" s="116"/>
      <c r="H118" s="117"/>
      <c r="I118" s="117"/>
      <c r="J118" s="117"/>
      <c r="K118" s="117"/>
      <c r="L118" s="117"/>
      <c r="M118" s="87"/>
      <c r="N118" s="117" t="s">
        <v>3307</v>
      </c>
      <c r="O118" s="117"/>
      <c r="P118" s="117"/>
      <c r="Q118" s="117"/>
      <c r="R118" s="117"/>
      <c r="S118" s="117"/>
      <c r="T118" s="117"/>
      <c r="U118" s="117"/>
      <c r="V118" s="117"/>
      <c r="W118" s="117"/>
      <c r="X118" s="117"/>
      <c r="Y118" s="117"/>
      <c r="Z118" s="117"/>
      <c r="AA118" s="117"/>
      <c r="AB118" s="117"/>
      <c r="AC118" s="117"/>
      <c r="AD118" s="117"/>
      <c r="AE118" s="117"/>
      <c r="AF118" s="117"/>
      <c r="AG118" s="117"/>
      <c r="AH118" s="117"/>
      <c r="AI118" s="117"/>
      <c r="AJ118" s="117" t="s">
        <v>2342</v>
      </c>
      <c r="AK118" s="117" t="s">
        <v>2342</v>
      </c>
      <c r="AL118" s="117" t="s">
        <v>2342</v>
      </c>
      <c r="AM118" s="117" t="s">
        <v>2342</v>
      </c>
      <c r="AN118" s="117"/>
      <c r="AO118" s="117"/>
      <c r="AP118" s="117"/>
      <c r="AQ118" s="117"/>
      <c r="AR118" s="117"/>
      <c r="AS118" s="117"/>
      <c r="AT118" s="117"/>
      <c r="AU118" s="117" t="s">
        <v>2607</v>
      </c>
      <c r="AV118" s="117"/>
      <c r="AW118" s="117"/>
      <c r="AX118" s="117"/>
      <c r="AY118" s="117"/>
      <c r="AZ118" s="117"/>
      <c r="BA118" s="117"/>
      <c r="BB118" s="117"/>
      <c r="BC118" s="117"/>
      <c r="BD118" s="117"/>
      <c r="BE118" s="117"/>
      <c r="BF118" s="117"/>
      <c r="BG118" s="117"/>
      <c r="BH118" s="117"/>
      <c r="BI118" s="117"/>
      <c r="BJ118" s="117"/>
      <c r="BK118" s="117"/>
      <c r="BL118" s="117"/>
      <c r="BM118" s="117"/>
      <c r="BN118" s="117"/>
      <c r="BO118" s="117"/>
      <c r="BP118" s="117"/>
      <c r="BQ118" s="117"/>
      <c r="BR118" s="117"/>
      <c r="BS118" s="117"/>
      <c r="BT118" s="117"/>
      <c r="BU118" s="117"/>
      <c r="BV118" s="117"/>
      <c r="BW118" s="117"/>
      <c r="BX118" s="117"/>
      <c r="CD118" s="117"/>
      <c r="CF118" s="117"/>
      <c r="CG118" s="117"/>
    </row>
    <row r="119" spans="1:85">
      <c r="A119" s="17"/>
      <c r="B119" s="8"/>
      <c r="C119" s="18"/>
      <c r="D119" s="19"/>
      <c r="E119" s="34"/>
      <c r="F119" s="34"/>
      <c r="G119" s="34"/>
      <c r="H119" s="19"/>
      <c r="I119" s="19"/>
      <c r="J119" s="19"/>
      <c r="K119" s="86"/>
      <c r="L119" s="19"/>
      <c r="M119" s="87"/>
      <c r="N119" s="19"/>
      <c r="O119" s="19"/>
      <c r="P119" s="19"/>
      <c r="Q119" s="19"/>
      <c r="R119" s="19"/>
      <c r="S119" s="86"/>
      <c r="T119" s="19"/>
      <c r="U119" s="19"/>
      <c r="V119" s="19"/>
      <c r="W119" s="19"/>
      <c r="X119" s="19"/>
      <c r="Y119" s="19"/>
      <c r="Z119" s="19"/>
      <c r="AA119" s="19"/>
      <c r="AB119" s="19"/>
      <c r="AC119" s="19"/>
      <c r="AD119" s="19"/>
      <c r="AE119" s="19"/>
      <c r="AF119" s="19"/>
      <c r="AG119" s="19"/>
      <c r="AH119" s="19"/>
      <c r="AI119" s="19"/>
      <c r="AJ119" s="19"/>
      <c r="AK119" s="19"/>
      <c r="AL119" s="19"/>
      <c r="AM119" s="19"/>
      <c r="AN119" s="19"/>
      <c r="AO119" s="19"/>
      <c r="AP119" s="19"/>
      <c r="AQ119" s="19"/>
      <c r="AR119" s="19"/>
      <c r="AS119" s="19"/>
      <c r="AT119" s="19"/>
      <c r="AU119" s="19"/>
      <c r="AV119" s="19"/>
      <c r="AW119" s="19"/>
      <c r="AX119" s="19"/>
      <c r="AY119" s="19"/>
      <c r="AZ119" s="19"/>
      <c r="BA119" s="19"/>
      <c r="BB119" s="19"/>
      <c r="BC119" s="19"/>
      <c r="BD119" s="19"/>
      <c r="BE119" s="19"/>
      <c r="BF119" s="19"/>
      <c r="BG119" s="19"/>
      <c r="BH119" s="19"/>
      <c r="BI119" s="19"/>
      <c r="BJ119" s="19"/>
      <c r="BK119" s="19"/>
      <c r="BL119" s="19"/>
      <c r="BM119" s="19"/>
      <c r="BN119" s="19"/>
      <c r="BO119" s="19"/>
      <c r="BP119" s="19"/>
      <c r="BQ119" s="19"/>
      <c r="BR119" s="19"/>
      <c r="BS119" s="19"/>
      <c r="BT119" s="19"/>
      <c r="BU119" s="19"/>
      <c r="BV119" s="19"/>
      <c r="BW119" s="19"/>
      <c r="BX119" s="19"/>
      <c r="CD119" s="19"/>
      <c r="CF119" s="19"/>
      <c r="CG119" s="19"/>
    </row>
    <row r="120" ht="15" spans="1:85">
      <c r="A120" s="125" t="s">
        <v>3308</v>
      </c>
      <c r="B120" s="12"/>
      <c r="C120" s="31"/>
      <c r="D120" s="32"/>
      <c r="E120" s="15"/>
      <c r="F120" s="15"/>
      <c r="G120" s="15"/>
      <c r="H120" s="16"/>
      <c r="I120" s="16"/>
      <c r="J120" s="16"/>
      <c r="K120" s="76"/>
      <c r="L120" s="16"/>
      <c r="M120" s="77"/>
      <c r="N120" s="16"/>
      <c r="O120" s="16"/>
      <c r="P120" s="16"/>
      <c r="Q120" s="16"/>
      <c r="R120" s="16"/>
      <c r="S120" s="76"/>
      <c r="T120" s="16"/>
      <c r="U120" s="16"/>
      <c r="V120" s="16"/>
      <c r="W120" s="16"/>
      <c r="X120" s="16"/>
      <c r="Y120" s="16"/>
      <c r="Z120" s="16"/>
      <c r="AA120" s="16"/>
      <c r="AB120" s="16"/>
      <c r="AC120" s="16"/>
      <c r="AD120" s="16"/>
      <c r="AE120" s="16"/>
      <c r="AF120" s="16"/>
      <c r="AG120" s="16"/>
      <c r="AH120" s="16"/>
      <c r="AI120" s="16"/>
      <c r="AJ120" s="16"/>
      <c r="AK120" s="16"/>
      <c r="AL120" s="16"/>
      <c r="AM120" s="16"/>
      <c r="AN120" s="16"/>
      <c r="AO120" s="16"/>
      <c r="AP120" s="16"/>
      <c r="AQ120" s="16"/>
      <c r="AR120" s="16"/>
      <c r="AS120" s="16"/>
      <c r="AT120" s="16"/>
      <c r="AU120" s="16"/>
      <c r="AV120" s="16"/>
      <c r="AW120" s="16"/>
      <c r="AX120" s="16"/>
      <c r="AY120" s="16"/>
      <c r="AZ120" s="16"/>
      <c r="BA120" s="16"/>
      <c r="BB120" s="16"/>
      <c r="BC120" s="16"/>
      <c r="BD120" s="16"/>
      <c r="BE120" s="16"/>
      <c r="BF120" s="16"/>
      <c r="BG120" s="16"/>
      <c r="BH120" s="16"/>
      <c r="BI120" s="16"/>
      <c r="BJ120" s="16"/>
      <c r="BK120" s="16"/>
      <c r="BL120" s="16"/>
      <c r="BM120" s="16"/>
      <c r="BN120" s="16"/>
      <c r="BO120" s="16"/>
      <c r="BP120" s="16"/>
      <c r="BQ120" s="16"/>
      <c r="BR120" s="16"/>
      <c r="BS120" s="16"/>
      <c r="BT120" s="16"/>
      <c r="BU120" s="16"/>
      <c r="BV120" s="16"/>
      <c r="BW120" s="16"/>
      <c r="BX120" s="16"/>
      <c r="CD120" s="16"/>
      <c r="CF120" s="16"/>
      <c r="CG120" s="16"/>
    </row>
    <row r="121" spans="1:85">
      <c r="A121" s="126" t="s">
        <v>2106</v>
      </c>
      <c r="B121" s="8"/>
      <c r="C121" s="18"/>
      <c r="D121" s="8"/>
      <c r="E121" s="34"/>
      <c r="F121" s="34"/>
      <c r="G121" s="34"/>
      <c r="H121" s="127"/>
      <c r="I121" s="19"/>
      <c r="J121" s="19"/>
      <c r="K121" s="86"/>
      <c r="L121" s="19"/>
      <c r="M121" s="87"/>
      <c r="N121" s="19"/>
      <c r="O121" s="19"/>
      <c r="P121" s="19"/>
      <c r="Q121" s="19"/>
      <c r="R121" s="19"/>
      <c r="S121" s="86"/>
      <c r="T121" s="19"/>
      <c r="U121" s="19"/>
      <c r="V121" s="19"/>
      <c r="W121" s="19"/>
      <c r="X121" s="19"/>
      <c r="Y121" s="19">
        <v>1400</v>
      </c>
      <c r="Z121" s="19"/>
      <c r="AA121" s="19" t="s">
        <v>2602</v>
      </c>
      <c r="AB121" s="19"/>
      <c r="AC121" s="19">
        <v>140000</v>
      </c>
      <c r="AD121" s="19">
        <v>49700</v>
      </c>
      <c r="AE121" s="19"/>
      <c r="AF121" s="19"/>
      <c r="AG121" s="19"/>
      <c r="AH121" s="19"/>
      <c r="AI121" s="19"/>
      <c r="AJ121" s="19" t="s">
        <v>2342</v>
      </c>
      <c r="AK121" s="19"/>
      <c r="AL121" s="19"/>
      <c r="AM121" s="19"/>
      <c r="AN121" s="19"/>
      <c r="AO121" s="19"/>
      <c r="AP121" s="19"/>
      <c r="AQ121" s="19"/>
      <c r="AR121" s="19" t="s">
        <v>2342</v>
      </c>
      <c r="AS121" s="19" t="s">
        <v>3309</v>
      </c>
      <c r="AT121" s="19" t="s">
        <v>2342</v>
      </c>
      <c r="AU121" s="19" t="s">
        <v>2342</v>
      </c>
      <c r="AV121" s="19"/>
      <c r="AW121" s="19"/>
      <c r="AX121" s="19"/>
      <c r="AY121" s="19"/>
      <c r="AZ121" s="19"/>
      <c r="BA121" s="19"/>
      <c r="BB121" s="19"/>
      <c r="BC121" s="19"/>
      <c r="BD121" s="19"/>
      <c r="BE121" s="19"/>
      <c r="BF121" s="19"/>
      <c r="BG121" s="19"/>
      <c r="BH121" s="19"/>
      <c r="BI121" s="19"/>
      <c r="BJ121" s="19"/>
      <c r="BK121" s="19"/>
      <c r="BL121" s="19"/>
      <c r="BM121" s="19"/>
      <c r="BN121" s="19"/>
      <c r="BO121" s="19"/>
      <c r="BP121" s="19"/>
      <c r="BQ121" s="19"/>
      <c r="BR121" s="19"/>
      <c r="BS121" s="19"/>
      <c r="BT121" s="19"/>
      <c r="BU121" s="19"/>
      <c r="BV121" s="19"/>
      <c r="BW121" s="19"/>
      <c r="BX121" s="19"/>
      <c r="CD121" s="19"/>
      <c r="CF121" s="19"/>
      <c r="CG121" s="19"/>
    </row>
    <row r="122" spans="1:85">
      <c r="A122" s="126" t="s">
        <v>3310</v>
      </c>
      <c r="B122" s="8"/>
      <c r="C122" s="18"/>
      <c r="D122" s="8"/>
      <c r="E122" s="128">
        <v>0</v>
      </c>
      <c r="F122" s="128">
        <v>0</v>
      </c>
      <c r="G122" s="128"/>
      <c r="H122" s="127">
        <v>0</v>
      </c>
      <c r="I122" s="127"/>
      <c r="J122" s="127"/>
      <c r="K122" s="130"/>
      <c r="L122" s="127"/>
      <c r="M122" s="131"/>
      <c r="N122" s="127">
        <v>0</v>
      </c>
      <c r="O122" s="127"/>
      <c r="P122" s="127"/>
      <c r="Q122" s="127"/>
      <c r="R122" s="127"/>
      <c r="S122" s="130"/>
      <c r="T122" s="127"/>
      <c r="U122" s="127"/>
      <c r="V122" s="127"/>
      <c r="W122" s="127"/>
      <c r="X122" s="127"/>
      <c r="Y122" s="127"/>
      <c r="Z122" s="127"/>
      <c r="AA122" s="127"/>
      <c r="AB122" s="127"/>
      <c r="AC122" s="127"/>
      <c r="AD122" s="127">
        <v>74600</v>
      </c>
      <c r="AE122" s="127"/>
      <c r="AF122" s="127" t="s">
        <v>3311</v>
      </c>
      <c r="AG122" s="127" t="s">
        <v>3312</v>
      </c>
      <c r="AH122" s="127" t="s">
        <v>3313</v>
      </c>
      <c r="AI122" s="127" t="s">
        <v>3314</v>
      </c>
      <c r="AJ122" s="127" t="s">
        <v>2342</v>
      </c>
      <c r="AK122" s="127" t="s">
        <v>3315</v>
      </c>
      <c r="AL122" s="127" t="s">
        <v>2342</v>
      </c>
      <c r="AM122" s="127" t="s">
        <v>2342</v>
      </c>
      <c r="AN122" s="127"/>
      <c r="AO122" s="127"/>
      <c r="AP122" s="127"/>
      <c r="AQ122" s="127"/>
      <c r="AR122" s="127" t="s">
        <v>2342</v>
      </c>
      <c r="AS122" s="127" t="s">
        <v>3309</v>
      </c>
      <c r="AT122" s="127" t="s">
        <v>2342</v>
      </c>
      <c r="AU122" s="127" t="s">
        <v>2342</v>
      </c>
      <c r="AV122" s="127">
        <v>0</v>
      </c>
      <c r="AW122" s="127"/>
      <c r="AX122" s="127"/>
      <c r="AY122" s="127"/>
      <c r="AZ122" s="127">
        <v>0</v>
      </c>
      <c r="BA122" s="127">
        <v>0</v>
      </c>
      <c r="BB122" s="127"/>
      <c r="BC122" s="127"/>
      <c r="BD122" s="127">
        <v>0</v>
      </c>
      <c r="BE122" s="127"/>
      <c r="BF122" s="127"/>
      <c r="BG122" s="127"/>
      <c r="BH122" s="127">
        <v>10000</v>
      </c>
      <c r="BI122" s="127"/>
      <c r="BJ122" s="127"/>
      <c r="BK122" s="127"/>
      <c r="BL122" s="127"/>
      <c r="BM122" s="127"/>
      <c r="BN122" s="127"/>
      <c r="BO122" s="127"/>
      <c r="BP122" s="127"/>
      <c r="BQ122" s="127"/>
      <c r="BR122" s="127"/>
      <c r="BS122" s="127"/>
      <c r="BT122" s="127"/>
      <c r="BU122" s="127"/>
      <c r="BV122" s="127"/>
      <c r="BW122" s="127"/>
      <c r="BX122" s="127">
        <v>0</v>
      </c>
      <c r="CD122" s="127"/>
      <c r="CF122" s="127"/>
      <c r="CG122" s="127">
        <v>193300</v>
      </c>
    </row>
    <row r="123" spans="1:85">
      <c r="A123" s="126" t="s">
        <v>3316</v>
      </c>
      <c r="B123" s="8"/>
      <c r="C123" s="18"/>
      <c r="D123" s="8"/>
      <c r="E123" s="128">
        <v>0</v>
      </c>
      <c r="F123" s="128">
        <v>0</v>
      </c>
      <c r="G123" s="128"/>
      <c r="H123" s="127">
        <v>0</v>
      </c>
      <c r="I123" s="127"/>
      <c r="J123" s="127"/>
      <c r="K123" s="130"/>
      <c r="L123" s="127"/>
      <c r="M123" s="131"/>
      <c r="N123" s="127">
        <v>0</v>
      </c>
      <c r="O123" s="127"/>
      <c r="P123" s="127"/>
      <c r="Q123" s="127"/>
      <c r="R123" s="127"/>
      <c r="S123" s="130"/>
      <c r="T123" s="127"/>
      <c r="U123" s="127"/>
      <c r="V123" s="127"/>
      <c r="W123" s="127"/>
      <c r="X123" s="127"/>
      <c r="Y123" s="127"/>
      <c r="Z123" s="127"/>
      <c r="AA123" s="127"/>
      <c r="AB123" s="127"/>
      <c r="AC123" s="127"/>
      <c r="AD123" s="127">
        <v>124300</v>
      </c>
      <c r="AE123" s="127"/>
      <c r="AF123" s="127" t="s">
        <v>3317</v>
      </c>
      <c r="AG123" s="127" t="s">
        <v>3313</v>
      </c>
      <c r="AH123" s="127" t="s">
        <v>3313</v>
      </c>
      <c r="AI123" s="127" t="s">
        <v>3314</v>
      </c>
      <c r="AJ123" s="127" t="s">
        <v>2342</v>
      </c>
      <c r="AK123" s="127" t="s">
        <v>3315</v>
      </c>
      <c r="AL123" s="127" t="s">
        <v>2342</v>
      </c>
      <c r="AM123" s="127" t="s">
        <v>2342</v>
      </c>
      <c r="AN123" s="127"/>
      <c r="AO123" s="127"/>
      <c r="AP123" s="127"/>
      <c r="AQ123" s="127"/>
      <c r="AR123" s="127" t="s">
        <v>2342</v>
      </c>
      <c r="AS123" s="127" t="s">
        <v>3309</v>
      </c>
      <c r="AT123" s="127" t="s">
        <v>2342</v>
      </c>
      <c r="AU123" s="127" t="s">
        <v>2342</v>
      </c>
      <c r="AV123" s="127">
        <v>0</v>
      </c>
      <c r="AW123" s="127"/>
      <c r="AX123" s="127"/>
      <c r="AY123" s="127"/>
      <c r="AZ123" s="127">
        <v>0</v>
      </c>
      <c r="BA123" s="127">
        <v>0</v>
      </c>
      <c r="BB123" s="127"/>
      <c r="BC123" s="127"/>
      <c r="BD123" s="127">
        <v>0</v>
      </c>
      <c r="BE123" s="127"/>
      <c r="BF123" s="127"/>
      <c r="BG123" s="127"/>
      <c r="BH123" s="127">
        <v>50000</v>
      </c>
      <c r="BI123" s="127"/>
      <c r="BJ123" s="127"/>
      <c r="BK123" s="127"/>
      <c r="BL123" s="127"/>
      <c r="BM123" s="127"/>
      <c r="BN123" s="127"/>
      <c r="BO123" s="127"/>
      <c r="BP123" s="127"/>
      <c r="BQ123" s="127"/>
      <c r="BR123" s="127"/>
      <c r="BS123" s="127"/>
      <c r="BT123" s="127"/>
      <c r="BU123" s="127"/>
      <c r="BV123" s="127"/>
      <c r="BW123" s="127"/>
      <c r="BX123" s="127">
        <v>0</v>
      </c>
      <c r="CD123" s="127"/>
      <c r="CF123" s="127"/>
      <c r="CG123" s="127">
        <v>216500</v>
      </c>
    </row>
    <row r="124" spans="1:85">
      <c r="A124" s="126" t="s">
        <v>3318</v>
      </c>
      <c r="B124" s="8"/>
      <c r="C124" s="18"/>
      <c r="D124" s="8"/>
      <c r="E124" s="128">
        <v>0</v>
      </c>
      <c r="F124" s="128">
        <v>0</v>
      </c>
      <c r="G124" s="128"/>
      <c r="H124" s="127">
        <v>0</v>
      </c>
      <c r="I124" s="127"/>
      <c r="J124" s="127"/>
      <c r="K124" s="130"/>
      <c r="L124" s="127"/>
      <c r="M124" s="131"/>
      <c r="N124" s="127">
        <v>0</v>
      </c>
      <c r="O124" s="127"/>
      <c r="P124" s="127"/>
      <c r="Q124" s="127"/>
      <c r="R124" s="127"/>
      <c r="S124" s="130"/>
      <c r="T124" s="127"/>
      <c r="U124" s="127"/>
      <c r="V124" s="127"/>
      <c r="W124" s="127"/>
      <c r="X124" s="127"/>
      <c r="Y124" s="127"/>
      <c r="Z124" s="127"/>
      <c r="AA124" s="127"/>
      <c r="AB124" s="127"/>
      <c r="AC124" s="127">
        <v>140000</v>
      </c>
      <c r="AD124" s="127">
        <v>180500</v>
      </c>
      <c r="AE124" s="127"/>
      <c r="AF124" s="127" t="s">
        <v>3317</v>
      </c>
      <c r="AG124" s="127" t="s">
        <v>3313</v>
      </c>
      <c r="AH124" s="127" t="s">
        <v>3313</v>
      </c>
      <c r="AI124" s="127" t="s">
        <v>3314</v>
      </c>
      <c r="AJ124" s="127" t="s">
        <v>2342</v>
      </c>
      <c r="AK124" s="127" t="s">
        <v>3315</v>
      </c>
      <c r="AL124" s="127" t="s">
        <v>2342</v>
      </c>
      <c r="AM124" s="127" t="s">
        <v>2342</v>
      </c>
      <c r="AN124" s="127"/>
      <c r="AO124" s="127"/>
      <c r="AP124" s="127"/>
      <c r="AQ124" s="127"/>
      <c r="AR124" s="127" t="s">
        <v>2342</v>
      </c>
      <c r="AS124" s="127" t="s">
        <v>3309</v>
      </c>
      <c r="AT124" s="127" t="s">
        <v>2342</v>
      </c>
      <c r="AU124" s="127" t="s">
        <v>2342</v>
      </c>
      <c r="AV124" s="127">
        <v>0</v>
      </c>
      <c r="AW124" s="127"/>
      <c r="AX124" s="127"/>
      <c r="AY124" s="127"/>
      <c r="AZ124" s="127">
        <v>0</v>
      </c>
      <c r="BA124" s="127">
        <v>0</v>
      </c>
      <c r="BB124" s="127"/>
      <c r="BC124" s="127"/>
      <c r="BD124" s="127">
        <v>0</v>
      </c>
      <c r="BE124" s="127"/>
      <c r="BF124" s="127"/>
      <c r="BG124" s="127"/>
      <c r="BH124" s="127">
        <v>60000</v>
      </c>
      <c r="BI124" s="127"/>
      <c r="BJ124" s="127"/>
      <c r="BK124" s="127"/>
      <c r="BL124" s="127"/>
      <c r="BM124" s="127"/>
      <c r="BN124" s="127"/>
      <c r="BO124" s="127"/>
      <c r="BP124" s="127"/>
      <c r="BQ124" s="127"/>
      <c r="BR124" s="127"/>
      <c r="BS124" s="127"/>
      <c r="BT124" s="127"/>
      <c r="BU124" s="127"/>
      <c r="BV124" s="127"/>
      <c r="BW124" s="127"/>
      <c r="BX124" s="127">
        <v>0</v>
      </c>
      <c r="CD124" s="127"/>
      <c r="CF124" s="127"/>
      <c r="CG124" s="127">
        <v>216500</v>
      </c>
    </row>
    <row r="125" spans="1:85">
      <c r="A125" s="126" t="s">
        <v>3319</v>
      </c>
      <c r="B125" s="8"/>
      <c r="C125" s="18"/>
      <c r="D125" s="8"/>
      <c r="E125" s="128">
        <v>0</v>
      </c>
      <c r="F125" s="128">
        <v>0</v>
      </c>
      <c r="G125" s="128"/>
      <c r="H125" s="127">
        <v>0</v>
      </c>
      <c r="I125" s="127"/>
      <c r="J125" s="127"/>
      <c r="K125" s="130"/>
      <c r="L125" s="127"/>
      <c r="M125" s="131"/>
      <c r="N125" s="127">
        <v>0</v>
      </c>
      <c r="O125" s="127"/>
      <c r="P125" s="127"/>
      <c r="Q125" s="127"/>
      <c r="R125" s="127"/>
      <c r="S125" s="130"/>
      <c r="T125" s="127"/>
      <c r="U125" s="127"/>
      <c r="V125" s="127"/>
      <c r="W125" s="127"/>
      <c r="X125" s="127"/>
      <c r="Y125" s="127"/>
      <c r="Z125" s="127"/>
      <c r="AA125" s="127"/>
      <c r="AB125" s="127"/>
      <c r="AC125" s="127">
        <v>140000</v>
      </c>
      <c r="AD125" s="127">
        <v>180500</v>
      </c>
      <c r="AE125" s="127"/>
      <c r="AF125" s="127" t="s">
        <v>3317</v>
      </c>
      <c r="AG125" s="127" t="s">
        <v>3313</v>
      </c>
      <c r="AH125" s="127" t="s">
        <v>3313</v>
      </c>
      <c r="AI125" s="127" t="s">
        <v>3314</v>
      </c>
      <c r="AJ125" s="127" t="s">
        <v>2342</v>
      </c>
      <c r="AK125" s="127" t="s">
        <v>3315</v>
      </c>
      <c r="AL125" s="127" t="s">
        <v>2342</v>
      </c>
      <c r="AM125" s="127" t="s">
        <v>2342</v>
      </c>
      <c r="AN125" s="127"/>
      <c r="AO125" s="127"/>
      <c r="AP125" s="127"/>
      <c r="AQ125" s="127"/>
      <c r="AR125" s="127" t="s">
        <v>2342</v>
      </c>
      <c r="AS125" s="127" t="s">
        <v>3309</v>
      </c>
      <c r="AT125" s="127" t="s">
        <v>2342</v>
      </c>
      <c r="AU125" s="127" t="s">
        <v>2342</v>
      </c>
      <c r="AV125" s="127">
        <v>0</v>
      </c>
      <c r="AW125" s="127"/>
      <c r="AX125" s="127"/>
      <c r="AY125" s="127"/>
      <c r="AZ125" s="127">
        <v>0</v>
      </c>
      <c r="BA125" s="127">
        <v>0</v>
      </c>
      <c r="BB125" s="127"/>
      <c r="BC125" s="127"/>
      <c r="BD125" s="127">
        <v>0</v>
      </c>
      <c r="BE125" s="127"/>
      <c r="BF125" s="127"/>
      <c r="BG125" s="127"/>
      <c r="BH125" s="127">
        <v>60000</v>
      </c>
      <c r="BI125" s="127"/>
      <c r="BJ125" s="127"/>
      <c r="BK125" s="127"/>
      <c r="BL125" s="127"/>
      <c r="BM125" s="127"/>
      <c r="BN125" s="127"/>
      <c r="BO125" s="127"/>
      <c r="BP125" s="127"/>
      <c r="BQ125" s="127"/>
      <c r="BR125" s="127"/>
      <c r="BS125" s="127"/>
      <c r="BT125" s="127"/>
      <c r="BU125" s="127"/>
      <c r="BV125" s="127"/>
      <c r="BW125" s="127"/>
      <c r="BX125" s="127">
        <v>0</v>
      </c>
      <c r="CD125" s="127"/>
      <c r="CF125" s="127"/>
      <c r="CG125" s="127">
        <v>216500</v>
      </c>
    </row>
    <row r="126" spans="1:85">
      <c r="A126" s="126" t="s">
        <v>3320</v>
      </c>
      <c r="B126" s="8"/>
      <c r="C126" s="18"/>
      <c r="D126" s="8"/>
      <c r="E126" s="128">
        <v>0</v>
      </c>
      <c r="F126" s="128">
        <v>0</v>
      </c>
      <c r="G126" s="128"/>
      <c r="H126" s="127">
        <v>0</v>
      </c>
      <c r="I126" s="127"/>
      <c r="J126" s="127"/>
      <c r="K126" s="130"/>
      <c r="L126" s="127"/>
      <c r="M126" s="131"/>
      <c r="N126" s="127">
        <v>0</v>
      </c>
      <c r="O126" s="127"/>
      <c r="P126" s="127"/>
      <c r="Q126" s="127"/>
      <c r="R126" s="127"/>
      <c r="S126" s="130"/>
      <c r="T126" s="127"/>
      <c r="U126" s="127"/>
      <c r="V126" s="127"/>
      <c r="W126" s="127"/>
      <c r="X126" s="127"/>
      <c r="Y126" s="127"/>
      <c r="Z126" s="127"/>
      <c r="AA126" s="127"/>
      <c r="AB126" s="127"/>
      <c r="AC126" s="127">
        <v>140000</v>
      </c>
      <c r="AD126" s="127">
        <v>194500</v>
      </c>
      <c r="AE126" s="127"/>
      <c r="AF126" s="127" t="s">
        <v>3317</v>
      </c>
      <c r="AG126" s="127" t="s">
        <v>3313</v>
      </c>
      <c r="AH126" s="127" t="s">
        <v>3313</v>
      </c>
      <c r="AI126" s="127" t="s">
        <v>3314</v>
      </c>
      <c r="AJ126" s="127" t="s">
        <v>2342</v>
      </c>
      <c r="AK126" s="127" t="s">
        <v>3315</v>
      </c>
      <c r="AL126" s="127" t="s">
        <v>2342</v>
      </c>
      <c r="AM126" s="127" t="s">
        <v>2342</v>
      </c>
      <c r="AN126" s="127"/>
      <c r="AO126" s="127"/>
      <c r="AP126" s="127"/>
      <c r="AQ126" s="127"/>
      <c r="AR126" s="127" t="s">
        <v>2342</v>
      </c>
      <c r="AS126" s="127" t="s">
        <v>3309</v>
      </c>
      <c r="AT126" s="127" t="s">
        <v>2342</v>
      </c>
      <c r="AU126" s="127" t="s">
        <v>2342</v>
      </c>
      <c r="AV126" s="127">
        <v>0</v>
      </c>
      <c r="AW126" s="127"/>
      <c r="AX126" s="127"/>
      <c r="AY126" s="127"/>
      <c r="AZ126" s="127">
        <v>0</v>
      </c>
      <c r="BA126" s="127">
        <v>0</v>
      </c>
      <c r="BB126" s="127"/>
      <c r="BC126" s="127"/>
      <c r="BD126" s="127">
        <v>0</v>
      </c>
      <c r="BE126" s="127"/>
      <c r="BF126" s="127"/>
      <c r="BG126" s="127"/>
      <c r="BH126" s="127">
        <v>60000</v>
      </c>
      <c r="BI126" s="127"/>
      <c r="BJ126" s="127"/>
      <c r="BK126" s="127"/>
      <c r="BL126" s="127"/>
      <c r="BM126" s="127"/>
      <c r="BN126" s="127"/>
      <c r="BO126" s="127"/>
      <c r="BP126" s="127"/>
      <c r="BQ126" s="127"/>
      <c r="BR126" s="127"/>
      <c r="BS126" s="127"/>
      <c r="BT126" s="127"/>
      <c r="BU126" s="127"/>
      <c r="BV126" s="127"/>
      <c r="BW126" s="127"/>
      <c r="BX126" s="127">
        <v>0</v>
      </c>
      <c r="CD126" s="127"/>
      <c r="CF126" s="127"/>
      <c r="CG126" s="127"/>
    </row>
    <row r="127" spans="1:85">
      <c r="A127" s="126" t="s">
        <v>1583</v>
      </c>
      <c r="B127" s="8"/>
      <c r="C127" s="18"/>
      <c r="D127" s="8"/>
      <c r="E127" s="128"/>
      <c r="F127" s="128"/>
      <c r="G127" s="128"/>
      <c r="H127" s="127"/>
      <c r="I127" s="127"/>
      <c r="J127" s="127"/>
      <c r="K127" s="130"/>
      <c r="L127" s="127"/>
      <c r="M127" s="131"/>
      <c r="N127" s="127"/>
      <c r="O127" s="127"/>
      <c r="P127" s="127"/>
      <c r="Q127" s="127"/>
      <c r="R127" s="127"/>
      <c r="S127" s="130"/>
      <c r="T127" s="127"/>
      <c r="U127" s="127"/>
      <c r="V127" s="127"/>
      <c r="W127" s="127"/>
      <c r="X127" s="127"/>
      <c r="Y127" s="127">
        <v>31500</v>
      </c>
      <c r="Z127" s="127">
        <v>134000</v>
      </c>
      <c r="AA127" s="127" t="s">
        <v>2602</v>
      </c>
      <c r="AB127" s="127"/>
      <c r="AC127" s="127">
        <v>150000</v>
      </c>
      <c r="AD127" s="127"/>
      <c r="AE127" s="127" t="s">
        <v>3321</v>
      </c>
      <c r="AF127" s="127" t="s">
        <v>3322</v>
      </c>
      <c r="AG127" s="127"/>
      <c r="AH127" s="127"/>
      <c r="AI127" s="127"/>
      <c r="AJ127" s="127" t="s">
        <v>2342</v>
      </c>
      <c r="AK127" s="127"/>
      <c r="AL127" s="127"/>
      <c r="AM127" s="127"/>
      <c r="AN127" s="127"/>
      <c r="AO127" s="127" t="s">
        <v>3323</v>
      </c>
      <c r="AP127" s="127" t="s">
        <v>3324</v>
      </c>
      <c r="AQ127" s="127" t="s">
        <v>3325</v>
      </c>
      <c r="AR127" s="127" t="s">
        <v>2342</v>
      </c>
      <c r="AS127" s="127" t="s">
        <v>3309</v>
      </c>
      <c r="AT127" s="127" t="s">
        <v>2342</v>
      </c>
      <c r="AU127" s="127" t="s">
        <v>2342</v>
      </c>
      <c r="AV127" s="127"/>
      <c r="AW127" s="127"/>
      <c r="AX127" s="127" t="s">
        <v>3326</v>
      </c>
      <c r="AY127" s="127"/>
      <c r="AZ127" s="127"/>
      <c r="BA127" s="127"/>
      <c r="BB127" s="127"/>
      <c r="BC127" s="127"/>
      <c r="BD127" s="127"/>
      <c r="BE127" s="127"/>
      <c r="BF127" s="127"/>
      <c r="BG127" s="127"/>
      <c r="BH127" s="127"/>
      <c r="BI127" s="127"/>
      <c r="BJ127" s="127"/>
      <c r="BK127" s="127"/>
      <c r="BL127" s="127"/>
      <c r="BM127" s="127"/>
      <c r="BN127" s="127"/>
      <c r="BO127" s="127"/>
      <c r="BP127" s="127"/>
      <c r="BQ127" s="127"/>
      <c r="BR127" s="127"/>
      <c r="BS127" s="127"/>
      <c r="BT127" s="127"/>
      <c r="BU127" s="127"/>
      <c r="BV127" s="127"/>
      <c r="BW127" s="127"/>
      <c r="BX127" s="127"/>
      <c r="CD127" s="127"/>
      <c r="CF127" s="127"/>
      <c r="CG127" s="127"/>
    </row>
    <row r="128" spans="1:85">
      <c r="A128" s="126" t="s">
        <v>3327</v>
      </c>
      <c r="B128" s="8"/>
      <c r="C128" s="18"/>
      <c r="D128" s="8"/>
      <c r="E128" s="128">
        <v>0</v>
      </c>
      <c r="F128" s="128">
        <v>0</v>
      </c>
      <c r="G128" s="128"/>
      <c r="H128" s="127">
        <f>69300*2</f>
        <v>138600</v>
      </c>
      <c r="I128" s="127"/>
      <c r="J128" s="127">
        <v>64000</v>
      </c>
      <c r="K128" s="130">
        <v>211800</v>
      </c>
      <c r="L128" s="127">
        <v>85800</v>
      </c>
      <c r="M128" s="131"/>
      <c r="N128" s="127">
        <v>0</v>
      </c>
      <c r="O128" s="127"/>
      <c r="P128" s="127"/>
      <c r="Q128" s="127"/>
      <c r="R128" s="127"/>
      <c r="S128" s="130"/>
      <c r="T128" s="127"/>
      <c r="U128" s="127"/>
      <c r="V128" s="127"/>
      <c r="W128" s="127"/>
      <c r="X128" s="127"/>
      <c r="Y128" s="127"/>
      <c r="Z128" s="127"/>
      <c r="AA128" s="127"/>
      <c r="AB128" s="127"/>
      <c r="AC128" s="127">
        <v>150000</v>
      </c>
      <c r="AD128" s="127">
        <v>216000</v>
      </c>
      <c r="AE128" s="127"/>
      <c r="AF128" s="127" t="s">
        <v>3322</v>
      </c>
      <c r="AG128" s="127" t="s">
        <v>3328</v>
      </c>
      <c r="AH128" s="127"/>
      <c r="AI128" s="127" t="s">
        <v>3314</v>
      </c>
      <c r="AJ128" s="127" t="s">
        <v>2342</v>
      </c>
      <c r="AK128" s="127" t="s">
        <v>3315</v>
      </c>
      <c r="AL128" s="127" t="s">
        <v>3329</v>
      </c>
      <c r="AM128" s="127" t="s">
        <v>3329</v>
      </c>
      <c r="AN128" s="127"/>
      <c r="AO128" s="127"/>
      <c r="AP128" s="127"/>
      <c r="AQ128" s="127"/>
      <c r="AR128" s="127" t="s">
        <v>2342</v>
      </c>
      <c r="AS128" s="127" t="s">
        <v>3309</v>
      </c>
      <c r="AT128" s="127" t="s">
        <v>2342</v>
      </c>
      <c r="AU128" s="127" t="s">
        <v>2342</v>
      </c>
      <c r="AV128" s="127">
        <v>25000</v>
      </c>
      <c r="AW128" s="127"/>
      <c r="AX128" s="127">
        <v>120000</v>
      </c>
      <c r="AY128" s="127"/>
      <c r="AZ128" s="127"/>
      <c r="BA128" s="127">
        <v>50000</v>
      </c>
      <c r="BB128" s="127"/>
      <c r="BC128" s="127"/>
      <c r="BD128" s="127"/>
      <c r="BE128" s="127"/>
      <c r="BF128" s="127"/>
      <c r="BG128" s="127"/>
      <c r="BH128" s="127">
        <v>78000</v>
      </c>
      <c r="BI128" s="127"/>
      <c r="BJ128" s="127"/>
      <c r="BK128" s="127"/>
      <c r="BL128" s="127"/>
      <c r="BM128" s="127"/>
      <c r="BN128" s="127">
        <v>157200</v>
      </c>
      <c r="BO128" s="127"/>
      <c r="BP128" s="127"/>
      <c r="BQ128" s="127"/>
      <c r="BR128" s="127"/>
      <c r="BS128" s="127"/>
      <c r="BT128" s="127"/>
      <c r="BU128" s="127"/>
      <c r="BV128" s="127"/>
      <c r="BW128" s="127"/>
      <c r="BX128" s="127">
        <v>0</v>
      </c>
      <c r="CD128" s="127"/>
      <c r="CF128" s="127"/>
      <c r="CG128" s="127">
        <v>236100</v>
      </c>
    </row>
    <row r="129" spans="1:85">
      <c r="A129" s="126" t="s">
        <v>3330</v>
      </c>
      <c r="B129" s="8"/>
      <c r="C129" s="18"/>
      <c r="D129" s="8"/>
      <c r="E129" s="128">
        <v>0</v>
      </c>
      <c r="F129" s="128">
        <v>0</v>
      </c>
      <c r="G129" s="128"/>
      <c r="H129" s="127">
        <f t="shared" ref="H129:H133" si="0">69300*2</f>
        <v>138600</v>
      </c>
      <c r="I129" s="127"/>
      <c r="J129" s="127">
        <v>64000</v>
      </c>
      <c r="K129" s="130">
        <v>211800</v>
      </c>
      <c r="L129" s="127">
        <v>85800</v>
      </c>
      <c r="M129" s="131"/>
      <c r="N129" s="127">
        <v>0</v>
      </c>
      <c r="O129" s="127"/>
      <c r="P129" s="127"/>
      <c r="Q129" s="127"/>
      <c r="R129" s="127"/>
      <c r="S129" s="130"/>
      <c r="T129" s="127"/>
      <c r="U129" s="127"/>
      <c r="V129" s="127"/>
      <c r="W129" s="127"/>
      <c r="X129" s="127"/>
      <c r="Y129" s="127"/>
      <c r="Z129" s="127"/>
      <c r="AA129" s="127"/>
      <c r="AB129" s="127"/>
      <c r="AC129" s="127">
        <v>150000</v>
      </c>
      <c r="AD129" s="127">
        <v>221000</v>
      </c>
      <c r="AE129" s="127"/>
      <c r="AF129" s="127" t="s">
        <v>3322</v>
      </c>
      <c r="AG129" s="127" t="s">
        <v>3331</v>
      </c>
      <c r="AH129" s="127"/>
      <c r="AI129" s="127" t="s">
        <v>3314</v>
      </c>
      <c r="AJ129" s="127" t="s">
        <v>2342</v>
      </c>
      <c r="AK129" s="127" t="s">
        <v>3315</v>
      </c>
      <c r="AL129" s="127" t="s">
        <v>3329</v>
      </c>
      <c r="AM129" s="127" t="s">
        <v>3329</v>
      </c>
      <c r="AN129" s="127"/>
      <c r="AO129" s="127"/>
      <c r="AP129" s="127"/>
      <c r="AQ129" s="127"/>
      <c r="AR129" s="127" t="s">
        <v>2342</v>
      </c>
      <c r="AS129" s="127" t="s">
        <v>3309</v>
      </c>
      <c r="AT129" s="127" t="s">
        <v>2342</v>
      </c>
      <c r="AU129" s="127" t="s">
        <v>2342</v>
      </c>
      <c r="AV129" s="127">
        <v>25000</v>
      </c>
      <c r="AW129" s="127"/>
      <c r="AX129" s="127">
        <v>120000</v>
      </c>
      <c r="AY129" s="127"/>
      <c r="AZ129" s="127"/>
      <c r="BA129" s="127">
        <v>50000</v>
      </c>
      <c r="BB129" s="127"/>
      <c r="BC129" s="127"/>
      <c r="BD129" s="127"/>
      <c r="BE129" s="127"/>
      <c r="BF129" s="127"/>
      <c r="BG129" s="127"/>
      <c r="BH129" s="127">
        <v>78000</v>
      </c>
      <c r="BI129" s="127"/>
      <c r="BJ129" s="127"/>
      <c r="BK129" s="127"/>
      <c r="BL129" s="127"/>
      <c r="BM129" s="127"/>
      <c r="BN129" s="127">
        <v>157200</v>
      </c>
      <c r="BO129" s="127"/>
      <c r="BP129" s="127"/>
      <c r="BQ129" s="127"/>
      <c r="BR129" s="127"/>
      <c r="BS129" s="127"/>
      <c r="BT129" s="127"/>
      <c r="BU129" s="127"/>
      <c r="BV129" s="127"/>
      <c r="BW129" s="127"/>
      <c r="BX129" s="127">
        <v>0</v>
      </c>
      <c r="CD129" s="127"/>
      <c r="CF129" s="127"/>
      <c r="CG129" s="127">
        <v>236100</v>
      </c>
    </row>
    <row r="130" spans="1:85">
      <c r="A130" s="126" t="s">
        <v>3332</v>
      </c>
      <c r="B130" s="8"/>
      <c r="C130" s="18"/>
      <c r="D130" s="8"/>
      <c r="E130" s="128">
        <v>0</v>
      </c>
      <c r="F130" s="128">
        <v>0</v>
      </c>
      <c r="G130" s="128"/>
      <c r="H130" s="127">
        <f t="shared" si="0"/>
        <v>138600</v>
      </c>
      <c r="I130" s="127"/>
      <c r="J130" s="127">
        <v>64000</v>
      </c>
      <c r="K130" s="130">
        <v>211800</v>
      </c>
      <c r="L130" s="127">
        <v>85800</v>
      </c>
      <c r="M130" s="131"/>
      <c r="N130" s="127">
        <v>0</v>
      </c>
      <c r="O130" s="127"/>
      <c r="P130" s="127"/>
      <c r="Q130" s="127"/>
      <c r="R130" s="127"/>
      <c r="S130" s="130"/>
      <c r="T130" s="127"/>
      <c r="U130" s="127"/>
      <c r="V130" s="127"/>
      <c r="W130" s="127"/>
      <c r="X130" s="127"/>
      <c r="Y130" s="127"/>
      <c r="Z130" s="127"/>
      <c r="AA130" s="127"/>
      <c r="AB130" s="127"/>
      <c r="AC130" s="127">
        <v>150000</v>
      </c>
      <c r="AD130" s="127">
        <v>226000</v>
      </c>
      <c r="AE130" s="127"/>
      <c r="AF130" s="127" t="s">
        <v>3322</v>
      </c>
      <c r="AG130" s="127" t="s">
        <v>3331</v>
      </c>
      <c r="AH130" s="127"/>
      <c r="AI130" s="127" t="s">
        <v>3314</v>
      </c>
      <c r="AJ130" s="127" t="s">
        <v>2342</v>
      </c>
      <c r="AK130" s="127" t="s">
        <v>3315</v>
      </c>
      <c r="AL130" s="127" t="s">
        <v>3329</v>
      </c>
      <c r="AM130" s="127" t="s">
        <v>3329</v>
      </c>
      <c r="AN130" s="127"/>
      <c r="AO130" s="127"/>
      <c r="AP130" s="127"/>
      <c r="AQ130" s="127"/>
      <c r="AR130" s="127" t="s">
        <v>2342</v>
      </c>
      <c r="AS130" s="127" t="s">
        <v>3309</v>
      </c>
      <c r="AT130" s="127" t="s">
        <v>2342</v>
      </c>
      <c r="AU130" s="127" t="s">
        <v>2342</v>
      </c>
      <c r="AV130" s="127">
        <v>25000</v>
      </c>
      <c r="AW130" s="127"/>
      <c r="AX130" s="127">
        <v>120000</v>
      </c>
      <c r="AY130" s="127"/>
      <c r="AZ130" s="127"/>
      <c r="BA130" s="127">
        <v>50000</v>
      </c>
      <c r="BB130" s="127"/>
      <c r="BC130" s="127"/>
      <c r="BD130" s="127"/>
      <c r="BE130" s="127"/>
      <c r="BF130" s="127"/>
      <c r="BG130" s="127"/>
      <c r="BH130" s="127">
        <v>78000</v>
      </c>
      <c r="BI130" s="127"/>
      <c r="BJ130" s="127"/>
      <c r="BK130" s="127"/>
      <c r="BL130" s="127"/>
      <c r="BM130" s="127"/>
      <c r="BN130" s="127">
        <v>157200</v>
      </c>
      <c r="BO130" s="127"/>
      <c r="BP130" s="127"/>
      <c r="BQ130" s="127"/>
      <c r="BR130" s="127"/>
      <c r="BS130" s="127"/>
      <c r="BT130" s="127"/>
      <c r="BU130" s="127"/>
      <c r="BV130" s="127"/>
      <c r="BW130" s="127"/>
      <c r="BX130" s="127">
        <v>0</v>
      </c>
      <c r="CD130" s="127"/>
      <c r="CF130" s="127"/>
      <c r="CG130" s="127">
        <v>236100</v>
      </c>
    </row>
    <row r="131" spans="1:85">
      <c r="A131" s="126" t="s">
        <v>3333</v>
      </c>
      <c r="B131" s="8"/>
      <c r="C131" s="18"/>
      <c r="D131" s="8"/>
      <c r="E131" s="128">
        <v>0</v>
      </c>
      <c r="F131" s="128">
        <v>200000</v>
      </c>
      <c r="G131" s="128"/>
      <c r="H131" s="127">
        <f t="shared" si="0"/>
        <v>138600</v>
      </c>
      <c r="I131" s="127"/>
      <c r="J131" s="127">
        <v>64000</v>
      </c>
      <c r="K131" s="130">
        <v>211800</v>
      </c>
      <c r="L131" s="127">
        <v>85800</v>
      </c>
      <c r="M131" s="131"/>
      <c r="N131" s="127">
        <v>0</v>
      </c>
      <c r="O131" s="127"/>
      <c r="P131" s="127"/>
      <c r="Q131" s="127"/>
      <c r="R131" s="127"/>
      <c r="S131" s="130"/>
      <c r="T131" s="127"/>
      <c r="U131" s="127"/>
      <c r="V131" s="127"/>
      <c r="W131" s="127"/>
      <c r="X131" s="127"/>
      <c r="Y131" s="127"/>
      <c r="Z131" s="127"/>
      <c r="AA131" s="127"/>
      <c r="AB131" s="127"/>
      <c r="AC131" s="127">
        <v>160000</v>
      </c>
      <c r="AD131" s="127">
        <v>226000</v>
      </c>
      <c r="AE131" s="127"/>
      <c r="AF131" s="127" t="s">
        <v>3322</v>
      </c>
      <c r="AG131" s="127" t="s">
        <v>3331</v>
      </c>
      <c r="AH131" s="127"/>
      <c r="AI131" s="127" t="s">
        <v>3314</v>
      </c>
      <c r="AJ131" s="127" t="s">
        <v>2342</v>
      </c>
      <c r="AK131" s="127" t="s">
        <v>3315</v>
      </c>
      <c r="AL131" s="127" t="s">
        <v>3329</v>
      </c>
      <c r="AM131" s="127" t="s">
        <v>3329</v>
      </c>
      <c r="AN131" s="127"/>
      <c r="AO131" s="127"/>
      <c r="AP131" s="127"/>
      <c r="AQ131" s="127"/>
      <c r="AR131" s="127" t="s">
        <v>2342</v>
      </c>
      <c r="AS131" s="127" t="s">
        <v>3309</v>
      </c>
      <c r="AT131" s="127" t="s">
        <v>2342</v>
      </c>
      <c r="AU131" s="127" t="s">
        <v>2342</v>
      </c>
      <c r="AV131" s="127">
        <v>25000</v>
      </c>
      <c r="AW131" s="127"/>
      <c r="AX131" s="127">
        <v>120000</v>
      </c>
      <c r="AY131" s="127"/>
      <c r="AZ131" s="127"/>
      <c r="BA131" s="127">
        <v>50000</v>
      </c>
      <c r="BB131" s="127"/>
      <c r="BC131" s="127"/>
      <c r="BD131" s="127"/>
      <c r="BE131" s="127"/>
      <c r="BF131" s="127"/>
      <c r="BG131" s="127"/>
      <c r="BH131" s="127">
        <v>78000</v>
      </c>
      <c r="BI131" s="127"/>
      <c r="BJ131" s="127"/>
      <c r="BK131" s="127"/>
      <c r="BL131" s="127"/>
      <c r="BM131" s="127"/>
      <c r="BN131" s="127">
        <v>157200</v>
      </c>
      <c r="BO131" s="127"/>
      <c r="BP131" s="127"/>
      <c r="BQ131" s="127"/>
      <c r="BR131" s="127"/>
      <c r="BS131" s="127"/>
      <c r="BT131" s="127"/>
      <c r="BU131" s="127"/>
      <c r="BV131" s="127"/>
      <c r="BW131" s="127"/>
      <c r="BX131" s="127">
        <v>0</v>
      </c>
      <c r="CD131" s="127"/>
      <c r="CF131" s="127"/>
      <c r="CG131" s="127">
        <v>236100</v>
      </c>
    </row>
    <row r="132" spans="1:85">
      <c r="A132" s="126" t="s">
        <v>3334</v>
      </c>
      <c r="B132" s="8"/>
      <c r="C132" s="18"/>
      <c r="D132" s="8"/>
      <c r="E132" s="128">
        <v>0</v>
      </c>
      <c r="F132" s="128">
        <v>200000</v>
      </c>
      <c r="G132" s="128"/>
      <c r="H132" s="127">
        <f t="shared" si="0"/>
        <v>138600</v>
      </c>
      <c r="I132" s="127"/>
      <c r="J132" s="127">
        <v>64000</v>
      </c>
      <c r="K132" s="130">
        <v>211800</v>
      </c>
      <c r="L132" s="127">
        <v>85800</v>
      </c>
      <c r="M132" s="131"/>
      <c r="N132" s="127">
        <v>0</v>
      </c>
      <c r="O132" s="127"/>
      <c r="P132" s="127"/>
      <c r="Q132" s="127"/>
      <c r="R132" s="127"/>
      <c r="S132" s="130"/>
      <c r="T132" s="127"/>
      <c r="U132" s="127"/>
      <c r="V132" s="127"/>
      <c r="W132" s="127"/>
      <c r="X132" s="127"/>
      <c r="Y132" s="127"/>
      <c r="Z132" s="127"/>
      <c r="AA132" s="127"/>
      <c r="AB132" s="127"/>
      <c r="AC132" s="127">
        <v>160000</v>
      </c>
      <c r="AD132" s="127">
        <v>226000</v>
      </c>
      <c r="AE132" s="127"/>
      <c r="AF132" s="127" t="s">
        <v>3322</v>
      </c>
      <c r="AG132" s="127" t="s">
        <v>3331</v>
      </c>
      <c r="AH132" s="127"/>
      <c r="AI132" s="127" t="s">
        <v>3314</v>
      </c>
      <c r="AJ132" s="127" t="s">
        <v>2342</v>
      </c>
      <c r="AK132" s="127" t="s">
        <v>3315</v>
      </c>
      <c r="AL132" s="127" t="s">
        <v>3329</v>
      </c>
      <c r="AM132" s="127" t="s">
        <v>3329</v>
      </c>
      <c r="AN132" s="127"/>
      <c r="AO132" s="127"/>
      <c r="AP132" s="127"/>
      <c r="AQ132" s="127"/>
      <c r="AR132" s="127" t="s">
        <v>2342</v>
      </c>
      <c r="AS132" s="127" t="s">
        <v>3309</v>
      </c>
      <c r="AT132" s="127" t="s">
        <v>2342</v>
      </c>
      <c r="AU132" s="127" t="s">
        <v>2342</v>
      </c>
      <c r="AV132" s="127">
        <v>25000</v>
      </c>
      <c r="AW132" s="127"/>
      <c r="AX132" s="127">
        <v>120000</v>
      </c>
      <c r="AY132" s="127"/>
      <c r="AZ132" s="127"/>
      <c r="BA132" s="127">
        <v>50000</v>
      </c>
      <c r="BB132" s="127"/>
      <c r="BC132" s="127"/>
      <c r="BD132" s="127"/>
      <c r="BE132" s="127"/>
      <c r="BF132" s="127"/>
      <c r="BG132" s="127"/>
      <c r="BH132" s="127">
        <v>78000</v>
      </c>
      <c r="BI132" s="127"/>
      <c r="BJ132" s="127"/>
      <c r="BK132" s="127"/>
      <c r="BL132" s="127"/>
      <c r="BM132" s="127"/>
      <c r="BN132" s="127">
        <v>157200</v>
      </c>
      <c r="BO132" s="127"/>
      <c r="BP132" s="127"/>
      <c r="BQ132" s="127"/>
      <c r="BR132" s="127"/>
      <c r="BS132" s="127"/>
      <c r="BT132" s="127"/>
      <c r="BU132" s="127"/>
      <c r="BV132" s="127"/>
      <c r="BW132" s="127"/>
      <c r="BX132" s="127">
        <v>0</v>
      </c>
      <c r="CD132" s="127"/>
      <c r="CF132" s="127"/>
      <c r="CG132" s="127">
        <v>236100</v>
      </c>
    </row>
    <row r="133" spans="1:85">
      <c r="A133" s="126" t="s">
        <v>3335</v>
      </c>
      <c r="B133" s="8"/>
      <c r="C133" s="18"/>
      <c r="D133" s="8"/>
      <c r="E133" s="128">
        <v>0</v>
      </c>
      <c r="F133" s="128">
        <v>200000</v>
      </c>
      <c r="G133" s="128"/>
      <c r="H133" s="127">
        <f t="shared" si="0"/>
        <v>138600</v>
      </c>
      <c r="I133" s="127"/>
      <c r="J133" s="127">
        <v>64000</v>
      </c>
      <c r="K133" s="130">
        <v>211800</v>
      </c>
      <c r="L133" s="127">
        <v>85800</v>
      </c>
      <c r="M133" s="131"/>
      <c r="N133" s="127">
        <v>0</v>
      </c>
      <c r="O133" s="127"/>
      <c r="P133" s="127"/>
      <c r="Q133" s="127"/>
      <c r="R133" s="127"/>
      <c r="S133" s="130"/>
      <c r="T133" s="127"/>
      <c r="U133" s="127"/>
      <c r="V133" s="127"/>
      <c r="W133" s="127"/>
      <c r="X133" s="127"/>
      <c r="Y133" s="127"/>
      <c r="Z133" s="127"/>
      <c r="AA133" s="127"/>
      <c r="AB133" s="127"/>
      <c r="AC133" s="127">
        <v>160000</v>
      </c>
      <c r="AD133" s="127">
        <v>226000</v>
      </c>
      <c r="AE133" s="127"/>
      <c r="AF133" s="127" t="s">
        <v>3322</v>
      </c>
      <c r="AG133" s="127" t="s">
        <v>3336</v>
      </c>
      <c r="AH133" s="127"/>
      <c r="AI133" s="127" t="s">
        <v>3314</v>
      </c>
      <c r="AJ133" s="127" t="s">
        <v>2342</v>
      </c>
      <c r="AK133" s="127" t="s">
        <v>3315</v>
      </c>
      <c r="AL133" s="127" t="s">
        <v>3329</v>
      </c>
      <c r="AM133" s="127" t="s">
        <v>3329</v>
      </c>
      <c r="AN133" s="127"/>
      <c r="AO133" s="127"/>
      <c r="AP133" s="127"/>
      <c r="AQ133" s="127"/>
      <c r="AR133" s="127" t="s">
        <v>2342</v>
      </c>
      <c r="AS133" s="127" t="s">
        <v>3309</v>
      </c>
      <c r="AT133" s="127" t="s">
        <v>2342</v>
      </c>
      <c r="AU133" s="127" t="s">
        <v>2342</v>
      </c>
      <c r="AV133" s="127">
        <v>25000</v>
      </c>
      <c r="AW133" s="127"/>
      <c r="AX133" s="127">
        <v>120000</v>
      </c>
      <c r="AY133" s="127"/>
      <c r="AZ133" s="127"/>
      <c r="BA133" s="127">
        <v>50000</v>
      </c>
      <c r="BB133" s="127"/>
      <c r="BC133" s="127"/>
      <c r="BD133" s="127"/>
      <c r="BE133" s="127"/>
      <c r="BF133" s="127"/>
      <c r="BG133" s="127"/>
      <c r="BH133" s="127">
        <v>78000</v>
      </c>
      <c r="BI133" s="127"/>
      <c r="BJ133" s="127"/>
      <c r="BK133" s="127"/>
      <c r="BL133" s="127"/>
      <c r="BM133" s="127"/>
      <c r="BN133" s="127">
        <v>157200</v>
      </c>
      <c r="BO133" s="127"/>
      <c r="BP133" s="127"/>
      <c r="BQ133" s="127"/>
      <c r="BR133" s="127"/>
      <c r="BS133" s="127"/>
      <c r="BT133" s="127"/>
      <c r="BU133" s="127"/>
      <c r="BV133" s="127"/>
      <c r="BW133" s="127"/>
      <c r="BX133" s="127">
        <v>0</v>
      </c>
      <c r="CD133" s="127"/>
      <c r="CF133" s="127"/>
      <c r="CG133" s="127">
        <v>236100</v>
      </c>
    </row>
    <row r="134" spans="1:85">
      <c r="A134" s="126" t="s">
        <v>1714</v>
      </c>
      <c r="B134" s="8"/>
      <c r="C134" s="18"/>
      <c r="D134" s="8"/>
      <c r="E134" s="128"/>
      <c r="F134" s="128"/>
      <c r="G134" s="128"/>
      <c r="H134" s="127"/>
      <c r="I134" s="127"/>
      <c r="J134" s="127"/>
      <c r="K134" s="130"/>
      <c r="L134" s="127"/>
      <c r="M134" s="131"/>
      <c r="N134" s="127"/>
      <c r="O134" s="127"/>
      <c r="P134" s="127"/>
      <c r="Q134" s="127"/>
      <c r="R134" s="127"/>
      <c r="S134" s="130"/>
      <c r="T134" s="127"/>
      <c r="U134" s="127"/>
      <c r="V134" s="127"/>
      <c r="W134" s="127"/>
      <c r="X134" s="127"/>
      <c r="Y134" s="127">
        <v>50300</v>
      </c>
      <c r="Z134" s="127">
        <v>144000</v>
      </c>
      <c r="AA134" s="127"/>
      <c r="AB134" s="127"/>
      <c r="AC134" s="127">
        <v>180000</v>
      </c>
      <c r="AD134" s="127"/>
      <c r="AE134" s="127" t="s">
        <v>3337</v>
      </c>
      <c r="AF134" s="127" t="s">
        <v>3338</v>
      </c>
      <c r="AG134" s="127" t="s">
        <v>3336</v>
      </c>
      <c r="AH134" s="127"/>
      <c r="AI134" s="127"/>
      <c r="AJ134" s="127"/>
      <c r="AK134" s="127"/>
      <c r="AL134" s="127"/>
      <c r="AM134" s="127"/>
      <c r="AN134" s="127"/>
      <c r="AO134" s="127" t="s">
        <v>3339</v>
      </c>
      <c r="AP134" s="127" t="s">
        <v>3324</v>
      </c>
      <c r="AQ134" s="127" t="s">
        <v>3340</v>
      </c>
      <c r="AR134" s="127" t="s">
        <v>2342</v>
      </c>
      <c r="AS134" s="127" t="s">
        <v>3309</v>
      </c>
      <c r="AT134" s="127" t="s">
        <v>2342</v>
      </c>
      <c r="AU134" s="127" t="s">
        <v>2342</v>
      </c>
      <c r="AV134" s="127"/>
      <c r="AW134" s="127"/>
      <c r="AX134" s="127" t="s">
        <v>3341</v>
      </c>
      <c r="AY134" s="127"/>
      <c r="AZ134" s="127"/>
      <c r="BA134" s="127"/>
      <c r="BB134" s="127"/>
      <c r="BC134" s="127"/>
      <c r="BD134" s="127"/>
      <c r="BE134" s="127"/>
      <c r="BF134" s="127"/>
      <c r="BG134" s="127"/>
      <c r="BH134" s="127"/>
      <c r="BI134" s="127"/>
      <c r="BJ134" s="127"/>
      <c r="BK134" s="127"/>
      <c r="BL134" s="127"/>
      <c r="BM134" s="127"/>
      <c r="BN134" s="127"/>
      <c r="BO134" s="127"/>
      <c r="BP134" s="127"/>
      <c r="BQ134" s="127"/>
      <c r="BR134" s="127"/>
      <c r="BS134" s="127"/>
      <c r="BT134" s="127"/>
      <c r="BU134" s="127"/>
      <c r="BV134" s="127"/>
      <c r="BW134" s="127"/>
      <c r="BX134" s="127"/>
      <c r="CD134" s="127"/>
      <c r="CF134" s="127"/>
      <c r="CG134" s="127"/>
    </row>
    <row r="135" spans="1:85">
      <c r="A135" s="126" t="s">
        <v>3342</v>
      </c>
      <c r="B135" s="8"/>
      <c r="C135" s="18"/>
      <c r="D135" s="8"/>
      <c r="E135" s="128">
        <v>0</v>
      </c>
      <c r="F135" s="128">
        <v>220000</v>
      </c>
      <c r="G135" s="128">
        <v>138000</v>
      </c>
      <c r="H135" s="127">
        <f t="shared" ref="H135:H137" si="1">69300*2</f>
        <v>138600</v>
      </c>
      <c r="I135" s="127"/>
      <c r="J135" s="127">
        <v>68000</v>
      </c>
      <c r="K135" s="130">
        <v>211800</v>
      </c>
      <c r="L135" s="127">
        <v>85800</v>
      </c>
      <c r="M135" s="131">
        <v>2200</v>
      </c>
      <c r="N135" s="127">
        <v>0</v>
      </c>
      <c r="O135" s="127"/>
      <c r="P135" s="127"/>
      <c r="Q135" s="127"/>
      <c r="R135" s="127"/>
      <c r="S135" s="130"/>
      <c r="T135" s="127"/>
      <c r="U135" s="127"/>
      <c r="V135" s="127"/>
      <c r="W135" s="127"/>
      <c r="X135" s="127"/>
      <c r="Y135" s="127"/>
      <c r="Z135" s="127"/>
      <c r="AA135" s="127"/>
      <c r="AB135" s="127"/>
      <c r="AC135" s="127">
        <v>180000</v>
      </c>
      <c r="AD135" s="127">
        <v>241000</v>
      </c>
      <c r="AE135" s="127"/>
      <c r="AF135" s="127" t="s">
        <v>3338</v>
      </c>
      <c r="AG135" s="127" t="s">
        <v>3336</v>
      </c>
      <c r="AH135" s="127"/>
      <c r="AI135" s="127" t="s">
        <v>3343</v>
      </c>
      <c r="AJ135" s="127" t="s">
        <v>3309</v>
      </c>
      <c r="AK135" s="127" t="s">
        <v>3311</v>
      </c>
      <c r="AL135" s="127" t="s">
        <v>2342</v>
      </c>
      <c r="AM135" s="127" t="s">
        <v>3329</v>
      </c>
      <c r="AN135" s="127"/>
      <c r="AO135" s="127"/>
      <c r="AP135" s="127"/>
      <c r="AQ135" s="127"/>
      <c r="AR135" s="127" t="s">
        <v>2342</v>
      </c>
      <c r="AS135" s="127" t="s">
        <v>3309</v>
      </c>
      <c r="AT135" s="127" t="s">
        <v>2342</v>
      </c>
      <c r="AU135" s="127" t="s">
        <v>2342</v>
      </c>
      <c r="AV135" s="127">
        <v>25000</v>
      </c>
      <c r="AW135" s="127"/>
      <c r="AX135" s="127">
        <v>155000</v>
      </c>
      <c r="AY135" s="127"/>
      <c r="AZ135" s="127"/>
      <c r="BA135" s="127">
        <v>53000</v>
      </c>
      <c r="BB135" s="127"/>
      <c r="BC135" s="127"/>
      <c r="BD135" s="127"/>
      <c r="BE135" s="127"/>
      <c r="BF135" s="127"/>
      <c r="BG135" s="127"/>
      <c r="BH135" s="127">
        <v>80000</v>
      </c>
      <c r="BI135" s="127"/>
      <c r="BJ135" s="127"/>
      <c r="BK135" s="127"/>
      <c r="BL135" s="127"/>
      <c r="BM135" s="127"/>
      <c r="BN135" s="127"/>
      <c r="BO135" s="127">
        <v>152600</v>
      </c>
      <c r="BP135" s="127">
        <v>120000</v>
      </c>
      <c r="BQ135" s="127"/>
      <c r="BR135" s="127"/>
      <c r="BS135" s="127"/>
      <c r="BT135" s="127"/>
      <c r="BU135" s="127"/>
      <c r="BV135" s="127"/>
      <c r="BW135" s="127"/>
      <c r="BX135" s="127">
        <v>0</v>
      </c>
      <c r="CD135" s="127"/>
      <c r="CF135" s="127"/>
      <c r="CG135" s="127">
        <v>236100</v>
      </c>
    </row>
    <row r="136" spans="1:85">
      <c r="A136" s="126" t="s">
        <v>3344</v>
      </c>
      <c r="B136" s="8"/>
      <c r="C136" s="18"/>
      <c r="D136" s="8"/>
      <c r="E136" s="128">
        <v>0</v>
      </c>
      <c r="F136" s="128">
        <v>220000</v>
      </c>
      <c r="G136" s="128">
        <v>138000</v>
      </c>
      <c r="H136" s="127">
        <f t="shared" si="1"/>
        <v>138600</v>
      </c>
      <c r="I136" s="127"/>
      <c r="J136" s="127">
        <v>68000</v>
      </c>
      <c r="K136" s="130">
        <v>211800</v>
      </c>
      <c r="L136" s="127">
        <v>85800</v>
      </c>
      <c r="M136" s="131">
        <v>2200</v>
      </c>
      <c r="N136" s="127">
        <v>0</v>
      </c>
      <c r="O136" s="127"/>
      <c r="P136" s="127"/>
      <c r="Q136" s="127"/>
      <c r="R136" s="127"/>
      <c r="S136" s="130"/>
      <c r="T136" s="127"/>
      <c r="U136" s="127"/>
      <c r="V136" s="127"/>
      <c r="W136" s="127"/>
      <c r="X136" s="127"/>
      <c r="Y136" s="127"/>
      <c r="Z136" s="127"/>
      <c r="AA136" s="127"/>
      <c r="AB136" s="127"/>
      <c r="AC136" s="127">
        <v>180000</v>
      </c>
      <c r="AD136" s="127">
        <v>241000</v>
      </c>
      <c r="AE136" s="127"/>
      <c r="AF136" s="127" t="s">
        <v>3338</v>
      </c>
      <c r="AG136" s="127" t="s">
        <v>3336</v>
      </c>
      <c r="AH136" s="127"/>
      <c r="AI136" s="127" t="s">
        <v>3343</v>
      </c>
      <c r="AJ136" s="127" t="s">
        <v>3345</v>
      </c>
      <c r="AK136" s="127" t="s">
        <v>3311</v>
      </c>
      <c r="AL136" s="127" t="s">
        <v>2342</v>
      </c>
      <c r="AM136" s="127" t="s">
        <v>3329</v>
      </c>
      <c r="AN136" s="127"/>
      <c r="AO136" s="127"/>
      <c r="AP136" s="127"/>
      <c r="AQ136" s="127"/>
      <c r="AR136" s="127" t="s">
        <v>2342</v>
      </c>
      <c r="AS136" s="127" t="s">
        <v>3309</v>
      </c>
      <c r="AT136" s="127" t="s">
        <v>2342</v>
      </c>
      <c r="AU136" s="127" t="s">
        <v>2342</v>
      </c>
      <c r="AV136" s="127">
        <v>25000</v>
      </c>
      <c r="AW136" s="127"/>
      <c r="AX136" s="127">
        <v>155000</v>
      </c>
      <c r="AY136" s="127"/>
      <c r="AZ136" s="127"/>
      <c r="BA136" s="127">
        <v>53000</v>
      </c>
      <c r="BB136" s="127"/>
      <c r="BC136" s="127"/>
      <c r="BD136" s="127"/>
      <c r="BE136" s="127"/>
      <c r="BF136" s="127"/>
      <c r="BG136" s="127"/>
      <c r="BH136" s="127">
        <v>80000</v>
      </c>
      <c r="BI136" s="127"/>
      <c r="BJ136" s="127"/>
      <c r="BK136" s="127"/>
      <c r="BL136" s="127"/>
      <c r="BM136" s="127"/>
      <c r="BN136" s="127"/>
      <c r="BO136" s="127">
        <v>152600</v>
      </c>
      <c r="BP136" s="127">
        <v>120000</v>
      </c>
      <c r="BQ136" s="127"/>
      <c r="BR136" s="127"/>
      <c r="BS136" s="127"/>
      <c r="BT136" s="127"/>
      <c r="BU136" s="127"/>
      <c r="BV136" s="127"/>
      <c r="BW136" s="127"/>
      <c r="BX136" s="127">
        <v>0</v>
      </c>
      <c r="CD136" s="127"/>
      <c r="CF136" s="127"/>
      <c r="CG136" s="127">
        <v>236100</v>
      </c>
    </row>
    <row r="137" spans="1:85">
      <c r="A137" s="126" t="s">
        <v>3346</v>
      </c>
      <c r="B137" s="8"/>
      <c r="C137" s="18"/>
      <c r="D137" s="8"/>
      <c r="E137" s="128">
        <v>0</v>
      </c>
      <c r="F137" s="128">
        <v>220000</v>
      </c>
      <c r="G137" s="128">
        <v>138000</v>
      </c>
      <c r="H137" s="127">
        <f t="shared" si="1"/>
        <v>138600</v>
      </c>
      <c r="I137" s="127"/>
      <c r="J137" s="127">
        <v>68000</v>
      </c>
      <c r="K137" s="130">
        <v>211800</v>
      </c>
      <c r="L137" s="127">
        <v>85800</v>
      </c>
      <c r="M137" s="131">
        <v>2200</v>
      </c>
      <c r="N137" s="127">
        <v>0</v>
      </c>
      <c r="O137" s="127"/>
      <c r="P137" s="127"/>
      <c r="Q137" s="127"/>
      <c r="R137" s="127"/>
      <c r="S137" s="130"/>
      <c r="T137" s="127"/>
      <c r="U137" s="127"/>
      <c r="V137" s="127"/>
      <c r="W137" s="127"/>
      <c r="X137" s="127"/>
      <c r="Y137" s="127"/>
      <c r="Z137" s="127"/>
      <c r="AA137" s="127"/>
      <c r="AB137" s="127"/>
      <c r="AC137" s="127">
        <v>180000</v>
      </c>
      <c r="AD137" s="127">
        <v>241000</v>
      </c>
      <c r="AE137" s="127"/>
      <c r="AF137" s="127" t="s">
        <v>3347</v>
      </c>
      <c r="AG137" s="127" t="s">
        <v>3348</v>
      </c>
      <c r="AH137" s="127"/>
      <c r="AI137" s="127" t="s">
        <v>3343</v>
      </c>
      <c r="AJ137" s="127" t="s">
        <v>3349</v>
      </c>
      <c r="AK137" s="127" t="s">
        <v>3311</v>
      </c>
      <c r="AL137" s="127" t="s">
        <v>2342</v>
      </c>
      <c r="AM137" s="127" t="s">
        <v>3329</v>
      </c>
      <c r="AN137" s="127" t="s">
        <v>3350</v>
      </c>
      <c r="AO137" s="127"/>
      <c r="AP137" s="127"/>
      <c r="AQ137" s="127"/>
      <c r="AR137" s="127" t="s">
        <v>2342</v>
      </c>
      <c r="AS137" s="127" t="s">
        <v>3309</v>
      </c>
      <c r="AT137" s="127" t="s">
        <v>2342</v>
      </c>
      <c r="AU137" s="127" t="s">
        <v>2342</v>
      </c>
      <c r="AV137" s="127">
        <v>25000</v>
      </c>
      <c r="AW137" s="127"/>
      <c r="AX137" s="127">
        <v>155000</v>
      </c>
      <c r="AY137" s="127"/>
      <c r="AZ137" s="127"/>
      <c r="BA137" s="127">
        <v>53000</v>
      </c>
      <c r="BB137" s="127"/>
      <c r="BC137" s="127"/>
      <c r="BD137" s="127"/>
      <c r="BE137" s="127"/>
      <c r="BF137" s="127"/>
      <c r="BG137" s="127"/>
      <c r="BH137" s="127">
        <v>80000</v>
      </c>
      <c r="BI137" s="127"/>
      <c r="BJ137" s="127"/>
      <c r="BK137" s="127"/>
      <c r="BL137" s="127"/>
      <c r="BM137" s="127"/>
      <c r="BN137" s="127"/>
      <c r="BO137" s="127">
        <v>152600</v>
      </c>
      <c r="BP137" s="127">
        <v>140000</v>
      </c>
      <c r="BQ137" s="127"/>
      <c r="BR137" s="127"/>
      <c r="BS137" s="127"/>
      <c r="BT137" s="127"/>
      <c r="BU137" s="127"/>
      <c r="BV137" s="127"/>
      <c r="BW137" s="127"/>
      <c r="BX137" s="127">
        <v>0</v>
      </c>
      <c r="CD137" s="127"/>
      <c r="CF137" s="127"/>
      <c r="CG137" s="127">
        <v>256700</v>
      </c>
    </row>
    <row r="138" spans="1:85">
      <c r="A138" s="126" t="s">
        <v>1614</v>
      </c>
      <c r="B138" s="8"/>
      <c r="C138" s="18"/>
      <c r="D138" s="8"/>
      <c r="E138" s="128"/>
      <c r="F138" s="128"/>
      <c r="G138" s="128"/>
      <c r="H138" s="127"/>
      <c r="I138" s="127"/>
      <c r="J138" s="127"/>
      <c r="K138" s="130"/>
      <c r="L138" s="127"/>
      <c r="M138" s="131"/>
      <c r="N138" s="127"/>
      <c r="O138" s="127"/>
      <c r="P138" s="127"/>
      <c r="Q138" s="127"/>
      <c r="R138" s="127"/>
      <c r="S138" s="130"/>
      <c r="T138" s="127"/>
      <c r="U138" s="127"/>
      <c r="V138" s="127"/>
      <c r="W138" s="127"/>
      <c r="X138" s="127"/>
      <c r="Y138" s="127">
        <v>57500</v>
      </c>
      <c r="Z138" s="127"/>
      <c r="AA138" s="127" t="s">
        <v>2602</v>
      </c>
      <c r="AB138" s="127"/>
      <c r="AC138" s="127">
        <v>195000</v>
      </c>
      <c r="AD138" s="127"/>
      <c r="AE138" s="127"/>
      <c r="AF138" s="127" t="s">
        <v>3347</v>
      </c>
      <c r="AG138" s="127" t="s">
        <v>3348</v>
      </c>
      <c r="AH138" s="127"/>
      <c r="AI138" s="127"/>
      <c r="AJ138" s="127"/>
      <c r="AK138" s="127"/>
      <c r="AL138" s="127"/>
      <c r="AM138" s="127"/>
      <c r="AN138" s="127" t="s">
        <v>3351</v>
      </c>
      <c r="AO138" s="127" t="s">
        <v>3352</v>
      </c>
      <c r="AP138" s="127" t="s">
        <v>3352</v>
      </c>
      <c r="AQ138" s="127" t="s">
        <v>3352</v>
      </c>
      <c r="AR138" s="127"/>
      <c r="AS138" s="127" t="s">
        <v>3309</v>
      </c>
      <c r="AT138" s="127"/>
      <c r="AU138" s="127" t="s">
        <v>2606</v>
      </c>
      <c r="AV138" s="127"/>
      <c r="AW138" s="127"/>
      <c r="AX138" s="127" t="s">
        <v>3353</v>
      </c>
      <c r="AY138" s="127"/>
      <c r="AZ138" s="127"/>
      <c r="BA138" s="127"/>
      <c r="BB138" s="127" t="s">
        <v>3354</v>
      </c>
      <c r="BC138" s="127"/>
      <c r="BD138" s="127"/>
      <c r="BE138" s="127"/>
      <c r="BF138" s="127"/>
      <c r="BG138" s="127"/>
      <c r="BH138" s="127"/>
      <c r="BI138" s="127"/>
      <c r="BJ138" s="127"/>
      <c r="BK138" s="127"/>
      <c r="BL138" s="127"/>
      <c r="BM138" s="127"/>
      <c r="BN138" s="127"/>
      <c r="BO138" s="127"/>
      <c r="BP138" s="127"/>
      <c r="BQ138" s="127"/>
      <c r="BR138" s="127"/>
      <c r="BS138" s="127"/>
      <c r="BT138" s="127"/>
      <c r="BU138" s="127"/>
      <c r="BV138" s="127"/>
      <c r="BW138" s="127"/>
      <c r="BX138" s="127"/>
      <c r="CD138" s="127"/>
      <c r="CF138" s="127"/>
      <c r="CG138" s="127"/>
    </row>
    <row r="139" spans="1:85">
      <c r="A139" s="126" t="s">
        <v>3355</v>
      </c>
      <c r="B139" s="8"/>
      <c r="C139" s="18"/>
      <c r="D139" s="8"/>
      <c r="E139" s="132">
        <v>190700</v>
      </c>
      <c r="F139" s="132">
        <v>220000</v>
      </c>
      <c r="G139" s="128">
        <v>138000</v>
      </c>
      <c r="H139" s="133">
        <f>114000*2</f>
        <v>228000</v>
      </c>
      <c r="I139" s="133"/>
      <c r="J139" s="133"/>
      <c r="K139" s="136"/>
      <c r="L139" s="133"/>
      <c r="M139" s="137"/>
      <c r="N139" s="133">
        <v>130000</v>
      </c>
      <c r="O139" s="133">
        <v>115000</v>
      </c>
      <c r="P139" s="133">
        <v>168000</v>
      </c>
      <c r="Q139" s="133"/>
      <c r="R139" s="133"/>
      <c r="S139" s="136" t="s">
        <v>3356</v>
      </c>
      <c r="T139" s="133" t="s">
        <v>3356</v>
      </c>
      <c r="U139" s="133">
        <v>138000</v>
      </c>
      <c r="V139" s="133"/>
      <c r="W139" s="133"/>
      <c r="X139" s="133"/>
      <c r="Y139" s="133"/>
      <c r="Z139" s="133"/>
      <c r="AA139" s="133"/>
      <c r="AB139" s="133"/>
      <c r="AC139" s="133">
        <v>195000</v>
      </c>
      <c r="AD139" s="133">
        <v>260000</v>
      </c>
      <c r="AE139" s="133"/>
      <c r="AF139" s="133" t="s">
        <v>3347</v>
      </c>
      <c r="AG139" s="133" t="s">
        <v>3348</v>
      </c>
      <c r="AH139" s="133"/>
      <c r="AI139" s="133" t="s">
        <v>3343</v>
      </c>
      <c r="AJ139" s="133" t="s">
        <v>3357</v>
      </c>
      <c r="AK139" s="133" t="s">
        <v>2342</v>
      </c>
      <c r="AL139" s="133" t="s">
        <v>2342</v>
      </c>
      <c r="AM139" s="133" t="s">
        <v>3358</v>
      </c>
      <c r="AN139" s="133"/>
      <c r="AO139" s="133"/>
      <c r="AP139" s="133"/>
      <c r="AQ139" s="133"/>
      <c r="AR139" s="133">
        <v>150000</v>
      </c>
      <c r="AS139" s="133" t="s">
        <v>3309</v>
      </c>
      <c r="AT139" s="133">
        <v>1711</v>
      </c>
      <c r="AU139" s="133" t="s">
        <v>3359</v>
      </c>
      <c r="AV139" s="133"/>
      <c r="AW139" s="133"/>
      <c r="AX139" s="133">
        <v>183000</v>
      </c>
      <c r="AY139" s="133"/>
      <c r="AZ139" s="133"/>
      <c r="BA139" s="133"/>
      <c r="BB139" s="133">
        <v>94000</v>
      </c>
      <c r="BC139" s="133"/>
      <c r="BD139" s="133">
        <v>80000</v>
      </c>
      <c r="BE139" s="133"/>
      <c r="BF139" s="133"/>
      <c r="BG139" s="133"/>
      <c r="BH139" s="133">
        <v>90000</v>
      </c>
      <c r="BI139" s="133"/>
      <c r="BJ139" s="133"/>
      <c r="BK139" s="133"/>
      <c r="BL139" s="133"/>
      <c r="BM139" s="133"/>
      <c r="BN139" s="133"/>
      <c r="BO139" s="133"/>
      <c r="BP139" s="133">
        <v>140000</v>
      </c>
      <c r="BQ139" s="133"/>
      <c r="BR139" s="133"/>
      <c r="BS139" s="133"/>
      <c r="BT139" s="133">
        <v>37000</v>
      </c>
      <c r="BU139" s="133"/>
      <c r="BV139" s="133">
        <v>78000</v>
      </c>
      <c r="BW139" s="133">
        <v>80000</v>
      </c>
      <c r="BX139" s="133">
        <v>108000</v>
      </c>
      <c r="CD139" s="133"/>
      <c r="CF139" s="133"/>
      <c r="CG139" s="133">
        <v>256700</v>
      </c>
    </row>
    <row r="140" spans="1:85">
      <c r="A140" s="126" t="s">
        <v>3360</v>
      </c>
      <c r="B140" s="8"/>
      <c r="C140" s="18"/>
      <c r="D140" s="8"/>
      <c r="E140" s="132">
        <v>190700</v>
      </c>
      <c r="F140" s="132">
        <v>220000</v>
      </c>
      <c r="G140" s="128">
        <v>138000</v>
      </c>
      <c r="H140" s="133">
        <f t="shared" ref="H140:H142" si="2">114000*2</f>
        <v>228000</v>
      </c>
      <c r="I140" s="133"/>
      <c r="J140" s="133"/>
      <c r="K140" s="136"/>
      <c r="L140" s="133"/>
      <c r="M140" s="137"/>
      <c r="N140" s="133">
        <v>130000</v>
      </c>
      <c r="O140" s="133">
        <v>115000</v>
      </c>
      <c r="P140" s="133">
        <v>168000</v>
      </c>
      <c r="Q140" s="133"/>
      <c r="R140" s="133"/>
      <c r="S140" s="136"/>
      <c r="T140" s="133"/>
      <c r="U140" s="133">
        <v>138000</v>
      </c>
      <c r="V140" s="133"/>
      <c r="W140" s="133"/>
      <c r="X140" s="133"/>
      <c r="Y140" s="133"/>
      <c r="Z140" s="133"/>
      <c r="AA140" s="133"/>
      <c r="AB140" s="133"/>
      <c r="AC140" s="133">
        <v>195000</v>
      </c>
      <c r="AD140" s="133">
        <v>269000</v>
      </c>
      <c r="AE140" s="133"/>
      <c r="AF140" s="133" t="s">
        <v>3347</v>
      </c>
      <c r="AG140" s="133" t="s">
        <v>3348</v>
      </c>
      <c r="AH140" s="133"/>
      <c r="AI140" s="133" t="s">
        <v>3343</v>
      </c>
      <c r="AJ140" s="133" t="s">
        <v>3361</v>
      </c>
      <c r="AK140" s="133" t="s">
        <v>2342</v>
      </c>
      <c r="AL140" s="133" t="s">
        <v>2342</v>
      </c>
      <c r="AM140" s="133" t="s">
        <v>3315</v>
      </c>
      <c r="AN140" s="133"/>
      <c r="AO140" s="133"/>
      <c r="AP140" s="133"/>
      <c r="AQ140" s="133"/>
      <c r="AR140" s="133">
        <v>150001</v>
      </c>
      <c r="AS140" s="133" t="s">
        <v>3309</v>
      </c>
      <c r="AT140" s="133">
        <v>1711</v>
      </c>
      <c r="AU140" s="133" t="s">
        <v>3362</v>
      </c>
      <c r="AV140" s="133"/>
      <c r="AW140" s="133"/>
      <c r="AX140" s="133">
        <v>183000</v>
      </c>
      <c r="AY140" s="133"/>
      <c r="AZ140" s="133"/>
      <c r="BA140" s="133"/>
      <c r="BB140" s="133">
        <v>94000</v>
      </c>
      <c r="BC140" s="133"/>
      <c r="BD140" s="133">
        <v>80000</v>
      </c>
      <c r="BE140" s="133"/>
      <c r="BF140" s="133"/>
      <c r="BG140" s="133"/>
      <c r="BH140" s="133">
        <v>100000</v>
      </c>
      <c r="BI140" s="133"/>
      <c r="BJ140" s="133"/>
      <c r="BK140" s="133"/>
      <c r="BL140" s="133"/>
      <c r="BM140" s="133"/>
      <c r="BN140" s="133"/>
      <c r="BO140" s="133"/>
      <c r="BP140" s="133">
        <v>170000</v>
      </c>
      <c r="BQ140" s="133"/>
      <c r="BR140" s="133"/>
      <c r="BS140" s="133"/>
      <c r="BT140" s="133">
        <v>37000</v>
      </c>
      <c r="BU140" s="133"/>
      <c r="BV140" s="133">
        <v>78000</v>
      </c>
      <c r="BW140" s="133">
        <v>80000</v>
      </c>
      <c r="BX140" s="133">
        <v>108000</v>
      </c>
      <c r="CD140" s="133"/>
      <c r="CF140" s="133"/>
      <c r="CG140" s="133">
        <v>256700</v>
      </c>
    </row>
    <row r="141" spans="1:85">
      <c r="A141" s="126" t="s">
        <v>3363</v>
      </c>
      <c r="B141" s="8"/>
      <c r="C141" s="18"/>
      <c r="D141" s="8"/>
      <c r="E141" s="132">
        <v>190700</v>
      </c>
      <c r="F141" s="132">
        <v>230000</v>
      </c>
      <c r="G141" s="128">
        <v>138000</v>
      </c>
      <c r="H141" s="133">
        <f t="shared" si="2"/>
        <v>228000</v>
      </c>
      <c r="I141" s="133"/>
      <c r="J141" s="133"/>
      <c r="K141" s="136"/>
      <c r="L141" s="133"/>
      <c r="M141" s="137"/>
      <c r="N141" s="133">
        <v>130000</v>
      </c>
      <c r="O141" s="133">
        <v>115000</v>
      </c>
      <c r="P141" s="133">
        <v>168000</v>
      </c>
      <c r="Q141" s="133"/>
      <c r="R141" s="133"/>
      <c r="S141" s="136"/>
      <c r="T141" s="133"/>
      <c r="U141" s="133">
        <v>138000</v>
      </c>
      <c r="V141" s="133"/>
      <c r="W141" s="133"/>
      <c r="X141" s="133"/>
      <c r="Y141" s="133"/>
      <c r="Z141" s="133"/>
      <c r="AA141" s="133"/>
      <c r="AB141" s="133"/>
      <c r="AC141" s="133">
        <v>195000</v>
      </c>
      <c r="AD141" s="133">
        <v>269000</v>
      </c>
      <c r="AE141" s="133"/>
      <c r="AF141" s="133" t="s">
        <v>3347</v>
      </c>
      <c r="AG141" s="133" t="s">
        <v>3348</v>
      </c>
      <c r="AH141" s="133"/>
      <c r="AI141" s="133" t="s">
        <v>3343</v>
      </c>
      <c r="AJ141" s="133" t="s">
        <v>3364</v>
      </c>
      <c r="AK141" s="133" t="s">
        <v>2342</v>
      </c>
      <c r="AL141" s="133" t="s">
        <v>2342</v>
      </c>
      <c r="AM141" s="133" t="s">
        <v>3218</v>
      </c>
      <c r="AN141" s="133"/>
      <c r="AO141" s="133"/>
      <c r="AP141" s="133"/>
      <c r="AQ141" s="133"/>
      <c r="AR141" s="133">
        <v>150002</v>
      </c>
      <c r="AS141" s="133" t="s">
        <v>3309</v>
      </c>
      <c r="AT141" s="133">
        <v>1711</v>
      </c>
      <c r="AU141" s="133" t="s">
        <v>3365</v>
      </c>
      <c r="AV141" s="133"/>
      <c r="AW141" s="133"/>
      <c r="AX141" s="133">
        <v>183000</v>
      </c>
      <c r="AY141" s="133"/>
      <c r="AZ141" s="133"/>
      <c r="BA141" s="133"/>
      <c r="BB141" s="133">
        <v>94000</v>
      </c>
      <c r="BC141" s="133"/>
      <c r="BD141" s="133">
        <v>80000</v>
      </c>
      <c r="BE141" s="133"/>
      <c r="BF141" s="133"/>
      <c r="BG141" s="133"/>
      <c r="BH141" s="133">
        <v>110000</v>
      </c>
      <c r="BI141" s="133"/>
      <c r="BJ141" s="133"/>
      <c r="BK141" s="133"/>
      <c r="BL141" s="133"/>
      <c r="BM141" s="133"/>
      <c r="BN141" s="133"/>
      <c r="BO141" s="133"/>
      <c r="BP141" s="133">
        <v>170000</v>
      </c>
      <c r="BQ141" s="133"/>
      <c r="BR141" s="133"/>
      <c r="BS141" s="133"/>
      <c r="BT141" s="133">
        <v>37000</v>
      </c>
      <c r="BU141" s="133"/>
      <c r="BV141" s="133">
        <v>78000</v>
      </c>
      <c r="BW141" s="133">
        <v>80000</v>
      </c>
      <c r="BX141" s="133">
        <v>108000</v>
      </c>
      <c r="CD141" s="133"/>
      <c r="CF141" s="133"/>
      <c r="CG141" s="133">
        <v>256700</v>
      </c>
    </row>
    <row r="142" spans="1:85">
      <c r="A142" s="126" t="s">
        <v>3366</v>
      </c>
      <c r="B142" s="8"/>
      <c r="C142" s="18"/>
      <c r="D142" s="8"/>
      <c r="E142" s="132">
        <v>185400</v>
      </c>
      <c r="F142" s="132">
        <v>230000</v>
      </c>
      <c r="G142" s="128">
        <v>138000</v>
      </c>
      <c r="H142" s="133">
        <f t="shared" si="2"/>
        <v>228000</v>
      </c>
      <c r="I142" s="133"/>
      <c r="J142" s="133"/>
      <c r="K142" s="136"/>
      <c r="L142" s="133"/>
      <c r="M142" s="137"/>
      <c r="N142" s="133"/>
      <c r="O142" s="133">
        <v>115000</v>
      </c>
      <c r="P142" s="133">
        <v>168000</v>
      </c>
      <c r="Q142" s="133"/>
      <c r="R142" s="133"/>
      <c r="S142" s="136"/>
      <c r="T142" s="133"/>
      <c r="U142" s="133">
        <v>13800</v>
      </c>
      <c r="V142" s="133"/>
      <c r="W142" s="133"/>
      <c r="X142" s="133"/>
      <c r="Y142" s="133"/>
      <c r="Z142" s="133"/>
      <c r="AA142" s="133"/>
      <c r="AB142" s="133"/>
      <c r="AC142" s="133"/>
      <c r="AD142" s="133"/>
      <c r="AE142" s="133"/>
      <c r="AF142" s="133"/>
      <c r="AG142" s="133"/>
      <c r="AH142" s="133"/>
      <c r="AI142" s="133"/>
      <c r="AJ142" s="133" t="s">
        <v>3367</v>
      </c>
      <c r="AK142" s="133" t="s">
        <v>2342</v>
      </c>
      <c r="AL142" s="133" t="s">
        <v>2342</v>
      </c>
      <c r="AM142" s="133" t="s">
        <v>3368</v>
      </c>
      <c r="AN142" s="133"/>
      <c r="AO142" s="133"/>
      <c r="AP142" s="133"/>
      <c r="AQ142" s="133"/>
      <c r="AR142" s="133">
        <v>150003</v>
      </c>
      <c r="AS142" s="133" t="s">
        <v>3309</v>
      </c>
      <c r="AT142" s="133">
        <v>1711</v>
      </c>
      <c r="AU142" s="133" t="s">
        <v>2342</v>
      </c>
      <c r="AV142" s="133"/>
      <c r="AW142" s="133"/>
      <c r="AX142" s="133"/>
      <c r="AY142" s="133"/>
      <c r="AZ142" s="133"/>
      <c r="BA142" s="133"/>
      <c r="BB142" s="133"/>
      <c r="BC142" s="133"/>
      <c r="BD142" s="133">
        <v>80000</v>
      </c>
      <c r="BE142" s="133"/>
      <c r="BF142" s="133"/>
      <c r="BG142" s="133"/>
      <c r="BH142" s="133">
        <v>110000</v>
      </c>
      <c r="BI142" s="133"/>
      <c r="BJ142" s="133"/>
      <c r="BK142" s="133"/>
      <c r="BL142" s="133"/>
      <c r="BM142" s="133"/>
      <c r="BN142" s="133"/>
      <c r="BO142" s="133"/>
      <c r="BP142" s="133"/>
      <c r="BQ142" s="133"/>
      <c r="BR142" s="133"/>
      <c r="BS142" s="133"/>
      <c r="BT142" s="133"/>
      <c r="BU142" s="133"/>
      <c r="BV142" s="133"/>
      <c r="BW142" s="133"/>
      <c r="BX142" s="133"/>
      <c r="CD142" s="133"/>
      <c r="CF142" s="133"/>
      <c r="CG142" s="133"/>
    </row>
    <row r="143" spans="1:85">
      <c r="A143" s="17"/>
      <c r="B143" s="8"/>
      <c r="C143" s="18"/>
      <c r="D143" s="8"/>
      <c r="E143" s="132"/>
      <c r="F143" s="132"/>
      <c r="G143" s="132"/>
      <c r="H143" s="133"/>
      <c r="I143" s="133"/>
      <c r="J143" s="133"/>
      <c r="K143" s="136"/>
      <c r="L143" s="133"/>
      <c r="M143" s="137"/>
      <c r="N143" s="133"/>
      <c r="O143" s="133"/>
      <c r="P143" s="133"/>
      <c r="Q143" s="133"/>
      <c r="R143" s="133"/>
      <c r="S143" s="136"/>
      <c r="T143" s="133"/>
      <c r="U143" s="133">
        <v>13800</v>
      </c>
      <c r="V143" s="133"/>
      <c r="W143" s="133"/>
      <c r="X143" s="133"/>
      <c r="Y143" s="133"/>
      <c r="Z143" s="133"/>
      <c r="AA143" s="133"/>
      <c r="AB143" s="133"/>
      <c r="AC143" s="133"/>
      <c r="AD143" s="133"/>
      <c r="AE143" s="133"/>
      <c r="AF143" s="133"/>
      <c r="AG143" s="133"/>
      <c r="AH143" s="133"/>
      <c r="AI143" s="133"/>
      <c r="AJ143" s="133"/>
      <c r="AK143" s="133"/>
      <c r="AL143" s="133"/>
      <c r="AM143" s="133"/>
      <c r="AN143" s="133"/>
      <c r="AO143" s="133"/>
      <c r="AP143" s="133"/>
      <c r="AQ143" s="133"/>
      <c r="AR143" s="133"/>
      <c r="AS143" s="133"/>
      <c r="AT143" s="133"/>
      <c r="AU143" s="133"/>
      <c r="AV143" s="133"/>
      <c r="AW143" s="133"/>
      <c r="AX143" s="133"/>
      <c r="AY143" s="133"/>
      <c r="AZ143" s="133"/>
      <c r="BA143" s="133"/>
      <c r="BB143" s="133"/>
      <c r="BC143" s="133"/>
      <c r="BD143" s="133"/>
      <c r="BE143" s="133"/>
      <c r="BF143" s="133"/>
      <c r="BG143" s="133"/>
      <c r="BH143" s="133"/>
      <c r="BI143" s="133"/>
      <c r="BJ143" s="133"/>
      <c r="BK143" s="133"/>
      <c r="BL143" s="133"/>
      <c r="BM143" s="133"/>
      <c r="BN143" s="133"/>
      <c r="BO143" s="133"/>
      <c r="BP143" s="133"/>
      <c r="BQ143" s="133"/>
      <c r="BR143" s="133"/>
      <c r="BS143" s="133"/>
      <c r="BT143" s="133"/>
      <c r="BU143" s="133"/>
      <c r="BV143" s="133"/>
      <c r="BW143" s="133"/>
      <c r="BX143" s="133"/>
      <c r="CD143" s="133"/>
      <c r="CF143" s="133"/>
      <c r="CG143" s="133"/>
    </row>
    <row r="144" ht="28.5" spans="1:85">
      <c r="A144" s="38" t="s">
        <v>3369</v>
      </c>
      <c r="B144" s="12"/>
      <c r="C144" s="31" t="s">
        <v>2376</v>
      </c>
      <c r="D144" s="32" t="s">
        <v>3370</v>
      </c>
      <c r="E144" s="15"/>
      <c r="F144" s="15"/>
      <c r="G144" s="15"/>
      <c r="H144" s="31" t="s">
        <v>2376</v>
      </c>
      <c r="I144" s="16"/>
      <c r="J144" s="16"/>
      <c r="K144" s="76"/>
      <c r="L144" s="16"/>
      <c r="M144" s="77"/>
      <c r="N144" s="16"/>
      <c r="O144" s="16"/>
      <c r="P144" s="16"/>
      <c r="Q144" s="16">
        <v>28000</v>
      </c>
      <c r="R144" s="16">
        <v>28000</v>
      </c>
      <c r="S144" s="76"/>
      <c r="T144" s="16"/>
      <c r="U144" s="16"/>
      <c r="V144" s="16"/>
      <c r="W144" s="16"/>
      <c r="X144" s="16"/>
      <c r="Y144" s="16"/>
      <c r="Z144" s="16"/>
      <c r="AA144" s="16"/>
      <c r="AB144" s="16"/>
      <c r="AC144" s="16">
        <v>28000</v>
      </c>
      <c r="AD144" s="16" t="s">
        <v>3022</v>
      </c>
      <c r="AE144" s="16">
        <v>9400</v>
      </c>
      <c r="AF144" s="16"/>
      <c r="AG144" s="16"/>
      <c r="AH144" s="16"/>
      <c r="AI144" s="16"/>
      <c r="AJ144" s="16"/>
      <c r="AK144" s="16"/>
      <c r="AL144" s="16"/>
      <c r="AM144" s="16"/>
      <c r="AN144" s="16"/>
      <c r="AO144" s="16"/>
      <c r="AP144" s="16"/>
      <c r="AQ144" s="16"/>
      <c r="AR144" s="16"/>
      <c r="AS144" s="16"/>
      <c r="AT144" s="16"/>
      <c r="AU144" s="16"/>
      <c r="AV144" s="16"/>
      <c r="AW144" s="16"/>
      <c r="AX144" s="16"/>
      <c r="AY144" s="16"/>
      <c r="AZ144" s="16"/>
      <c r="BA144" s="16"/>
      <c r="BB144" s="16" t="s">
        <v>3371</v>
      </c>
      <c r="BC144" s="16"/>
      <c r="BD144" s="16"/>
      <c r="BE144" s="16"/>
      <c r="BF144" s="16"/>
      <c r="BG144" s="16"/>
      <c r="BH144" s="16"/>
      <c r="BI144" s="16"/>
      <c r="BJ144" s="16"/>
      <c r="BK144" s="16"/>
      <c r="BL144" s="16"/>
      <c r="BM144" s="16"/>
      <c r="BN144" s="16"/>
      <c r="BO144" s="16"/>
      <c r="BP144" s="16"/>
      <c r="BQ144" s="16"/>
      <c r="BR144" s="16"/>
      <c r="BS144" s="16"/>
      <c r="BT144" s="16"/>
      <c r="BU144" s="16"/>
      <c r="BV144" s="16"/>
      <c r="BW144" s="16"/>
      <c r="BX144" s="16"/>
      <c r="CD144" s="16"/>
      <c r="CF144" s="16"/>
      <c r="CG144" s="16"/>
    </row>
    <row r="145" ht="42.75" spans="1:85">
      <c r="A145" s="49" t="s">
        <v>3372</v>
      </c>
      <c r="B145" s="8"/>
      <c r="C145" s="18"/>
      <c r="D145" s="19"/>
      <c r="E145" s="132">
        <v>10570</v>
      </c>
      <c r="F145" s="132">
        <v>50000</v>
      </c>
      <c r="G145" s="132">
        <v>10000</v>
      </c>
      <c r="H145" s="133"/>
      <c r="I145" s="133"/>
      <c r="J145" s="133"/>
      <c r="K145" s="136"/>
      <c r="L145" s="133"/>
      <c r="M145" s="137"/>
      <c r="N145" s="133"/>
      <c r="O145" s="133"/>
      <c r="P145" s="133"/>
      <c r="Q145" s="133">
        <v>28000</v>
      </c>
      <c r="R145" s="133">
        <v>28000</v>
      </c>
      <c r="S145" s="136"/>
      <c r="T145" s="133"/>
      <c r="U145" s="133"/>
      <c r="V145" s="133"/>
      <c r="W145" s="133"/>
      <c r="X145" s="133"/>
      <c r="Y145" s="133"/>
      <c r="Z145" s="133"/>
      <c r="AA145" s="133"/>
      <c r="AB145" s="133"/>
      <c r="AC145" s="133">
        <v>28000</v>
      </c>
      <c r="AD145" s="133"/>
      <c r="AE145" s="133"/>
      <c r="AF145" s="133"/>
      <c r="AG145" s="133"/>
      <c r="AH145" s="133" t="s">
        <v>571</v>
      </c>
      <c r="AI145" s="133"/>
      <c r="AJ145" s="133"/>
      <c r="AK145" s="133"/>
      <c r="AL145" s="133"/>
      <c r="AM145" s="133"/>
      <c r="AN145" s="133" t="s">
        <v>3373</v>
      </c>
      <c r="AO145" s="133" t="s">
        <v>3374</v>
      </c>
      <c r="AP145" s="133" t="s">
        <v>571</v>
      </c>
      <c r="AQ145" s="133" t="s">
        <v>3375</v>
      </c>
      <c r="AR145" s="133"/>
      <c r="AS145" s="133"/>
      <c r="AT145" s="133"/>
      <c r="AU145" s="133" t="s">
        <v>3376</v>
      </c>
      <c r="AV145" s="133"/>
      <c r="AW145" s="133"/>
      <c r="AX145" s="133"/>
      <c r="AY145" s="133"/>
      <c r="AZ145" s="133"/>
      <c r="BA145" s="133"/>
      <c r="BB145" s="133"/>
      <c r="BC145" s="133"/>
      <c r="BD145" s="133"/>
      <c r="BE145" s="133"/>
      <c r="BF145" s="133"/>
      <c r="BG145" s="133"/>
      <c r="BH145" s="133" t="s">
        <v>3377</v>
      </c>
      <c r="BI145" s="133"/>
      <c r="BJ145" s="133"/>
      <c r="BK145" s="133"/>
      <c r="BL145" s="133"/>
      <c r="BM145" s="133"/>
      <c r="BN145" s="133"/>
      <c r="BO145" s="133"/>
      <c r="BP145" s="133"/>
      <c r="BQ145" s="133"/>
      <c r="BR145" s="133"/>
      <c r="BS145" s="133"/>
      <c r="BT145" s="133"/>
      <c r="BU145" s="133"/>
      <c r="BV145" s="133"/>
      <c r="BW145" s="133"/>
      <c r="BX145" s="133"/>
      <c r="CD145" s="133"/>
      <c r="CF145" s="133"/>
      <c r="CG145" s="133"/>
    </row>
    <row r="146" spans="1:85">
      <c r="A146" s="49" t="s">
        <v>3378</v>
      </c>
      <c r="B146" s="8"/>
      <c r="C146" s="18"/>
      <c r="D146" s="19"/>
      <c r="E146" s="132">
        <v>13650</v>
      </c>
      <c r="F146" s="132"/>
      <c r="G146" s="132"/>
      <c r="H146" s="133"/>
      <c r="I146" s="133"/>
      <c r="J146" s="133"/>
      <c r="K146" s="136"/>
      <c r="L146" s="133"/>
      <c r="M146" s="137"/>
      <c r="N146" s="133"/>
      <c r="O146" s="133">
        <v>6000</v>
      </c>
      <c r="P146" s="133"/>
      <c r="Q146" s="133"/>
      <c r="R146" s="133"/>
      <c r="S146" s="136"/>
      <c r="T146" s="133"/>
      <c r="U146" s="133"/>
      <c r="V146" s="133"/>
      <c r="W146" s="133"/>
      <c r="X146" s="133"/>
      <c r="Y146" s="133"/>
      <c r="Z146" s="133"/>
      <c r="AA146" s="133"/>
      <c r="AB146" s="133"/>
      <c r="AC146" s="133"/>
      <c r="AD146" s="133"/>
      <c r="AE146" s="133"/>
      <c r="AF146" s="133"/>
      <c r="AG146" s="133"/>
      <c r="AH146" s="133"/>
      <c r="AI146" s="133"/>
      <c r="AJ146" s="133"/>
      <c r="AK146" s="133"/>
      <c r="AL146" s="133"/>
      <c r="AM146" s="133"/>
      <c r="AN146" s="133"/>
      <c r="AO146" s="133"/>
      <c r="AP146" s="133"/>
      <c r="AQ146" s="133"/>
      <c r="AR146" s="133"/>
      <c r="AS146" s="133"/>
      <c r="AT146" s="133"/>
      <c r="AU146" s="133" t="s">
        <v>2819</v>
      </c>
      <c r="AV146" s="133"/>
      <c r="AW146" s="133"/>
      <c r="AX146" s="133"/>
      <c r="AY146" s="133"/>
      <c r="AZ146" s="133"/>
      <c r="BA146" s="133"/>
      <c r="BB146" s="133"/>
      <c r="BC146" s="133"/>
      <c r="BD146" s="133"/>
      <c r="BE146" s="133"/>
      <c r="BF146" s="133"/>
      <c r="BG146" s="133"/>
      <c r="BH146" s="133" t="s">
        <v>3377</v>
      </c>
      <c r="BI146" s="133"/>
      <c r="BJ146" s="133"/>
      <c r="BK146" s="133"/>
      <c r="BL146" s="133"/>
      <c r="BM146" s="133"/>
      <c r="BN146" s="133"/>
      <c r="BO146" s="133"/>
      <c r="BP146" s="133"/>
      <c r="BQ146" s="133"/>
      <c r="BR146" s="133"/>
      <c r="BS146" s="133"/>
      <c r="BT146" s="133"/>
      <c r="BU146" s="133"/>
      <c r="BV146" s="133"/>
      <c r="BW146" s="133"/>
      <c r="BX146" s="133"/>
      <c r="CD146" s="133"/>
      <c r="CF146" s="133"/>
      <c r="CG146" s="133"/>
    </row>
    <row r="147" spans="1:85">
      <c r="A147" s="49" t="s">
        <v>3379</v>
      </c>
      <c r="B147" s="8"/>
      <c r="C147" s="18"/>
      <c r="D147" s="19"/>
      <c r="E147" s="132"/>
      <c r="F147" s="132"/>
      <c r="G147" s="132"/>
      <c r="H147" s="133"/>
      <c r="I147" s="133"/>
      <c r="J147" s="133"/>
      <c r="K147" s="136"/>
      <c r="L147" s="133"/>
      <c r="M147" s="137"/>
      <c r="N147" s="133"/>
      <c r="O147" s="133"/>
      <c r="P147" s="133"/>
      <c r="Q147" s="133"/>
      <c r="R147" s="133"/>
      <c r="S147" s="136"/>
      <c r="T147" s="133"/>
      <c r="U147" s="133"/>
      <c r="V147" s="133"/>
      <c r="W147" s="133"/>
      <c r="X147" s="133"/>
      <c r="Y147" s="133"/>
      <c r="Z147" s="133"/>
      <c r="AA147" s="133"/>
      <c r="AB147" s="133"/>
      <c r="AC147" s="133"/>
      <c r="AD147" s="133"/>
      <c r="AE147" s="133"/>
      <c r="AF147" s="133"/>
      <c r="AG147" s="133"/>
      <c r="AH147" s="133"/>
      <c r="AI147" s="133"/>
      <c r="AJ147" s="133"/>
      <c r="AK147" s="133"/>
      <c r="AL147" s="133"/>
      <c r="AM147" s="133"/>
      <c r="AN147" s="133"/>
      <c r="AO147" s="133"/>
      <c r="AP147" s="133"/>
      <c r="AQ147" s="133"/>
      <c r="AR147" s="133"/>
      <c r="AS147" s="133"/>
      <c r="AT147" s="133"/>
      <c r="AU147" s="133" t="s">
        <v>2819</v>
      </c>
      <c r="AV147" s="133"/>
      <c r="AW147" s="133"/>
      <c r="AX147" s="133"/>
      <c r="AY147" s="133"/>
      <c r="AZ147" s="133"/>
      <c r="BA147" s="133"/>
      <c r="BB147" s="133"/>
      <c r="BC147" s="133"/>
      <c r="BD147" s="133"/>
      <c r="BE147" s="133"/>
      <c r="BF147" s="133"/>
      <c r="BG147" s="133"/>
      <c r="BH147" s="133" t="s">
        <v>3377</v>
      </c>
      <c r="BI147" s="133"/>
      <c r="BJ147" s="133"/>
      <c r="BK147" s="133"/>
      <c r="BL147" s="133"/>
      <c r="BM147" s="133"/>
      <c r="BN147" s="133"/>
      <c r="BO147" s="133"/>
      <c r="BP147" s="133"/>
      <c r="BQ147" s="133"/>
      <c r="BR147" s="133"/>
      <c r="BS147" s="133"/>
      <c r="BT147" s="133"/>
      <c r="BU147" s="133"/>
      <c r="BV147" s="133"/>
      <c r="BW147" s="133"/>
      <c r="BX147" s="133"/>
      <c r="CD147" s="133"/>
      <c r="CF147" s="133"/>
      <c r="CG147" s="133"/>
    </row>
    <row r="148" spans="1:85">
      <c r="A148" s="17"/>
      <c r="B148" s="8"/>
      <c r="C148" s="18"/>
      <c r="D148" s="19"/>
      <c r="E148" s="132"/>
      <c r="F148" s="132"/>
      <c r="G148" s="132"/>
      <c r="H148" s="133"/>
      <c r="I148" s="133"/>
      <c r="J148" s="133"/>
      <c r="K148" s="136"/>
      <c r="L148" s="133"/>
      <c r="M148" s="137"/>
      <c r="N148" s="133"/>
      <c r="O148" s="133"/>
      <c r="P148" s="133"/>
      <c r="Q148" s="133"/>
      <c r="R148" s="133"/>
      <c r="S148" s="136"/>
      <c r="T148" s="133"/>
      <c r="U148" s="133"/>
      <c r="V148" s="133"/>
      <c r="W148" s="133"/>
      <c r="X148" s="133"/>
      <c r="Y148" s="133"/>
      <c r="Z148" s="133"/>
      <c r="AA148" s="133"/>
      <c r="AB148" s="133"/>
      <c r="AC148" s="133"/>
      <c r="AD148" s="133"/>
      <c r="AE148" s="133"/>
      <c r="AF148" s="133"/>
      <c r="AG148" s="133"/>
      <c r="AH148" s="133"/>
      <c r="AI148" s="133"/>
      <c r="AJ148" s="133"/>
      <c r="AK148" s="133"/>
      <c r="AL148" s="133"/>
      <c r="AM148" s="133"/>
      <c r="AN148" s="133"/>
      <c r="AO148" s="133"/>
      <c r="AP148" s="133"/>
      <c r="AQ148" s="133"/>
      <c r="AR148" s="133"/>
      <c r="AS148" s="133"/>
      <c r="AT148" s="133"/>
      <c r="AU148" s="133"/>
      <c r="AV148" s="133"/>
      <c r="AW148" s="133"/>
      <c r="AX148" s="133"/>
      <c r="AY148" s="133"/>
      <c r="AZ148" s="133"/>
      <c r="BA148" s="133"/>
      <c r="BB148" s="133"/>
      <c r="BC148" s="133"/>
      <c r="BD148" s="133"/>
      <c r="BE148" s="133"/>
      <c r="BF148" s="133"/>
      <c r="BG148" s="133"/>
      <c r="BH148" s="133"/>
      <c r="BI148" s="133"/>
      <c r="BJ148" s="133"/>
      <c r="BK148" s="133"/>
      <c r="BL148" s="133"/>
      <c r="BM148" s="133"/>
      <c r="BN148" s="133"/>
      <c r="BO148" s="133"/>
      <c r="BP148" s="133"/>
      <c r="BQ148" s="133"/>
      <c r="BR148" s="133"/>
      <c r="BS148" s="133"/>
      <c r="BT148" s="133"/>
      <c r="BU148" s="133"/>
      <c r="BV148" s="133"/>
      <c r="BW148" s="133"/>
      <c r="BX148" s="133"/>
      <c r="CD148" s="133"/>
      <c r="CF148" s="133"/>
      <c r="CG148" s="133"/>
    </row>
    <row r="149" spans="1:85">
      <c r="A149" s="38" t="s">
        <v>3380</v>
      </c>
      <c r="B149" s="8"/>
      <c r="C149" s="13"/>
      <c r="D149" s="14"/>
      <c r="E149" s="25"/>
      <c r="F149" s="25"/>
      <c r="G149" s="25"/>
      <c r="H149" s="13"/>
      <c r="I149" s="13"/>
      <c r="J149" s="13"/>
      <c r="K149" s="78"/>
      <c r="L149" s="13"/>
      <c r="M149" s="79"/>
      <c r="N149" s="13"/>
      <c r="O149" s="13"/>
      <c r="P149" s="13"/>
      <c r="Q149" s="13"/>
      <c r="R149" s="13"/>
      <c r="S149" s="78"/>
      <c r="T149" s="13"/>
      <c r="U149" s="13"/>
      <c r="V149" s="13"/>
      <c r="W149" s="13"/>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c r="AT149" s="13"/>
      <c r="AU149" s="13"/>
      <c r="AV149" s="13"/>
      <c r="AW149" s="13"/>
      <c r="AX149" s="13"/>
      <c r="AY149" s="13"/>
      <c r="AZ149" s="13"/>
      <c r="BA149" s="13"/>
      <c r="BB149" s="13"/>
      <c r="BC149" s="13"/>
      <c r="BD149" s="13"/>
      <c r="BE149" s="13"/>
      <c r="BF149" s="13"/>
      <c r="BG149" s="13"/>
      <c r="BH149" s="13"/>
      <c r="BI149" s="13"/>
      <c r="BJ149" s="13"/>
      <c r="BK149" s="13"/>
      <c r="BL149" s="13"/>
      <c r="BM149" s="13"/>
      <c r="BN149" s="13"/>
      <c r="BO149" s="13"/>
      <c r="BP149" s="13"/>
      <c r="BQ149" s="13"/>
      <c r="BR149" s="13"/>
      <c r="BS149" s="13"/>
      <c r="BT149" s="13"/>
      <c r="BU149" s="13"/>
      <c r="BV149" s="13"/>
      <c r="BW149" s="13"/>
      <c r="BX149" s="13"/>
      <c r="CD149" s="13"/>
      <c r="CF149" s="13"/>
      <c r="CG149" s="13"/>
    </row>
    <row r="150" spans="1:85">
      <c r="A150" s="49" t="s">
        <v>3381</v>
      </c>
      <c r="B150" s="8"/>
      <c r="C150" s="13" t="s">
        <v>2602</v>
      </c>
      <c r="D150" s="14"/>
      <c r="E150" s="20" t="s">
        <v>3382</v>
      </c>
      <c r="F150" s="25"/>
      <c r="G150" s="25"/>
      <c r="H150" s="53" t="s">
        <v>3383</v>
      </c>
      <c r="I150" s="13"/>
      <c r="J150" s="13" t="s">
        <v>3384</v>
      </c>
      <c r="K150" s="78"/>
      <c r="L150" s="13"/>
      <c r="M150" s="79"/>
      <c r="N150" s="13" t="s">
        <v>3385</v>
      </c>
      <c r="O150" s="13"/>
      <c r="P150" s="13"/>
      <c r="Q150" s="13"/>
      <c r="R150" s="13"/>
      <c r="S150" s="78"/>
      <c r="T150" s="13"/>
      <c r="U150" s="13"/>
      <c r="V150" s="13"/>
      <c r="W150" s="13"/>
      <c r="X150" s="13"/>
      <c r="Y150" s="13"/>
      <c r="Z150" s="13"/>
      <c r="AA150" s="13"/>
      <c r="AB150" s="13"/>
      <c r="AC150" s="13"/>
      <c r="AD150" s="13"/>
      <c r="AE150" s="13"/>
      <c r="AF150" s="13"/>
      <c r="AG150" s="13"/>
      <c r="AH150" s="13"/>
      <c r="AI150" s="13"/>
      <c r="AJ150" s="13" t="s">
        <v>2342</v>
      </c>
      <c r="AK150" s="13" t="s">
        <v>2342</v>
      </c>
      <c r="AL150" s="13" t="s">
        <v>2342</v>
      </c>
      <c r="AM150" s="13" t="s">
        <v>3386</v>
      </c>
      <c r="AN150" s="13"/>
      <c r="AO150" s="13"/>
      <c r="AP150" s="13"/>
      <c r="AQ150" s="13"/>
      <c r="AR150" s="13" t="s">
        <v>2607</v>
      </c>
      <c r="AS150" s="13" t="s">
        <v>2607</v>
      </c>
      <c r="AT150" s="13" t="s">
        <v>2607</v>
      </c>
      <c r="AU150" s="13"/>
      <c r="AV150" s="13"/>
      <c r="AW150" s="13"/>
      <c r="AX150" s="13"/>
      <c r="AY150" s="13"/>
      <c r="AZ150" s="13"/>
      <c r="BA150" s="13"/>
      <c r="BB150" s="13" t="s">
        <v>3387</v>
      </c>
      <c r="BC150" s="13"/>
      <c r="BD150" s="13"/>
      <c r="BE150" s="13"/>
      <c r="BF150" s="13"/>
      <c r="BG150" s="13"/>
      <c r="BH150" s="13" t="s">
        <v>3388</v>
      </c>
      <c r="BI150" s="13"/>
      <c r="BJ150" s="13"/>
      <c r="BK150" s="13"/>
      <c r="BL150" s="13"/>
      <c r="BM150" s="13"/>
      <c r="BN150" s="13" t="s">
        <v>3389</v>
      </c>
      <c r="BO150" s="13" t="s">
        <v>3389</v>
      </c>
      <c r="BP150" s="13" t="s">
        <v>3390</v>
      </c>
      <c r="BQ150" s="13"/>
      <c r="BR150" s="13" t="s">
        <v>3391</v>
      </c>
      <c r="BS150" s="13"/>
      <c r="BT150" s="13"/>
      <c r="BU150" s="13"/>
      <c r="BV150" s="13"/>
      <c r="BW150" s="13" t="s">
        <v>3392</v>
      </c>
      <c r="BX150" s="13" t="s">
        <v>3393</v>
      </c>
      <c r="CD150" s="13"/>
      <c r="CF150" s="13"/>
      <c r="CG150" s="13" t="s">
        <v>3394</v>
      </c>
    </row>
    <row r="151" spans="1:85">
      <c r="A151" s="49" t="s">
        <v>3395</v>
      </c>
      <c r="B151" s="8"/>
      <c r="C151" s="13" t="s">
        <v>2602</v>
      </c>
      <c r="D151" s="14" t="s">
        <v>3396</v>
      </c>
      <c r="E151" s="25"/>
      <c r="F151" s="25"/>
      <c r="G151" s="52" t="s">
        <v>3397</v>
      </c>
      <c r="H151" s="53"/>
      <c r="I151" s="13"/>
      <c r="J151" s="13"/>
      <c r="K151" s="78"/>
      <c r="L151" s="13"/>
      <c r="M151" s="79"/>
      <c r="N151" s="13"/>
      <c r="O151" s="13"/>
      <c r="P151" s="13"/>
      <c r="Q151" s="13"/>
      <c r="R151" s="13"/>
      <c r="S151" s="78"/>
      <c r="T151" s="13"/>
      <c r="U151" s="13"/>
      <c r="V151" s="13"/>
      <c r="W151" s="13"/>
      <c r="X151" s="13"/>
      <c r="Y151" s="13"/>
      <c r="Z151" s="13" t="s">
        <v>3398</v>
      </c>
      <c r="AA151" s="13" t="s">
        <v>804</v>
      </c>
      <c r="AB151" s="13"/>
      <c r="AC151" s="13"/>
      <c r="AD151" s="13"/>
      <c r="AE151" s="13"/>
      <c r="AF151" s="13" t="s">
        <v>3398</v>
      </c>
      <c r="AG151" s="13" t="s">
        <v>3399</v>
      </c>
      <c r="AH151" s="13" t="s">
        <v>3399</v>
      </c>
      <c r="AI151" s="13" t="s">
        <v>3400</v>
      </c>
      <c r="AJ151" s="13" t="s">
        <v>2342</v>
      </c>
      <c r="AK151" s="13" t="s">
        <v>2342</v>
      </c>
      <c r="AL151" s="13" t="s">
        <v>2342</v>
      </c>
      <c r="AM151" s="13" t="s">
        <v>2342</v>
      </c>
      <c r="AN151" s="13" t="s">
        <v>3401</v>
      </c>
      <c r="AO151" s="13"/>
      <c r="AP151" s="13"/>
      <c r="AQ151" s="13"/>
      <c r="AR151" s="13" t="s">
        <v>2606</v>
      </c>
      <c r="AS151" s="13" t="s">
        <v>2606</v>
      </c>
      <c r="AT151" s="13" t="s">
        <v>2606</v>
      </c>
      <c r="AU151" s="13" t="s">
        <v>3402</v>
      </c>
      <c r="AV151" s="13"/>
      <c r="AW151" s="13"/>
      <c r="AX151" s="13"/>
      <c r="AY151" s="13"/>
      <c r="AZ151" s="13"/>
      <c r="BA151" s="13"/>
      <c r="BB151" s="13" t="s">
        <v>3403</v>
      </c>
      <c r="BC151" s="13"/>
      <c r="BD151" s="13"/>
      <c r="BE151" s="13"/>
      <c r="BF151" s="13"/>
      <c r="BG151" s="13"/>
      <c r="BH151" s="13"/>
      <c r="BI151" s="13"/>
      <c r="BJ151" s="13"/>
      <c r="BK151" s="13"/>
      <c r="BL151" s="13"/>
      <c r="BM151" s="13"/>
      <c r="BN151" s="13"/>
      <c r="BO151" s="13"/>
      <c r="BP151" s="13"/>
      <c r="BQ151" s="13"/>
      <c r="BR151" s="13"/>
      <c r="BS151" s="13"/>
      <c r="BT151" s="13"/>
      <c r="BU151" s="13"/>
      <c r="BV151" s="13"/>
      <c r="BW151" s="13"/>
      <c r="BX151" s="13"/>
      <c r="CD151" s="13"/>
      <c r="CF151" s="13"/>
      <c r="CG151" s="13"/>
    </row>
    <row r="152" spans="1:85">
      <c r="A152" s="7"/>
      <c r="B152" s="8"/>
      <c r="C152" s="13"/>
      <c r="D152" s="14"/>
      <c r="E152" s="25"/>
      <c r="F152" s="25"/>
      <c r="G152" s="25"/>
      <c r="H152" s="53"/>
      <c r="I152" s="13"/>
      <c r="J152" s="13"/>
      <c r="K152" s="78"/>
      <c r="L152" s="13"/>
      <c r="M152" s="79"/>
      <c r="N152" s="13"/>
      <c r="O152" s="13"/>
      <c r="P152" s="13"/>
      <c r="Q152" s="13"/>
      <c r="R152" s="13"/>
      <c r="S152" s="78"/>
      <c r="T152" s="13"/>
      <c r="U152" s="13"/>
      <c r="V152" s="13"/>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c r="AU152" s="13"/>
      <c r="AV152" s="13"/>
      <c r="AW152" s="13"/>
      <c r="AX152" s="13"/>
      <c r="AY152" s="13"/>
      <c r="AZ152" s="13"/>
      <c r="BA152" s="13"/>
      <c r="BB152" s="13"/>
      <c r="BC152" s="13"/>
      <c r="BD152" s="13"/>
      <c r="BE152" s="13"/>
      <c r="BF152" s="13"/>
      <c r="BG152" s="13"/>
      <c r="BH152" s="13"/>
      <c r="BI152" s="13"/>
      <c r="BJ152" s="13"/>
      <c r="BK152" s="13"/>
      <c r="BL152" s="13"/>
      <c r="BM152" s="13"/>
      <c r="BN152" s="13"/>
      <c r="BO152" s="13"/>
      <c r="BP152" s="13"/>
      <c r="BQ152" s="13"/>
      <c r="BR152" s="13"/>
      <c r="BS152" s="13"/>
      <c r="BT152" s="13"/>
      <c r="BU152" s="13"/>
      <c r="BV152" s="13"/>
      <c r="BW152" s="13"/>
      <c r="BX152" s="13"/>
      <c r="CD152" s="13"/>
      <c r="CF152" s="13"/>
      <c r="CG152" s="13"/>
    </row>
    <row r="153" s="3" customFormat="1" spans="1:85">
      <c r="A153" s="119" t="s">
        <v>3404</v>
      </c>
      <c r="B153" s="119"/>
      <c r="C153" s="119"/>
      <c r="D153" s="119"/>
      <c r="E153" s="134"/>
      <c r="F153" s="134"/>
      <c r="G153" s="134"/>
      <c r="H153" s="135"/>
      <c r="I153" s="138"/>
      <c r="J153" s="138"/>
      <c r="K153" s="138"/>
      <c r="L153" s="138"/>
      <c r="M153" s="77"/>
      <c r="N153" s="138"/>
      <c r="O153" s="138"/>
      <c r="P153" s="138"/>
      <c r="Q153" s="138"/>
      <c r="R153" s="138"/>
      <c r="S153" s="138"/>
      <c r="T153" s="138"/>
      <c r="U153" s="138"/>
      <c r="V153" s="138"/>
      <c r="W153" s="138"/>
      <c r="X153" s="138"/>
      <c r="Y153" s="138"/>
      <c r="Z153" s="138"/>
      <c r="AA153" s="138"/>
      <c r="AB153" s="138"/>
      <c r="AC153" s="138"/>
      <c r="AD153" s="138"/>
      <c r="AE153" s="138" t="s">
        <v>2342</v>
      </c>
      <c r="AF153" s="138"/>
      <c r="AG153" s="138"/>
      <c r="AH153" s="138"/>
      <c r="AI153" s="138"/>
      <c r="AJ153" s="138"/>
      <c r="AK153" s="138"/>
      <c r="AL153" s="138"/>
      <c r="AM153" s="138"/>
      <c r="AN153" s="138"/>
      <c r="AO153" s="138"/>
      <c r="AP153" s="138"/>
      <c r="AQ153" s="138"/>
      <c r="AR153" s="138"/>
      <c r="AS153" s="138"/>
      <c r="AT153" s="138"/>
      <c r="AU153" s="138"/>
      <c r="AV153" s="138"/>
      <c r="AW153" s="138"/>
      <c r="AX153" s="138"/>
      <c r="AY153" s="138"/>
      <c r="AZ153" s="138"/>
      <c r="BA153" s="138"/>
      <c r="BB153" s="138"/>
      <c r="BC153" s="138"/>
      <c r="BD153" s="138"/>
      <c r="BE153" s="138"/>
      <c r="BF153" s="138"/>
      <c r="BG153" s="138"/>
      <c r="BH153" s="138"/>
      <c r="BI153" s="138"/>
      <c r="BJ153" s="138"/>
      <c r="BK153" s="138"/>
      <c r="BL153" s="138"/>
      <c r="BM153" s="138"/>
      <c r="BN153" s="138"/>
      <c r="BO153" s="138"/>
      <c r="BP153" s="138"/>
      <c r="BQ153" s="138"/>
      <c r="BR153" s="138"/>
      <c r="BS153" s="138"/>
      <c r="BT153" s="138"/>
      <c r="BU153" s="138"/>
      <c r="BV153" s="138"/>
      <c r="BW153" s="138"/>
      <c r="BX153" s="138"/>
      <c r="CD153" s="138"/>
      <c r="CF153" s="138"/>
      <c r="CG153" s="138"/>
    </row>
    <row r="154" s="3" customFormat="1" spans="1:85">
      <c r="A154" s="109" t="s">
        <v>3405</v>
      </c>
      <c r="B154" s="109"/>
      <c r="C154" s="109"/>
      <c r="D154" s="109"/>
      <c r="E154" s="112"/>
      <c r="F154" s="112"/>
      <c r="G154" s="112"/>
      <c r="H154" s="110"/>
      <c r="I154" s="110"/>
      <c r="J154" s="110"/>
      <c r="K154" s="110"/>
      <c r="L154" s="110"/>
      <c r="M154" s="79"/>
      <c r="N154" s="110"/>
      <c r="O154" s="110"/>
      <c r="P154" s="110"/>
      <c r="Q154" s="110"/>
      <c r="R154" s="110"/>
      <c r="S154" s="110"/>
      <c r="T154" s="110"/>
      <c r="U154" s="110"/>
      <c r="V154" s="110"/>
      <c r="W154" s="110"/>
      <c r="X154" s="110"/>
      <c r="Y154" s="110"/>
      <c r="Z154" s="110"/>
      <c r="AA154" s="110"/>
      <c r="AB154" s="110"/>
      <c r="AC154" s="110">
        <v>100</v>
      </c>
      <c r="AD154" s="110" t="s">
        <v>3406</v>
      </c>
      <c r="AE154" s="110"/>
      <c r="AF154" s="110"/>
      <c r="AG154" s="110"/>
      <c r="AH154" s="110"/>
      <c r="AI154" s="110"/>
      <c r="AJ154" s="110"/>
      <c r="AK154" s="110"/>
      <c r="AL154" s="110"/>
      <c r="AM154" s="110"/>
      <c r="AN154" s="110"/>
      <c r="AO154" s="110"/>
      <c r="AP154" s="110"/>
      <c r="AQ154" s="110"/>
      <c r="AR154" s="110"/>
      <c r="AS154" s="110"/>
      <c r="AT154" s="110"/>
      <c r="AU154" s="110" t="s">
        <v>3407</v>
      </c>
      <c r="AV154" s="110"/>
      <c r="AW154" s="110"/>
      <c r="AX154" s="110" t="s">
        <v>3408</v>
      </c>
      <c r="AY154" s="110"/>
      <c r="AZ154" s="110"/>
      <c r="BA154" s="110"/>
      <c r="BB154" s="110"/>
      <c r="BC154" s="110"/>
      <c r="BD154" s="110"/>
      <c r="BE154" s="110"/>
      <c r="BF154" s="110"/>
      <c r="BG154" s="110"/>
      <c r="BH154" s="110"/>
      <c r="BI154" s="110"/>
      <c r="BJ154" s="110"/>
      <c r="BK154" s="110"/>
      <c r="BL154" s="110"/>
      <c r="BM154" s="110"/>
      <c r="BN154" s="110"/>
      <c r="BO154" s="110"/>
      <c r="BP154" s="110"/>
      <c r="BQ154" s="110"/>
      <c r="BR154" s="110"/>
      <c r="BS154" s="110"/>
      <c r="BT154" s="110"/>
      <c r="BU154" s="110"/>
      <c r="BV154" s="110"/>
      <c r="BW154" s="110"/>
      <c r="BX154" s="110">
        <v>242</v>
      </c>
      <c r="CD154" s="110"/>
      <c r="CF154" s="110"/>
      <c r="CG154" s="110"/>
    </row>
    <row r="155" s="3" customFormat="1" spans="1:85">
      <c r="A155" s="109" t="s">
        <v>12</v>
      </c>
      <c r="B155" s="109"/>
      <c r="C155" s="109"/>
      <c r="D155" s="109"/>
      <c r="E155" s="112"/>
      <c r="F155" s="112"/>
      <c r="G155" s="112"/>
      <c r="H155" s="110"/>
      <c r="I155" s="110"/>
      <c r="J155" s="110"/>
      <c r="K155" s="110"/>
      <c r="L155" s="110"/>
      <c r="M155" s="79"/>
      <c r="N155" s="110"/>
      <c r="O155" s="110"/>
      <c r="P155" s="110"/>
      <c r="Q155" s="110"/>
      <c r="R155" s="110"/>
      <c r="S155" s="110"/>
      <c r="T155" s="110"/>
      <c r="U155" s="110"/>
      <c r="V155" s="110"/>
      <c r="W155" s="110"/>
      <c r="X155" s="110"/>
      <c r="Y155" s="110"/>
      <c r="Z155" s="110"/>
      <c r="AA155" s="110"/>
      <c r="AB155" s="110"/>
      <c r="AC155" s="110"/>
      <c r="AD155" s="110"/>
      <c r="AE155" s="110"/>
      <c r="AF155" s="110"/>
      <c r="AG155" s="110"/>
      <c r="AH155" s="110"/>
      <c r="AI155" s="110"/>
      <c r="AJ155" s="110"/>
      <c r="AK155" s="110"/>
      <c r="AL155" s="110"/>
      <c r="AM155" s="110"/>
      <c r="AN155" s="110"/>
      <c r="AO155" s="110"/>
      <c r="AP155" s="110"/>
      <c r="AQ155" s="110"/>
      <c r="AR155" s="110"/>
      <c r="AS155" s="110"/>
      <c r="AT155" s="110"/>
      <c r="AU155" s="110">
        <v>0</v>
      </c>
      <c r="AV155" s="110"/>
      <c r="AW155" s="110"/>
      <c r="AX155" s="110" t="s">
        <v>3409</v>
      </c>
      <c r="AY155" s="110"/>
      <c r="AZ155" s="110"/>
      <c r="BA155" s="110"/>
      <c r="BB155" s="110"/>
      <c r="BC155" s="110"/>
      <c r="BD155" s="110"/>
      <c r="BE155" s="110"/>
      <c r="BF155" s="110"/>
      <c r="BG155" s="110"/>
      <c r="BH155" s="110"/>
      <c r="BI155" s="110"/>
      <c r="BJ155" s="110"/>
      <c r="BK155" s="110"/>
      <c r="BL155" s="110"/>
      <c r="BM155" s="110"/>
      <c r="BN155" s="110"/>
      <c r="BO155" s="110"/>
      <c r="BP155" s="110"/>
      <c r="BQ155" s="110"/>
      <c r="BR155" s="110"/>
      <c r="BS155" s="110"/>
      <c r="BT155" s="110"/>
      <c r="BU155" s="110"/>
      <c r="BV155" s="110"/>
      <c r="BW155" s="110"/>
      <c r="BX155" s="110"/>
      <c r="CD155" s="110"/>
      <c r="CF155" s="110"/>
      <c r="CG155" s="110"/>
    </row>
    <row r="156" s="3" customFormat="1" spans="1:85">
      <c r="A156" s="109" t="s">
        <v>14</v>
      </c>
      <c r="B156" s="109"/>
      <c r="C156" s="109"/>
      <c r="D156" s="109"/>
      <c r="E156" s="112"/>
      <c r="F156" s="112"/>
      <c r="G156" s="112"/>
      <c r="H156" s="110"/>
      <c r="I156" s="110"/>
      <c r="J156" s="110"/>
      <c r="K156" s="110"/>
      <c r="L156" s="110"/>
      <c r="M156" s="79"/>
      <c r="N156" s="110"/>
      <c r="O156" s="110" t="s">
        <v>3410</v>
      </c>
      <c r="P156" s="110"/>
      <c r="Q156" s="110"/>
      <c r="R156" s="110"/>
      <c r="S156" s="110"/>
      <c r="T156" s="110"/>
      <c r="U156" s="110"/>
      <c r="V156" s="110"/>
      <c r="W156" s="110"/>
      <c r="X156" s="110"/>
      <c r="Y156" s="110"/>
      <c r="Z156" s="110"/>
      <c r="AA156" s="110"/>
      <c r="AB156" s="110"/>
      <c r="AC156" s="110"/>
      <c r="AD156" s="110" t="s">
        <v>3020</v>
      </c>
      <c r="AE156" s="110"/>
      <c r="AF156" s="110"/>
      <c r="AG156" s="110"/>
      <c r="AH156" s="110"/>
      <c r="AI156" s="110"/>
      <c r="AJ156" s="110"/>
      <c r="AK156" s="110"/>
      <c r="AL156" s="110"/>
      <c r="AM156" s="110"/>
      <c r="AN156" s="110"/>
      <c r="AO156" s="110"/>
      <c r="AP156" s="110"/>
      <c r="AQ156" s="110"/>
      <c r="AR156" s="110"/>
      <c r="AS156" s="110"/>
      <c r="AT156" s="110"/>
      <c r="AU156" s="110">
        <v>0</v>
      </c>
      <c r="AV156" s="110"/>
      <c r="AW156" s="110"/>
      <c r="AX156" s="110" t="s">
        <v>80</v>
      </c>
      <c r="AY156" s="110"/>
      <c r="AZ156" s="110"/>
      <c r="BA156" s="110"/>
      <c r="BB156" s="110"/>
      <c r="BC156" s="110"/>
      <c r="BD156" s="110"/>
      <c r="BE156" s="110"/>
      <c r="BF156" s="110"/>
      <c r="BG156" s="110"/>
      <c r="BH156" s="110">
        <v>23</v>
      </c>
      <c r="BI156" s="110"/>
      <c r="BJ156" s="110"/>
      <c r="BK156" s="110"/>
      <c r="BL156" s="110"/>
      <c r="BM156" s="110"/>
      <c r="BN156" s="110"/>
      <c r="BO156" s="110"/>
      <c r="BP156" s="110"/>
      <c r="BQ156" s="110"/>
      <c r="BR156" s="110"/>
      <c r="BS156" s="110"/>
      <c r="BT156" s="110"/>
      <c r="BU156" s="110"/>
      <c r="BV156" s="110"/>
      <c r="BW156" s="110"/>
      <c r="BX156" s="110"/>
      <c r="CD156" s="110"/>
      <c r="CF156" s="110"/>
      <c r="CG156" s="110"/>
    </row>
    <row r="157" s="3" customFormat="1" spans="1:85">
      <c r="A157" s="109" t="s">
        <v>16</v>
      </c>
      <c r="B157" s="109"/>
      <c r="C157" s="109"/>
      <c r="D157" s="109"/>
      <c r="E157" s="112"/>
      <c r="F157" s="112"/>
      <c r="G157" s="112"/>
      <c r="H157" s="110"/>
      <c r="I157" s="110"/>
      <c r="J157" s="110"/>
      <c r="K157" s="110"/>
      <c r="L157" s="110"/>
      <c r="M157" s="79"/>
      <c r="N157" s="110"/>
      <c r="O157" s="110"/>
      <c r="P157" s="110"/>
      <c r="Q157" s="110"/>
      <c r="R157" s="110"/>
      <c r="S157" s="110"/>
      <c r="T157" s="110"/>
      <c r="U157" s="110"/>
      <c r="V157" s="110"/>
      <c r="W157" s="110"/>
      <c r="X157" s="110"/>
      <c r="Y157" s="110"/>
      <c r="Z157" s="110"/>
      <c r="AA157" s="110"/>
      <c r="AB157" s="110"/>
      <c r="AC157" s="110"/>
      <c r="AD157" s="110"/>
      <c r="AE157" s="110"/>
      <c r="AF157" s="110"/>
      <c r="AG157" s="110"/>
      <c r="AH157" s="110"/>
      <c r="AI157" s="110"/>
      <c r="AJ157" s="110"/>
      <c r="AK157" s="110"/>
      <c r="AL157" s="110"/>
      <c r="AM157" s="110"/>
      <c r="AN157" s="110"/>
      <c r="AO157" s="110"/>
      <c r="AP157" s="110"/>
      <c r="AQ157" s="110"/>
      <c r="AR157" s="110"/>
      <c r="AS157" s="110"/>
      <c r="AT157" s="110"/>
      <c r="AU157" s="110">
        <v>0</v>
      </c>
      <c r="AV157" s="110"/>
      <c r="AW157" s="110"/>
      <c r="AX157" s="110" t="s">
        <v>3411</v>
      </c>
      <c r="AY157" s="110"/>
      <c r="AZ157" s="110"/>
      <c r="BA157" s="110"/>
      <c r="BB157" s="110"/>
      <c r="BC157" s="110"/>
      <c r="BD157" s="110"/>
      <c r="BE157" s="110"/>
      <c r="BF157" s="110"/>
      <c r="BG157" s="110"/>
      <c r="BH157" s="110"/>
      <c r="BI157" s="110"/>
      <c r="BJ157" s="110"/>
      <c r="BK157" s="110"/>
      <c r="BL157" s="110"/>
      <c r="BM157" s="110"/>
      <c r="BN157" s="110"/>
      <c r="BO157" s="110"/>
      <c r="BP157" s="110"/>
      <c r="BQ157" s="110"/>
      <c r="BR157" s="110"/>
      <c r="BS157" s="110"/>
      <c r="BT157" s="110"/>
      <c r="BU157" s="110"/>
      <c r="BV157" s="110"/>
      <c r="BW157" s="110"/>
      <c r="BX157" s="110"/>
      <c r="CD157" s="110"/>
      <c r="CF157" s="110"/>
      <c r="CG157" s="110"/>
    </row>
    <row r="158" s="3" customFormat="1" spans="1:85">
      <c r="A158" s="109" t="s">
        <v>17</v>
      </c>
      <c r="B158" s="109"/>
      <c r="C158" s="109"/>
      <c r="D158" s="109"/>
      <c r="E158" s="112"/>
      <c r="F158" s="112"/>
      <c r="G158" s="112"/>
      <c r="H158" s="110"/>
      <c r="I158" s="110"/>
      <c r="J158" s="110"/>
      <c r="K158" s="110"/>
      <c r="L158" s="110"/>
      <c r="M158" s="79"/>
      <c r="N158" s="110"/>
      <c r="O158" s="110"/>
      <c r="P158" s="110"/>
      <c r="Q158" s="110"/>
      <c r="R158" s="110"/>
      <c r="S158" s="110"/>
      <c r="T158" s="110"/>
      <c r="U158" s="110"/>
      <c r="V158" s="110"/>
      <c r="W158" s="110"/>
      <c r="X158" s="110"/>
      <c r="Y158" s="110"/>
      <c r="Z158" s="110"/>
      <c r="AA158" s="110"/>
      <c r="AB158" s="110"/>
      <c r="AC158" s="110"/>
      <c r="AD158" s="110"/>
      <c r="AE158" s="110"/>
      <c r="AF158" s="110"/>
      <c r="AG158" s="110"/>
      <c r="AH158" s="110"/>
      <c r="AI158" s="110"/>
      <c r="AJ158" s="110"/>
      <c r="AK158" s="110"/>
      <c r="AL158" s="110"/>
      <c r="AM158" s="110"/>
      <c r="AN158" s="110"/>
      <c r="AO158" s="110"/>
      <c r="AP158" s="110"/>
      <c r="AQ158" s="110"/>
      <c r="AR158" s="110"/>
      <c r="AS158" s="110"/>
      <c r="AT158" s="110"/>
      <c r="AU158" s="110">
        <v>1</v>
      </c>
      <c r="AV158" s="110"/>
      <c r="AW158" s="110"/>
      <c r="AX158" s="110" t="s">
        <v>3412</v>
      </c>
      <c r="AY158" s="110"/>
      <c r="AZ158" s="110"/>
      <c r="BA158" s="110"/>
      <c r="BB158" s="110"/>
      <c r="BC158" s="110"/>
      <c r="BD158" s="110"/>
      <c r="BE158" s="110"/>
      <c r="BF158" s="110"/>
      <c r="BG158" s="110"/>
      <c r="BH158" s="110">
        <v>28</v>
      </c>
      <c r="BI158" s="110"/>
      <c r="BJ158" s="110"/>
      <c r="BK158" s="110"/>
      <c r="BL158" s="110"/>
      <c r="BM158" s="110"/>
      <c r="BN158" s="110"/>
      <c r="BO158" s="110"/>
      <c r="BP158" s="110"/>
      <c r="BQ158" s="110"/>
      <c r="BR158" s="110"/>
      <c r="BS158" s="110"/>
      <c r="BT158" s="110"/>
      <c r="BU158" s="110"/>
      <c r="BV158" s="110"/>
      <c r="BW158" s="110"/>
      <c r="BX158" s="110"/>
      <c r="CD158" s="110"/>
      <c r="CF158" s="110"/>
      <c r="CG158" s="110"/>
    </row>
    <row r="159" s="3" customFormat="1" spans="1:85">
      <c r="A159" s="109" t="s">
        <v>18</v>
      </c>
      <c r="B159" s="109"/>
      <c r="C159" s="109"/>
      <c r="D159" s="109"/>
      <c r="E159" s="112"/>
      <c r="F159" s="112"/>
      <c r="G159" s="112"/>
      <c r="H159" s="110"/>
      <c r="I159" s="110"/>
      <c r="J159" s="110"/>
      <c r="K159" s="110"/>
      <c r="L159" s="110"/>
      <c r="M159" s="79"/>
      <c r="N159" s="110"/>
      <c r="O159" s="110"/>
      <c r="P159" s="110"/>
      <c r="Q159" s="110"/>
      <c r="R159" s="110"/>
      <c r="S159" s="110"/>
      <c r="T159" s="110"/>
      <c r="U159" s="110"/>
      <c r="V159" s="110"/>
      <c r="W159" s="110"/>
      <c r="X159" s="110"/>
      <c r="Y159" s="110"/>
      <c r="Z159" s="110"/>
      <c r="AA159" s="110"/>
      <c r="AB159" s="110"/>
      <c r="AC159" s="110"/>
      <c r="AD159" s="110"/>
      <c r="AE159" s="110"/>
      <c r="AF159" s="110"/>
      <c r="AG159" s="110"/>
      <c r="AH159" s="110"/>
      <c r="AI159" s="110"/>
      <c r="AJ159" s="110"/>
      <c r="AK159" s="110"/>
      <c r="AL159" s="110"/>
      <c r="AM159" s="110"/>
      <c r="AN159" s="110"/>
      <c r="AO159" s="110"/>
      <c r="AP159" s="110"/>
      <c r="AQ159" s="110"/>
      <c r="AR159" s="110"/>
      <c r="AS159" s="110"/>
      <c r="AT159" s="110"/>
      <c r="AU159" s="110">
        <v>0</v>
      </c>
      <c r="AV159" s="110"/>
      <c r="AW159" s="110"/>
      <c r="AX159" s="110" t="s">
        <v>124</v>
      </c>
      <c r="AY159" s="110"/>
      <c r="AZ159" s="110"/>
      <c r="BA159" s="110"/>
      <c r="BB159" s="110"/>
      <c r="BC159" s="110"/>
      <c r="BD159" s="110"/>
      <c r="BE159" s="110"/>
      <c r="BF159" s="110"/>
      <c r="BG159" s="110"/>
      <c r="BH159" s="110"/>
      <c r="BI159" s="110"/>
      <c r="BJ159" s="110"/>
      <c r="BK159" s="110"/>
      <c r="BL159" s="110"/>
      <c r="BM159" s="110"/>
      <c r="BN159" s="110"/>
      <c r="BO159" s="110"/>
      <c r="BP159" s="110"/>
      <c r="BQ159" s="110"/>
      <c r="BR159" s="110"/>
      <c r="BS159" s="110"/>
      <c r="BT159" s="110"/>
      <c r="BU159" s="110"/>
      <c r="BV159" s="110"/>
      <c r="BW159" s="110"/>
      <c r="BX159" s="110"/>
      <c r="CD159" s="110"/>
      <c r="CF159" s="110"/>
      <c r="CG159" s="110"/>
    </row>
    <row r="160" s="3" customFormat="1" spans="1:85">
      <c r="A160" s="109" t="s">
        <v>19</v>
      </c>
      <c r="B160" s="109"/>
      <c r="C160" s="109"/>
      <c r="D160" s="109"/>
      <c r="E160" s="112"/>
      <c r="F160" s="112"/>
      <c r="G160" s="112"/>
      <c r="H160" s="110"/>
      <c r="I160" s="110"/>
      <c r="J160" s="110"/>
      <c r="K160" s="110"/>
      <c r="L160" s="110"/>
      <c r="M160" s="79"/>
      <c r="N160" s="110"/>
      <c r="O160" s="110"/>
      <c r="P160" s="110"/>
      <c r="Q160" s="110"/>
      <c r="R160" s="110"/>
      <c r="S160" s="110"/>
      <c r="T160" s="110"/>
      <c r="U160" s="110"/>
      <c r="V160" s="110"/>
      <c r="W160" s="110"/>
      <c r="X160" s="110"/>
      <c r="Y160" s="110"/>
      <c r="Z160" s="110"/>
      <c r="AA160" s="110"/>
      <c r="AB160" s="110"/>
      <c r="AC160" s="110"/>
      <c r="AD160" s="110"/>
      <c r="AE160" s="110"/>
      <c r="AF160" s="110"/>
      <c r="AG160" s="110"/>
      <c r="AH160" s="110"/>
      <c r="AI160" s="110"/>
      <c r="AJ160" s="110"/>
      <c r="AK160" s="110"/>
      <c r="AL160" s="110"/>
      <c r="AM160" s="110"/>
      <c r="AN160" s="110"/>
      <c r="AO160" s="110"/>
      <c r="AP160" s="110"/>
      <c r="AQ160" s="110"/>
      <c r="AR160" s="110"/>
      <c r="AS160" s="110"/>
      <c r="AT160" s="110"/>
      <c r="AU160" s="110">
        <v>0</v>
      </c>
      <c r="AV160" s="110"/>
      <c r="AW160" s="110"/>
      <c r="AX160" s="110" t="s">
        <v>3413</v>
      </c>
      <c r="AY160" s="110"/>
      <c r="AZ160" s="110"/>
      <c r="BA160" s="110"/>
      <c r="BB160" s="110"/>
      <c r="BC160" s="110"/>
      <c r="BD160" s="110"/>
      <c r="BE160" s="110"/>
      <c r="BF160" s="110"/>
      <c r="BG160" s="110"/>
      <c r="BH160" s="110"/>
      <c r="BI160" s="110"/>
      <c r="BJ160" s="110"/>
      <c r="BK160" s="110"/>
      <c r="BL160" s="110"/>
      <c r="BM160" s="110"/>
      <c r="BN160" s="110"/>
      <c r="BO160" s="110"/>
      <c r="BP160" s="110"/>
      <c r="BQ160" s="110"/>
      <c r="BR160" s="110"/>
      <c r="BS160" s="110"/>
      <c r="BT160" s="110"/>
      <c r="BU160" s="110"/>
      <c r="BV160" s="110"/>
      <c r="BW160" s="110"/>
      <c r="BX160" s="110"/>
      <c r="CD160" s="110"/>
      <c r="CF160" s="110"/>
      <c r="CG160" s="110"/>
    </row>
    <row r="161" s="3" customFormat="1" spans="1:85">
      <c r="A161" s="109" t="s">
        <v>20</v>
      </c>
      <c r="B161" s="109"/>
      <c r="C161" s="109"/>
      <c r="D161" s="109"/>
      <c r="E161" s="112">
        <v>8</v>
      </c>
      <c r="F161" s="112"/>
      <c r="G161" s="112"/>
      <c r="H161" s="110"/>
      <c r="I161" s="110"/>
      <c r="J161" s="110"/>
      <c r="K161" s="110"/>
      <c r="L161" s="110"/>
      <c r="M161" s="79"/>
      <c r="N161" s="110">
        <v>1</v>
      </c>
      <c r="O161" s="110" t="s">
        <v>3410</v>
      </c>
      <c r="P161" s="110"/>
      <c r="Q161" s="110"/>
      <c r="R161" s="110"/>
      <c r="S161" s="110"/>
      <c r="T161" s="110"/>
      <c r="U161" s="110"/>
      <c r="V161" s="110"/>
      <c r="W161" s="110"/>
      <c r="X161" s="110"/>
      <c r="Y161" s="110"/>
      <c r="Z161" s="110"/>
      <c r="AA161" s="110"/>
      <c r="AB161" s="110"/>
      <c r="AC161" s="110"/>
      <c r="AD161" s="110" t="s">
        <v>3020</v>
      </c>
      <c r="AE161" s="110"/>
      <c r="AF161" s="110"/>
      <c r="AG161" s="110"/>
      <c r="AH161" s="110"/>
      <c r="AI161" s="110"/>
      <c r="AJ161" s="110"/>
      <c r="AK161" s="110"/>
      <c r="AL161" s="110"/>
      <c r="AM161" s="110"/>
      <c r="AN161" s="110"/>
      <c r="AO161" s="110"/>
      <c r="AP161" s="110"/>
      <c r="AQ161" s="110"/>
      <c r="AR161" s="110"/>
      <c r="AS161" s="110"/>
      <c r="AT161" s="110"/>
      <c r="AU161" s="110">
        <v>1</v>
      </c>
      <c r="AV161" s="110"/>
      <c r="AW161" s="110"/>
      <c r="AX161" s="110" t="s">
        <v>236</v>
      </c>
      <c r="AY161" s="110"/>
      <c r="AZ161" s="110"/>
      <c r="BA161" s="110"/>
      <c r="BB161" s="110"/>
      <c r="BC161" s="110"/>
      <c r="BD161" s="110"/>
      <c r="BE161" s="110"/>
      <c r="BF161" s="110"/>
      <c r="BG161" s="110"/>
      <c r="BH161" s="110"/>
      <c r="BI161" s="110">
        <v>4</v>
      </c>
      <c r="BJ161" s="110"/>
      <c r="BK161" s="110"/>
      <c r="BL161" s="110"/>
      <c r="BM161" s="110"/>
      <c r="BN161" s="110"/>
      <c r="BO161" s="110"/>
      <c r="BP161" s="110"/>
      <c r="BQ161" s="110"/>
      <c r="BR161" s="110"/>
      <c r="BS161" s="110"/>
      <c r="BT161" s="110"/>
      <c r="BU161" s="110"/>
      <c r="BV161" s="110"/>
      <c r="BW161" s="110"/>
      <c r="BX161" s="110"/>
      <c r="CD161" s="110"/>
      <c r="CF161" s="110"/>
      <c r="CG161" s="110"/>
    </row>
    <row r="162" s="3" customFormat="1" spans="1:85">
      <c r="A162" s="109" t="s">
        <v>21</v>
      </c>
      <c r="B162" s="109"/>
      <c r="C162" s="109"/>
      <c r="D162" s="109"/>
      <c r="E162" s="112">
        <v>21</v>
      </c>
      <c r="F162" s="112"/>
      <c r="G162" s="112"/>
      <c r="H162" s="110"/>
      <c r="I162" s="110"/>
      <c r="J162" s="110"/>
      <c r="K162" s="110"/>
      <c r="L162" s="110"/>
      <c r="M162" s="79"/>
      <c r="N162" s="110">
        <v>5</v>
      </c>
      <c r="O162" s="110" t="s">
        <v>3410</v>
      </c>
      <c r="P162" s="110" t="s">
        <v>3410</v>
      </c>
      <c r="Q162" s="110"/>
      <c r="R162" s="110"/>
      <c r="S162" s="110"/>
      <c r="T162" s="110"/>
      <c r="U162" s="110"/>
      <c r="V162" s="110"/>
      <c r="W162" s="110"/>
      <c r="X162" s="110"/>
      <c r="Y162" s="110"/>
      <c r="Z162" s="110"/>
      <c r="AA162" s="110"/>
      <c r="AB162" s="110"/>
      <c r="AC162" s="110"/>
      <c r="AD162" s="110" t="s">
        <v>3020</v>
      </c>
      <c r="AE162" s="110"/>
      <c r="AF162" s="110"/>
      <c r="AG162" s="110"/>
      <c r="AH162" s="110"/>
      <c r="AI162" s="110"/>
      <c r="AJ162" s="110"/>
      <c r="AK162" s="110"/>
      <c r="AL162" s="110"/>
      <c r="AM162" s="110"/>
      <c r="AN162" s="110"/>
      <c r="AO162" s="110"/>
      <c r="AP162" s="110"/>
      <c r="AQ162" s="110"/>
      <c r="AR162" s="110"/>
      <c r="AS162" s="110"/>
      <c r="AT162" s="110"/>
      <c r="AU162" s="110">
        <v>12</v>
      </c>
      <c r="AV162" s="110"/>
      <c r="AW162" s="110"/>
      <c r="AX162" s="110" t="s">
        <v>3414</v>
      </c>
      <c r="AY162" s="110"/>
      <c r="AZ162" s="110"/>
      <c r="BA162" s="110"/>
      <c r="BB162" s="110"/>
      <c r="BC162" s="110"/>
      <c r="BD162" s="110"/>
      <c r="BE162" s="110"/>
      <c r="BF162" s="110"/>
      <c r="BG162" s="110"/>
      <c r="BH162" s="110"/>
      <c r="BI162" s="110">
        <v>15</v>
      </c>
      <c r="BJ162" s="110"/>
      <c r="BK162" s="110"/>
      <c r="BL162" s="110"/>
      <c r="BM162" s="110"/>
      <c r="BN162" s="110"/>
      <c r="BO162" s="110"/>
      <c r="BP162" s="110"/>
      <c r="BQ162" s="110"/>
      <c r="BR162" s="110"/>
      <c r="BS162" s="110"/>
      <c r="BT162" s="110"/>
      <c r="BU162" s="110"/>
      <c r="BV162" s="110"/>
      <c r="BW162" s="110"/>
      <c r="BX162" s="110"/>
      <c r="CD162" s="110"/>
      <c r="CF162" s="110"/>
      <c r="CG162" s="110"/>
    </row>
    <row r="163" s="3" customFormat="1" spans="1:85">
      <c r="A163" s="109" t="s">
        <v>22</v>
      </c>
      <c r="B163" s="109"/>
      <c r="C163" s="109"/>
      <c r="D163" s="109"/>
      <c r="E163" s="112"/>
      <c r="F163" s="112"/>
      <c r="G163" s="112"/>
      <c r="H163" s="110"/>
      <c r="I163" s="110"/>
      <c r="J163" s="110"/>
      <c r="K163" s="110"/>
      <c r="L163" s="110"/>
      <c r="M163" s="79"/>
      <c r="N163" s="110"/>
      <c r="O163" s="110"/>
      <c r="P163" s="110"/>
      <c r="Q163" s="110"/>
      <c r="R163" s="110"/>
      <c r="S163" s="110"/>
      <c r="T163" s="110"/>
      <c r="U163" s="110"/>
      <c r="V163" s="110"/>
      <c r="W163" s="110"/>
      <c r="X163" s="110"/>
      <c r="Y163" s="110"/>
      <c r="Z163" s="110"/>
      <c r="AA163" s="110"/>
      <c r="AB163" s="110"/>
      <c r="AC163" s="110"/>
      <c r="AD163" s="110"/>
      <c r="AE163" s="110"/>
      <c r="AF163" s="110"/>
      <c r="AG163" s="110"/>
      <c r="AH163" s="110"/>
      <c r="AI163" s="110"/>
      <c r="AJ163" s="110"/>
      <c r="AK163" s="110"/>
      <c r="AL163" s="110"/>
      <c r="AM163" s="110"/>
      <c r="AN163" s="110"/>
      <c r="AO163" s="110"/>
      <c r="AP163" s="110"/>
      <c r="AQ163" s="110"/>
      <c r="AR163" s="110"/>
      <c r="AS163" s="110"/>
      <c r="AT163" s="110"/>
      <c r="AU163" s="110">
        <v>0</v>
      </c>
      <c r="AV163" s="110"/>
      <c r="AW163" s="110"/>
      <c r="AX163" s="110" t="s">
        <v>756</v>
      </c>
      <c r="AY163" s="110"/>
      <c r="AZ163" s="110"/>
      <c r="BA163" s="110"/>
      <c r="BB163" s="110"/>
      <c r="BC163" s="110"/>
      <c r="BD163" s="110"/>
      <c r="BE163" s="110"/>
      <c r="BF163" s="110"/>
      <c r="BG163" s="110"/>
      <c r="BH163" s="110"/>
      <c r="BI163" s="110"/>
      <c r="BJ163" s="110"/>
      <c r="BK163" s="110"/>
      <c r="BL163" s="110"/>
      <c r="BM163" s="110"/>
      <c r="BN163" s="110"/>
      <c r="BO163" s="110"/>
      <c r="BP163" s="110"/>
      <c r="BQ163" s="110"/>
      <c r="BR163" s="110"/>
      <c r="BS163" s="110"/>
      <c r="BT163" s="110"/>
      <c r="BU163" s="110"/>
      <c r="BV163" s="110"/>
      <c r="BW163" s="110"/>
      <c r="BX163" s="110"/>
      <c r="CD163" s="110"/>
      <c r="CF163" s="110"/>
      <c r="CG163" s="110"/>
    </row>
    <row r="164" s="3" customFormat="1" spans="1:85">
      <c r="A164" s="109" t="s">
        <v>24</v>
      </c>
      <c r="B164" s="109"/>
      <c r="C164" s="109"/>
      <c r="D164" s="109"/>
      <c r="E164" s="112"/>
      <c r="F164" s="112"/>
      <c r="G164" s="112"/>
      <c r="H164" s="110"/>
      <c r="I164" s="110"/>
      <c r="J164" s="110"/>
      <c r="K164" s="110"/>
      <c r="L164" s="110"/>
      <c r="M164" s="79"/>
      <c r="N164" s="110"/>
      <c r="O164" s="110"/>
      <c r="P164" s="110"/>
      <c r="Q164" s="110"/>
      <c r="R164" s="110"/>
      <c r="S164" s="110"/>
      <c r="T164" s="110"/>
      <c r="U164" s="110"/>
      <c r="V164" s="110"/>
      <c r="W164" s="110"/>
      <c r="X164" s="110"/>
      <c r="Y164" s="110"/>
      <c r="Z164" s="110"/>
      <c r="AA164" s="110"/>
      <c r="AB164" s="110"/>
      <c r="AC164" s="110"/>
      <c r="AD164" s="110"/>
      <c r="AE164" s="110"/>
      <c r="AF164" s="110"/>
      <c r="AG164" s="110"/>
      <c r="AH164" s="110"/>
      <c r="AI164" s="110"/>
      <c r="AJ164" s="110"/>
      <c r="AK164" s="110"/>
      <c r="AL164" s="110"/>
      <c r="AM164" s="110"/>
      <c r="AN164" s="110"/>
      <c r="AO164" s="110"/>
      <c r="AP164" s="110"/>
      <c r="AQ164" s="110"/>
      <c r="AR164" s="110"/>
      <c r="AS164" s="110"/>
      <c r="AT164" s="110"/>
      <c r="AU164" s="110">
        <v>0</v>
      </c>
      <c r="AV164" s="110"/>
      <c r="AW164" s="110"/>
      <c r="AX164" s="110" t="s">
        <v>116</v>
      </c>
      <c r="AY164" s="110"/>
      <c r="AZ164" s="110"/>
      <c r="BA164" s="110"/>
      <c r="BB164" s="110"/>
      <c r="BC164" s="110"/>
      <c r="BD164" s="110"/>
      <c r="BE164" s="110"/>
      <c r="BF164" s="110"/>
      <c r="BG164" s="110"/>
      <c r="BH164" s="110">
        <v>10</v>
      </c>
      <c r="BI164" s="110"/>
      <c r="BJ164" s="110"/>
      <c r="BK164" s="110"/>
      <c r="BL164" s="110"/>
      <c r="BM164" s="110"/>
      <c r="BN164" s="110"/>
      <c r="BO164" s="110"/>
      <c r="BP164" s="110"/>
      <c r="BQ164" s="110"/>
      <c r="BR164" s="110"/>
      <c r="BS164" s="110"/>
      <c r="BT164" s="110"/>
      <c r="BU164" s="110"/>
      <c r="BV164" s="110"/>
      <c r="BW164" s="110"/>
      <c r="BX164" s="110"/>
      <c r="CD164" s="110"/>
      <c r="CF164" s="110"/>
      <c r="CG164" s="110"/>
    </row>
    <row r="165" s="3" customFormat="1" spans="1:85">
      <c r="A165" s="109" t="s">
        <v>25</v>
      </c>
      <c r="B165" s="109"/>
      <c r="C165" s="109"/>
      <c r="D165" s="109"/>
      <c r="E165" s="112"/>
      <c r="F165" s="112"/>
      <c r="G165" s="112"/>
      <c r="H165" s="110"/>
      <c r="I165" s="110"/>
      <c r="J165" s="110"/>
      <c r="K165" s="110"/>
      <c r="L165" s="110"/>
      <c r="M165" s="79"/>
      <c r="N165" s="110"/>
      <c r="O165" s="110"/>
      <c r="P165" s="110"/>
      <c r="Q165" s="110"/>
      <c r="R165" s="110"/>
      <c r="S165" s="110"/>
      <c r="T165" s="110"/>
      <c r="U165" s="110"/>
      <c r="V165" s="110"/>
      <c r="W165" s="110"/>
      <c r="X165" s="110"/>
      <c r="Y165" s="110"/>
      <c r="Z165" s="110"/>
      <c r="AA165" s="110"/>
      <c r="AB165" s="110"/>
      <c r="AC165" s="110"/>
      <c r="AD165" s="110"/>
      <c r="AE165" s="110"/>
      <c r="AF165" s="110"/>
      <c r="AG165" s="110"/>
      <c r="AH165" s="110"/>
      <c r="AI165" s="110"/>
      <c r="AJ165" s="110"/>
      <c r="AK165" s="110"/>
      <c r="AL165" s="110"/>
      <c r="AM165" s="110"/>
      <c r="AN165" s="110"/>
      <c r="AO165" s="110"/>
      <c r="AP165" s="110"/>
      <c r="AQ165" s="110"/>
      <c r="AR165" s="110"/>
      <c r="AS165" s="110"/>
      <c r="AT165" s="110"/>
      <c r="AU165" s="110">
        <v>2</v>
      </c>
      <c r="AV165" s="110"/>
      <c r="AW165" s="110"/>
      <c r="AX165" s="110" t="s">
        <v>206</v>
      </c>
      <c r="AY165" s="110"/>
      <c r="AZ165" s="110"/>
      <c r="BA165" s="110"/>
      <c r="BB165" s="110"/>
      <c r="BC165" s="110"/>
      <c r="BD165" s="110"/>
      <c r="BE165" s="110"/>
      <c r="BF165" s="110"/>
      <c r="BG165" s="110"/>
      <c r="BH165" s="110"/>
      <c r="BI165" s="110"/>
      <c r="BJ165" s="110"/>
      <c r="BK165" s="110"/>
      <c r="BL165" s="110"/>
      <c r="BM165" s="110"/>
      <c r="BN165" s="110"/>
      <c r="BO165" s="110"/>
      <c r="BP165" s="110"/>
      <c r="BQ165" s="110"/>
      <c r="BR165" s="110"/>
      <c r="BS165" s="110"/>
      <c r="BT165" s="110"/>
      <c r="BU165" s="110"/>
      <c r="BV165" s="110"/>
      <c r="BW165" s="110"/>
      <c r="BX165" s="110"/>
      <c r="CD165" s="110"/>
      <c r="CF165" s="110"/>
      <c r="CG165" s="110"/>
    </row>
    <row r="166" s="3" customFormat="1" spans="1:85">
      <c r="A166" s="109" t="s">
        <v>27</v>
      </c>
      <c r="B166" s="109"/>
      <c r="C166" s="109"/>
      <c r="D166" s="109"/>
      <c r="E166" s="112"/>
      <c r="F166" s="112"/>
      <c r="G166" s="112"/>
      <c r="H166" s="110"/>
      <c r="I166" s="110"/>
      <c r="J166" s="110"/>
      <c r="K166" s="110"/>
      <c r="L166" s="110"/>
      <c r="M166" s="79"/>
      <c r="N166" s="110"/>
      <c r="O166" s="110"/>
      <c r="P166" s="110"/>
      <c r="Q166" s="110"/>
      <c r="R166" s="110"/>
      <c r="S166" s="110"/>
      <c r="T166" s="110"/>
      <c r="U166" s="110"/>
      <c r="V166" s="110"/>
      <c r="W166" s="110"/>
      <c r="X166" s="110"/>
      <c r="Y166" s="110"/>
      <c r="Z166" s="110"/>
      <c r="AA166" s="110"/>
      <c r="AB166" s="110"/>
      <c r="AC166" s="110"/>
      <c r="AD166" s="110"/>
      <c r="AE166" s="110"/>
      <c r="AF166" s="110"/>
      <c r="AG166" s="110"/>
      <c r="AH166" s="110"/>
      <c r="AI166" s="110"/>
      <c r="AJ166" s="110"/>
      <c r="AK166" s="110"/>
      <c r="AL166" s="110"/>
      <c r="AM166" s="110"/>
      <c r="AN166" s="110"/>
      <c r="AO166" s="110"/>
      <c r="AP166" s="110"/>
      <c r="AQ166" s="110"/>
      <c r="AR166" s="110"/>
      <c r="AS166" s="110"/>
      <c r="AT166" s="110"/>
      <c r="AU166" s="110">
        <v>0</v>
      </c>
      <c r="AV166" s="110"/>
      <c r="AW166" s="110"/>
      <c r="AX166" s="110" t="s">
        <v>205</v>
      </c>
      <c r="AY166" s="110"/>
      <c r="AZ166" s="110"/>
      <c r="BA166" s="110"/>
      <c r="BB166" s="110"/>
      <c r="BC166" s="110"/>
      <c r="BD166" s="110"/>
      <c r="BE166" s="110"/>
      <c r="BF166" s="110"/>
      <c r="BG166" s="110"/>
      <c r="BH166" s="110">
        <v>7</v>
      </c>
      <c r="BI166" s="110"/>
      <c r="BJ166" s="110"/>
      <c r="BK166" s="110"/>
      <c r="BL166" s="110"/>
      <c r="BM166" s="110"/>
      <c r="BN166" s="110"/>
      <c r="BO166" s="110"/>
      <c r="BP166" s="110"/>
      <c r="BQ166" s="110"/>
      <c r="BR166" s="110"/>
      <c r="BS166" s="110"/>
      <c r="BT166" s="110"/>
      <c r="BU166" s="110"/>
      <c r="BV166" s="110"/>
      <c r="BW166" s="110"/>
      <c r="BX166" s="110"/>
      <c r="CD166" s="110"/>
      <c r="CF166" s="110"/>
      <c r="CG166" s="110"/>
    </row>
    <row r="167" s="3" customFormat="1" spans="1:85">
      <c r="A167" s="109" t="s">
        <v>29</v>
      </c>
      <c r="B167" s="109"/>
      <c r="C167" s="109"/>
      <c r="D167" s="109"/>
      <c r="E167" s="112"/>
      <c r="F167" s="112"/>
      <c r="G167" s="112"/>
      <c r="H167" s="110"/>
      <c r="I167" s="110"/>
      <c r="J167" s="110"/>
      <c r="K167" s="110"/>
      <c r="L167" s="110"/>
      <c r="M167" s="79"/>
      <c r="N167" s="110"/>
      <c r="O167" s="110"/>
      <c r="P167" s="110"/>
      <c r="Q167" s="110"/>
      <c r="R167" s="110"/>
      <c r="S167" s="110"/>
      <c r="T167" s="110"/>
      <c r="U167" s="110"/>
      <c r="V167" s="110"/>
      <c r="W167" s="110"/>
      <c r="X167" s="110"/>
      <c r="Y167" s="110"/>
      <c r="Z167" s="110"/>
      <c r="AA167" s="110"/>
      <c r="AB167" s="110"/>
      <c r="AC167" s="110"/>
      <c r="AD167" s="110"/>
      <c r="AE167" s="110"/>
      <c r="AF167" s="110"/>
      <c r="AG167" s="110"/>
      <c r="AH167" s="110"/>
      <c r="AI167" s="110"/>
      <c r="AJ167" s="110"/>
      <c r="AK167" s="110"/>
      <c r="AL167" s="110"/>
      <c r="AM167" s="110"/>
      <c r="AN167" s="110"/>
      <c r="AO167" s="110"/>
      <c r="AP167" s="110"/>
      <c r="AQ167" s="110"/>
      <c r="AR167" s="110"/>
      <c r="AS167" s="110"/>
      <c r="AT167" s="110"/>
      <c r="AU167" s="110">
        <v>0</v>
      </c>
      <c r="AV167" s="110"/>
      <c r="AW167" s="110"/>
      <c r="AX167" s="110" t="s">
        <v>267</v>
      </c>
      <c r="AY167" s="110"/>
      <c r="AZ167" s="110"/>
      <c r="BA167" s="110"/>
      <c r="BB167" s="110"/>
      <c r="BC167" s="110"/>
      <c r="BD167" s="110"/>
      <c r="BE167" s="110"/>
      <c r="BF167" s="110"/>
      <c r="BG167" s="110"/>
      <c r="BH167" s="110"/>
      <c r="BI167" s="110"/>
      <c r="BJ167" s="110"/>
      <c r="BK167" s="110"/>
      <c r="BL167" s="110"/>
      <c r="BM167" s="110"/>
      <c r="BN167" s="110"/>
      <c r="BO167" s="110"/>
      <c r="BP167" s="110"/>
      <c r="BQ167" s="110"/>
      <c r="BR167" s="110"/>
      <c r="BS167" s="110"/>
      <c r="BT167" s="110"/>
      <c r="BU167" s="110"/>
      <c r="BV167" s="110"/>
      <c r="BW167" s="110"/>
      <c r="BX167" s="110"/>
      <c r="CD167" s="110"/>
      <c r="CF167" s="110"/>
      <c r="CG167" s="110"/>
    </row>
    <row r="168" s="3" customFormat="1" spans="1:85">
      <c r="A168" s="109" t="s">
        <v>30</v>
      </c>
      <c r="B168" s="109"/>
      <c r="C168" s="109"/>
      <c r="D168" s="109"/>
      <c r="E168" s="112"/>
      <c r="F168" s="112"/>
      <c r="G168" s="112"/>
      <c r="H168" s="110"/>
      <c r="I168" s="110"/>
      <c r="J168" s="110"/>
      <c r="K168" s="110"/>
      <c r="L168" s="110"/>
      <c r="M168" s="79"/>
      <c r="N168" s="110"/>
      <c r="O168" s="110"/>
      <c r="P168" s="110"/>
      <c r="Q168" s="110"/>
      <c r="R168" s="110"/>
      <c r="S168" s="110"/>
      <c r="T168" s="110"/>
      <c r="U168" s="110"/>
      <c r="V168" s="110"/>
      <c r="W168" s="110"/>
      <c r="X168" s="110"/>
      <c r="Y168" s="110"/>
      <c r="Z168" s="110"/>
      <c r="AA168" s="110"/>
      <c r="AB168" s="110"/>
      <c r="AC168" s="110"/>
      <c r="AD168" s="110"/>
      <c r="AE168" s="110"/>
      <c r="AF168" s="110"/>
      <c r="AG168" s="110"/>
      <c r="AH168" s="110"/>
      <c r="AI168" s="110"/>
      <c r="AJ168" s="110"/>
      <c r="AK168" s="110"/>
      <c r="AL168" s="110"/>
      <c r="AM168" s="110"/>
      <c r="AN168" s="110"/>
      <c r="AO168" s="110"/>
      <c r="AP168" s="110"/>
      <c r="AQ168" s="110"/>
      <c r="AR168" s="110"/>
      <c r="AS168" s="110"/>
      <c r="AT168" s="110"/>
      <c r="AU168" s="110">
        <v>0</v>
      </c>
      <c r="AV168" s="110"/>
      <c r="AW168" s="110"/>
      <c r="AX168" s="110" t="s">
        <v>1061</v>
      </c>
      <c r="AY168" s="110"/>
      <c r="AZ168" s="110"/>
      <c r="BA168" s="110"/>
      <c r="BB168" s="110"/>
      <c r="BC168" s="110"/>
      <c r="BD168" s="110"/>
      <c r="BE168" s="110"/>
      <c r="BF168" s="110"/>
      <c r="BG168" s="110"/>
      <c r="BH168" s="110">
        <v>20</v>
      </c>
      <c r="BI168" s="110"/>
      <c r="BJ168" s="110"/>
      <c r="BK168" s="110"/>
      <c r="BL168" s="110"/>
      <c r="BM168" s="110"/>
      <c r="BN168" s="110"/>
      <c r="BO168" s="110"/>
      <c r="BP168" s="110"/>
      <c r="BQ168" s="110"/>
      <c r="BR168" s="110"/>
      <c r="BS168" s="110"/>
      <c r="BT168" s="110"/>
      <c r="BU168" s="110"/>
      <c r="BV168" s="110"/>
      <c r="BW168" s="110"/>
      <c r="BX168" s="110"/>
      <c r="CD168" s="110"/>
      <c r="CF168" s="110"/>
      <c r="CG168" s="110"/>
    </row>
    <row r="169" s="3" customFormat="1" spans="1:85">
      <c r="A169" s="109" t="s">
        <v>31</v>
      </c>
      <c r="B169" s="109"/>
      <c r="C169" s="109"/>
      <c r="D169" s="109"/>
      <c r="E169" s="112">
        <v>6</v>
      </c>
      <c r="F169" s="112"/>
      <c r="G169" s="112"/>
      <c r="H169" s="110"/>
      <c r="I169" s="110"/>
      <c r="J169" s="110"/>
      <c r="K169" s="110"/>
      <c r="L169" s="110"/>
      <c r="M169" s="79"/>
      <c r="N169" s="110"/>
      <c r="O169" s="110" t="s">
        <v>3410</v>
      </c>
      <c r="P169" s="110" t="s">
        <v>3410</v>
      </c>
      <c r="Q169" s="110"/>
      <c r="R169" s="110"/>
      <c r="S169" s="110"/>
      <c r="T169" s="110"/>
      <c r="U169" s="110"/>
      <c r="V169" s="110"/>
      <c r="W169" s="110"/>
      <c r="X169" s="110"/>
      <c r="Y169" s="110"/>
      <c r="Z169" s="110"/>
      <c r="AA169" s="110"/>
      <c r="AB169" s="110"/>
      <c r="AC169" s="110"/>
      <c r="AD169" s="110" t="s">
        <v>3020</v>
      </c>
      <c r="AE169" s="110"/>
      <c r="AF169" s="110"/>
      <c r="AG169" s="110"/>
      <c r="AH169" s="110"/>
      <c r="AI169" s="110"/>
      <c r="AJ169" s="110"/>
      <c r="AK169" s="110"/>
      <c r="AL169" s="110"/>
      <c r="AM169" s="110"/>
      <c r="AN169" s="110"/>
      <c r="AO169" s="110"/>
      <c r="AP169" s="110"/>
      <c r="AQ169" s="110"/>
      <c r="AR169" s="110"/>
      <c r="AS169" s="110"/>
      <c r="AT169" s="110"/>
      <c r="AU169" s="110">
        <v>10</v>
      </c>
      <c r="AV169" s="110"/>
      <c r="AW169" s="110"/>
      <c r="AX169" s="110" t="s">
        <v>413</v>
      </c>
      <c r="AY169" s="110"/>
      <c r="AZ169" s="110"/>
      <c r="BA169" s="110"/>
      <c r="BB169" s="110"/>
      <c r="BC169" s="110"/>
      <c r="BD169" s="110"/>
      <c r="BE169" s="110"/>
      <c r="BF169" s="110"/>
      <c r="BG169" s="110"/>
      <c r="BH169" s="110"/>
      <c r="BI169" s="110">
        <v>14</v>
      </c>
      <c r="BJ169" s="110"/>
      <c r="BK169" s="110"/>
      <c r="BL169" s="110"/>
      <c r="BM169" s="110"/>
      <c r="BN169" s="110"/>
      <c r="BO169" s="110"/>
      <c r="BP169" s="110"/>
      <c r="BQ169" s="110"/>
      <c r="BR169" s="110"/>
      <c r="BS169" s="110"/>
      <c r="BT169" s="110"/>
      <c r="BU169" s="110"/>
      <c r="BV169" s="110"/>
      <c r="BW169" s="110"/>
      <c r="BX169" s="110"/>
      <c r="CD169" s="110"/>
      <c r="CF169" s="110"/>
      <c r="CG169" s="110"/>
    </row>
    <row r="170" s="3" customFormat="1" spans="1:85">
      <c r="A170" s="109" t="s">
        <v>32</v>
      </c>
      <c r="B170" s="109"/>
      <c r="C170" s="109"/>
      <c r="D170" s="109"/>
      <c r="E170" s="112"/>
      <c r="F170" s="112"/>
      <c r="G170" s="112"/>
      <c r="H170" s="110"/>
      <c r="I170" s="110"/>
      <c r="J170" s="110"/>
      <c r="K170" s="110"/>
      <c r="L170" s="110"/>
      <c r="M170" s="79"/>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c r="AI170" s="110"/>
      <c r="AJ170" s="110"/>
      <c r="AK170" s="110"/>
      <c r="AL170" s="110"/>
      <c r="AM170" s="110"/>
      <c r="AN170" s="110"/>
      <c r="AO170" s="110"/>
      <c r="AP170" s="110"/>
      <c r="AQ170" s="110"/>
      <c r="AR170" s="110"/>
      <c r="AS170" s="110"/>
      <c r="AT170" s="110"/>
      <c r="AU170" s="110">
        <v>0</v>
      </c>
      <c r="AV170" s="110"/>
      <c r="AW170" s="110"/>
      <c r="AX170" s="110" t="s">
        <v>530</v>
      </c>
      <c r="AY170" s="110"/>
      <c r="AZ170" s="110"/>
      <c r="BA170" s="110"/>
      <c r="BB170" s="110"/>
      <c r="BC170" s="110"/>
      <c r="BD170" s="110"/>
      <c r="BE170" s="110"/>
      <c r="BF170" s="110"/>
      <c r="BG170" s="110"/>
      <c r="BH170" s="110"/>
      <c r="BI170" s="110"/>
      <c r="BJ170" s="110"/>
      <c r="BK170" s="110"/>
      <c r="BL170" s="110"/>
      <c r="BM170" s="110"/>
      <c r="BN170" s="110"/>
      <c r="BO170" s="110"/>
      <c r="BP170" s="110"/>
      <c r="BQ170" s="110"/>
      <c r="BR170" s="110"/>
      <c r="BS170" s="110"/>
      <c r="BT170" s="110"/>
      <c r="BU170" s="110"/>
      <c r="BV170" s="110"/>
      <c r="BW170" s="110"/>
      <c r="BX170" s="110"/>
      <c r="CD170" s="110"/>
      <c r="CF170" s="110"/>
      <c r="CG170" s="110"/>
    </row>
    <row r="171" s="3" customFormat="1" spans="1:85">
      <c r="A171" s="109" t="s">
        <v>33</v>
      </c>
      <c r="B171" s="109"/>
      <c r="C171" s="109"/>
      <c r="D171" s="109"/>
      <c r="E171" s="112"/>
      <c r="F171" s="112"/>
      <c r="G171" s="112"/>
      <c r="H171" s="110"/>
      <c r="I171" s="110"/>
      <c r="J171" s="110"/>
      <c r="K171" s="110"/>
      <c r="L171" s="110"/>
      <c r="M171" s="79"/>
      <c r="N171" s="110"/>
      <c r="O171" s="110"/>
      <c r="P171" s="110"/>
      <c r="Q171" s="110"/>
      <c r="R171" s="110"/>
      <c r="S171" s="110"/>
      <c r="T171" s="110"/>
      <c r="U171" s="110"/>
      <c r="V171" s="110"/>
      <c r="W171" s="110"/>
      <c r="X171" s="110"/>
      <c r="Y171" s="110"/>
      <c r="Z171" s="110"/>
      <c r="AA171" s="110"/>
      <c r="AB171" s="110"/>
      <c r="AC171" s="110"/>
      <c r="AD171" s="110"/>
      <c r="AE171" s="110"/>
      <c r="AF171" s="110"/>
      <c r="AG171" s="110"/>
      <c r="AH171" s="110"/>
      <c r="AI171" s="110"/>
      <c r="AJ171" s="110"/>
      <c r="AK171" s="110"/>
      <c r="AL171" s="110"/>
      <c r="AM171" s="110"/>
      <c r="AN171" s="110"/>
      <c r="AO171" s="110"/>
      <c r="AP171" s="110"/>
      <c r="AQ171" s="110"/>
      <c r="AR171" s="110"/>
      <c r="AS171" s="110"/>
      <c r="AT171" s="110"/>
      <c r="AU171" s="110">
        <v>0</v>
      </c>
      <c r="AV171" s="110"/>
      <c r="AW171" s="110"/>
      <c r="AX171" s="110" t="s">
        <v>645</v>
      </c>
      <c r="AY171" s="110"/>
      <c r="AZ171" s="110"/>
      <c r="BA171" s="110"/>
      <c r="BB171" s="110"/>
      <c r="BC171" s="110"/>
      <c r="BD171" s="110"/>
      <c r="BE171" s="110"/>
      <c r="BF171" s="110"/>
      <c r="BG171" s="110"/>
      <c r="BH171" s="110"/>
      <c r="BI171" s="110"/>
      <c r="BJ171" s="110"/>
      <c r="BK171" s="110"/>
      <c r="BL171" s="110"/>
      <c r="BM171" s="110"/>
      <c r="BN171" s="110"/>
      <c r="BO171" s="110"/>
      <c r="BP171" s="110"/>
      <c r="BQ171" s="110"/>
      <c r="BR171" s="110"/>
      <c r="BS171" s="110"/>
      <c r="BT171" s="110"/>
      <c r="BU171" s="110"/>
      <c r="BV171" s="110"/>
      <c r="BW171" s="110"/>
      <c r="BX171" s="110"/>
      <c r="CD171" s="110"/>
      <c r="CF171" s="110"/>
      <c r="CG171" s="110"/>
    </row>
    <row r="172" s="3" customFormat="1" spans="1:85">
      <c r="A172" s="109" t="s">
        <v>34</v>
      </c>
      <c r="B172" s="109"/>
      <c r="C172" s="109"/>
      <c r="D172" s="109"/>
      <c r="E172" s="112"/>
      <c r="F172" s="112"/>
      <c r="G172" s="112"/>
      <c r="H172" s="110"/>
      <c r="I172" s="110"/>
      <c r="J172" s="110"/>
      <c r="K172" s="110"/>
      <c r="L172" s="110"/>
      <c r="M172" s="79"/>
      <c r="N172" s="110"/>
      <c r="O172" s="110"/>
      <c r="P172" s="110"/>
      <c r="Q172" s="110"/>
      <c r="R172" s="110"/>
      <c r="S172" s="110"/>
      <c r="T172" s="110"/>
      <c r="U172" s="110"/>
      <c r="V172" s="110"/>
      <c r="W172" s="110"/>
      <c r="X172" s="110"/>
      <c r="Y172" s="110"/>
      <c r="Z172" s="110"/>
      <c r="AA172" s="110"/>
      <c r="AB172" s="110"/>
      <c r="AC172" s="110"/>
      <c r="AD172" s="110"/>
      <c r="AE172" s="110"/>
      <c r="AF172" s="110"/>
      <c r="AG172" s="110"/>
      <c r="AH172" s="110"/>
      <c r="AI172" s="110"/>
      <c r="AJ172" s="110"/>
      <c r="AK172" s="110"/>
      <c r="AL172" s="110"/>
      <c r="AM172" s="110"/>
      <c r="AN172" s="110"/>
      <c r="AO172" s="110"/>
      <c r="AP172" s="110"/>
      <c r="AQ172" s="110"/>
      <c r="AR172" s="110"/>
      <c r="AS172" s="110"/>
      <c r="AT172" s="110"/>
      <c r="AU172" s="110">
        <v>0</v>
      </c>
      <c r="AV172" s="110"/>
      <c r="AW172" s="110"/>
      <c r="AX172" s="110" t="s">
        <v>209</v>
      </c>
      <c r="AY172" s="110"/>
      <c r="AZ172" s="110"/>
      <c r="BA172" s="110"/>
      <c r="BB172" s="110"/>
      <c r="BC172" s="110"/>
      <c r="BD172" s="110"/>
      <c r="BE172" s="110"/>
      <c r="BF172" s="110"/>
      <c r="BG172" s="110"/>
      <c r="BH172" s="110"/>
      <c r="BI172" s="110"/>
      <c r="BJ172" s="110"/>
      <c r="BK172" s="110"/>
      <c r="BL172" s="110"/>
      <c r="BM172" s="110"/>
      <c r="BN172" s="110"/>
      <c r="BO172" s="110"/>
      <c r="BP172" s="110"/>
      <c r="BQ172" s="110"/>
      <c r="BR172" s="110"/>
      <c r="BS172" s="110"/>
      <c r="BT172" s="110"/>
      <c r="BU172" s="110"/>
      <c r="BV172" s="110"/>
      <c r="BW172" s="110"/>
      <c r="BX172" s="110"/>
      <c r="CD172" s="110"/>
      <c r="CF172" s="110"/>
      <c r="CG172" s="110"/>
    </row>
    <row r="173" s="3" customFormat="1" spans="1:85">
      <c r="A173" s="109" t="s">
        <v>35</v>
      </c>
      <c r="B173" s="109"/>
      <c r="C173" s="109"/>
      <c r="D173" s="109"/>
      <c r="E173" s="112"/>
      <c r="F173" s="112"/>
      <c r="G173" s="112"/>
      <c r="H173" s="110"/>
      <c r="I173" s="110"/>
      <c r="J173" s="110"/>
      <c r="K173" s="110"/>
      <c r="L173" s="110"/>
      <c r="M173" s="79"/>
      <c r="N173" s="110"/>
      <c r="O173" s="110"/>
      <c r="P173" s="110"/>
      <c r="Q173" s="110"/>
      <c r="R173" s="110"/>
      <c r="S173" s="110"/>
      <c r="T173" s="110"/>
      <c r="U173" s="110"/>
      <c r="V173" s="110"/>
      <c r="W173" s="110"/>
      <c r="X173" s="110"/>
      <c r="Y173" s="110"/>
      <c r="Z173" s="110"/>
      <c r="AA173" s="110"/>
      <c r="AB173" s="110"/>
      <c r="AC173" s="110"/>
      <c r="AD173" s="110"/>
      <c r="AE173" s="110"/>
      <c r="AF173" s="110"/>
      <c r="AG173" s="110"/>
      <c r="AH173" s="110"/>
      <c r="AI173" s="110"/>
      <c r="AJ173" s="110"/>
      <c r="AK173" s="110"/>
      <c r="AL173" s="110"/>
      <c r="AM173" s="110"/>
      <c r="AN173" s="110"/>
      <c r="AO173" s="110"/>
      <c r="AP173" s="110"/>
      <c r="AQ173" s="110"/>
      <c r="AR173" s="110"/>
      <c r="AS173" s="110"/>
      <c r="AT173" s="110"/>
      <c r="AU173" s="110">
        <v>1</v>
      </c>
      <c r="AV173" s="110"/>
      <c r="AW173" s="110"/>
      <c r="AX173" s="110" t="s">
        <v>3415</v>
      </c>
      <c r="AY173" s="110"/>
      <c r="AZ173" s="110"/>
      <c r="BA173" s="110"/>
      <c r="BB173" s="110"/>
      <c r="BC173" s="110"/>
      <c r="BD173" s="110"/>
      <c r="BE173" s="110"/>
      <c r="BF173" s="110"/>
      <c r="BG173" s="110"/>
      <c r="BH173" s="110"/>
      <c r="BI173" s="110"/>
      <c r="BJ173" s="110"/>
      <c r="BK173" s="110"/>
      <c r="BL173" s="110"/>
      <c r="BM173" s="110"/>
      <c r="BN173" s="110"/>
      <c r="BO173" s="110"/>
      <c r="BP173" s="110"/>
      <c r="BQ173" s="110"/>
      <c r="BR173" s="110"/>
      <c r="BS173" s="110"/>
      <c r="BT173" s="110"/>
      <c r="BU173" s="110"/>
      <c r="BV173" s="110"/>
      <c r="BW173" s="110"/>
      <c r="BX173" s="110"/>
      <c r="CD173" s="110"/>
      <c r="CF173" s="110"/>
      <c r="CG173" s="110"/>
    </row>
    <row r="174" s="3" customFormat="1" spans="1:85">
      <c r="A174" s="109" t="s">
        <v>36</v>
      </c>
      <c r="B174" s="109"/>
      <c r="C174" s="109"/>
      <c r="D174" s="109"/>
      <c r="E174" s="112"/>
      <c r="F174" s="112"/>
      <c r="G174" s="112"/>
      <c r="H174" s="110"/>
      <c r="I174" s="110"/>
      <c r="J174" s="110"/>
      <c r="K174" s="110"/>
      <c r="L174" s="110"/>
      <c r="M174" s="79"/>
      <c r="N174" s="110"/>
      <c r="O174" s="110"/>
      <c r="P174" s="110"/>
      <c r="Q174" s="110"/>
      <c r="R174" s="110"/>
      <c r="S174" s="110"/>
      <c r="T174" s="110"/>
      <c r="U174" s="110"/>
      <c r="V174" s="110"/>
      <c r="W174" s="110"/>
      <c r="X174" s="110"/>
      <c r="Y174" s="110"/>
      <c r="Z174" s="110"/>
      <c r="AA174" s="110"/>
      <c r="AB174" s="110"/>
      <c r="AC174" s="110"/>
      <c r="AD174" s="110"/>
      <c r="AE174" s="110"/>
      <c r="AF174" s="110"/>
      <c r="AG174" s="110"/>
      <c r="AH174" s="110"/>
      <c r="AI174" s="110"/>
      <c r="AJ174" s="110"/>
      <c r="AK174" s="110"/>
      <c r="AL174" s="110"/>
      <c r="AM174" s="110"/>
      <c r="AN174" s="110"/>
      <c r="AO174" s="110"/>
      <c r="AP174" s="110"/>
      <c r="AQ174" s="110"/>
      <c r="AR174" s="110"/>
      <c r="AS174" s="110"/>
      <c r="AT174" s="110"/>
      <c r="AU174" s="110">
        <v>0</v>
      </c>
      <c r="AV174" s="110"/>
      <c r="AW174" s="110"/>
      <c r="AX174" s="110" t="s">
        <v>3416</v>
      </c>
      <c r="AY174" s="110"/>
      <c r="AZ174" s="110"/>
      <c r="BA174" s="110"/>
      <c r="BB174" s="110"/>
      <c r="BC174" s="110"/>
      <c r="BD174" s="110"/>
      <c r="BE174" s="110"/>
      <c r="BF174" s="110"/>
      <c r="BG174" s="110"/>
      <c r="BH174" s="110">
        <v>7</v>
      </c>
      <c r="BI174" s="110"/>
      <c r="BJ174" s="110"/>
      <c r="BK174" s="110"/>
      <c r="BL174" s="110"/>
      <c r="BM174" s="110"/>
      <c r="BN174" s="110"/>
      <c r="BO174" s="110"/>
      <c r="BP174" s="110"/>
      <c r="BQ174" s="110"/>
      <c r="BR174" s="110"/>
      <c r="BS174" s="110"/>
      <c r="BT174" s="110"/>
      <c r="BU174" s="110"/>
      <c r="BV174" s="110"/>
      <c r="BW174" s="110"/>
      <c r="BX174" s="110"/>
      <c r="CD174" s="110"/>
      <c r="CF174" s="110"/>
      <c r="CG174" s="110"/>
    </row>
    <row r="175" s="3" customFormat="1" spans="1:85">
      <c r="A175" s="109" t="s">
        <v>37</v>
      </c>
      <c r="B175" s="109"/>
      <c r="C175" s="109"/>
      <c r="D175" s="109"/>
      <c r="E175" s="112">
        <v>6</v>
      </c>
      <c r="F175" s="112"/>
      <c r="G175" s="112"/>
      <c r="H175" s="110"/>
      <c r="I175" s="110"/>
      <c r="J175" s="110"/>
      <c r="K175" s="110"/>
      <c r="L175" s="110"/>
      <c r="M175" s="79"/>
      <c r="N175" s="110"/>
      <c r="O175" s="110"/>
      <c r="P175" s="110" t="s">
        <v>3410</v>
      </c>
      <c r="Q175" s="110"/>
      <c r="R175" s="110"/>
      <c r="S175" s="110"/>
      <c r="T175" s="110"/>
      <c r="U175" s="110"/>
      <c r="V175" s="110"/>
      <c r="W175" s="110"/>
      <c r="X175" s="110"/>
      <c r="Y175" s="110"/>
      <c r="Z175" s="110"/>
      <c r="AA175" s="110"/>
      <c r="AB175" s="110"/>
      <c r="AC175" s="110"/>
      <c r="AD175" s="110" t="s">
        <v>3020</v>
      </c>
      <c r="AE175" s="110"/>
      <c r="AF175" s="110"/>
      <c r="AG175" s="110"/>
      <c r="AH175" s="110"/>
      <c r="AI175" s="110"/>
      <c r="AJ175" s="110"/>
      <c r="AK175" s="110"/>
      <c r="AL175" s="110"/>
      <c r="AM175" s="110"/>
      <c r="AN175" s="110"/>
      <c r="AO175" s="110"/>
      <c r="AP175" s="110"/>
      <c r="AQ175" s="110"/>
      <c r="AR175" s="110"/>
      <c r="AS175" s="110"/>
      <c r="AT175" s="110"/>
      <c r="AU175" s="110">
        <v>1</v>
      </c>
      <c r="AV175" s="110"/>
      <c r="AW175" s="110"/>
      <c r="AX175" s="110" t="s">
        <v>3417</v>
      </c>
      <c r="AY175" s="110"/>
      <c r="AZ175" s="110"/>
      <c r="BA175" s="110"/>
      <c r="BB175" s="110"/>
      <c r="BC175" s="110"/>
      <c r="BD175" s="110"/>
      <c r="BE175" s="110"/>
      <c r="BF175" s="110"/>
      <c r="BG175" s="110"/>
      <c r="BH175" s="110"/>
      <c r="BI175" s="110"/>
      <c r="BJ175" s="110"/>
      <c r="BK175" s="110"/>
      <c r="BL175" s="110"/>
      <c r="BM175" s="110"/>
      <c r="BN175" s="110"/>
      <c r="BO175" s="110"/>
      <c r="BP175" s="110"/>
      <c r="BQ175" s="110"/>
      <c r="BR175" s="110"/>
      <c r="BS175" s="110"/>
      <c r="BT175" s="110"/>
      <c r="BU175" s="110"/>
      <c r="BV175" s="110"/>
      <c r="BW175" s="110"/>
      <c r="BX175" s="110"/>
      <c r="CD175" s="110"/>
      <c r="CF175" s="110"/>
      <c r="CG175" s="110"/>
    </row>
    <row r="176" s="3" customFormat="1" spans="1:85">
      <c r="A176" s="109" t="s">
        <v>39</v>
      </c>
      <c r="B176" s="109"/>
      <c r="C176" s="109"/>
      <c r="D176" s="109"/>
      <c r="E176" s="112"/>
      <c r="F176" s="112"/>
      <c r="G176" s="112"/>
      <c r="H176" s="110"/>
      <c r="I176" s="110"/>
      <c r="J176" s="110"/>
      <c r="K176" s="110"/>
      <c r="L176" s="110"/>
      <c r="M176" s="79"/>
      <c r="N176" s="110"/>
      <c r="O176" s="110"/>
      <c r="P176" s="110"/>
      <c r="Q176" s="110"/>
      <c r="R176" s="110"/>
      <c r="S176" s="110"/>
      <c r="T176" s="110"/>
      <c r="U176" s="110"/>
      <c r="V176" s="110"/>
      <c r="W176" s="110"/>
      <c r="X176" s="110"/>
      <c r="Y176" s="110"/>
      <c r="Z176" s="110"/>
      <c r="AA176" s="110"/>
      <c r="AB176" s="110"/>
      <c r="AC176" s="110"/>
      <c r="AD176" s="110"/>
      <c r="AE176" s="110"/>
      <c r="AF176" s="110"/>
      <c r="AG176" s="110"/>
      <c r="AH176" s="110"/>
      <c r="AI176" s="110"/>
      <c r="AJ176" s="110"/>
      <c r="AK176" s="110"/>
      <c r="AL176" s="110"/>
      <c r="AM176" s="110"/>
      <c r="AN176" s="110"/>
      <c r="AO176" s="110"/>
      <c r="AP176" s="110"/>
      <c r="AQ176" s="110"/>
      <c r="AR176" s="110"/>
      <c r="AS176" s="110"/>
      <c r="AT176" s="110"/>
      <c r="AU176" s="110">
        <v>1</v>
      </c>
      <c r="AV176" s="110"/>
      <c r="AW176" s="110"/>
      <c r="AX176" s="110" t="s">
        <v>667</v>
      </c>
      <c r="AY176" s="110"/>
      <c r="AZ176" s="110"/>
      <c r="BA176" s="110"/>
      <c r="BB176" s="110"/>
      <c r="BC176" s="110"/>
      <c r="BD176" s="110"/>
      <c r="BE176" s="110"/>
      <c r="BF176" s="110"/>
      <c r="BG176" s="110"/>
      <c r="BH176" s="110">
        <v>3</v>
      </c>
      <c r="BI176" s="110"/>
      <c r="BJ176" s="110"/>
      <c r="BK176" s="110"/>
      <c r="BL176" s="110"/>
      <c r="BM176" s="110"/>
      <c r="BN176" s="110"/>
      <c r="BO176" s="110"/>
      <c r="BP176" s="110"/>
      <c r="BQ176" s="110"/>
      <c r="BR176" s="110"/>
      <c r="BS176" s="110"/>
      <c r="BT176" s="110"/>
      <c r="BU176" s="110"/>
      <c r="BV176" s="110"/>
      <c r="BW176" s="110"/>
      <c r="BX176" s="110"/>
      <c r="CD176" s="110"/>
      <c r="CF176" s="110"/>
      <c r="CG176" s="110"/>
    </row>
    <row r="177" s="3" customFormat="1" spans="1:85">
      <c r="A177" s="109" t="s">
        <v>40</v>
      </c>
      <c r="B177" s="109"/>
      <c r="C177" s="109"/>
      <c r="D177" s="109"/>
      <c r="E177" s="112"/>
      <c r="F177" s="112"/>
      <c r="G177" s="112"/>
      <c r="H177" s="110"/>
      <c r="I177" s="110"/>
      <c r="J177" s="110"/>
      <c r="K177" s="110"/>
      <c r="L177" s="110"/>
      <c r="M177" s="79"/>
      <c r="N177" s="110"/>
      <c r="O177" s="110"/>
      <c r="P177" s="110"/>
      <c r="Q177" s="110"/>
      <c r="R177" s="110"/>
      <c r="S177" s="110"/>
      <c r="T177" s="110"/>
      <c r="U177" s="110"/>
      <c r="V177" s="110"/>
      <c r="W177" s="110"/>
      <c r="X177" s="110"/>
      <c r="Y177" s="110"/>
      <c r="Z177" s="110"/>
      <c r="AA177" s="110"/>
      <c r="AB177" s="110"/>
      <c r="AC177" s="110"/>
      <c r="AD177" s="110"/>
      <c r="AE177" s="110"/>
      <c r="AF177" s="110"/>
      <c r="AG177" s="110"/>
      <c r="AH177" s="110"/>
      <c r="AI177" s="110"/>
      <c r="AJ177" s="110"/>
      <c r="AK177" s="110"/>
      <c r="AL177" s="110"/>
      <c r="AM177" s="110"/>
      <c r="AN177" s="110"/>
      <c r="AO177" s="110"/>
      <c r="AP177" s="110"/>
      <c r="AQ177" s="110"/>
      <c r="AR177" s="110"/>
      <c r="AS177" s="110"/>
      <c r="AT177" s="110"/>
      <c r="AU177" s="110">
        <v>0</v>
      </c>
      <c r="AV177" s="110"/>
      <c r="AW177" s="110"/>
      <c r="AX177" s="110" t="s">
        <v>3418</v>
      </c>
      <c r="AY177" s="110"/>
      <c r="AZ177" s="110"/>
      <c r="BA177" s="110"/>
      <c r="BB177" s="110"/>
      <c r="BC177" s="110"/>
      <c r="BD177" s="110"/>
      <c r="BE177" s="110"/>
      <c r="BF177" s="110"/>
      <c r="BG177" s="110"/>
      <c r="BH177" s="110"/>
      <c r="BI177" s="110"/>
      <c r="BJ177" s="110"/>
      <c r="BK177" s="110"/>
      <c r="BL177" s="110"/>
      <c r="BM177" s="110"/>
      <c r="BN177" s="110"/>
      <c r="BO177" s="110"/>
      <c r="BP177" s="110"/>
      <c r="BQ177" s="110"/>
      <c r="BR177" s="110"/>
      <c r="BS177" s="110"/>
      <c r="BT177" s="110"/>
      <c r="BU177" s="110"/>
      <c r="BV177" s="110"/>
      <c r="BW177" s="110"/>
      <c r="BX177" s="110"/>
      <c r="CD177" s="110"/>
      <c r="CF177" s="110"/>
      <c r="CG177" s="110"/>
    </row>
    <row r="178" s="3" customFormat="1" spans="1:85">
      <c r="A178" s="109" t="s">
        <v>42</v>
      </c>
      <c r="B178" s="109"/>
      <c r="C178" s="109"/>
      <c r="D178" s="109"/>
      <c r="E178" s="112"/>
      <c r="F178" s="112"/>
      <c r="G178" s="112"/>
      <c r="H178" s="110"/>
      <c r="I178" s="110"/>
      <c r="J178" s="110"/>
      <c r="K178" s="110"/>
      <c r="L178" s="110"/>
      <c r="M178" s="79"/>
      <c r="N178" s="110"/>
      <c r="O178" s="110"/>
      <c r="P178" s="110"/>
      <c r="Q178" s="110"/>
      <c r="R178" s="110"/>
      <c r="S178" s="110"/>
      <c r="T178" s="110"/>
      <c r="U178" s="110"/>
      <c r="V178" s="110"/>
      <c r="W178" s="110"/>
      <c r="X178" s="110"/>
      <c r="Y178" s="110"/>
      <c r="Z178" s="110"/>
      <c r="AA178" s="110"/>
      <c r="AB178" s="110"/>
      <c r="AC178" s="110"/>
      <c r="AD178" s="110"/>
      <c r="AE178" s="110"/>
      <c r="AF178" s="110"/>
      <c r="AG178" s="110"/>
      <c r="AH178" s="110"/>
      <c r="AI178" s="110"/>
      <c r="AJ178" s="110"/>
      <c r="AK178" s="110"/>
      <c r="AL178" s="110"/>
      <c r="AM178" s="110"/>
      <c r="AN178" s="110"/>
      <c r="AO178" s="110"/>
      <c r="AP178" s="110"/>
      <c r="AQ178" s="110"/>
      <c r="AR178" s="110"/>
      <c r="AS178" s="110"/>
      <c r="AT178" s="110"/>
      <c r="AU178" s="110">
        <v>0</v>
      </c>
      <c r="AV178" s="110"/>
      <c r="AW178" s="110"/>
      <c r="AX178" s="110"/>
      <c r="AY178" s="110"/>
      <c r="AZ178" s="110"/>
      <c r="BA178" s="110"/>
      <c r="BB178" s="110"/>
      <c r="BC178" s="110"/>
      <c r="BD178" s="110"/>
      <c r="BE178" s="110"/>
      <c r="BF178" s="110"/>
      <c r="BG178" s="110"/>
      <c r="BH178" s="110"/>
      <c r="BI178" s="110"/>
      <c r="BJ178" s="110"/>
      <c r="BK178" s="110"/>
      <c r="BL178" s="110"/>
      <c r="BM178" s="110"/>
      <c r="BN178" s="110"/>
      <c r="BO178" s="110"/>
      <c r="BP178" s="110"/>
      <c r="BQ178" s="110"/>
      <c r="BR178" s="110"/>
      <c r="BS178" s="110"/>
      <c r="BT178" s="110"/>
      <c r="BU178" s="110"/>
      <c r="BV178" s="110"/>
      <c r="BW178" s="110"/>
      <c r="BX178" s="110"/>
      <c r="CD178" s="110"/>
      <c r="CF178" s="110"/>
      <c r="CG178" s="110"/>
    </row>
    <row r="179" s="3" customFormat="1" spans="1:85">
      <c r="A179" s="109" t="s">
        <v>43</v>
      </c>
      <c r="B179" s="109"/>
      <c r="C179" s="109"/>
      <c r="D179" s="109"/>
      <c r="E179" s="112"/>
      <c r="F179" s="112"/>
      <c r="G179" s="112"/>
      <c r="H179" s="110"/>
      <c r="I179" s="110"/>
      <c r="J179" s="110"/>
      <c r="K179" s="110"/>
      <c r="L179" s="110"/>
      <c r="M179" s="79"/>
      <c r="N179" s="110"/>
      <c r="O179" s="110"/>
      <c r="P179" s="110"/>
      <c r="Q179" s="110"/>
      <c r="R179" s="110"/>
      <c r="S179" s="110"/>
      <c r="T179" s="110"/>
      <c r="U179" s="110"/>
      <c r="V179" s="110"/>
      <c r="W179" s="110"/>
      <c r="X179" s="110"/>
      <c r="Y179" s="110"/>
      <c r="Z179" s="110"/>
      <c r="AA179" s="110"/>
      <c r="AB179" s="110"/>
      <c r="AC179" s="110"/>
      <c r="AD179" s="110"/>
      <c r="AE179" s="110"/>
      <c r="AF179" s="110"/>
      <c r="AG179" s="110"/>
      <c r="AH179" s="110"/>
      <c r="AI179" s="110"/>
      <c r="AJ179" s="110"/>
      <c r="AK179" s="110"/>
      <c r="AL179" s="110"/>
      <c r="AM179" s="110"/>
      <c r="AN179" s="110"/>
      <c r="AO179" s="110"/>
      <c r="AP179" s="110"/>
      <c r="AQ179" s="110"/>
      <c r="AR179" s="110"/>
      <c r="AS179" s="110"/>
      <c r="AT179" s="110"/>
      <c r="AU179" s="110">
        <v>2</v>
      </c>
      <c r="AV179" s="110"/>
      <c r="AW179" s="110"/>
      <c r="AX179" s="110"/>
      <c r="AY179" s="110"/>
      <c r="AZ179" s="110"/>
      <c r="BA179" s="110"/>
      <c r="BB179" s="110"/>
      <c r="BC179" s="110"/>
      <c r="BD179" s="110"/>
      <c r="BE179" s="110"/>
      <c r="BF179" s="110"/>
      <c r="BG179" s="110"/>
      <c r="BH179" s="110"/>
      <c r="BI179" s="110"/>
      <c r="BJ179" s="110"/>
      <c r="BK179" s="110"/>
      <c r="BL179" s="110"/>
      <c r="BM179" s="110"/>
      <c r="BN179" s="110"/>
      <c r="BO179" s="110"/>
      <c r="BP179" s="110"/>
      <c r="BQ179" s="110"/>
      <c r="BR179" s="110"/>
      <c r="BS179" s="110"/>
      <c r="BT179" s="110"/>
      <c r="BU179" s="110"/>
      <c r="BV179" s="110"/>
      <c r="BW179" s="110"/>
      <c r="BX179" s="110"/>
      <c r="CD179" s="110"/>
      <c r="CF179" s="110"/>
      <c r="CG179" s="110"/>
    </row>
    <row r="180" s="3" customFormat="1" spans="1:85">
      <c r="A180" s="109" t="s">
        <v>44</v>
      </c>
      <c r="B180" s="109"/>
      <c r="C180" s="109"/>
      <c r="D180" s="109"/>
      <c r="E180" s="112"/>
      <c r="F180" s="112"/>
      <c r="G180" s="112"/>
      <c r="H180" s="110"/>
      <c r="I180" s="110"/>
      <c r="J180" s="110"/>
      <c r="K180" s="110"/>
      <c r="L180" s="110"/>
      <c r="M180" s="79"/>
      <c r="N180" s="110"/>
      <c r="O180" s="110"/>
      <c r="P180" s="110"/>
      <c r="Q180" s="110"/>
      <c r="R180" s="110"/>
      <c r="S180" s="110"/>
      <c r="T180" s="110"/>
      <c r="U180" s="110"/>
      <c r="V180" s="110"/>
      <c r="W180" s="110"/>
      <c r="X180" s="110"/>
      <c r="Y180" s="110"/>
      <c r="Z180" s="110"/>
      <c r="AA180" s="110"/>
      <c r="AB180" s="110"/>
      <c r="AC180" s="110"/>
      <c r="AD180" s="110"/>
      <c r="AE180" s="110"/>
      <c r="AF180" s="110"/>
      <c r="AG180" s="110"/>
      <c r="AH180" s="110"/>
      <c r="AI180" s="110"/>
      <c r="AJ180" s="110"/>
      <c r="AK180" s="110"/>
      <c r="AL180" s="110"/>
      <c r="AM180" s="110"/>
      <c r="AN180" s="110"/>
      <c r="AO180" s="110"/>
      <c r="AP180" s="110"/>
      <c r="AQ180" s="110"/>
      <c r="AR180" s="110"/>
      <c r="AS180" s="110"/>
      <c r="AT180" s="110"/>
      <c r="AU180" s="110">
        <v>0</v>
      </c>
      <c r="AV180" s="110"/>
      <c r="AW180" s="110"/>
      <c r="AX180" s="110"/>
      <c r="AY180" s="110"/>
      <c r="AZ180" s="110"/>
      <c r="BA180" s="110"/>
      <c r="BB180" s="110"/>
      <c r="BC180" s="110"/>
      <c r="BD180" s="110"/>
      <c r="BE180" s="110"/>
      <c r="BF180" s="110"/>
      <c r="BG180" s="110"/>
      <c r="BH180" s="110"/>
      <c r="BI180" s="110"/>
      <c r="BJ180" s="110"/>
      <c r="BK180" s="110"/>
      <c r="BL180" s="110"/>
      <c r="BM180" s="110"/>
      <c r="BN180" s="110"/>
      <c r="BO180" s="110"/>
      <c r="BP180" s="110"/>
      <c r="BQ180" s="110"/>
      <c r="BR180" s="110"/>
      <c r="BS180" s="110"/>
      <c r="BT180" s="110"/>
      <c r="BU180" s="110"/>
      <c r="BV180" s="110"/>
      <c r="BW180" s="110"/>
      <c r="BX180" s="110"/>
      <c r="CD180" s="110"/>
      <c r="CF180" s="110"/>
      <c r="CG180" s="110"/>
    </row>
    <row r="181" s="3" customFormat="1" spans="1:85">
      <c r="A181" s="109" t="s">
        <v>46</v>
      </c>
      <c r="B181" s="109"/>
      <c r="C181" s="109"/>
      <c r="D181" s="109"/>
      <c r="E181" s="112"/>
      <c r="F181" s="112"/>
      <c r="G181" s="112"/>
      <c r="H181" s="110"/>
      <c r="I181" s="110"/>
      <c r="J181" s="110"/>
      <c r="K181" s="110"/>
      <c r="L181" s="110"/>
      <c r="M181" s="79"/>
      <c r="N181" s="110"/>
      <c r="O181" s="110"/>
      <c r="P181" s="110"/>
      <c r="Q181" s="110"/>
      <c r="R181" s="110"/>
      <c r="S181" s="110"/>
      <c r="T181" s="110"/>
      <c r="U181" s="110"/>
      <c r="V181" s="110"/>
      <c r="W181" s="110"/>
      <c r="X181" s="110"/>
      <c r="Y181" s="110"/>
      <c r="Z181" s="110"/>
      <c r="AA181" s="110"/>
      <c r="AB181" s="110"/>
      <c r="AC181" s="110"/>
      <c r="AD181" s="110"/>
      <c r="AE181" s="110"/>
      <c r="AF181" s="110"/>
      <c r="AG181" s="110"/>
      <c r="AH181" s="110"/>
      <c r="AI181" s="110"/>
      <c r="AJ181" s="110"/>
      <c r="AK181" s="110"/>
      <c r="AL181" s="110"/>
      <c r="AM181" s="110"/>
      <c r="AN181" s="110"/>
      <c r="AO181" s="110"/>
      <c r="AP181" s="110"/>
      <c r="AQ181" s="110"/>
      <c r="AR181" s="110"/>
      <c r="AS181" s="110"/>
      <c r="AT181" s="110"/>
      <c r="AU181" s="110">
        <v>1</v>
      </c>
      <c r="AV181" s="110"/>
      <c r="AW181" s="110"/>
      <c r="AX181" s="110"/>
      <c r="AY181" s="110"/>
      <c r="AZ181" s="110"/>
      <c r="BA181" s="110"/>
      <c r="BB181" s="110"/>
      <c r="BC181" s="110"/>
      <c r="BD181" s="110"/>
      <c r="BE181" s="110"/>
      <c r="BF181" s="110"/>
      <c r="BG181" s="110"/>
      <c r="BH181" s="110"/>
      <c r="BI181" s="110"/>
      <c r="BJ181" s="110"/>
      <c r="BK181" s="110"/>
      <c r="BL181" s="110"/>
      <c r="BM181" s="110"/>
      <c r="BN181" s="110"/>
      <c r="BO181" s="110"/>
      <c r="BP181" s="110"/>
      <c r="BQ181" s="110"/>
      <c r="BR181" s="110"/>
      <c r="BS181" s="110"/>
      <c r="BT181" s="110"/>
      <c r="BU181" s="110"/>
      <c r="BV181" s="110"/>
      <c r="BW181" s="110"/>
      <c r="BX181" s="110"/>
      <c r="CD181" s="110"/>
      <c r="CF181" s="110"/>
      <c r="CG181" s="110"/>
    </row>
    <row r="182" s="3" customFormat="1" spans="1:85">
      <c r="A182" s="109" t="s">
        <v>47</v>
      </c>
      <c r="B182" s="109"/>
      <c r="C182" s="109"/>
      <c r="D182" s="109"/>
      <c r="E182" s="112">
        <v>7</v>
      </c>
      <c r="F182" s="112"/>
      <c r="G182" s="112"/>
      <c r="H182" s="110"/>
      <c r="I182" s="110"/>
      <c r="J182" s="110"/>
      <c r="K182" s="110"/>
      <c r="L182" s="110"/>
      <c r="M182" s="79"/>
      <c r="N182" s="110"/>
      <c r="O182" s="110" t="s">
        <v>3410</v>
      </c>
      <c r="P182" s="110" t="s">
        <v>3410</v>
      </c>
      <c r="Q182" s="110"/>
      <c r="R182" s="110"/>
      <c r="S182" s="110"/>
      <c r="T182" s="110"/>
      <c r="U182" s="110"/>
      <c r="V182" s="110"/>
      <c r="W182" s="110"/>
      <c r="X182" s="110"/>
      <c r="Y182" s="110"/>
      <c r="Z182" s="110"/>
      <c r="AA182" s="110"/>
      <c r="AB182" s="110"/>
      <c r="AC182" s="110"/>
      <c r="AD182" s="110"/>
      <c r="AE182" s="110"/>
      <c r="AF182" s="110"/>
      <c r="AG182" s="110"/>
      <c r="AH182" s="110"/>
      <c r="AI182" s="110"/>
      <c r="AJ182" s="110"/>
      <c r="AK182" s="110"/>
      <c r="AL182" s="110"/>
      <c r="AM182" s="110"/>
      <c r="AN182" s="110"/>
      <c r="AO182" s="110"/>
      <c r="AP182" s="110"/>
      <c r="AQ182" s="110"/>
      <c r="AR182" s="110"/>
      <c r="AS182" s="110"/>
      <c r="AT182" s="110"/>
      <c r="AU182" s="110">
        <v>12</v>
      </c>
      <c r="AV182" s="110"/>
      <c r="AW182" s="110"/>
      <c r="AX182" s="110"/>
      <c r="AY182" s="110"/>
      <c r="AZ182" s="110"/>
      <c r="BA182" s="110"/>
      <c r="BB182" s="110"/>
      <c r="BC182" s="110"/>
      <c r="BD182" s="110"/>
      <c r="BE182" s="110"/>
      <c r="BF182" s="110"/>
      <c r="BG182" s="110"/>
      <c r="BH182" s="110"/>
      <c r="BI182" s="110">
        <v>16</v>
      </c>
      <c r="BJ182" s="110"/>
      <c r="BK182" s="110"/>
      <c r="BL182" s="110"/>
      <c r="BM182" s="110"/>
      <c r="BN182" s="110"/>
      <c r="BO182" s="110"/>
      <c r="BP182" s="110"/>
      <c r="BQ182" s="110"/>
      <c r="BR182" s="110"/>
      <c r="BS182" s="110"/>
      <c r="BT182" s="110"/>
      <c r="BU182" s="110"/>
      <c r="BV182" s="110"/>
      <c r="BW182" s="110"/>
      <c r="BX182" s="110"/>
      <c r="CD182" s="110"/>
      <c r="CF182" s="110"/>
      <c r="CG182" s="110"/>
    </row>
    <row r="183" s="3" customFormat="1" spans="1:85">
      <c r="A183" s="109" t="s">
        <v>48</v>
      </c>
      <c r="B183" s="109"/>
      <c r="C183" s="109"/>
      <c r="D183" s="109"/>
      <c r="E183" s="112"/>
      <c r="F183" s="112"/>
      <c r="G183" s="112"/>
      <c r="H183" s="110"/>
      <c r="I183" s="110"/>
      <c r="J183" s="110"/>
      <c r="K183" s="110"/>
      <c r="L183" s="110"/>
      <c r="M183" s="79"/>
      <c r="N183" s="110"/>
      <c r="O183" s="110"/>
      <c r="P183" s="110"/>
      <c r="Q183" s="110"/>
      <c r="R183" s="110"/>
      <c r="S183" s="110"/>
      <c r="T183" s="110"/>
      <c r="U183" s="110"/>
      <c r="V183" s="110"/>
      <c r="W183" s="110"/>
      <c r="X183" s="110"/>
      <c r="Y183" s="110"/>
      <c r="Z183" s="110"/>
      <c r="AA183" s="110"/>
      <c r="AB183" s="110"/>
      <c r="AC183" s="110"/>
      <c r="AD183" s="110"/>
      <c r="AE183" s="110"/>
      <c r="AF183" s="110"/>
      <c r="AG183" s="110"/>
      <c r="AH183" s="110"/>
      <c r="AI183" s="110"/>
      <c r="AJ183" s="110"/>
      <c r="AK183" s="110"/>
      <c r="AL183" s="110"/>
      <c r="AM183" s="110"/>
      <c r="AN183" s="110"/>
      <c r="AO183" s="110"/>
      <c r="AP183" s="110"/>
      <c r="AQ183" s="110"/>
      <c r="AR183" s="110"/>
      <c r="AS183" s="110"/>
      <c r="AT183" s="110"/>
      <c r="AU183" s="110">
        <v>0</v>
      </c>
      <c r="AV183" s="110"/>
      <c r="AW183" s="110"/>
      <c r="AX183" s="110"/>
      <c r="AY183" s="110"/>
      <c r="AZ183" s="110"/>
      <c r="BA183" s="110"/>
      <c r="BB183" s="110"/>
      <c r="BC183" s="110"/>
      <c r="BD183" s="110"/>
      <c r="BE183" s="110"/>
      <c r="BF183" s="110"/>
      <c r="BG183" s="110"/>
      <c r="BH183" s="110"/>
      <c r="BI183" s="110"/>
      <c r="BJ183" s="110"/>
      <c r="BK183" s="110"/>
      <c r="BL183" s="110"/>
      <c r="BM183" s="110"/>
      <c r="BN183" s="110"/>
      <c r="BO183" s="110"/>
      <c r="BP183" s="110"/>
      <c r="BQ183" s="110"/>
      <c r="BR183" s="110"/>
      <c r="BS183" s="110"/>
      <c r="BT183" s="110"/>
      <c r="BU183" s="110"/>
      <c r="BV183" s="110"/>
      <c r="BW183" s="110"/>
      <c r="BX183" s="110"/>
      <c r="CD183" s="110"/>
      <c r="CF183" s="110"/>
      <c r="CG183" s="110"/>
    </row>
    <row r="184" s="3" customFormat="1" spans="1:85">
      <c r="A184" s="109" t="s">
        <v>50</v>
      </c>
      <c r="B184" s="109"/>
      <c r="C184" s="109"/>
      <c r="D184" s="109"/>
      <c r="E184" s="112"/>
      <c r="F184" s="112"/>
      <c r="G184" s="112"/>
      <c r="H184" s="110"/>
      <c r="I184" s="110"/>
      <c r="J184" s="110"/>
      <c r="K184" s="110"/>
      <c r="L184" s="110"/>
      <c r="M184" s="79"/>
      <c r="N184" s="110"/>
      <c r="O184" s="110"/>
      <c r="P184" s="110"/>
      <c r="Q184" s="110"/>
      <c r="R184" s="110"/>
      <c r="S184" s="110"/>
      <c r="T184" s="110"/>
      <c r="U184" s="110"/>
      <c r="V184" s="110"/>
      <c r="W184" s="110"/>
      <c r="X184" s="110"/>
      <c r="Y184" s="110"/>
      <c r="Z184" s="110"/>
      <c r="AA184" s="110"/>
      <c r="AB184" s="110"/>
      <c r="AC184" s="110"/>
      <c r="AD184" s="110"/>
      <c r="AE184" s="110"/>
      <c r="AF184" s="110"/>
      <c r="AG184" s="110"/>
      <c r="AH184" s="110"/>
      <c r="AI184" s="110"/>
      <c r="AJ184" s="110"/>
      <c r="AK184" s="110"/>
      <c r="AL184" s="110"/>
      <c r="AM184" s="110"/>
      <c r="AN184" s="110"/>
      <c r="AO184" s="110"/>
      <c r="AP184" s="110"/>
      <c r="AQ184" s="110"/>
      <c r="AR184" s="110"/>
      <c r="AS184" s="110"/>
      <c r="AT184" s="110"/>
      <c r="AU184" s="110">
        <v>0</v>
      </c>
      <c r="AV184" s="110"/>
      <c r="AW184" s="110"/>
      <c r="AX184" s="110"/>
      <c r="AY184" s="110"/>
      <c r="AZ184" s="110"/>
      <c r="BA184" s="110"/>
      <c r="BB184" s="110"/>
      <c r="BC184" s="110"/>
      <c r="BD184" s="110"/>
      <c r="BE184" s="110"/>
      <c r="BF184" s="110"/>
      <c r="BG184" s="110"/>
      <c r="BH184" s="110"/>
      <c r="BI184" s="110"/>
      <c r="BJ184" s="110"/>
      <c r="BK184" s="110"/>
      <c r="BL184" s="110"/>
      <c r="BM184" s="110"/>
      <c r="BN184" s="110"/>
      <c r="BO184" s="110"/>
      <c r="BP184" s="110"/>
      <c r="BQ184" s="110"/>
      <c r="BR184" s="110"/>
      <c r="BS184" s="110"/>
      <c r="BT184" s="110"/>
      <c r="BU184" s="110"/>
      <c r="BV184" s="110"/>
      <c r="BW184" s="110"/>
      <c r="BX184" s="110"/>
      <c r="CD184" s="110"/>
      <c r="CF184" s="110"/>
      <c r="CG184" s="110"/>
    </row>
    <row r="185" s="3" customFormat="1" spans="1:85">
      <c r="A185" s="109" t="s">
        <v>52</v>
      </c>
      <c r="B185" s="109"/>
      <c r="C185" s="109"/>
      <c r="D185" s="109"/>
      <c r="E185" s="112"/>
      <c r="F185" s="112"/>
      <c r="G185" s="112"/>
      <c r="H185" s="110"/>
      <c r="I185" s="110"/>
      <c r="J185" s="110"/>
      <c r="K185" s="110"/>
      <c r="L185" s="110"/>
      <c r="M185" s="79"/>
      <c r="N185" s="110">
        <v>8</v>
      </c>
      <c r="O185" s="110"/>
      <c r="P185" s="110"/>
      <c r="Q185" s="110"/>
      <c r="R185" s="110"/>
      <c r="S185" s="110"/>
      <c r="T185" s="110"/>
      <c r="U185" s="110"/>
      <c r="V185" s="110"/>
      <c r="W185" s="110"/>
      <c r="X185" s="110"/>
      <c r="Y185" s="110"/>
      <c r="Z185" s="110"/>
      <c r="AA185" s="110"/>
      <c r="AB185" s="110"/>
      <c r="AC185" s="110"/>
      <c r="AD185" s="110"/>
      <c r="AE185" s="110"/>
      <c r="AF185" s="110"/>
      <c r="AG185" s="110"/>
      <c r="AH185" s="110"/>
      <c r="AI185" s="110"/>
      <c r="AJ185" s="110"/>
      <c r="AK185" s="110"/>
      <c r="AL185" s="110"/>
      <c r="AM185" s="110"/>
      <c r="AN185" s="110"/>
      <c r="AO185" s="110"/>
      <c r="AP185" s="110"/>
      <c r="AQ185" s="110"/>
      <c r="AR185" s="110"/>
      <c r="AS185" s="110"/>
      <c r="AT185" s="110"/>
      <c r="AU185" s="110">
        <v>1</v>
      </c>
      <c r="AV185" s="110"/>
      <c r="AW185" s="110"/>
      <c r="AX185" s="110"/>
      <c r="AY185" s="110"/>
      <c r="AZ185" s="110"/>
      <c r="BA185" s="110"/>
      <c r="BB185" s="110"/>
      <c r="BC185" s="110"/>
      <c r="BD185" s="110"/>
      <c r="BE185" s="110"/>
      <c r="BF185" s="110"/>
      <c r="BG185" s="110"/>
      <c r="BH185" s="110"/>
      <c r="BI185" s="110"/>
      <c r="BJ185" s="110"/>
      <c r="BK185" s="110"/>
      <c r="BL185" s="110"/>
      <c r="BM185" s="110"/>
      <c r="BN185" s="110"/>
      <c r="BO185" s="110"/>
      <c r="BP185" s="110"/>
      <c r="BQ185" s="110"/>
      <c r="BR185" s="110"/>
      <c r="BS185" s="110"/>
      <c r="BT185" s="110"/>
      <c r="BU185" s="110"/>
      <c r="BV185" s="110"/>
      <c r="BW185" s="110"/>
      <c r="BX185" s="110"/>
      <c r="CD185" s="110"/>
      <c r="CF185" s="110"/>
      <c r="CG185" s="110"/>
    </row>
    <row r="186" s="3" customFormat="1" spans="1:85">
      <c r="A186" s="109" t="s">
        <v>54</v>
      </c>
      <c r="B186" s="109"/>
      <c r="C186" s="109"/>
      <c r="D186" s="109"/>
      <c r="E186" s="112"/>
      <c r="F186" s="112"/>
      <c r="G186" s="112"/>
      <c r="H186" s="110"/>
      <c r="I186" s="110"/>
      <c r="J186" s="110"/>
      <c r="K186" s="110"/>
      <c r="L186" s="110"/>
      <c r="M186" s="79"/>
      <c r="N186" s="110"/>
      <c r="O186" s="110"/>
      <c r="P186" s="110"/>
      <c r="Q186" s="110"/>
      <c r="R186" s="110"/>
      <c r="S186" s="110"/>
      <c r="T186" s="110"/>
      <c r="U186" s="110"/>
      <c r="V186" s="110"/>
      <c r="W186" s="110"/>
      <c r="X186" s="110"/>
      <c r="Y186" s="110"/>
      <c r="Z186" s="110"/>
      <c r="AA186" s="110"/>
      <c r="AB186" s="110"/>
      <c r="AC186" s="110"/>
      <c r="AD186" s="110"/>
      <c r="AE186" s="110"/>
      <c r="AF186" s="110"/>
      <c r="AG186" s="110"/>
      <c r="AH186" s="110"/>
      <c r="AI186" s="110"/>
      <c r="AJ186" s="110"/>
      <c r="AK186" s="110"/>
      <c r="AL186" s="110"/>
      <c r="AM186" s="110"/>
      <c r="AN186" s="110"/>
      <c r="AO186" s="110"/>
      <c r="AP186" s="110"/>
      <c r="AQ186" s="110"/>
      <c r="AR186" s="110"/>
      <c r="AS186" s="110"/>
      <c r="AT186" s="110"/>
      <c r="AU186" s="110">
        <v>0</v>
      </c>
      <c r="AV186" s="110"/>
      <c r="AW186" s="110"/>
      <c r="AX186" s="110"/>
      <c r="AY186" s="110"/>
      <c r="AZ186" s="110"/>
      <c r="BA186" s="110"/>
      <c r="BB186" s="110"/>
      <c r="BC186" s="110"/>
      <c r="BD186" s="110"/>
      <c r="BE186" s="110"/>
      <c r="BF186" s="110"/>
      <c r="BG186" s="110"/>
      <c r="BH186" s="110"/>
      <c r="BI186" s="110"/>
      <c r="BJ186" s="110"/>
      <c r="BK186" s="110"/>
      <c r="BL186" s="110"/>
      <c r="BM186" s="110"/>
      <c r="BN186" s="110"/>
      <c r="BO186" s="110"/>
      <c r="BP186" s="110"/>
      <c r="BQ186" s="110"/>
      <c r="BR186" s="110"/>
      <c r="BS186" s="110"/>
      <c r="BT186" s="110"/>
      <c r="BU186" s="110"/>
      <c r="BV186" s="110"/>
      <c r="BW186" s="110"/>
      <c r="BX186" s="110"/>
      <c r="CD186" s="110"/>
      <c r="CF186" s="110"/>
      <c r="CG186" s="110"/>
    </row>
    <row r="187" s="3" customFormat="1" spans="1:85">
      <c r="A187" s="109" t="s">
        <v>55</v>
      </c>
      <c r="B187" s="109"/>
      <c r="C187" s="109"/>
      <c r="D187" s="109"/>
      <c r="E187" s="112">
        <v>12</v>
      </c>
      <c r="F187" s="112"/>
      <c r="G187" s="112"/>
      <c r="H187" s="110"/>
      <c r="I187" s="110"/>
      <c r="J187" s="110"/>
      <c r="K187" s="110"/>
      <c r="L187" s="110"/>
      <c r="M187" s="79"/>
      <c r="N187" s="110"/>
      <c r="O187" s="110" t="s">
        <v>3410</v>
      </c>
      <c r="P187" s="110" t="s">
        <v>3410</v>
      </c>
      <c r="Q187" s="110">
        <v>3</v>
      </c>
      <c r="R187" s="110">
        <v>3</v>
      </c>
      <c r="S187" s="110">
        <v>3</v>
      </c>
      <c r="T187" s="110">
        <v>3</v>
      </c>
      <c r="U187" s="110"/>
      <c r="V187" s="110"/>
      <c r="W187" s="110"/>
      <c r="X187" s="110"/>
      <c r="Y187" s="110"/>
      <c r="Z187" s="110"/>
      <c r="AA187" s="110"/>
      <c r="AB187" s="110"/>
      <c r="AC187" s="110">
        <v>3</v>
      </c>
      <c r="AD187" s="110"/>
      <c r="AE187" s="110"/>
      <c r="AF187" s="110"/>
      <c r="AG187" s="110"/>
      <c r="AH187" s="110"/>
      <c r="AI187" s="110"/>
      <c r="AJ187" s="110"/>
      <c r="AK187" s="110"/>
      <c r="AL187" s="110"/>
      <c r="AM187" s="110"/>
      <c r="AN187" s="110"/>
      <c r="AO187" s="110"/>
      <c r="AP187" s="110"/>
      <c r="AQ187" s="110"/>
      <c r="AR187" s="110"/>
      <c r="AS187" s="110"/>
      <c r="AT187" s="110"/>
      <c r="AU187" s="110">
        <v>1</v>
      </c>
      <c r="AV187" s="110"/>
      <c r="AW187" s="110"/>
      <c r="AX187" s="110"/>
      <c r="AY187" s="110"/>
      <c r="AZ187" s="110"/>
      <c r="BA187" s="110"/>
      <c r="BB187" s="110"/>
      <c r="BC187" s="110"/>
      <c r="BD187" s="110"/>
      <c r="BE187" s="110"/>
      <c r="BF187" s="110"/>
      <c r="BG187" s="110"/>
      <c r="BH187" s="110"/>
      <c r="BI187" s="110"/>
      <c r="BJ187" s="110"/>
      <c r="BK187" s="110"/>
      <c r="BL187" s="110"/>
      <c r="BM187" s="110"/>
      <c r="BN187" s="110"/>
      <c r="BO187" s="110"/>
      <c r="BP187" s="110"/>
      <c r="BQ187" s="110"/>
      <c r="BR187" s="110"/>
      <c r="BS187" s="110"/>
      <c r="BT187" s="110"/>
      <c r="BU187" s="110"/>
      <c r="BV187" s="110"/>
      <c r="BW187" s="110"/>
      <c r="BX187" s="110"/>
      <c r="CD187" s="110"/>
      <c r="CF187" s="110"/>
      <c r="CG187" s="110"/>
    </row>
    <row r="188" s="3" customFormat="1" spans="1:85">
      <c r="A188" s="109" t="s">
        <v>56</v>
      </c>
      <c r="B188" s="109"/>
      <c r="C188" s="109"/>
      <c r="D188" s="109"/>
      <c r="E188" s="112"/>
      <c r="F188" s="112"/>
      <c r="G188" s="112"/>
      <c r="H188" s="110"/>
      <c r="I188" s="110"/>
      <c r="J188" s="110"/>
      <c r="K188" s="110"/>
      <c r="L188" s="110"/>
      <c r="M188" s="79"/>
      <c r="N188" s="110"/>
      <c r="O188" s="110"/>
      <c r="P188" s="110"/>
      <c r="Q188" s="110"/>
      <c r="R188" s="110"/>
      <c r="S188" s="110"/>
      <c r="T188" s="110"/>
      <c r="U188" s="110"/>
      <c r="V188" s="110"/>
      <c r="W188" s="110"/>
      <c r="X188" s="110"/>
      <c r="Y188" s="110"/>
      <c r="Z188" s="110"/>
      <c r="AA188" s="110"/>
      <c r="AB188" s="110"/>
      <c r="AC188" s="110"/>
      <c r="AD188" s="110" t="s">
        <v>3020</v>
      </c>
      <c r="AE188" s="110"/>
      <c r="AF188" s="110"/>
      <c r="AG188" s="110"/>
      <c r="AH188" s="110"/>
      <c r="AI188" s="110"/>
      <c r="AJ188" s="110"/>
      <c r="AK188" s="110"/>
      <c r="AL188" s="110"/>
      <c r="AM188" s="110"/>
      <c r="AN188" s="110"/>
      <c r="AO188" s="110"/>
      <c r="AP188" s="110"/>
      <c r="AQ188" s="110"/>
      <c r="AR188" s="110"/>
      <c r="AS188" s="110"/>
      <c r="AT188" s="110"/>
      <c r="AU188" s="110">
        <v>0</v>
      </c>
      <c r="AV188" s="110"/>
      <c r="AW188" s="110"/>
      <c r="AX188" s="110"/>
      <c r="AY188" s="110"/>
      <c r="AZ188" s="110"/>
      <c r="BA188" s="110"/>
      <c r="BB188" s="110"/>
      <c r="BC188" s="110"/>
      <c r="BD188" s="110"/>
      <c r="BE188" s="110"/>
      <c r="BF188" s="110"/>
      <c r="BG188" s="110"/>
      <c r="BH188" s="110"/>
      <c r="BI188" s="110"/>
      <c r="BJ188" s="110"/>
      <c r="BK188" s="110"/>
      <c r="BL188" s="110"/>
      <c r="BM188" s="110"/>
      <c r="BN188" s="110"/>
      <c r="BO188" s="110"/>
      <c r="BP188" s="110"/>
      <c r="BQ188" s="110"/>
      <c r="BR188" s="110"/>
      <c r="BS188" s="110"/>
      <c r="BT188" s="110"/>
      <c r="BU188" s="110"/>
      <c r="BV188" s="110"/>
      <c r="BW188" s="110"/>
      <c r="BX188" s="110"/>
      <c r="CD188" s="110"/>
      <c r="CF188" s="110"/>
      <c r="CG188" s="110"/>
    </row>
    <row r="189" s="3" customFormat="1" spans="1:85">
      <c r="A189" s="109" t="s">
        <v>57</v>
      </c>
      <c r="B189" s="109"/>
      <c r="C189" s="109"/>
      <c r="D189" s="109"/>
      <c r="E189" s="112">
        <v>2</v>
      </c>
      <c r="F189" s="112"/>
      <c r="G189" s="112"/>
      <c r="H189" s="110"/>
      <c r="I189" s="110"/>
      <c r="J189" s="110"/>
      <c r="K189" s="110"/>
      <c r="L189" s="110"/>
      <c r="M189" s="79"/>
      <c r="N189" s="110">
        <v>123</v>
      </c>
      <c r="O189" s="110"/>
      <c r="P189" s="110"/>
      <c r="Q189" s="110">
        <v>9</v>
      </c>
      <c r="R189" s="110">
        <v>9</v>
      </c>
      <c r="S189" s="110">
        <v>9</v>
      </c>
      <c r="T189" s="110">
        <v>9</v>
      </c>
      <c r="U189" s="110"/>
      <c r="V189" s="110"/>
      <c r="W189" s="110"/>
      <c r="X189" s="110"/>
      <c r="Y189" s="110"/>
      <c r="Z189" s="110"/>
      <c r="AA189" s="110"/>
      <c r="AB189" s="110"/>
      <c r="AC189" s="110">
        <v>9</v>
      </c>
      <c r="AD189" s="110" t="s">
        <v>3020</v>
      </c>
      <c r="AE189" s="110"/>
      <c r="AF189" s="110"/>
      <c r="AG189" s="110"/>
      <c r="AH189" s="110"/>
      <c r="AI189" s="110"/>
      <c r="AJ189" s="110"/>
      <c r="AK189" s="110"/>
      <c r="AL189" s="110"/>
      <c r="AM189" s="110"/>
      <c r="AN189" s="110"/>
      <c r="AO189" s="110"/>
      <c r="AP189" s="110"/>
      <c r="AQ189" s="110"/>
      <c r="AR189" s="110"/>
      <c r="AS189" s="110"/>
      <c r="AT189" s="110"/>
      <c r="AU189" s="110">
        <v>33</v>
      </c>
      <c r="AV189" s="110"/>
      <c r="AW189" s="110"/>
      <c r="AX189" s="110"/>
      <c r="AY189" s="110"/>
      <c r="AZ189" s="110"/>
      <c r="BA189" s="110"/>
      <c r="BB189" s="110"/>
      <c r="BC189" s="110"/>
      <c r="BD189" s="110"/>
      <c r="BE189" s="110"/>
      <c r="BF189" s="110"/>
      <c r="BG189" s="110"/>
      <c r="BH189" s="110"/>
      <c r="BI189" s="110"/>
      <c r="BJ189" s="110"/>
      <c r="BK189" s="110"/>
      <c r="BL189" s="110"/>
      <c r="BM189" s="110"/>
      <c r="BN189" s="110"/>
      <c r="BO189" s="110"/>
      <c r="BP189" s="110"/>
      <c r="BQ189" s="110"/>
      <c r="BR189" s="110"/>
      <c r="BS189" s="110"/>
      <c r="BT189" s="110"/>
      <c r="BU189" s="110"/>
      <c r="BV189" s="110"/>
      <c r="BW189" s="110"/>
      <c r="BX189" s="110"/>
      <c r="CD189" s="110"/>
      <c r="CF189" s="110"/>
      <c r="CG189" s="110"/>
    </row>
    <row r="190" s="3" customFormat="1" spans="1:85">
      <c r="A190" s="109" t="s">
        <v>58</v>
      </c>
      <c r="B190" s="109"/>
      <c r="C190" s="109"/>
      <c r="D190" s="109"/>
      <c r="E190" s="112"/>
      <c r="F190" s="112"/>
      <c r="G190" s="112"/>
      <c r="H190" s="110"/>
      <c r="I190" s="110"/>
      <c r="J190" s="110"/>
      <c r="K190" s="110"/>
      <c r="L190" s="110"/>
      <c r="M190" s="79"/>
      <c r="N190" s="110"/>
      <c r="O190" s="110"/>
      <c r="P190" s="110"/>
      <c r="Q190" s="110"/>
      <c r="R190" s="110"/>
      <c r="S190" s="110"/>
      <c r="T190" s="110"/>
      <c r="U190" s="110"/>
      <c r="V190" s="110"/>
      <c r="W190" s="110"/>
      <c r="X190" s="110"/>
      <c r="Y190" s="110"/>
      <c r="Z190" s="110"/>
      <c r="AA190" s="110"/>
      <c r="AB190" s="110"/>
      <c r="AC190" s="110"/>
      <c r="AD190" s="110"/>
      <c r="AE190" s="110"/>
      <c r="AF190" s="110"/>
      <c r="AG190" s="110"/>
      <c r="AH190" s="110"/>
      <c r="AI190" s="110"/>
      <c r="AJ190" s="110"/>
      <c r="AK190" s="110"/>
      <c r="AL190" s="110"/>
      <c r="AM190" s="110"/>
      <c r="AN190" s="110"/>
      <c r="AO190" s="110"/>
      <c r="AP190" s="110"/>
      <c r="AQ190" s="110"/>
      <c r="AR190" s="110"/>
      <c r="AS190" s="110"/>
      <c r="AT190" s="110"/>
      <c r="AU190" s="110">
        <v>0</v>
      </c>
      <c r="AV190" s="110"/>
      <c r="AW190" s="110"/>
      <c r="AX190" s="110"/>
      <c r="AY190" s="110"/>
      <c r="AZ190" s="110"/>
      <c r="BA190" s="110"/>
      <c r="BB190" s="110"/>
      <c r="BC190" s="110"/>
      <c r="BD190" s="110"/>
      <c r="BE190" s="110"/>
      <c r="BF190" s="110"/>
      <c r="BG190" s="110"/>
      <c r="BH190" s="110"/>
      <c r="BI190" s="110"/>
      <c r="BJ190" s="110"/>
      <c r="BK190" s="110"/>
      <c r="BL190" s="110"/>
      <c r="BM190" s="110"/>
      <c r="BN190" s="110"/>
      <c r="BO190" s="110"/>
      <c r="BP190" s="110"/>
      <c r="BQ190" s="110"/>
      <c r="BR190" s="110"/>
      <c r="BS190" s="110"/>
      <c r="BT190" s="110"/>
      <c r="BU190" s="110"/>
      <c r="BV190" s="110"/>
      <c r="BW190" s="110"/>
      <c r="BX190" s="110"/>
      <c r="CD190" s="110"/>
      <c r="CF190" s="110"/>
      <c r="CG190" s="110"/>
    </row>
    <row r="191" s="3" customFormat="1" spans="1:85">
      <c r="A191" s="109" t="s">
        <v>59</v>
      </c>
      <c r="B191" s="109"/>
      <c r="C191" s="109"/>
      <c r="D191" s="109"/>
      <c r="E191" s="112">
        <v>1</v>
      </c>
      <c r="F191" s="112"/>
      <c r="G191" s="112"/>
      <c r="H191" s="110"/>
      <c r="I191" s="110"/>
      <c r="J191" s="110"/>
      <c r="K191" s="110"/>
      <c r="L191" s="110"/>
      <c r="M191" s="79"/>
      <c r="N191" s="110"/>
      <c r="O191" s="110"/>
      <c r="P191" s="110"/>
      <c r="Q191" s="110"/>
      <c r="R191" s="110"/>
      <c r="S191" s="110"/>
      <c r="T191" s="110"/>
      <c r="U191" s="110"/>
      <c r="V191" s="110"/>
      <c r="W191" s="110"/>
      <c r="X191" s="110"/>
      <c r="Y191" s="110"/>
      <c r="Z191" s="110"/>
      <c r="AA191" s="110"/>
      <c r="AB191" s="110"/>
      <c r="AC191" s="110"/>
      <c r="AD191" s="110" t="s">
        <v>3020</v>
      </c>
      <c r="AE191" s="110"/>
      <c r="AF191" s="110"/>
      <c r="AG191" s="110"/>
      <c r="AH191" s="110"/>
      <c r="AI191" s="110"/>
      <c r="AJ191" s="110"/>
      <c r="AK191" s="110"/>
      <c r="AL191" s="110"/>
      <c r="AM191" s="110"/>
      <c r="AN191" s="110"/>
      <c r="AO191" s="110"/>
      <c r="AP191" s="110"/>
      <c r="AQ191" s="110"/>
      <c r="AR191" s="110"/>
      <c r="AS191" s="110"/>
      <c r="AT191" s="110"/>
      <c r="AU191" s="110">
        <v>1</v>
      </c>
      <c r="AV191" s="110"/>
      <c r="AW191" s="110"/>
      <c r="AX191" s="110"/>
      <c r="AY191" s="110"/>
      <c r="AZ191" s="110"/>
      <c r="BA191" s="110"/>
      <c r="BB191" s="110"/>
      <c r="BC191" s="110"/>
      <c r="BD191" s="110"/>
      <c r="BE191" s="110"/>
      <c r="BF191" s="110"/>
      <c r="BG191" s="110"/>
      <c r="BH191" s="110"/>
      <c r="BI191" s="110">
        <v>8</v>
      </c>
      <c r="BJ191" s="110"/>
      <c r="BK191" s="110"/>
      <c r="BL191" s="110"/>
      <c r="BM191" s="110"/>
      <c r="BN191" s="110"/>
      <c r="BO191" s="110"/>
      <c r="BP191" s="110"/>
      <c r="BQ191" s="110"/>
      <c r="BR191" s="110"/>
      <c r="BS191" s="110"/>
      <c r="BT191" s="110"/>
      <c r="BU191" s="110"/>
      <c r="BV191" s="110"/>
      <c r="BW191" s="110"/>
      <c r="BX191" s="110"/>
      <c r="CD191" s="110"/>
      <c r="CF191" s="110"/>
      <c r="CG191" s="110"/>
    </row>
    <row r="192" s="3" customFormat="1" spans="1:85">
      <c r="A192" s="109" t="s">
        <v>60</v>
      </c>
      <c r="B192" s="109"/>
      <c r="C192" s="109"/>
      <c r="D192" s="109"/>
      <c r="E192" s="112">
        <v>1</v>
      </c>
      <c r="F192" s="112"/>
      <c r="G192" s="112"/>
      <c r="H192" s="110"/>
      <c r="I192" s="110"/>
      <c r="J192" s="110"/>
      <c r="K192" s="110"/>
      <c r="L192" s="110"/>
      <c r="M192" s="79"/>
      <c r="N192" s="110"/>
      <c r="O192" s="110" t="s">
        <v>3410</v>
      </c>
      <c r="P192" s="110"/>
      <c r="Q192" s="110">
        <v>1</v>
      </c>
      <c r="R192" s="110">
        <v>1</v>
      </c>
      <c r="S192" s="110">
        <v>1</v>
      </c>
      <c r="T192" s="110">
        <v>1</v>
      </c>
      <c r="U192" s="110"/>
      <c r="V192" s="110"/>
      <c r="W192" s="110"/>
      <c r="X192" s="110"/>
      <c r="Y192" s="110"/>
      <c r="Z192" s="110"/>
      <c r="AA192" s="110"/>
      <c r="AB192" s="110"/>
      <c r="AC192" s="110">
        <v>1</v>
      </c>
      <c r="AD192" s="110"/>
      <c r="AE192" s="110"/>
      <c r="AF192" s="110"/>
      <c r="AG192" s="110"/>
      <c r="AH192" s="110"/>
      <c r="AI192" s="110"/>
      <c r="AJ192" s="110"/>
      <c r="AK192" s="110"/>
      <c r="AL192" s="110"/>
      <c r="AM192" s="110"/>
      <c r="AN192" s="110"/>
      <c r="AO192" s="110"/>
      <c r="AP192" s="110"/>
      <c r="AQ192" s="110"/>
      <c r="AR192" s="110"/>
      <c r="AS192" s="110"/>
      <c r="AT192" s="110"/>
      <c r="AU192" s="110">
        <v>0</v>
      </c>
      <c r="AV192" s="110"/>
      <c r="AW192" s="110"/>
      <c r="AX192" s="110"/>
      <c r="AY192" s="110"/>
      <c r="AZ192" s="110"/>
      <c r="BA192" s="110"/>
      <c r="BB192" s="110"/>
      <c r="BC192" s="110"/>
      <c r="BD192" s="110"/>
      <c r="BE192" s="110"/>
      <c r="BF192" s="110"/>
      <c r="BG192" s="110"/>
      <c r="BH192" s="110"/>
      <c r="BI192" s="110"/>
      <c r="BJ192" s="110"/>
      <c r="BK192" s="110"/>
      <c r="BL192" s="110"/>
      <c r="BM192" s="110"/>
      <c r="BN192" s="110"/>
      <c r="BO192" s="110"/>
      <c r="BP192" s="110"/>
      <c r="BQ192" s="110"/>
      <c r="BR192" s="110"/>
      <c r="BS192" s="110"/>
      <c r="BT192" s="110"/>
      <c r="BU192" s="110"/>
      <c r="BV192" s="110"/>
      <c r="BW192" s="110"/>
      <c r="BX192" s="110"/>
      <c r="CD192" s="110"/>
      <c r="CF192" s="110"/>
      <c r="CG192" s="110"/>
    </row>
    <row r="193" s="3" customFormat="1" spans="1:85">
      <c r="A193" s="109" t="s">
        <v>61</v>
      </c>
      <c r="B193" s="109"/>
      <c r="C193" s="109"/>
      <c r="D193" s="109"/>
      <c r="E193" s="112"/>
      <c r="F193" s="112"/>
      <c r="G193" s="112"/>
      <c r="H193" s="110"/>
      <c r="I193" s="110"/>
      <c r="J193" s="110"/>
      <c r="K193" s="110"/>
      <c r="L193" s="110"/>
      <c r="M193" s="79"/>
      <c r="N193" s="110"/>
      <c r="O193" s="110"/>
      <c r="P193" s="110"/>
      <c r="Q193" s="110"/>
      <c r="R193" s="110"/>
      <c r="S193" s="110"/>
      <c r="T193" s="110"/>
      <c r="U193" s="110"/>
      <c r="V193" s="110"/>
      <c r="W193" s="110"/>
      <c r="X193" s="110"/>
      <c r="Y193" s="110"/>
      <c r="Z193" s="110"/>
      <c r="AA193" s="110"/>
      <c r="AB193" s="110"/>
      <c r="AC193" s="110"/>
      <c r="AD193" s="110"/>
      <c r="AE193" s="110"/>
      <c r="AF193" s="110"/>
      <c r="AG193" s="110"/>
      <c r="AH193" s="110"/>
      <c r="AI193" s="110"/>
      <c r="AJ193" s="110"/>
      <c r="AK193" s="110"/>
      <c r="AL193" s="110"/>
      <c r="AM193" s="110"/>
      <c r="AN193" s="110"/>
      <c r="AO193" s="110"/>
      <c r="AP193" s="110"/>
      <c r="AQ193" s="110"/>
      <c r="AR193" s="110"/>
      <c r="AS193" s="110"/>
      <c r="AT193" s="110"/>
      <c r="AU193" s="110">
        <v>12</v>
      </c>
      <c r="AV193" s="110"/>
      <c r="AW193" s="110"/>
      <c r="AX193" s="110"/>
      <c r="AY193" s="110"/>
      <c r="AZ193" s="110"/>
      <c r="BA193" s="110"/>
      <c r="BB193" s="110"/>
      <c r="BC193" s="110"/>
      <c r="BD193" s="110"/>
      <c r="BE193" s="110"/>
      <c r="BF193" s="110"/>
      <c r="BG193" s="110"/>
      <c r="BH193" s="110"/>
      <c r="BI193" s="110"/>
      <c r="BJ193" s="110"/>
      <c r="BK193" s="110"/>
      <c r="BL193" s="110"/>
      <c r="BM193" s="110"/>
      <c r="BN193" s="110"/>
      <c r="BO193" s="110"/>
      <c r="BP193" s="110"/>
      <c r="BQ193" s="110"/>
      <c r="BR193" s="110"/>
      <c r="BS193" s="110"/>
      <c r="BT193" s="110"/>
      <c r="BU193" s="110"/>
      <c r="BV193" s="110"/>
      <c r="BW193" s="110"/>
      <c r="BX193" s="110"/>
      <c r="CD193" s="110"/>
      <c r="CF193" s="110"/>
      <c r="CG193" s="110"/>
    </row>
    <row r="194" s="3" customFormat="1" spans="1:85">
      <c r="A194" s="109" t="s">
        <v>62</v>
      </c>
      <c r="B194" s="109"/>
      <c r="C194" s="109"/>
      <c r="D194" s="109"/>
      <c r="E194" s="112">
        <v>2</v>
      </c>
      <c r="F194" s="112"/>
      <c r="G194" s="112"/>
      <c r="H194" s="110"/>
      <c r="I194" s="110"/>
      <c r="J194" s="110"/>
      <c r="K194" s="110"/>
      <c r="L194" s="110"/>
      <c r="M194" s="79"/>
      <c r="N194" s="110"/>
      <c r="O194" s="110" t="s">
        <v>3410</v>
      </c>
      <c r="P194" s="110"/>
      <c r="Q194" s="110">
        <v>1</v>
      </c>
      <c r="R194" s="110">
        <v>1</v>
      </c>
      <c r="S194" s="110">
        <v>1</v>
      </c>
      <c r="T194" s="110">
        <v>1</v>
      </c>
      <c r="U194" s="110"/>
      <c r="V194" s="110"/>
      <c r="W194" s="110"/>
      <c r="X194" s="110"/>
      <c r="Y194" s="110"/>
      <c r="Z194" s="110"/>
      <c r="AA194" s="110"/>
      <c r="AB194" s="110"/>
      <c r="AC194" s="110">
        <v>1</v>
      </c>
      <c r="AD194" s="110" t="s">
        <v>3020</v>
      </c>
      <c r="AE194" s="110"/>
      <c r="AF194" s="110"/>
      <c r="AG194" s="110"/>
      <c r="AH194" s="110"/>
      <c r="AI194" s="110"/>
      <c r="AJ194" s="110"/>
      <c r="AK194" s="110"/>
      <c r="AL194" s="110"/>
      <c r="AM194" s="110"/>
      <c r="AN194" s="110"/>
      <c r="AO194" s="110"/>
      <c r="AP194" s="110"/>
      <c r="AQ194" s="110"/>
      <c r="AR194" s="110"/>
      <c r="AS194" s="110"/>
      <c r="AT194" s="110"/>
      <c r="AU194" s="110">
        <v>1</v>
      </c>
      <c r="AV194" s="110"/>
      <c r="AW194" s="110"/>
      <c r="AX194" s="110"/>
      <c r="AY194" s="110"/>
      <c r="AZ194" s="110"/>
      <c r="BA194" s="110"/>
      <c r="BB194" s="110"/>
      <c r="BC194" s="110"/>
      <c r="BD194" s="110"/>
      <c r="BE194" s="110"/>
      <c r="BF194" s="110"/>
      <c r="BG194" s="110"/>
      <c r="BH194" s="110"/>
      <c r="BI194" s="110"/>
      <c r="BJ194" s="110"/>
      <c r="BK194" s="110"/>
      <c r="BL194" s="110"/>
      <c r="BM194" s="110"/>
      <c r="BN194" s="110"/>
      <c r="BO194" s="110"/>
      <c r="BP194" s="110"/>
      <c r="BQ194" s="110"/>
      <c r="BR194" s="110"/>
      <c r="BS194" s="110"/>
      <c r="BT194" s="110"/>
      <c r="BU194" s="110"/>
      <c r="BV194" s="110"/>
      <c r="BW194" s="110"/>
      <c r="BX194" s="110"/>
      <c r="CD194" s="110"/>
      <c r="CF194" s="110"/>
      <c r="CG194" s="110"/>
    </row>
    <row r="195" s="3" customFormat="1" spans="1:85">
      <c r="A195" s="109" t="s">
        <v>63</v>
      </c>
      <c r="B195" s="109"/>
      <c r="C195" s="109"/>
      <c r="D195" s="109"/>
      <c r="E195" s="112">
        <v>14</v>
      </c>
      <c r="F195" s="112"/>
      <c r="G195" s="112"/>
      <c r="H195" s="110"/>
      <c r="I195" s="110"/>
      <c r="J195" s="110"/>
      <c r="K195" s="110"/>
      <c r="L195" s="110"/>
      <c r="M195" s="79"/>
      <c r="N195" s="110"/>
      <c r="O195" s="110" t="s">
        <v>3410</v>
      </c>
      <c r="P195" s="110" t="s">
        <v>3410</v>
      </c>
      <c r="Q195" s="110">
        <v>3</v>
      </c>
      <c r="R195" s="110">
        <v>3</v>
      </c>
      <c r="S195" s="110">
        <v>3</v>
      </c>
      <c r="T195" s="110">
        <v>3</v>
      </c>
      <c r="U195" s="110"/>
      <c r="V195" s="110"/>
      <c r="W195" s="110"/>
      <c r="X195" s="110"/>
      <c r="Y195" s="110"/>
      <c r="Z195" s="110"/>
      <c r="AA195" s="110"/>
      <c r="AB195" s="110"/>
      <c r="AC195" s="110">
        <v>3</v>
      </c>
      <c r="AD195" s="110"/>
      <c r="AE195" s="110"/>
      <c r="AF195" s="110"/>
      <c r="AG195" s="110" t="s">
        <v>2376</v>
      </c>
      <c r="AH195" s="110"/>
      <c r="AI195" s="110"/>
      <c r="AJ195" s="110"/>
      <c r="AK195" s="110"/>
      <c r="AL195" s="110"/>
      <c r="AM195" s="110"/>
      <c r="AN195" s="110"/>
      <c r="AO195" s="110"/>
      <c r="AP195" s="110"/>
      <c r="AQ195" s="110"/>
      <c r="AR195" s="110"/>
      <c r="AS195" s="110"/>
      <c r="AT195" s="110"/>
      <c r="AU195" s="110">
        <v>5</v>
      </c>
      <c r="AV195" s="110"/>
      <c r="AW195" s="110"/>
      <c r="AX195" s="110"/>
      <c r="AY195" s="110"/>
      <c r="AZ195" s="110"/>
      <c r="BA195" s="110"/>
      <c r="BB195" s="110"/>
      <c r="BC195" s="110"/>
      <c r="BD195" s="110"/>
      <c r="BE195" s="110"/>
      <c r="BF195" s="110"/>
      <c r="BG195" s="110"/>
      <c r="BH195" s="110"/>
      <c r="BI195" s="110"/>
      <c r="BJ195" s="110"/>
      <c r="BK195" s="110"/>
      <c r="BL195" s="110"/>
      <c r="BM195" s="110"/>
      <c r="BN195" s="110"/>
      <c r="BO195" s="110"/>
      <c r="BP195" s="110"/>
      <c r="BQ195" s="110"/>
      <c r="BR195" s="110"/>
      <c r="BS195" s="110"/>
      <c r="BT195" s="110"/>
      <c r="BU195" s="110"/>
      <c r="BV195" s="110"/>
      <c r="BW195" s="110"/>
      <c r="BX195" s="110"/>
      <c r="CD195" s="110"/>
      <c r="CF195" s="110"/>
      <c r="CG195" s="110"/>
    </row>
    <row r="196" s="3" customFormat="1" spans="1:85">
      <c r="A196" s="109" t="s">
        <v>64</v>
      </c>
      <c r="B196" s="109"/>
      <c r="C196" s="109"/>
      <c r="D196" s="109"/>
      <c r="E196" s="112"/>
      <c r="F196" s="112"/>
      <c r="G196" s="112"/>
      <c r="H196" s="110"/>
      <c r="I196" s="110"/>
      <c r="J196" s="110"/>
      <c r="K196" s="110"/>
      <c r="L196" s="110"/>
      <c r="M196" s="79"/>
      <c r="N196" s="110"/>
      <c r="O196" s="110"/>
      <c r="P196" s="110"/>
      <c r="Q196" s="110"/>
      <c r="R196" s="110"/>
      <c r="S196" s="110"/>
      <c r="T196" s="110"/>
      <c r="U196" s="110"/>
      <c r="V196" s="110"/>
      <c r="W196" s="110"/>
      <c r="X196" s="110"/>
      <c r="Y196" s="110"/>
      <c r="Z196" s="110"/>
      <c r="AA196" s="110"/>
      <c r="AB196" s="110"/>
      <c r="AC196" s="110"/>
      <c r="AD196" s="110"/>
      <c r="AE196" s="110"/>
      <c r="AF196" s="110"/>
      <c r="AG196" s="110"/>
      <c r="AH196" s="110"/>
      <c r="AI196" s="110"/>
      <c r="AJ196" s="110"/>
      <c r="AK196" s="110"/>
      <c r="AL196" s="110"/>
      <c r="AM196" s="110"/>
      <c r="AN196" s="110"/>
      <c r="AO196" s="110"/>
      <c r="AP196" s="110"/>
      <c r="AQ196" s="110"/>
      <c r="AR196" s="110"/>
      <c r="AS196" s="110"/>
      <c r="AT196" s="110"/>
      <c r="AU196" s="110">
        <v>0</v>
      </c>
      <c r="AV196" s="110"/>
      <c r="AW196" s="110"/>
      <c r="AX196" s="110"/>
      <c r="AY196" s="110"/>
      <c r="AZ196" s="110"/>
      <c r="BA196" s="110"/>
      <c r="BB196" s="110"/>
      <c r="BC196" s="110"/>
      <c r="BD196" s="110"/>
      <c r="BE196" s="110"/>
      <c r="BF196" s="110"/>
      <c r="BG196" s="110"/>
      <c r="BH196" s="110"/>
      <c r="BI196" s="110"/>
      <c r="BJ196" s="110"/>
      <c r="BK196" s="110"/>
      <c r="BL196" s="110"/>
      <c r="BM196" s="110"/>
      <c r="BN196" s="110"/>
      <c r="BO196" s="110"/>
      <c r="BP196" s="110"/>
      <c r="BQ196" s="110"/>
      <c r="BR196" s="110"/>
      <c r="BS196" s="110"/>
      <c r="BT196" s="110"/>
      <c r="BU196" s="110"/>
      <c r="BV196" s="110"/>
      <c r="BW196" s="110"/>
      <c r="BX196" s="110"/>
      <c r="CD196" s="110"/>
      <c r="CF196" s="110"/>
      <c r="CG196" s="110"/>
    </row>
    <row r="197" s="3" customFormat="1" spans="1:85">
      <c r="A197" s="109" t="s">
        <v>65</v>
      </c>
      <c r="B197" s="109"/>
      <c r="C197" s="109"/>
      <c r="D197" s="109"/>
      <c r="E197" s="112"/>
      <c r="F197" s="112"/>
      <c r="G197" s="112"/>
      <c r="H197" s="110"/>
      <c r="I197" s="110"/>
      <c r="J197" s="110"/>
      <c r="K197" s="110"/>
      <c r="L197" s="110"/>
      <c r="M197" s="79"/>
      <c r="N197" s="110"/>
      <c r="O197" s="110"/>
      <c r="P197" s="110"/>
      <c r="Q197" s="110"/>
      <c r="R197" s="110"/>
      <c r="S197" s="110"/>
      <c r="T197" s="110"/>
      <c r="U197" s="110"/>
      <c r="V197" s="110"/>
      <c r="W197" s="110"/>
      <c r="X197" s="110"/>
      <c r="Y197" s="110"/>
      <c r="Z197" s="110"/>
      <c r="AA197" s="110"/>
      <c r="AB197" s="110"/>
      <c r="AC197" s="110"/>
      <c r="AD197" s="110"/>
      <c r="AE197" s="110"/>
      <c r="AF197" s="110"/>
      <c r="AG197" s="110"/>
      <c r="AH197" s="110"/>
      <c r="AI197" s="110"/>
      <c r="AJ197" s="110"/>
      <c r="AK197" s="110"/>
      <c r="AL197" s="110"/>
      <c r="AM197" s="110"/>
      <c r="AN197" s="110"/>
      <c r="AO197" s="110"/>
      <c r="AP197" s="110"/>
      <c r="AQ197" s="110"/>
      <c r="AR197" s="110"/>
      <c r="AS197" s="110"/>
      <c r="AT197" s="110"/>
      <c r="AU197" s="110">
        <v>0</v>
      </c>
      <c r="AV197" s="110"/>
      <c r="AW197" s="110"/>
      <c r="AX197" s="110"/>
      <c r="AY197" s="110"/>
      <c r="AZ197" s="110"/>
      <c r="BA197" s="110"/>
      <c r="BB197" s="110"/>
      <c r="BC197" s="110"/>
      <c r="BD197" s="110"/>
      <c r="BE197" s="110"/>
      <c r="BF197" s="110"/>
      <c r="BG197" s="110"/>
      <c r="BH197" s="110"/>
      <c r="BI197" s="110"/>
      <c r="BJ197" s="110"/>
      <c r="BK197" s="110"/>
      <c r="BL197" s="110"/>
      <c r="BM197" s="110"/>
      <c r="BN197" s="110"/>
      <c r="BO197" s="110"/>
      <c r="BP197" s="110"/>
      <c r="BQ197" s="110"/>
      <c r="BR197" s="110"/>
      <c r="BS197" s="110"/>
      <c r="BT197" s="110"/>
      <c r="BU197" s="110"/>
      <c r="BV197" s="110"/>
      <c r="BW197" s="110"/>
      <c r="BX197" s="110"/>
      <c r="CD197" s="110"/>
      <c r="CF197" s="110"/>
      <c r="CG197" s="110"/>
    </row>
    <row r="198" s="3" customFormat="1" spans="1:85">
      <c r="A198" s="109" t="s">
        <v>66</v>
      </c>
      <c r="B198" s="109"/>
      <c r="C198" s="109"/>
      <c r="D198" s="109"/>
      <c r="E198" s="112"/>
      <c r="F198" s="112"/>
      <c r="G198" s="112"/>
      <c r="H198" s="110"/>
      <c r="I198" s="110"/>
      <c r="J198" s="110"/>
      <c r="K198" s="110"/>
      <c r="L198" s="110"/>
      <c r="M198" s="79"/>
      <c r="N198" s="110"/>
      <c r="O198" s="110"/>
      <c r="P198" s="110"/>
      <c r="Q198" s="110"/>
      <c r="R198" s="110"/>
      <c r="S198" s="110"/>
      <c r="T198" s="110"/>
      <c r="U198" s="110"/>
      <c r="V198" s="110"/>
      <c r="W198" s="110"/>
      <c r="X198" s="110"/>
      <c r="Y198" s="110"/>
      <c r="Z198" s="110"/>
      <c r="AA198" s="110"/>
      <c r="AB198" s="110"/>
      <c r="AC198" s="110"/>
      <c r="AD198" s="110"/>
      <c r="AE198" s="110"/>
      <c r="AF198" s="110"/>
      <c r="AG198" s="110"/>
      <c r="AH198" s="110"/>
      <c r="AI198" s="110"/>
      <c r="AJ198" s="110"/>
      <c r="AK198" s="110"/>
      <c r="AL198" s="110"/>
      <c r="AM198" s="110"/>
      <c r="AN198" s="110"/>
      <c r="AO198" s="110"/>
      <c r="AP198" s="110"/>
      <c r="AQ198" s="110"/>
      <c r="AR198" s="110"/>
      <c r="AS198" s="110"/>
      <c r="AT198" s="110"/>
      <c r="AU198" s="110">
        <v>3</v>
      </c>
      <c r="AV198" s="110"/>
      <c r="AW198" s="110"/>
      <c r="AX198" s="110"/>
      <c r="AY198" s="110"/>
      <c r="AZ198" s="110"/>
      <c r="BA198" s="110"/>
      <c r="BB198" s="110"/>
      <c r="BC198" s="110"/>
      <c r="BD198" s="110"/>
      <c r="BE198" s="110"/>
      <c r="BF198" s="110"/>
      <c r="BG198" s="110"/>
      <c r="BH198" s="110"/>
      <c r="BI198" s="110"/>
      <c r="BJ198" s="110"/>
      <c r="BK198" s="110"/>
      <c r="BL198" s="110"/>
      <c r="BM198" s="110"/>
      <c r="BN198" s="110"/>
      <c r="BO198" s="110"/>
      <c r="BP198" s="110"/>
      <c r="BQ198" s="110"/>
      <c r="BR198" s="110"/>
      <c r="BS198" s="110"/>
      <c r="BT198" s="110"/>
      <c r="BU198" s="110"/>
      <c r="BV198" s="110"/>
      <c r="BW198" s="110"/>
      <c r="BX198" s="110"/>
      <c r="CD198" s="110"/>
      <c r="CF198" s="110"/>
      <c r="CG198" s="110"/>
    </row>
    <row r="199" s="3" customFormat="1" spans="1:85">
      <c r="A199" s="109" t="s">
        <v>67</v>
      </c>
      <c r="B199" s="109"/>
      <c r="C199" s="109"/>
      <c r="D199" s="109"/>
      <c r="E199" s="112">
        <v>1</v>
      </c>
      <c r="F199" s="112"/>
      <c r="G199" s="112"/>
      <c r="H199" s="110"/>
      <c r="I199" s="110"/>
      <c r="J199" s="110"/>
      <c r="K199" s="110"/>
      <c r="L199" s="110"/>
      <c r="M199" s="79"/>
      <c r="N199" s="110"/>
      <c r="O199" s="110"/>
      <c r="P199" s="110"/>
      <c r="Q199" s="110">
        <v>3</v>
      </c>
      <c r="R199" s="110">
        <v>3</v>
      </c>
      <c r="S199" s="110">
        <v>3</v>
      </c>
      <c r="T199" s="110">
        <v>3</v>
      </c>
      <c r="U199" s="110"/>
      <c r="V199" s="110"/>
      <c r="W199" s="110"/>
      <c r="X199" s="110"/>
      <c r="Y199" s="110"/>
      <c r="Z199" s="110"/>
      <c r="AA199" s="110"/>
      <c r="AB199" s="110"/>
      <c r="AC199" s="110">
        <v>3</v>
      </c>
      <c r="AD199" s="110"/>
      <c r="AE199" s="110"/>
      <c r="AF199" s="110"/>
      <c r="AG199" s="110"/>
      <c r="AH199" s="110"/>
      <c r="AI199" s="110"/>
      <c r="AJ199" s="110"/>
      <c r="AK199" s="110"/>
      <c r="AL199" s="110"/>
      <c r="AM199" s="110"/>
      <c r="AN199" s="110"/>
      <c r="AO199" s="110"/>
      <c r="AP199" s="110"/>
      <c r="AQ199" s="110"/>
      <c r="AR199" s="110"/>
      <c r="AS199" s="110"/>
      <c r="AT199" s="110"/>
      <c r="AU199" s="110">
        <v>7</v>
      </c>
      <c r="AV199" s="110"/>
      <c r="AW199" s="110"/>
      <c r="AX199" s="110"/>
      <c r="AY199" s="110"/>
      <c r="AZ199" s="110"/>
      <c r="BA199" s="110"/>
      <c r="BB199" s="110"/>
      <c r="BC199" s="110"/>
      <c r="BD199" s="110"/>
      <c r="BE199" s="110"/>
      <c r="BF199" s="110"/>
      <c r="BG199" s="110"/>
      <c r="BH199" s="110"/>
      <c r="BI199" s="110"/>
      <c r="BJ199" s="110"/>
      <c r="BK199" s="110"/>
      <c r="BL199" s="110"/>
      <c r="BM199" s="110"/>
      <c r="BN199" s="110"/>
      <c r="BO199" s="110"/>
      <c r="BP199" s="110"/>
      <c r="BQ199" s="110"/>
      <c r="BR199" s="110"/>
      <c r="BS199" s="110"/>
      <c r="BT199" s="110"/>
      <c r="BU199" s="110"/>
      <c r="BV199" s="110"/>
      <c r="BW199" s="110"/>
      <c r="BX199" s="110"/>
      <c r="CD199" s="110"/>
      <c r="CF199" s="110"/>
      <c r="CG199" s="110"/>
    </row>
    <row r="200" s="3" customFormat="1" spans="1:85">
      <c r="A200" s="109" t="s">
        <v>68</v>
      </c>
      <c r="B200" s="109"/>
      <c r="C200" s="109"/>
      <c r="D200" s="109"/>
      <c r="E200" s="112"/>
      <c r="F200" s="112"/>
      <c r="G200" s="112"/>
      <c r="H200" s="110"/>
      <c r="I200" s="110"/>
      <c r="J200" s="110"/>
      <c r="K200" s="110"/>
      <c r="L200" s="110"/>
      <c r="M200" s="79"/>
      <c r="N200" s="110"/>
      <c r="O200" s="110"/>
      <c r="P200" s="110"/>
      <c r="Q200" s="110"/>
      <c r="R200" s="110"/>
      <c r="S200" s="110"/>
      <c r="T200" s="110"/>
      <c r="U200" s="110"/>
      <c r="V200" s="110"/>
      <c r="W200" s="110"/>
      <c r="X200" s="110"/>
      <c r="Y200" s="110"/>
      <c r="Z200" s="110"/>
      <c r="AA200" s="110"/>
      <c r="AB200" s="110"/>
      <c r="AC200" s="110"/>
      <c r="AD200" s="110"/>
      <c r="AE200" s="110"/>
      <c r="AF200" s="110"/>
      <c r="AG200" s="110"/>
      <c r="AH200" s="110"/>
      <c r="AI200" s="110"/>
      <c r="AJ200" s="110"/>
      <c r="AK200" s="110"/>
      <c r="AL200" s="110"/>
      <c r="AM200" s="110"/>
      <c r="AN200" s="110"/>
      <c r="AO200" s="110"/>
      <c r="AP200" s="110"/>
      <c r="AQ200" s="110"/>
      <c r="AR200" s="110"/>
      <c r="AS200" s="110"/>
      <c r="AT200" s="110"/>
      <c r="AU200" s="110">
        <v>0</v>
      </c>
      <c r="AV200" s="110"/>
      <c r="AW200" s="110"/>
      <c r="AX200" s="110"/>
      <c r="AY200" s="110"/>
      <c r="AZ200" s="110"/>
      <c r="BA200" s="110"/>
      <c r="BB200" s="110"/>
      <c r="BC200" s="110"/>
      <c r="BD200" s="110"/>
      <c r="BE200" s="110"/>
      <c r="BF200" s="110"/>
      <c r="BG200" s="110"/>
      <c r="BH200" s="110"/>
      <c r="BI200" s="110"/>
      <c r="BJ200" s="110"/>
      <c r="BK200" s="110"/>
      <c r="BL200" s="110"/>
      <c r="BM200" s="110"/>
      <c r="BN200" s="110"/>
      <c r="BO200" s="110"/>
      <c r="BP200" s="110"/>
      <c r="BQ200" s="110"/>
      <c r="BR200" s="110"/>
      <c r="BS200" s="110"/>
      <c r="BT200" s="110"/>
      <c r="BU200" s="110"/>
      <c r="BV200" s="110"/>
      <c r="BW200" s="110"/>
      <c r="BX200" s="110"/>
      <c r="CD200" s="110"/>
      <c r="CF200" s="110"/>
      <c r="CG200" s="110"/>
    </row>
    <row r="201" s="3" customFormat="1" spans="1:85">
      <c r="A201" s="109" t="s">
        <v>69</v>
      </c>
      <c r="B201" s="109"/>
      <c r="C201" s="109"/>
      <c r="D201" s="109"/>
      <c r="E201" s="112"/>
      <c r="F201" s="112"/>
      <c r="G201" s="112"/>
      <c r="H201" s="110"/>
      <c r="I201" s="110"/>
      <c r="J201" s="110"/>
      <c r="K201" s="110"/>
      <c r="L201" s="110"/>
      <c r="M201" s="79"/>
      <c r="N201" s="110">
        <v>5</v>
      </c>
      <c r="O201" s="110"/>
      <c r="P201" s="110"/>
      <c r="Q201" s="110">
        <v>3</v>
      </c>
      <c r="R201" s="110">
        <v>3</v>
      </c>
      <c r="S201" s="110">
        <v>3</v>
      </c>
      <c r="T201" s="110">
        <v>3</v>
      </c>
      <c r="U201" s="110"/>
      <c r="V201" s="110"/>
      <c r="W201" s="110"/>
      <c r="X201" s="110"/>
      <c r="Y201" s="110"/>
      <c r="Z201" s="110"/>
      <c r="AA201" s="110"/>
      <c r="AB201" s="110"/>
      <c r="AC201" s="110">
        <v>3</v>
      </c>
      <c r="AD201" s="110" t="s">
        <v>3020</v>
      </c>
      <c r="AE201" s="110"/>
      <c r="AF201" s="110"/>
      <c r="AG201" s="110"/>
      <c r="AH201" s="110"/>
      <c r="AI201" s="110"/>
      <c r="AJ201" s="110"/>
      <c r="AK201" s="110"/>
      <c r="AL201" s="110"/>
      <c r="AM201" s="110"/>
      <c r="AN201" s="110"/>
      <c r="AO201" s="110"/>
      <c r="AP201" s="110"/>
      <c r="AQ201" s="110"/>
      <c r="AR201" s="110"/>
      <c r="AS201" s="110"/>
      <c r="AT201" s="110"/>
      <c r="AU201" s="110">
        <v>0</v>
      </c>
      <c r="AV201" s="110"/>
      <c r="AW201" s="110"/>
      <c r="AX201" s="110"/>
      <c r="AY201" s="110"/>
      <c r="AZ201" s="110"/>
      <c r="BA201" s="110"/>
      <c r="BB201" s="110"/>
      <c r="BC201" s="110"/>
      <c r="BD201" s="110"/>
      <c r="BE201" s="110"/>
      <c r="BF201" s="110"/>
      <c r="BG201" s="110"/>
      <c r="BH201" s="110"/>
      <c r="BI201" s="110"/>
      <c r="BJ201" s="110"/>
      <c r="BK201" s="110"/>
      <c r="BL201" s="110"/>
      <c r="BM201" s="110"/>
      <c r="BN201" s="110"/>
      <c r="BO201" s="110"/>
      <c r="BP201" s="110"/>
      <c r="BQ201" s="110"/>
      <c r="BR201" s="110"/>
      <c r="BS201" s="110"/>
      <c r="BT201" s="110"/>
      <c r="BU201" s="110"/>
      <c r="BV201" s="110"/>
      <c r="BW201" s="110"/>
      <c r="BX201" s="110"/>
      <c r="CD201" s="110"/>
      <c r="CF201" s="110"/>
      <c r="CG201" s="110"/>
    </row>
    <row r="202" s="3" customFormat="1" spans="1:85">
      <c r="A202" s="109" t="s">
        <v>70</v>
      </c>
      <c r="B202" s="109"/>
      <c r="C202" s="109"/>
      <c r="D202" s="109"/>
      <c r="E202" s="112"/>
      <c r="F202" s="112"/>
      <c r="G202" s="112"/>
      <c r="H202" s="110"/>
      <c r="I202" s="110"/>
      <c r="J202" s="110"/>
      <c r="K202" s="110"/>
      <c r="L202" s="110"/>
      <c r="M202" s="79"/>
      <c r="N202" s="110"/>
      <c r="O202" s="110"/>
      <c r="P202" s="110"/>
      <c r="Q202" s="110"/>
      <c r="R202" s="110"/>
      <c r="S202" s="110"/>
      <c r="T202" s="110"/>
      <c r="U202" s="110"/>
      <c r="V202" s="110"/>
      <c r="W202" s="110"/>
      <c r="X202" s="110"/>
      <c r="Y202" s="110"/>
      <c r="Z202" s="110"/>
      <c r="AA202" s="110"/>
      <c r="AB202" s="110"/>
      <c r="AC202" s="110"/>
      <c r="AD202" s="110"/>
      <c r="AE202" s="110"/>
      <c r="AF202" s="110"/>
      <c r="AG202" s="110"/>
      <c r="AH202" s="110"/>
      <c r="AI202" s="110"/>
      <c r="AJ202" s="110"/>
      <c r="AK202" s="110"/>
      <c r="AL202" s="110"/>
      <c r="AM202" s="110"/>
      <c r="AN202" s="110"/>
      <c r="AO202" s="110"/>
      <c r="AP202" s="110"/>
      <c r="AQ202" s="110"/>
      <c r="AR202" s="110"/>
      <c r="AS202" s="110"/>
      <c r="AT202" s="110"/>
      <c r="AU202" s="110">
        <v>0</v>
      </c>
      <c r="AV202" s="110"/>
      <c r="AW202" s="110"/>
      <c r="AX202" s="110"/>
      <c r="AY202" s="110"/>
      <c r="AZ202" s="110"/>
      <c r="BA202" s="110"/>
      <c r="BB202" s="110"/>
      <c r="BC202" s="110"/>
      <c r="BD202" s="110"/>
      <c r="BE202" s="110"/>
      <c r="BF202" s="110"/>
      <c r="BG202" s="110"/>
      <c r="BH202" s="110"/>
      <c r="BI202" s="110"/>
      <c r="BJ202" s="110"/>
      <c r="BK202" s="110"/>
      <c r="BL202" s="110"/>
      <c r="BM202" s="110"/>
      <c r="BN202" s="110"/>
      <c r="BO202" s="110"/>
      <c r="BP202" s="110"/>
      <c r="BQ202" s="110"/>
      <c r="BR202" s="110"/>
      <c r="BS202" s="110"/>
      <c r="BT202" s="110"/>
      <c r="BU202" s="110"/>
      <c r="BV202" s="110"/>
      <c r="BW202" s="110"/>
      <c r="BX202" s="110"/>
      <c r="CD202" s="110"/>
      <c r="CF202" s="110"/>
      <c r="CG202" s="110"/>
    </row>
    <row r="203" s="3" customFormat="1" spans="1:85">
      <c r="A203" s="109" t="s">
        <v>71</v>
      </c>
      <c r="B203" s="109"/>
      <c r="C203" s="109"/>
      <c r="D203" s="109"/>
      <c r="E203" s="112"/>
      <c r="F203" s="112"/>
      <c r="G203" s="112"/>
      <c r="H203" s="110"/>
      <c r="I203" s="110"/>
      <c r="J203" s="110"/>
      <c r="K203" s="110"/>
      <c r="L203" s="110"/>
      <c r="M203" s="79"/>
      <c r="N203" s="110"/>
      <c r="O203" s="110"/>
      <c r="P203" s="110"/>
      <c r="Q203" s="110"/>
      <c r="R203" s="110"/>
      <c r="S203" s="110"/>
      <c r="T203" s="110"/>
      <c r="U203" s="110"/>
      <c r="V203" s="110"/>
      <c r="W203" s="110"/>
      <c r="X203" s="110"/>
      <c r="Y203" s="110"/>
      <c r="Z203" s="110"/>
      <c r="AA203" s="110"/>
      <c r="AB203" s="110"/>
      <c r="AC203" s="110"/>
      <c r="AD203" s="110"/>
      <c r="AE203" s="110"/>
      <c r="AF203" s="110"/>
      <c r="AG203" s="110"/>
      <c r="AH203" s="110"/>
      <c r="AI203" s="110"/>
      <c r="AJ203" s="110"/>
      <c r="AK203" s="110"/>
      <c r="AL203" s="110"/>
      <c r="AM203" s="110"/>
      <c r="AN203" s="110"/>
      <c r="AO203" s="110"/>
      <c r="AP203" s="110"/>
      <c r="AQ203" s="110"/>
      <c r="AR203" s="110"/>
      <c r="AS203" s="110"/>
      <c r="AT203" s="110"/>
      <c r="AU203" s="110">
        <v>0</v>
      </c>
      <c r="AV203" s="110"/>
      <c r="AW203" s="110"/>
      <c r="AX203" s="110"/>
      <c r="AY203" s="110"/>
      <c r="AZ203" s="110"/>
      <c r="BA203" s="110"/>
      <c r="BB203" s="110"/>
      <c r="BC203" s="110"/>
      <c r="BD203" s="110"/>
      <c r="BE203" s="110"/>
      <c r="BF203" s="110"/>
      <c r="BG203" s="110"/>
      <c r="BH203" s="110"/>
      <c r="BI203" s="110"/>
      <c r="BJ203" s="110"/>
      <c r="BK203" s="110"/>
      <c r="BL203" s="110"/>
      <c r="BM203" s="110"/>
      <c r="BN203" s="110"/>
      <c r="BO203" s="110"/>
      <c r="BP203" s="110"/>
      <c r="BQ203" s="110"/>
      <c r="BR203" s="110"/>
      <c r="BS203" s="110"/>
      <c r="BT203" s="110"/>
      <c r="BU203" s="110"/>
      <c r="BV203" s="110"/>
      <c r="BW203" s="110"/>
      <c r="BX203" s="110"/>
      <c r="CD203" s="110"/>
      <c r="CF203" s="110"/>
      <c r="CG203" s="110"/>
    </row>
    <row r="204" s="3" customFormat="1" spans="1:85">
      <c r="A204" s="109" t="s">
        <v>73</v>
      </c>
      <c r="B204" s="109"/>
      <c r="C204" s="109"/>
      <c r="D204" s="109"/>
      <c r="E204" s="112"/>
      <c r="F204" s="112"/>
      <c r="G204" s="112"/>
      <c r="H204" s="110"/>
      <c r="I204" s="110"/>
      <c r="J204" s="110"/>
      <c r="K204" s="110"/>
      <c r="L204" s="110"/>
      <c r="M204" s="79"/>
      <c r="N204" s="110"/>
      <c r="O204" s="110"/>
      <c r="P204" s="110"/>
      <c r="Q204" s="110"/>
      <c r="R204" s="110"/>
      <c r="S204" s="110"/>
      <c r="T204" s="110"/>
      <c r="U204" s="110"/>
      <c r="V204" s="110"/>
      <c r="W204" s="110"/>
      <c r="X204" s="110"/>
      <c r="Y204" s="110"/>
      <c r="Z204" s="110"/>
      <c r="AA204" s="110"/>
      <c r="AB204" s="110"/>
      <c r="AC204" s="110"/>
      <c r="AD204" s="110"/>
      <c r="AE204" s="110"/>
      <c r="AF204" s="110"/>
      <c r="AG204" s="110"/>
      <c r="AH204" s="110"/>
      <c r="AI204" s="110"/>
      <c r="AJ204" s="110"/>
      <c r="AK204" s="110"/>
      <c r="AL204" s="110"/>
      <c r="AM204" s="110"/>
      <c r="AN204" s="110"/>
      <c r="AO204" s="110"/>
      <c r="AP204" s="110"/>
      <c r="AQ204" s="110"/>
      <c r="AR204" s="110"/>
      <c r="AS204" s="110"/>
      <c r="AT204" s="110"/>
      <c r="AU204" s="110">
        <v>0</v>
      </c>
      <c r="AV204" s="110"/>
      <c r="AW204" s="110"/>
      <c r="AX204" s="110"/>
      <c r="AY204" s="110"/>
      <c r="AZ204" s="110"/>
      <c r="BA204" s="110"/>
      <c r="BB204" s="110"/>
      <c r="BC204" s="110"/>
      <c r="BD204" s="110"/>
      <c r="BE204" s="110"/>
      <c r="BF204" s="110"/>
      <c r="BG204" s="110"/>
      <c r="BH204" s="110"/>
      <c r="BI204" s="110"/>
      <c r="BJ204" s="110"/>
      <c r="BK204" s="110"/>
      <c r="BL204" s="110"/>
      <c r="BM204" s="110"/>
      <c r="BN204" s="110"/>
      <c r="BO204" s="110"/>
      <c r="BP204" s="110"/>
      <c r="BQ204" s="110"/>
      <c r="BR204" s="110"/>
      <c r="BS204" s="110"/>
      <c r="BT204" s="110"/>
      <c r="BU204" s="110"/>
      <c r="BV204" s="110"/>
      <c r="BW204" s="110"/>
      <c r="BX204" s="110"/>
      <c r="CD204" s="110"/>
      <c r="CF204" s="110"/>
      <c r="CG204" s="110"/>
    </row>
    <row r="205" s="3" customFormat="1" spans="1:85">
      <c r="A205" s="109" t="s">
        <v>74</v>
      </c>
      <c r="B205" s="109"/>
      <c r="C205" s="109"/>
      <c r="D205" s="109"/>
      <c r="E205" s="112">
        <v>1</v>
      </c>
      <c r="F205" s="112"/>
      <c r="G205" s="112"/>
      <c r="H205" s="110"/>
      <c r="I205" s="110"/>
      <c r="J205" s="110"/>
      <c r="K205" s="110"/>
      <c r="L205" s="110"/>
      <c r="M205" s="79"/>
      <c r="N205" s="110"/>
      <c r="O205" s="110"/>
      <c r="P205" s="110" t="s">
        <v>3410</v>
      </c>
      <c r="Q205" s="110">
        <v>8</v>
      </c>
      <c r="R205" s="110">
        <v>8</v>
      </c>
      <c r="S205" s="110">
        <v>8</v>
      </c>
      <c r="T205" s="110">
        <v>8</v>
      </c>
      <c r="U205" s="110"/>
      <c r="V205" s="110"/>
      <c r="W205" s="110"/>
      <c r="X205" s="110"/>
      <c r="Y205" s="110"/>
      <c r="Z205" s="110"/>
      <c r="AA205" s="110"/>
      <c r="AB205" s="110"/>
      <c r="AC205" s="110">
        <v>8</v>
      </c>
      <c r="AD205" s="110"/>
      <c r="AE205" s="110"/>
      <c r="AF205" s="110"/>
      <c r="AG205" s="110"/>
      <c r="AH205" s="110"/>
      <c r="AI205" s="110"/>
      <c r="AJ205" s="110"/>
      <c r="AK205" s="110"/>
      <c r="AL205" s="110"/>
      <c r="AM205" s="110"/>
      <c r="AN205" s="110"/>
      <c r="AO205" s="110"/>
      <c r="AP205" s="110"/>
      <c r="AQ205" s="110"/>
      <c r="AR205" s="110"/>
      <c r="AS205" s="110"/>
      <c r="AT205" s="110"/>
      <c r="AU205" s="110">
        <v>0</v>
      </c>
      <c r="AV205" s="110"/>
      <c r="AW205" s="110"/>
      <c r="AX205" s="110"/>
      <c r="AY205" s="110"/>
      <c r="AZ205" s="110"/>
      <c r="BA205" s="110"/>
      <c r="BB205" s="110"/>
      <c r="BC205" s="110"/>
      <c r="BD205" s="110"/>
      <c r="BE205" s="110"/>
      <c r="BF205" s="110"/>
      <c r="BG205" s="110"/>
      <c r="BH205" s="110"/>
      <c r="BI205" s="110"/>
      <c r="BJ205" s="110"/>
      <c r="BK205" s="110"/>
      <c r="BL205" s="110"/>
      <c r="BM205" s="110"/>
      <c r="BN205" s="110"/>
      <c r="BO205" s="110"/>
      <c r="BP205" s="110"/>
      <c r="BQ205" s="110"/>
      <c r="BR205" s="110"/>
      <c r="BS205" s="110"/>
      <c r="BT205" s="110"/>
      <c r="BU205" s="110"/>
      <c r="BV205" s="110"/>
      <c r="BW205" s="110"/>
      <c r="BX205" s="110"/>
      <c r="CD205" s="110"/>
      <c r="CF205" s="110"/>
      <c r="CG205" s="110"/>
    </row>
    <row r="206" s="3" customFormat="1" spans="1:85">
      <c r="A206" s="109" t="s">
        <v>75</v>
      </c>
      <c r="B206" s="109"/>
      <c r="C206" s="109"/>
      <c r="D206" s="109"/>
      <c r="E206" s="112"/>
      <c r="F206" s="112"/>
      <c r="G206" s="112"/>
      <c r="H206" s="110"/>
      <c r="I206" s="110"/>
      <c r="J206" s="110"/>
      <c r="K206" s="110"/>
      <c r="L206" s="110"/>
      <c r="M206" s="79"/>
      <c r="N206" s="110"/>
      <c r="O206" s="110"/>
      <c r="P206" s="110"/>
      <c r="Q206" s="110"/>
      <c r="R206" s="110"/>
      <c r="S206" s="110"/>
      <c r="T206" s="110"/>
      <c r="U206" s="110"/>
      <c r="V206" s="110"/>
      <c r="W206" s="110"/>
      <c r="X206" s="110"/>
      <c r="Y206" s="110"/>
      <c r="Z206" s="110"/>
      <c r="AA206" s="110"/>
      <c r="AB206" s="110"/>
      <c r="AC206" s="110"/>
      <c r="AD206" s="110"/>
      <c r="AE206" s="110"/>
      <c r="AF206" s="110"/>
      <c r="AG206" s="110"/>
      <c r="AH206" s="110"/>
      <c r="AI206" s="110"/>
      <c r="AJ206" s="110"/>
      <c r="AK206" s="110"/>
      <c r="AL206" s="110"/>
      <c r="AM206" s="110"/>
      <c r="AN206" s="110"/>
      <c r="AO206" s="110"/>
      <c r="AP206" s="110"/>
      <c r="AQ206" s="110"/>
      <c r="AR206" s="110"/>
      <c r="AS206" s="110"/>
      <c r="AT206" s="110"/>
      <c r="AU206" s="110">
        <v>3</v>
      </c>
      <c r="AV206" s="110"/>
      <c r="AW206" s="110"/>
      <c r="AX206" s="110"/>
      <c r="AY206" s="110"/>
      <c r="AZ206" s="110"/>
      <c r="BA206" s="110"/>
      <c r="BB206" s="110"/>
      <c r="BC206" s="110"/>
      <c r="BD206" s="110"/>
      <c r="BE206" s="110"/>
      <c r="BF206" s="110"/>
      <c r="BG206" s="110"/>
      <c r="BH206" s="110"/>
      <c r="BI206" s="110"/>
      <c r="BJ206" s="110"/>
      <c r="BK206" s="110"/>
      <c r="BL206" s="110"/>
      <c r="BM206" s="110"/>
      <c r="BN206" s="110"/>
      <c r="BO206" s="110"/>
      <c r="BP206" s="110"/>
      <c r="BQ206" s="110"/>
      <c r="BR206" s="110"/>
      <c r="BS206" s="110"/>
      <c r="BT206" s="110"/>
      <c r="BU206" s="110"/>
      <c r="BV206" s="110"/>
      <c r="BW206" s="110"/>
      <c r="BX206" s="110"/>
      <c r="CD206" s="110"/>
      <c r="CF206" s="110"/>
      <c r="CG206" s="110"/>
    </row>
    <row r="207" s="3" customFormat="1" spans="1:85">
      <c r="A207" s="109" t="s">
        <v>76</v>
      </c>
      <c r="B207" s="109"/>
      <c r="C207" s="109"/>
      <c r="D207" s="109"/>
      <c r="E207" s="112"/>
      <c r="F207" s="112"/>
      <c r="G207" s="112"/>
      <c r="H207" s="110"/>
      <c r="I207" s="110"/>
      <c r="J207" s="110"/>
      <c r="K207" s="110"/>
      <c r="L207" s="110"/>
      <c r="M207" s="79"/>
      <c r="N207" s="110"/>
      <c r="O207" s="110"/>
      <c r="P207" s="110"/>
      <c r="Q207" s="110">
        <v>1</v>
      </c>
      <c r="R207" s="110">
        <v>1</v>
      </c>
      <c r="S207" s="110">
        <v>1</v>
      </c>
      <c r="T207" s="110">
        <v>1</v>
      </c>
      <c r="U207" s="110"/>
      <c r="V207" s="110"/>
      <c r="W207" s="110"/>
      <c r="X207" s="110"/>
      <c r="Y207" s="110"/>
      <c r="Z207" s="110"/>
      <c r="AA207" s="110"/>
      <c r="AB207" s="110"/>
      <c r="AC207" s="110">
        <v>1</v>
      </c>
      <c r="AD207" s="110"/>
      <c r="AE207" s="110"/>
      <c r="AF207" s="110"/>
      <c r="AG207" s="110"/>
      <c r="AH207" s="110"/>
      <c r="AI207" s="110"/>
      <c r="AJ207" s="110"/>
      <c r="AK207" s="110"/>
      <c r="AL207" s="110"/>
      <c r="AM207" s="110"/>
      <c r="AN207" s="110">
        <v>1</v>
      </c>
      <c r="AO207" s="110"/>
      <c r="AP207" s="110"/>
      <c r="AQ207" s="110"/>
      <c r="AR207" s="110"/>
      <c r="AS207" s="110"/>
      <c r="AT207" s="110"/>
      <c r="AU207" s="110">
        <v>6</v>
      </c>
      <c r="AV207" s="110"/>
      <c r="AW207" s="110"/>
      <c r="AX207" s="110"/>
      <c r="AY207" s="110"/>
      <c r="AZ207" s="110"/>
      <c r="BA207" s="110"/>
      <c r="BB207" s="110"/>
      <c r="BC207" s="110"/>
      <c r="BD207" s="110"/>
      <c r="BE207" s="110"/>
      <c r="BF207" s="110"/>
      <c r="BG207" s="110"/>
      <c r="BH207" s="110"/>
      <c r="BI207" s="110"/>
      <c r="BJ207" s="110"/>
      <c r="BK207" s="110"/>
      <c r="BL207" s="110"/>
      <c r="BM207" s="110"/>
      <c r="BN207" s="110"/>
      <c r="BO207" s="110"/>
      <c r="BP207" s="110"/>
      <c r="BQ207" s="110"/>
      <c r="BR207" s="110"/>
      <c r="BS207" s="110"/>
      <c r="BT207" s="110"/>
      <c r="BU207" s="110"/>
      <c r="BV207" s="110"/>
      <c r="BW207" s="110"/>
      <c r="BX207" s="110"/>
      <c r="CD207" s="110"/>
      <c r="CF207" s="110"/>
      <c r="CG207" s="110"/>
    </row>
    <row r="208" s="3" customFormat="1" spans="1:85">
      <c r="A208" s="109" t="s">
        <v>77</v>
      </c>
      <c r="B208" s="109"/>
      <c r="C208" s="109"/>
      <c r="D208" s="109"/>
      <c r="E208" s="112">
        <v>1</v>
      </c>
      <c r="F208" s="112"/>
      <c r="G208" s="112"/>
      <c r="H208" s="110"/>
      <c r="I208" s="110"/>
      <c r="J208" s="110"/>
      <c r="K208" s="110"/>
      <c r="L208" s="110"/>
      <c r="M208" s="79"/>
      <c r="N208" s="110"/>
      <c r="O208" s="110"/>
      <c r="P208" s="110"/>
      <c r="Q208" s="110"/>
      <c r="R208" s="110"/>
      <c r="S208" s="110"/>
      <c r="T208" s="110"/>
      <c r="U208" s="110"/>
      <c r="V208" s="110"/>
      <c r="W208" s="110"/>
      <c r="X208" s="110"/>
      <c r="Y208" s="110"/>
      <c r="Z208" s="110"/>
      <c r="AA208" s="110"/>
      <c r="AB208" s="110"/>
      <c r="AC208" s="110"/>
      <c r="AD208" s="110" t="s">
        <v>3020</v>
      </c>
      <c r="AE208" s="110"/>
      <c r="AF208" s="110"/>
      <c r="AG208" s="110"/>
      <c r="AH208" s="110"/>
      <c r="AI208" s="110"/>
      <c r="AJ208" s="110"/>
      <c r="AK208" s="110"/>
      <c r="AL208" s="110"/>
      <c r="AM208" s="110"/>
      <c r="AN208" s="110"/>
      <c r="AO208" s="110"/>
      <c r="AP208" s="110"/>
      <c r="AQ208" s="110"/>
      <c r="AR208" s="110"/>
      <c r="AS208" s="110"/>
      <c r="AT208" s="110"/>
      <c r="AU208" s="110">
        <v>1</v>
      </c>
      <c r="AV208" s="110"/>
      <c r="AW208" s="110"/>
      <c r="AX208" s="110"/>
      <c r="AY208" s="110"/>
      <c r="AZ208" s="110"/>
      <c r="BA208" s="110"/>
      <c r="BB208" s="110"/>
      <c r="BC208" s="110"/>
      <c r="BD208" s="110"/>
      <c r="BE208" s="110"/>
      <c r="BF208" s="110"/>
      <c r="BG208" s="110"/>
      <c r="BH208" s="110"/>
      <c r="BI208" s="110"/>
      <c r="BJ208" s="110"/>
      <c r="BK208" s="110"/>
      <c r="BL208" s="110"/>
      <c r="BM208" s="110"/>
      <c r="BN208" s="110"/>
      <c r="BO208" s="110"/>
      <c r="BP208" s="110"/>
      <c r="BQ208" s="110"/>
      <c r="BR208" s="110"/>
      <c r="BS208" s="110"/>
      <c r="BT208" s="110"/>
      <c r="BU208" s="110"/>
      <c r="BV208" s="110"/>
      <c r="BW208" s="110"/>
      <c r="BX208" s="110"/>
      <c r="CD208" s="110"/>
      <c r="CF208" s="110"/>
      <c r="CG208" s="110"/>
    </row>
    <row r="209" s="3" customFormat="1" spans="1:85">
      <c r="A209" s="109" t="s">
        <v>78</v>
      </c>
      <c r="B209" s="109"/>
      <c r="C209" s="109"/>
      <c r="D209" s="109"/>
      <c r="E209" s="112"/>
      <c r="F209" s="112"/>
      <c r="G209" s="112"/>
      <c r="H209" s="110"/>
      <c r="I209" s="110"/>
      <c r="J209" s="110"/>
      <c r="K209" s="110"/>
      <c r="L209" s="110"/>
      <c r="M209" s="79"/>
      <c r="N209" s="110"/>
      <c r="O209" s="110"/>
      <c r="P209" s="110"/>
      <c r="Q209" s="110"/>
      <c r="R209" s="110"/>
      <c r="S209" s="110"/>
      <c r="T209" s="110"/>
      <c r="U209" s="110"/>
      <c r="V209" s="110"/>
      <c r="W209" s="110"/>
      <c r="X209" s="110"/>
      <c r="Y209" s="110"/>
      <c r="Z209" s="110"/>
      <c r="AA209" s="110"/>
      <c r="AB209" s="110"/>
      <c r="AC209" s="110"/>
      <c r="AD209" s="110"/>
      <c r="AE209" s="110"/>
      <c r="AF209" s="110"/>
      <c r="AG209" s="110"/>
      <c r="AH209" s="110"/>
      <c r="AI209" s="110"/>
      <c r="AJ209" s="110"/>
      <c r="AK209" s="110"/>
      <c r="AL209" s="110"/>
      <c r="AM209" s="110"/>
      <c r="AN209" s="110"/>
      <c r="AO209" s="110"/>
      <c r="AP209" s="110"/>
      <c r="AQ209" s="110"/>
      <c r="AR209" s="110"/>
      <c r="AS209" s="110"/>
      <c r="AT209" s="110"/>
      <c r="AU209" s="110">
        <v>0</v>
      </c>
      <c r="AV209" s="110"/>
      <c r="AW209" s="110"/>
      <c r="AX209" s="110"/>
      <c r="AY209" s="110"/>
      <c r="AZ209" s="110"/>
      <c r="BA209" s="110"/>
      <c r="BB209" s="110"/>
      <c r="BC209" s="110"/>
      <c r="BD209" s="110"/>
      <c r="BE209" s="110"/>
      <c r="BF209" s="110"/>
      <c r="BG209" s="110"/>
      <c r="BH209" s="110"/>
      <c r="BI209" s="110"/>
      <c r="BJ209" s="110"/>
      <c r="BK209" s="110"/>
      <c r="BL209" s="110"/>
      <c r="BM209" s="110"/>
      <c r="BN209" s="110"/>
      <c r="BO209" s="110"/>
      <c r="BP209" s="110"/>
      <c r="BQ209" s="110"/>
      <c r="BR209" s="110"/>
      <c r="BS209" s="110"/>
      <c r="BT209" s="110"/>
      <c r="BU209" s="110"/>
      <c r="BV209" s="110"/>
      <c r="BW209" s="110"/>
      <c r="BX209" s="110"/>
      <c r="CD209" s="110"/>
      <c r="CF209" s="110"/>
      <c r="CG209" s="110"/>
    </row>
    <row r="210" s="3" customFormat="1" spans="1:85">
      <c r="A210" s="109" t="s">
        <v>79</v>
      </c>
      <c r="B210" s="109"/>
      <c r="C210" s="109"/>
      <c r="D210" s="109"/>
      <c r="E210" s="112">
        <v>1</v>
      </c>
      <c r="F210" s="112"/>
      <c r="G210" s="112"/>
      <c r="H210" s="110"/>
      <c r="I210" s="110"/>
      <c r="J210" s="110"/>
      <c r="K210" s="110"/>
      <c r="L210" s="110"/>
      <c r="M210" s="79"/>
      <c r="N210" s="110"/>
      <c r="O210" s="110"/>
      <c r="P210" s="110"/>
      <c r="Q210" s="110"/>
      <c r="R210" s="110"/>
      <c r="S210" s="110"/>
      <c r="T210" s="110"/>
      <c r="U210" s="110"/>
      <c r="V210" s="110"/>
      <c r="W210" s="110"/>
      <c r="X210" s="110"/>
      <c r="Y210" s="110"/>
      <c r="Z210" s="110"/>
      <c r="AA210" s="110"/>
      <c r="AB210" s="110"/>
      <c r="AC210" s="110"/>
      <c r="AD210" s="110" t="s">
        <v>3020</v>
      </c>
      <c r="AE210" s="110"/>
      <c r="AF210" s="110"/>
      <c r="AG210" s="110"/>
      <c r="AH210" s="110"/>
      <c r="AI210" s="110"/>
      <c r="AJ210" s="110"/>
      <c r="AK210" s="110"/>
      <c r="AL210" s="110"/>
      <c r="AM210" s="110"/>
      <c r="AN210" s="110"/>
      <c r="AO210" s="110"/>
      <c r="AP210" s="110"/>
      <c r="AQ210" s="110"/>
      <c r="AR210" s="110"/>
      <c r="AS210" s="110"/>
      <c r="AT210" s="110"/>
      <c r="AU210" s="110">
        <v>1</v>
      </c>
      <c r="AV210" s="110"/>
      <c r="AW210" s="110"/>
      <c r="AX210" s="110"/>
      <c r="AY210" s="110"/>
      <c r="AZ210" s="110"/>
      <c r="BA210" s="110"/>
      <c r="BB210" s="110"/>
      <c r="BC210" s="110"/>
      <c r="BD210" s="110"/>
      <c r="BE210" s="110"/>
      <c r="BF210" s="110"/>
      <c r="BG210" s="110"/>
      <c r="BH210" s="110"/>
      <c r="BI210" s="110">
        <v>2</v>
      </c>
      <c r="BJ210" s="110"/>
      <c r="BK210" s="110"/>
      <c r="BL210" s="110"/>
      <c r="BM210" s="110"/>
      <c r="BN210" s="110"/>
      <c r="BO210" s="110"/>
      <c r="BP210" s="110"/>
      <c r="BQ210" s="110"/>
      <c r="BR210" s="110"/>
      <c r="BS210" s="110"/>
      <c r="BT210" s="110"/>
      <c r="BU210" s="110"/>
      <c r="BV210" s="110"/>
      <c r="BW210" s="110"/>
      <c r="BX210" s="110"/>
      <c r="CD210" s="110"/>
      <c r="CF210" s="110"/>
      <c r="CG210" s="110"/>
    </row>
    <row r="211" s="3" customFormat="1" spans="1:85">
      <c r="A211" s="109" t="s">
        <v>80</v>
      </c>
      <c r="B211" s="109"/>
      <c r="C211" s="109"/>
      <c r="D211" s="109"/>
      <c r="E211" s="112">
        <v>1</v>
      </c>
      <c r="F211" s="112"/>
      <c r="G211" s="112"/>
      <c r="H211" s="110"/>
      <c r="I211" s="110"/>
      <c r="J211" s="110"/>
      <c r="K211" s="110"/>
      <c r="L211" s="110"/>
      <c r="M211" s="79"/>
      <c r="N211" s="110"/>
      <c r="O211" s="110"/>
      <c r="P211" s="110" t="s">
        <v>3410</v>
      </c>
      <c r="Q211" s="110">
        <v>2</v>
      </c>
      <c r="R211" s="110">
        <v>2</v>
      </c>
      <c r="S211" s="110">
        <v>2</v>
      </c>
      <c r="T211" s="110">
        <v>2</v>
      </c>
      <c r="U211" s="110"/>
      <c r="V211" s="110"/>
      <c r="W211" s="110"/>
      <c r="X211" s="110"/>
      <c r="Y211" s="110"/>
      <c r="Z211" s="110"/>
      <c r="AA211" s="110"/>
      <c r="AB211" s="110"/>
      <c r="AC211" s="110">
        <v>2</v>
      </c>
      <c r="AD211" s="110"/>
      <c r="AE211" s="110"/>
      <c r="AF211" s="110"/>
      <c r="AG211" s="110"/>
      <c r="AH211" s="110"/>
      <c r="AI211" s="110"/>
      <c r="AJ211" s="110"/>
      <c r="AK211" s="110"/>
      <c r="AL211" s="110"/>
      <c r="AM211" s="110"/>
      <c r="AN211" s="110"/>
      <c r="AO211" s="110"/>
      <c r="AP211" s="110"/>
      <c r="AQ211" s="110"/>
      <c r="AR211" s="110"/>
      <c r="AS211" s="110"/>
      <c r="AT211" s="110"/>
      <c r="AU211" s="110">
        <v>6</v>
      </c>
      <c r="AV211" s="110"/>
      <c r="AW211" s="110"/>
      <c r="AX211" s="110"/>
      <c r="AY211" s="110"/>
      <c r="AZ211" s="110"/>
      <c r="BA211" s="110"/>
      <c r="BB211" s="110"/>
      <c r="BC211" s="110"/>
      <c r="BD211" s="110"/>
      <c r="BE211" s="110"/>
      <c r="BF211" s="110"/>
      <c r="BG211" s="110"/>
      <c r="BH211" s="110"/>
      <c r="BI211" s="110"/>
      <c r="BJ211" s="110"/>
      <c r="BK211" s="110"/>
      <c r="BL211" s="110"/>
      <c r="BM211" s="110"/>
      <c r="BN211" s="110"/>
      <c r="BO211" s="110"/>
      <c r="BP211" s="110"/>
      <c r="BQ211" s="110"/>
      <c r="BR211" s="110"/>
      <c r="BS211" s="110"/>
      <c r="BT211" s="110"/>
      <c r="BU211" s="110"/>
      <c r="BV211" s="110"/>
      <c r="BW211" s="110"/>
      <c r="BX211" s="110"/>
      <c r="CD211" s="110"/>
      <c r="CF211" s="110"/>
      <c r="CG211" s="110"/>
    </row>
    <row r="212" s="3" customFormat="1" spans="1:85">
      <c r="A212" s="109" t="s">
        <v>81</v>
      </c>
      <c r="B212" s="109"/>
      <c r="C212" s="109"/>
      <c r="D212" s="109"/>
      <c r="E212" s="112"/>
      <c r="F212" s="112"/>
      <c r="G212" s="112"/>
      <c r="H212" s="110"/>
      <c r="I212" s="110"/>
      <c r="J212" s="110"/>
      <c r="K212" s="110"/>
      <c r="L212" s="110"/>
      <c r="M212" s="79"/>
      <c r="N212" s="110"/>
      <c r="O212" s="110"/>
      <c r="P212" s="110"/>
      <c r="Q212" s="110"/>
      <c r="R212" s="110"/>
      <c r="S212" s="110"/>
      <c r="T212" s="110"/>
      <c r="U212" s="110"/>
      <c r="V212" s="110"/>
      <c r="W212" s="110"/>
      <c r="X212" s="110"/>
      <c r="Y212" s="110"/>
      <c r="Z212" s="110"/>
      <c r="AA212" s="110"/>
      <c r="AB212" s="110"/>
      <c r="AC212" s="110"/>
      <c r="AD212" s="110"/>
      <c r="AE212" s="110"/>
      <c r="AF212" s="110"/>
      <c r="AG212" s="110"/>
      <c r="AH212" s="110"/>
      <c r="AI212" s="110"/>
      <c r="AJ212" s="110"/>
      <c r="AK212" s="110"/>
      <c r="AL212" s="110"/>
      <c r="AM212" s="110"/>
      <c r="AN212" s="110"/>
      <c r="AO212" s="110"/>
      <c r="AP212" s="110"/>
      <c r="AQ212" s="110"/>
      <c r="AR212" s="110"/>
      <c r="AS212" s="110"/>
      <c r="AT212" s="110"/>
      <c r="AU212" s="110">
        <v>0</v>
      </c>
      <c r="AV212" s="110"/>
      <c r="AW212" s="110"/>
      <c r="AX212" s="110"/>
      <c r="AY212" s="110"/>
      <c r="AZ212" s="110"/>
      <c r="BA212" s="110"/>
      <c r="BB212" s="110"/>
      <c r="BC212" s="110"/>
      <c r="BD212" s="110"/>
      <c r="BE212" s="110"/>
      <c r="BF212" s="110"/>
      <c r="BG212" s="110"/>
      <c r="BH212" s="110"/>
      <c r="BI212" s="110"/>
      <c r="BJ212" s="110"/>
      <c r="BK212" s="110"/>
      <c r="BL212" s="110"/>
      <c r="BM212" s="110"/>
      <c r="BN212" s="110"/>
      <c r="BO212" s="110"/>
      <c r="BP212" s="110"/>
      <c r="BQ212" s="110"/>
      <c r="BR212" s="110"/>
      <c r="BS212" s="110"/>
      <c r="BT212" s="110"/>
      <c r="BU212" s="110"/>
      <c r="BV212" s="110"/>
      <c r="BW212" s="110"/>
      <c r="BX212" s="110"/>
      <c r="CD212" s="110"/>
      <c r="CF212" s="110"/>
      <c r="CG212" s="110"/>
    </row>
    <row r="213" s="3" customFormat="1" spans="1:85">
      <c r="A213" s="109" t="s">
        <v>83</v>
      </c>
      <c r="B213" s="109"/>
      <c r="C213" s="109"/>
      <c r="D213" s="109"/>
      <c r="E213" s="112"/>
      <c r="F213" s="112"/>
      <c r="G213" s="112"/>
      <c r="H213" s="110"/>
      <c r="I213" s="110"/>
      <c r="J213" s="110"/>
      <c r="K213" s="110"/>
      <c r="L213" s="110"/>
      <c r="M213" s="79"/>
      <c r="N213" s="110"/>
      <c r="O213" s="110"/>
      <c r="P213" s="110"/>
      <c r="Q213" s="110"/>
      <c r="R213" s="110"/>
      <c r="S213" s="110"/>
      <c r="T213" s="110"/>
      <c r="U213" s="110"/>
      <c r="V213" s="110"/>
      <c r="W213" s="110"/>
      <c r="X213" s="110"/>
      <c r="Y213" s="110"/>
      <c r="Z213" s="110"/>
      <c r="AA213" s="110"/>
      <c r="AB213" s="110"/>
      <c r="AC213" s="110"/>
      <c r="AD213" s="110"/>
      <c r="AE213" s="110"/>
      <c r="AF213" s="110"/>
      <c r="AG213" s="110"/>
      <c r="AH213" s="110"/>
      <c r="AI213" s="110"/>
      <c r="AJ213" s="110"/>
      <c r="AK213" s="110"/>
      <c r="AL213" s="110"/>
      <c r="AM213" s="110"/>
      <c r="AN213" s="110"/>
      <c r="AO213" s="110"/>
      <c r="AP213" s="110"/>
      <c r="AQ213" s="110"/>
      <c r="AR213" s="110"/>
      <c r="AS213" s="110"/>
      <c r="AT213" s="110"/>
      <c r="AU213" s="110">
        <v>0</v>
      </c>
      <c r="AV213" s="110"/>
      <c r="AW213" s="110"/>
      <c r="AX213" s="110"/>
      <c r="AY213" s="110"/>
      <c r="AZ213" s="110"/>
      <c r="BA213" s="110"/>
      <c r="BB213" s="110"/>
      <c r="BC213" s="110"/>
      <c r="BD213" s="110"/>
      <c r="BE213" s="110"/>
      <c r="BF213" s="110"/>
      <c r="BG213" s="110"/>
      <c r="BH213" s="110"/>
      <c r="BI213" s="110"/>
      <c r="BJ213" s="110"/>
      <c r="BK213" s="110"/>
      <c r="BL213" s="110"/>
      <c r="BM213" s="110"/>
      <c r="BN213" s="110"/>
      <c r="BO213" s="110"/>
      <c r="BP213" s="110"/>
      <c r="BQ213" s="110"/>
      <c r="BR213" s="110"/>
      <c r="BS213" s="110"/>
      <c r="BT213" s="110"/>
      <c r="BU213" s="110"/>
      <c r="BV213" s="110"/>
      <c r="BW213" s="110"/>
      <c r="BX213" s="110"/>
      <c r="CD213" s="110"/>
      <c r="CF213" s="110"/>
      <c r="CG213" s="110"/>
    </row>
    <row r="214" s="3" customFormat="1" spans="1:85">
      <c r="A214" s="109" t="s">
        <v>84</v>
      </c>
      <c r="B214" s="109"/>
      <c r="C214" s="109"/>
      <c r="D214" s="109"/>
      <c r="E214" s="112"/>
      <c r="F214" s="112"/>
      <c r="G214" s="112"/>
      <c r="H214" s="110"/>
      <c r="I214" s="110"/>
      <c r="J214" s="110"/>
      <c r="K214" s="110"/>
      <c r="L214" s="110"/>
      <c r="M214" s="79"/>
      <c r="N214" s="110"/>
      <c r="O214" s="110"/>
      <c r="P214" s="110"/>
      <c r="Q214" s="110"/>
      <c r="R214" s="110"/>
      <c r="S214" s="110"/>
      <c r="T214" s="110"/>
      <c r="U214" s="110"/>
      <c r="V214" s="110"/>
      <c r="W214" s="110"/>
      <c r="X214" s="110"/>
      <c r="Y214" s="110"/>
      <c r="Z214" s="110"/>
      <c r="AA214" s="110"/>
      <c r="AB214" s="110"/>
      <c r="AC214" s="110"/>
      <c r="AD214" s="110"/>
      <c r="AE214" s="110"/>
      <c r="AF214" s="110"/>
      <c r="AG214" s="110"/>
      <c r="AH214" s="110"/>
      <c r="AI214" s="110"/>
      <c r="AJ214" s="110"/>
      <c r="AK214" s="110"/>
      <c r="AL214" s="110"/>
      <c r="AM214" s="110"/>
      <c r="AN214" s="110"/>
      <c r="AO214" s="110"/>
      <c r="AP214" s="110"/>
      <c r="AQ214" s="110"/>
      <c r="AR214" s="110"/>
      <c r="AS214" s="110"/>
      <c r="AT214" s="110"/>
      <c r="AU214" s="110">
        <v>0</v>
      </c>
      <c r="AV214" s="110"/>
      <c r="AW214" s="110"/>
      <c r="AX214" s="110"/>
      <c r="AY214" s="110"/>
      <c r="AZ214" s="110"/>
      <c r="BA214" s="110"/>
      <c r="BB214" s="110"/>
      <c r="BC214" s="110"/>
      <c r="BD214" s="110"/>
      <c r="BE214" s="110"/>
      <c r="BF214" s="110"/>
      <c r="BG214" s="110"/>
      <c r="BH214" s="110"/>
      <c r="BI214" s="110"/>
      <c r="BJ214" s="110"/>
      <c r="BK214" s="110"/>
      <c r="BL214" s="110"/>
      <c r="BM214" s="110"/>
      <c r="BN214" s="110"/>
      <c r="BO214" s="110"/>
      <c r="BP214" s="110"/>
      <c r="BQ214" s="110"/>
      <c r="BR214" s="110"/>
      <c r="BS214" s="110"/>
      <c r="BT214" s="110"/>
      <c r="BU214" s="110"/>
      <c r="BV214" s="110"/>
      <c r="BW214" s="110"/>
      <c r="BX214" s="110"/>
      <c r="CD214" s="110"/>
      <c r="CF214" s="110"/>
      <c r="CG214" s="110"/>
    </row>
    <row r="215" s="3" customFormat="1" spans="1:85">
      <c r="A215" s="109" t="s">
        <v>85</v>
      </c>
      <c r="B215" s="109"/>
      <c r="C215" s="109"/>
      <c r="D215" s="109"/>
      <c r="E215" s="112"/>
      <c r="F215" s="112"/>
      <c r="G215" s="112"/>
      <c r="H215" s="110"/>
      <c r="I215" s="110"/>
      <c r="J215" s="110"/>
      <c r="K215" s="110"/>
      <c r="L215" s="110"/>
      <c r="M215" s="79"/>
      <c r="N215" s="110"/>
      <c r="O215" s="110"/>
      <c r="P215" s="110"/>
      <c r="Q215" s="110"/>
      <c r="R215" s="110"/>
      <c r="S215" s="110"/>
      <c r="T215" s="110"/>
      <c r="U215" s="110"/>
      <c r="V215" s="110"/>
      <c r="W215" s="110"/>
      <c r="X215" s="110"/>
      <c r="Y215" s="110"/>
      <c r="Z215" s="110"/>
      <c r="AA215" s="110"/>
      <c r="AB215" s="110"/>
      <c r="AC215" s="110"/>
      <c r="AD215" s="110"/>
      <c r="AE215" s="110"/>
      <c r="AF215" s="110"/>
      <c r="AG215" s="110"/>
      <c r="AH215" s="110"/>
      <c r="AI215" s="110"/>
      <c r="AJ215" s="110"/>
      <c r="AK215" s="110"/>
      <c r="AL215" s="110"/>
      <c r="AM215" s="110"/>
      <c r="AN215" s="110"/>
      <c r="AO215" s="110"/>
      <c r="AP215" s="110"/>
      <c r="AQ215" s="110"/>
      <c r="AR215" s="110"/>
      <c r="AS215" s="110"/>
      <c r="AT215" s="110"/>
      <c r="AU215" s="110">
        <v>0</v>
      </c>
      <c r="AV215" s="110"/>
      <c r="AW215" s="110"/>
      <c r="AX215" s="110"/>
      <c r="AY215" s="110"/>
      <c r="AZ215" s="110"/>
      <c r="BA215" s="110"/>
      <c r="BB215" s="110"/>
      <c r="BC215" s="110"/>
      <c r="BD215" s="110"/>
      <c r="BE215" s="110"/>
      <c r="BF215" s="110"/>
      <c r="BG215" s="110"/>
      <c r="BH215" s="110"/>
      <c r="BI215" s="110"/>
      <c r="BJ215" s="110"/>
      <c r="BK215" s="110"/>
      <c r="BL215" s="110"/>
      <c r="BM215" s="110"/>
      <c r="BN215" s="110"/>
      <c r="BO215" s="110"/>
      <c r="BP215" s="110"/>
      <c r="BQ215" s="110"/>
      <c r="BR215" s="110"/>
      <c r="BS215" s="110"/>
      <c r="BT215" s="110"/>
      <c r="BU215" s="110"/>
      <c r="BV215" s="110"/>
      <c r="BW215" s="110"/>
      <c r="BX215" s="110"/>
      <c r="CD215" s="110"/>
      <c r="CF215" s="110"/>
      <c r="CG215" s="110"/>
    </row>
    <row r="216" s="3" customFormat="1" spans="1:85">
      <c r="A216" s="109" t="s">
        <v>86</v>
      </c>
      <c r="B216" s="109"/>
      <c r="C216" s="109"/>
      <c r="D216" s="109"/>
      <c r="E216" s="112">
        <v>3</v>
      </c>
      <c r="F216" s="112"/>
      <c r="G216" s="112"/>
      <c r="H216" s="110"/>
      <c r="I216" s="110"/>
      <c r="J216" s="110"/>
      <c r="K216" s="110"/>
      <c r="L216" s="110"/>
      <c r="M216" s="79"/>
      <c r="N216" s="110"/>
      <c r="O216" s="110"/>
      <c r="P216" s="110"/>
      <c r="Q216" s="110">
        <v>1</v>
      </c>
      <c r="R216" s="110">
        <v>1</v>
      </c>
      <c r="S216" s="110">
        <v>1</v>
      </c>
      <c r="T216" s="110">
        <v>1</v>
      </c>
      <c r="U216" s="110"/>
      <c r="V216" s="110"/>
      <c r="W216" s="110"/>
      <c r="X216" s="110"/>
      <c r="Y216" s="110"/>
      <c r="Z216" s="110"/>
      <c r="AA216" s="110"/>
      <c r="AB216" s="110"/>
      <c r="AC216" s="110">
        <v>1</v>
      </c>
      <c r="AD216" s="110"/>
      <c r="AE216" s="110"/>
      <c r="AF216" s="110"/>
      <c r="AG216" s="110"/>
      <c r="AH216" s="110"/>
      <c r="AI216" s="110"/>
      <c r="AJ216" s="110"/>
      <c r="AK216" s="110"/>
      <c r="AL216" s="110"/>
      <c r="AM216" s="110"/>
      <c r="AN216" s="110"/>
      <c r="AO216" s="110"/>
      <c r="AP216" s="110"/>
      <c r="AQ216" s="110"/>
      <c r="AR216" s="110"/>
      <c r="AS216" s="110"/>
      <c r="AT216" s="110"/>
      <c r="AU216" s="110">
        <v>1</v>
      </c>
      <c r="AV216" s="110"/>
      <c r="AW216" s="110"/>
      <c r="AX216" s="110"/>
      <c r="AY216" s="110"/>
      <c r="AZ216" s="110"/>
      <c r="BA216" s="110"/>
      <c r="BB216" s="110"/>
      <c r="BC216" s="110"/>
      <c r="BD216" s="110"/>
      <c r="BE216" s="110"/>
      <c r="BF216" s="110"/>
      <c r="BG216" s="110"/>
      <c r="BH216" s="110"/>
      <c r="BI216" s="110">
        <v>13</v>
      </c>
      <c r="BJ216" s="110"/>
      <c r="BK216" s="110"/>
      <c r="BL216" s="110"/>
      <c r="BM216" s="110"/>
      <c r="BN216" s="110"/>
      <c r="BO216" s="110"/>
      <c r="BP216" s="110"/>
      <c r="BQ216" s="110"/>
      <c r="BR216" s="110"/>
      <c r="BS216" s="110"/>
      <c r="BT216" s="110"/>
      <c r="BU216" s="110"/>
      <c r="BV216" s="110"/>
      <c r="BW216" s="110"/>
      <c r="BX216" s="110"/>
      <c r="CD216" s="110"/>
      <c r="CF216" s="110"/>
      <c r="CG216" s="110"/>
    </row>
    <row r="217" s="3" customFormat="1" spans="1:85">
      <c r="A217" s="109" t="s">
        <v>87</v>
      </c>
      <c r="B217" s="109"/>
      <c r="C217" s="109"/>
      <c r="D217" s="109"/>
      <c r="E217" s="112"/>
      <c r="F217" s="112"/>
      <c r="G217" s="112"/>
      <c r="H217" s="110"/>
      <c r="I217" s="110"/>
      <c r="J217" s="110"/>
      <c r="K217" s="110"/>
      <c r="L217" s="110"/>
      <c r="M217" s="79"/>
      <c r="N217" s="110"/>
      <c r="O217" s="110"/>
      <c r="P217" s="110"/>
      <c r="Q217" s="110"/>
      <c r="R217" s="110"/>
      <c r="S217" s="110"/>
      <c r="T217" s="110"/>
      <c r="U217" s="110"/>
      <c r="V217" s="110"/>
      <c r="W217" s="110"/>
      <c r="X217" s="110"/>
      <c r="Y217" s="110"/>
      <c r="Z217" s="110"/>
      <c r="AA217" s="110"/>
      <c r="AB217" s="110"/>
      <c r="AC217" s="110"/>
      <c r="AD217" s="110"/>
      <c r="AE217" s="110"/>
      <c r="AF217" s="110"/>
      <c r="AG217" s="110"/>
      <c r="AH217" s="110"/>
      <c r="AI217" s="110"/>
      <c r="AJ217" s="110"/>
      <c r="AK217" s="110"/>
      <c r="AL217" s="110"/>
      <c r="AM217" s="110"/>
      <c r="AN217" s="110"/>
      <c r="AO217" s="110"/>
      <c r="AP217" s="110"/>
      <c r="AQ217" s="110"/>
      <c r="AR217" s="110"/>
      <c r="AS217" s="110"/>
      <c r="AT217" s="110"/>
      <c r="AU217" s="110">
        <v>0</v>
      </c>
      <c r="AV217" s="110"/>
      <c r="AW217" s="110"/>
      <c r="AX217" s="110"/>
      <c r="AY217" s="110"/>
      <c r="AZ217" s="110"/>
      <c r="BA217" s="110"/>
      <c r="BB217" s="110"/>
      <c r="BC217" s="110"/>
      <c r="BD217" s="110"/>
      <c r="BE217" s="110"/>
      <c r="BF217" s="110"/>
      <c r="BG217" s="110"/>
      <c r="BH217" s="110"/>
      <c r="BI217" s="110"/>
      <c r="BJ217" s="110"/>
      <c r="BK217" s="110"/>
      <c r="BL217" s="110"/>
      <c r="BM217" s="110"/>
      <c r="BN217" s="110"/>
      <c r="BO217" s="110"/>
      <c r="BP217" s="110"/>
      <c r="BQ217" s="110"/>
      <c r="BR217" s="110"/>
      <c r="BS217" s="110"/>
      <c r="BT217" s="110"/>
      <c r="BU217" s="110"/>
      <c r="BV217" s="110"/>
      <c r="BW217" s="110"/>
      <c r="BX217" s="110"/>
      <c r="CD217" s="110"/>
      <c r="CF217" s="110"/>
      <c r="CG217" s="110"/>
    </row>
    <row r="218" s="3" customFormat="1" spans="1:85">
      <c r="A218" s="109" t="s">
        <v>88</v>
      </c>
      <c r="B218" s="109"/>
      <c r="C218" s="109"/>
      <c r="D218" s="109"/>
      <c r="E218" s="112">
        <v>4</v>
      </c>
      <c r="F218" s="112"/>
      <c r="G218" s="112"/>
      <c r="H218" s="110"/>
      <c r="I218" s="110"/>
      <c r="J218" s="110"/>
      <c r="K218" s="110"/>
      <c r="L218" s="110"/>
      <c r="M218" s="79"/>
      <c r="N218" s="110">
        <v>2</v>
      </c>
      <c r="O218" s="110"/>
      <c r="P218" s="110" t="s">
        <v>3410</v>
      </c>
      <c r="Q218" s="110"/>
      <c r="R218" s="110"/>
      <c r="S218" s="110"/>
      <c r="T218" s="110"/>
      <c r="U218" s="110"/>
      <c r="V218" s="110"/>
      <c r="W218" s="110"/>
      <c r="X218" s="110"/>
      <c r="Y218" s="110"/>
      <c r="Z218" s="110"/>
      <c r="AA218" s="110"/>
      <c r="AB218" s="110"/>
      <c r="AC218" s="110"/>
      <c r="AD218" s="110"/>
      <c r="AE218" s="110"/>
      <c r="AF218" s="110"/>
      <c r="AG218" s="110"/>
      <c r="AH218" s="110"/>
      <c r="AI218" s="110"/>
      <c r="AJ218" s="110"/>
      <c r="AK218" s="110"/>
      <c r="AL218" s="110"/>
      <c r="AM218" s="110"/>
      <c r="AN218" s="110"/>
      <c r="AO218" s="110"/>
      <c r="AP218" s="110"/>
      <c r="AQ218" s="110"/>
      <c r="AR218" s="110"/>
      <c r="AS218" s="110"/>
      <c r="AT218" s="110"/>
      <c r="AU218" s="110">
        <v>4</v>
      </c>
      <c r="AV218" s="110"/>
      <c r="AW218" s="110"/>
      <c r="AX218" s="110"/>
      <c r="AY218" s="110"/>
      <c r="AZ218" s="110"/>
      <c r="BA218" s="110"/>
      <c r="BB218" s="110"/>
      <c r="BC218" s="110"/>
      <c r="BD218" s="110"/>
      <c r="BE218" s="110"/>
      <c r="BF218" s="110"/>
      <c r="BG218" s="110"/>
      <c r="BH218" s="110"/>
      <c r="BI218" s="110">
        <v>7</v>
      </c>
      <c r="BJ218" s="110"/>
      <c r="BK218" s="110"/>
      <c r="BL218" s="110"/>
      <c r="BM218" s="110"/>
      <c r="BN218" s="110"/>
      <c r="BO218" s="110"/>
      <c r="BP218" s="110"/>
      <c r="BQ218" s="110"/>
      <c r="BR218" s="110"/>
      <c r="BS218" s="110"/>
      <c r="BT218" s="110"/>
      <c r="BU218" s="110"/>
      <c r="BV218" s="110"/>
      <c r="BW218" s="110"/>
      <c r="BX218" s="110"/>
      <c r="CD218" s="110"/>
      <c r="CF218" s="110"/>
      <c r="CG218" s="110"/>
    </row>
    <row r="219" s="3" customFormat="1" spans="1:85">
      <c r="A219" s="109" t="s">
        <v>89</v>
      </c>
      <c r="B219" s="109"/>
      <c r="C219" s="109"/>
      <c r="D219" s="109"/>
      <c r="E219" s="112"/>
      <c r="F219" s="112"/>
      <c r="G219" s="112"/>
      <c r="H219" s="110"/>
      <c r="I219" s="110"/>
      <c r="J219" s="110"/>
      <c r="K219" s="110"/>
      <c r="L219" s="110"/>
      <c r="M219" s="79"/>
      <c r="N219" s="110"/>
      <c r="O219" s="110"/>
      <c r="P219" s="110"/>
      <c r="Q219" s="110"/>
      <c r="R219" s="110"/>
      <c r="S219" s="110"/>
      <c r="T219" s="110"/>
      <c r="U219" s="110"/>
      <c r="V219" s="110"/>
      <c r="W219" s="110"/>
      <c r="X219" s="110"/>
      <c r="Y219" s="110"/>
      <c r="Z219" s="110"/>
      <c r="AA219" s="110"/>
      <c r="AB219" s="110"/>
      <c r="AC219" s="110"/>
      <c r="AD219" s="110"/>
      <c r="AE219" s="110"/>
      <c r="AF219" s="110"/>
      <c r="AG219" s="110"/>
      <c r="AH219" s="110"/>
      <c r="AI219" s="110"/>
      <c r="AJ219" s="110"/>
      <c r="AK219" s="110"/>
      <c r="AL219" s="110"/>
      <c r="AM219" s="110"/>
      <c r="AN219" s="110"/>
      <c r="AO219" s="110"/>
      <c r="AP219" s="110"/>
      <c r="AQ219" s="110"/>
      <c r="AR219" s="110"/>
      <c r="AS219" s="110"/>
      <c r="AT219" s="110"/>
      <c r="AU219" s="110">
        <v>0</v>
      </c>
      <c r="AV219" s="110"/>
      <c r="AW219" s="110"/>
      <c r="AX219" s="110"/>
      <c r="AY219" s="110"/>
      <c r="AZ219" s="110"/>
      <c r="BA219" s="110"/>
      <c r="BB219" s="110"/>
      <c r="BC219" s="110"/>
      <c r="BD219" s="110"/>
      <c r="BE219" s="110"/>
      <c r="BF219" s="110"/>
      <c r="BG219" s="110"/>
      <c r="BH219" s="110"/>
      <c r="BI219" s="110"/>
      <c r="BJ219" s="110"/>
      <c r="BK219" s="110"/>
      <c r="BL219" s="110"/>
      <c r="BM219" s="110"/>
      <c r="BN219" s="110"/>
      <c r="BO219" s="110"/>
      <c r="BP219" s="110"/>
      <c r="BQ219" s="110"/>
      <c r="BR219" s="110"/>
      <c r="BS219" s="110"/>
      <c r="BT219" s="110"/>
      <c r="BU219" s="110"/>
      <c r="BV219" s="110"/>
      <c r="BW219" s="110"/>
      <c r="BX219" s="110"/>
      <c r="CD219" s="110"/>
      <c r="CF219" s="110"/>
      <c r="CG219" s="110"/>
    </row>
    <row r="220" s="3" customFormat="1" spans="1:85">
      <c r="A220" s="109" t="s">
        <v>90</v>
      </c>
      <c r="B220" s="109"/>
      <c r="C220" s="109"/>
      <c r="D220" s="109"/>
      <c r="E220" s="112">
        <v>2</v>
      </c>
      <c r="F220" s="112"/>
      <c r="G220" s="112"/>
      <c r="H220" s="110"/>
      <c r="I220" s="110"/>
      <c r="J220" s="110"/>
      <c r="K220" s="110"/>
      <c r="L220" s="110"/>
      <c r="M220" s="79"/>
      <c r="N220" s="110"/>
      <c r="O220" s="110"/>
      <c r="P220" s="110" t="s">
        <v>3410</v>
      </c>
      <c r="Q220" s="110">
        <v>1</v>
      </c>
      <c r="R220" s="110">
        <v>1</v>
      </c>
      <c r="S220" s="110">
        <v>1</v>
      </c>
      <c r="T220" s="110">
        <v>1</v>
      </c>
      <c r="U220" s="110"/>
      <c r="V220" s="110"/>
      <c r="W220" s="110"/>
      <c r="X220" s="110"/>
      <c r="Y220" s="110"/>
      <c r="Z220" s="110"/>
      <c r="AA220" s="110"/>
      <c r="AB220" s="110"/>
      <c r="AC220" s="110">
        <v>1</v>
      </c>
      <c r="AD220" s="110"/>
      <c r="AE220" s="110"/>
      <c r="AF220" s="110"/>
      <c r="AG220" s="110"/>
      <c r="AH220" s="110"/>
      <c r="AI220" s="110"/>
      <c r="AJ220" s="110"/>
      <c r="AK220" s="110"/>
      <c r="AL220" s="110"/>
      <c r="AM220" s="110"/>
      <c r="AN220" s="110"/>
      <c r="AO220" s="110"/>
      <c r="AP220" s="110"/>
      <c r="AQ220" s="110"/>
      <c r="AR220" s="110"/>
      <c r="AS220" s="110"/>
      <c r="AT220" s="110"/>
      <c r="AU220" s="110">
        <v>1</v>
      </c>
      <c r="AV220" s="110"/>
      <c r="AW220" s="110"/>
      <c r="AX220" s="110"/>
      <c r="AY220" s="110"/>
      <c r="AZ220" s="110"/>
      <c r="BA220" s="110"/>
      <c r="BB220" s="110"/>
      <c r="BC220" s="110"/>
      <c r="BD220" s="110"/>
      <c r="BE220" s="110"/>
      <c r="BF220" s="110"/>
      <c r="BG220" s="110"/>
      <c r="BH220" s="110"/>
      <c r="BI220" s="110"/>
      <c r="BJ220" s="110"/>
      <c r="BK220" s="110"/>
      <c r="BL220" s="110"/>
      <c r="BM220" s="110"/>
      <c r="BN220" s="110"/>
      <c r="BO220" s="110"/>
      <c r="BP220" s="110"/>
      <c r="BQ220" s="110"/>
      <c r="BR220" s="110"/>
      <c r="BS220" s="110"/>
      <c r="BT220" s="110"/>
      <c r="BU220" s="110"/>
      <c r="BV220" s="110"/>
      <c r="BW220" s="110"/>
      <c r="BX220" s="110"/>
      <c r="CD220" s="110"/>
      <c r="CF220" s="110"/>
      <c r="CG220" s="110"/>
    </row>
    <row r="221" s="3" customFormat="1" spans="1:85">
      <c r="A221" s="109" t="s">
        <v>91</v>
      </c>
      <c r="B221" s="109"/>
      <c r="C221" s="109"/>
      <c r="D221" s="109"/>
      <c r="E221" s="112"/>
      <c r="F221" s="112"/>
      <c r="G221" s="112"/>
      <c r="H221" s="110"/>
      <c r="I221" s="110"/>
      <c r="J221" s="110"/>
      <c r="K221" s="110"/>
      <c r="L221" s="110"/>
      <c r="M221" s="79"/>
      <c r="N221" s="110"/>
      <c r="O221" s="110"/>
      <c r="P221" s="110"/>
      <c r="Q221" s="110"/>
      <c r="R221" s="110"/>
      <c r="S221" s="110"/>
      <c r="T221" s="110"/>
      <c r="U221" s="110"/>
      <c r="V221" s="110"/>
      <c r="W221" s="110"/>
      <c r="X221" s="110"/>
      <c r="Y221" s="110"/>
      <c r="Z221" s="110"/>
      <c r="AA221" s="110"/>
      <c r="AB221" s="110"/>
      <c r="AC221" s="110"/>
      <c r="AD221" s="110"/>
      <c r="AE221" s="110"/>
      <c r="AF221" s="110"/>
      <c r="AG221" s="110"/>
      <c r="AH221" s="110"/>
      <c r="AI221" s="110"/>
      <c r="AJ221" s="110"/>
      <c r="AK221" s="110"/>
      <c r="AL221" s="110"/>
      <c r="AM221" s="110"/>
      <c r="AN221" s="110"/>
      <c r="AO221" s="110"/>
      <c r="AP221" s="110"/>
      <c r="AQ221" s="110"/>
      <c r="AR221" s="110"/>
      <c r="AS221" s="110"/>
      <c r="AT221" s="110"/>
      <c r="AU221" s="110">
        <v>0</v>
      </c>
      <c r="AV221" s="110"/>
      <c r="AW221" s="110"/>
      <c r="AX221" s="110"/>
      <c r="AY221" s="110"/>
      <c r="AZ221" s="110"/>
      <c r="BA221" s="110"/>
      <c r="BB221" s="110"/>
      <c r="BC221" s="110"/>
      <c r="BD221" s="110"/>
      <c r="BE221" s="110"/>
      <c r="BF221" s="110"/>
      <c r="BG221" s="110"/>
      <c r="BH221" s="110"/>
      <c r="BI221" s="110"/>
      <c r="BJ221" s="110"/>
      <c r="BK221" s="110"/>
      <c r="BL221" s="110"/>
      <c r="BM221" s="110"/>
      <c r="BN221" s="110"/>
      <c r="BO221" s="110"/>
      <c r="BP221" s="110"/>
      <c r="BQ221" s="110"/>
      <c r="BR221" s="110"/>
      <c r="BS221" s="110"/>
      <c r="BT221" s="110"/>
      <c r="BU221" s="110"/>
      <c r="BV221" s="110"/>
      <c r="BW221" s="110"/>
      <c r="BX221" s="110"/>
      <c r="CD221" s="110"/>
      <c r="CF221" s="110"/>
      <c r="CG221" s="110"/>
    </row>
    <row r="222" s="3" customFormat="1" spans="1:85">
      <c r="A222" s="109" t="s">
        <v>93</v>
      </c>
      <c r="B222" s="109"/>
      <c r="C222" s="109"/>
      <c r="D222" s="109"/>
      <c r="E222" s="112"/>
      <c r="F222" s="112"/>
      <c r="G222" s="112"/>
      <c r="H222" s="110"/>
      <c r="I222" s="110"/>
      <c r="J222" s="110"/>
      <c r="K222" s="110"/>
      <c r="L222" s="110"/>
      <c r="M222" s="79"/>
      <c r="N222" s="110"/>
      <c r="O222" s="110"/>
      <c r="P222" s="110"/>
      <c r="Q222" s="110"/>
      <c r="R222" s="110"/>
      <c r="S222" s="110"/>
      <c r="T222" s="110"/>
      <c r="U222" s="110"/>
      <c r="V222" s="110"/>
      <c r="W222" s="110"/>
      <c r="X222" s="110"/>
      <c r="Y222" s="110"/>
      <c r="Z222" s="110"/>
      <c r="AA222" s="110"/>
      <c r="AB222" s="110"/>
      <c r="AC222" s="110"/>
      <c r="AD222" s="110"/>
      <c r="AE222" s="110"/>
      <c r="AF222" s="110"/>
      <c r="AG222" s="110"/>
      <c r="AH222" s="110"/>
      <c r="AI222" s="110"/>
      <c r="AJ222" s="110"/>
      <c r="AK222" s="110"/>
      <c r="AL222" s="110"/>
      <c r="AM222" s="110"/>
      <c r="AN222" s="110"/>
      <c r="AO222" s="110"/>
      <c r="AP222" s="110"/>
      <c r="AQ222" s="110"/>
      <c r="AR222" s="110"/>
      <c r="AS222" s="110"/>
      <c r="AT222" s="110"/>
      <c r="AU222" s="110">
        <v>0</v>
      </c>
      <c r="AV222" s="110"/>
      <c r="AW222" s="110"/>
      <c r="AX222" s="110"/>
      <c r="AY222" s="110"/>
      <c r="AZ222" s="110"/>
      <c r="BA222" s="110"/>
      <c r="BB222" s="110"/>
      <c r="BC222" s="110"/>
      <c r="BD222" s="110"/>
      <c r="BE222" s="110"/>
      <c r="BF222" s="110"/>
      <c r="BG222" s="110"/>
      <c r="BH222" s="110"/>
      <c r="BI222" s="110"/>
      <c r="BJ222" s="110"/>
      <c r="BK222" s="110"/>
      <c r="BL222" s="110"/>
      <c r="BM222" s="110"/>
      <c r="BN222" s="110"/>
      <c r="BO222" s="110"/>
      <c r="BP222" s="110"/>
      <c r="BQ222" s="110"/>
      <c r="BR222" s="110"/>
      <c r="BS222" s="110"/>
      <c r="BT222" s="110"/>
      <c r="BU222" s="110"/>
      <c r="BV222" s="110"/>
      <c r="BW222" s="110"/>
      <c r="BX222" s="110"/>
      <c r="CD222" s="110"/>
      <c r="CF222" s="110"/>
      <c r="CG222" s="110"/>
    </row>
    <row r="223" s="3" customFormat="1" spans="1:85">
      <c r="A223" s="109" t="s">
        <v>94</v>
      </c>
      <c r="B223" s="109"/>
      <c r="C223" s="109"/>
      <c r="D223" s="109"/>
      <c r="E223" s="112"/>
      <c r="F223" s="112"/>
      <c r="G223" s="112"/>
      <c r="H223" s="110"/>
      <c r="I223" s="110"/>
      <c r="J223" s="110"/>
      <c r="K223" s="110"/>
      <c r="L223" s="110"/>
      <c r="M223" s="79"/>
      <c r="N223" s="110"/>
      <c r="O223" s="110"/>
      <c r="P223" s="110"/>
      <c r="Q223" s="110"/>
      <c r="R223" s="110"/>
      <c r="S223" s="110"/>
      <c r="T223" s="110"/>
      <c r="U223" s="110"/>
      <c r="V223" s="110"/>
      <c r="W223" s="110"/>
      <c r="X223" s="110"/>
      <c r="Y223" s="110"/>
      <c r="Z223" s="110"/>
      <c r="AA223" s="110"/>
      <c r="AB223" s="110"/>
      <c r="AC223" s="110"/>
      <c r="AD223" s="110"/>
      <c r="AE223" s="110"/>
      <c r="AF223" s="110"/>
      <c r="AG223" s="110"/>
      <c r="AH223" s="110"/>
      <c r="AI223" s="110"/>
      <c r="AJ223" s="110"/>
      <c r="AK223" s="110"/>
      <c r="AL223" s="110"/>
      <c r="AM223" s="110"/>
      <c r="AN223" s="110"/>
      <c r="AO223" s="110"/>
      <c r="AP223" s="110"/>
      <c r="AQ223" s="110"/>
      <c r="AR223" s="110"/>
      <c r="AS223" s="110"/>
      <c r="AT223" s="110"/>
      <c r="AU223" s="110">
        <v>0</v>
      </c>
      <c r="AV223" s="110"/>
      <c r="AW223" s="110"/>
      <c r="AX223" s="110"/>
      <c r="AY223" s="110"/>
      <c r="AZ223" s="110"/>
      <c r="BA223" s="110"/>
      <c r="BB223" s="110"/>
      <c r="BC223" s="110"/>
      <c r="BD223" s="110"/>
      <c r="BE223" s="110"/>
      <c r="BF223" s="110"/>
      <c r="BG223" s="110"/>
      <c r="BH223" s="110"/>
      <c r="BI223" s="110"/>
      <c r="BJ223" s="110"/>
      <c r="BK223" s="110"/>
      <c r="BL223" s="110"/>
      <c r="BM223" s="110"/>
      <c r="BN223" s="110"/>
      <c r="BO223" s="110"/>
      <c r="BP223" s="110"/>
      <c r="BQ223" s="110"/>
      <c r="BR223" s="110"/>
      <c r="BS223" s="110"/>
      <c r="BT223" s="110"/>
      <c r="BU223" s="110"/>
      <c r="BV223" s="110"/>
      <c r="BW223" s="110"/>
      <c r="BX223" s="110"/>
      <c r="CD223" s="110"/>
      <c r="CF223" s="110"/>
      <c r="CG223" s="110"/>
    </row>
    <row r="224" s="3" customFormat="1" spans="1:85">
      <c r="A224" s="109" t="s">
        <v>95</v>
      </c>
      <c r="B224" s="109"/>
      <c r="C224" s="109"/>
      <c r="D224" s="109"/>
      <c r="E224" s="112"/>
      <c r="F224" s="112"/>
      <c r="G224" s="112"/>
      <c r="H224" s="110"/>
      <c r="I224" s="110"/>
      <c r="J224" s="110"/>
      <c r="K224" s="110"/>
      <c r="L224" s="110"/>
      <c r="M224" s="79"/>
      <c r="N224" s="110"/>
      <c r="O224" s="110"/>
      <c r="P224" s="110"/>
      <c r="Q224" s="110"/>
      <c r="R224" s="110"/>
      <c r="S224" s="110"/>
      <c r="T224" s="110"/>
      <c r="U224" s="110"/>
      <c r="V224" s="110"/>
      <c r="W224" s="110"/>
      <c r="X224" s="110"/>
      <c r="Y224" s="110"/>
      <c r="Z224" s="110"/>
      <c r="AA224" s="110"/>
      <c r="AB224" s="110"/>
      <c r="AC224" s="110"/>
      <c r="AD224" s="110"/>
      <c r="AE224" s="110"/>
      <c r="AF224" s="110"/>
      <c r="AG224" s="110"/>
      <c r="AH224" s="110"/>
      <c r="AI224" s="110"/>
      <c r="AJ224" s="110"/>
      <c r="AK224" s="110"/>
      <c r="AL224" s="110"/>
      <c r="AM224" s="110"/>
      <c r="AN224" s="110"/>
      <c r="AO224" s="110"/>
      <c r="AP224" s="110"/>
      <c r="AQ224" s="110"/>
      <c r="AR224" s="110"/>
      <c r="AS224" s="110"/>
      <c r="AT224" s="110"/>
      <c r="AU224" s="110">
        <v>0</v>
      </c>
      <c r="AV224" s="110"/>
      <c r="AW224" s="110"/>
      <c r="AX224" s="110"/>
      <c r="AY224" s="110"/>
      <c r="AZ224" s="110"/>
      <c r="BA224" s="110"/>
      <c r="BB224" s="110"/>
      <c r="BC224" s="110"/>
      <c r="BD224" s="110"/>
      <c r="BE224" s="110"/>
      <c r="BF224" s="110"/>
      <c r="BG224" s="110"/>
      <c r="BH224" s="110"/>
      <c r="BI224" s="110"/>
      <c r="BJ224" s="110"/>
      <c r="BK224" s="110"/>
      <c r="BL224" s="110"/>
      <c r="BM224" s="110"/>
      <c r="BN224" s="110"/>
      <c r="BO224" s="110"/>
      <c r="BP224" s="110"/>
      <c r="BQ224" s="110"/>
      <c r="BR224" s="110"/>
      <c r="BS224" s="110"/>
      <c r="BT224" s="110"/>
      <c r="BU224" s="110"/>
      <c r="BV224" s="110"/>
      <c r="BW224" s="110"/>
      <c r="BX224" s="110"/>
      <c r="CD224" s="110"/>
      <c r="CF224" s="110"/>
      <c r="CG224" s="110"/>
    </row>
    <row r="225" s="3" customFormat="1" spans="1:85">
      <c r="A225" s="109" t="s">
        <v>97</v>
      </c>
      <c r="B225" s="109"/>
      <c r="C225" s="109"/>
      <c r="D225" s="109"/>
      <c r="E225" s="112"/>
      <c r="F225" s="112"/>
      <c r="G225" s="112"/>
      <c r="H225" s="110"/>
      <c r="I225" s="110"/>
      <c r="J225" s="110"/>
      <c r="K225" s="110"/>
      <c r="L225" s="110"/>
      <c r="M225" s="79"/>
      <c r="N225" s="110"/>
      <c r="O225" s="110"/>
      <c r="P225" s="110"/>
      <c r="Q225" s="110"/>
      <c r="R225" s="110"/>
      <c r="S225" s="110"/>
      <c r="T225" s="110"/>
      <c r="U225" s="110"/>
      <c r="V225" s="110"/>
      <c r="W225" s="110"/>
      <c r="X225" s="110"/>
      <c r="Y225" s="110"/>
      <c r="Z225" s="110"/>
      <c r="AA225" s="110"/>
      <c r="AB225" s="110"/>
      <c r="AC225" s="110"/>
      <c r="AD225" s="110"/>
      <c r="AE225" s="110"/>
      <c r="AF225" s="110"/>
      <c r="AG225" s="110"/>
      <c r="AH225" s="110"/>
      <c r="AI225" s="110"/>
      <c r="AJ225" s="110"/>
      <c r="AK225" s="110"/>
      <c r="AL225" s="110"/>
      <c r="AM225" s="110"/>
      <c r="AN225" s="110"/>
      <c r="AO225" s="110"/>
      <c r="AP225" s="110"/>
      <c r="AQ225" s="110"/>
      <c r="AR225" s="110"/>
      <c r="AS225" s="110"/>
      <c r="AT225" s="110"/>
      <c r="AU225" s="110">
        <v>0</v>
      </c>
      <c r="AV225" s="110"/>
      <c r="AW225" s="110"/>
      <c r="AX225" s="110"/>
      <c r="AY225" s="110"/>
      <c r="AZ225" s="110"/>
      <c r="BA225" s="110"/>
      <c r="BB225" s="110"/>
      <c r="BC225" s="110"/>
      <c r="BD225" s="110"/>
      <c r="BE225" s="110"/>
      <c r="BF225" s="110"/>
      <c r="BG225" s="110"/>
      <c r="BH225" s="110"/>
      <c r="BI225" s="110"/>
      <c r="BJ225" s="110"/>
      <c r="BK225" s="110"/>
      <c r="BL225" s="110"/>
      <c r="BM225" s="110"/>
      <c r="BN225" s="110"/>
      <c r="BO225" s="110"/>
      <c r="BP225" s="110"/>
      <c r="BQ225" s="110"/>
      <c r="BR225" s="110"/>
      <c r="BS225" s="110"/>
      <c r="BT225" s="110"/>
      <c r="BU225" s="110"/>
      <c r="BV225" s="110"/>
      <c r="BW225" s="110"/>
      <c r="BX225" s="110"/>
      <c r="CD225" s="110"/>
      <c r="CF225" s="110"/>
      <c r="CG225" s="110"/>
    </row>
    <row r="226" s="3" customFormat="1" spans="1:85">
      <c r="A226" s="109" t="s">
        <v>98</v>
      </c>
      <c r="B226" s="109"/>
      <c r="C226" s="109"/>
      <c r="D226" s="109"/>
      <c r="E226" s="112"/>
      <c r="F226" s="112"/>
      <c r="G226" s="112"/>
      <c r="H226" s="110"/>
      <c r="I226" s="110"/>
      <c r="J226" s="110"/>
      <c r="K226" s="110"/>
      <c r="L226" s="110"/>
      <c r="M226" s="79"/>
      <c r="N226" s="110"/>
      <c r="O226" s="110"/>
      <c r="P226" s="110"/>
      <c r="Q226" s="110"/>
      <c r="R226" s="110"/>
      <c r="S226" s="110"/>
      <c r="T226" s="110"/>
      <c r="U226" s="110"/>
      <c r="V226" s="110"/>
      <c r="W226" s="110"/>
      <c r="X226" s="110"/>
      <c r="Y226" s="110"/>
      <c r="Z226" s="110"/>
      <c r="AA226" s="110"/>
      <c r="AB226" s="110"/>
      <c r="AC226" s="110"/>
      <c r="AD226" s="110"/>
      <c r="AE226" s="110"/>
      <c r="AF226" s="110"/>
      <c r="AG226" s="110"/>
      <c r="AH226" s="110"/>
      <c r="AI226" s="110"/>
      <c r="AJ226" s="110"/>
      <c r="AK226" s="110"/>
      <c r="AL226" s="110"/>
      <c r="AM226" s="110"/>
      <c r="AN226" s="110"/>
      <c r="AO226" s="110"/>
      <c r="AP226" s="110"/>
      <c r="AQ226" s="110"/>
      <c r="AR226" s="110"/>
      <c r="AS226" s="110"/>
      <c r="AT226" s="110"/>
      <c r="AU226" s="110">
        <v>0</v>
      </c>
      <c r="AV226" s="110"/>
      <c r="AW226" s="110"/>
      <c r="AX226" s="110"/>
      <c r="AY226" s="110"/>
      <c r="AZ226" s="110"/>
      <c r="BA226" s="110"/>
      <c r="BB226" s="110"/>
      <c r="BC226" s="110"/>
      <c r="BD226" s="110"/>
      <c r="BE226" s="110"/>
      <c r="BF226" s="110"/>
      <c r="BG226" s="110"/>
      <c r="BH226" s="110"/>
      <c r="BI226" s="110"/>
      <c r="BJ226" s="110"/>
      <c r="BK226" s="110"/>
      <c r="BL226" s="110"/>
      <c r="BM226" s="110"/>
      <c r="BN226" s="110"/>
      <c r="BO226" s="110"/>
      <c r="BP226" s="110"/>
      <c r="BQ226" s="110"/>
      <c r="BR226" s="110"/>
      <c r="BS226" s="110"/>
      <c r="BT226" s="110"/>
      <c r="BU226" s="110"/>
      <c r="BV226" s="110"/>
      <c r="BW226" s="110"/>
      <c r="BX226" s="110"/>
      <c r="CD226" s="110"/>
      <c r="CF226" s="110"/>
      <c r="CG226" s="110"/>
    </row>
    <row r="227" s="3" customFormat="1" spans="1:85">
      <c r="A227" s="109" t="s">
        <v>99</v>
      </c>
      <c r="B227" s="109"/>
      <c r="C227" s="109"/>
      <c r="D227" s="109"/>
      <c r="E227" s="112"/>
      <c r="F227" s="112"/>
      <c r="G227" s="112"/>
      <c r="H227" s="110"/>
      <c r="I227" s="110"/>
      <c r="J227" s="110"/>
      <c r="K227" s="110"/>
      <c r="L227" s="110"/>
      <c r="M227" s="79"/>
      <c r="N227" s="110"/>
      <c r="O227" s="110"/>
      <c r="P227" s="110"/>
      <c r="Q227" s="110"/>
      <c r="R227" s="110"/>
      <c r="S227" s="110"/>
      <c r="T227" s="110"/>
      <c r="U227" s="110"/>
      <c r="V227" s="110"/>
      <c r="W227" s="110"/>
      <c r="X227" s="110"/>
      <c r="Y227" s="110"/>
      <c r="Z227" s="110"/>
      <c r="AA227" s="110"/>
      <c r="AB227" s="110"/>
      <c r="AC227" s="110"/>
      <c r="AD227" s="110"/>
      <c r="AE227" s="110"/>
      <c r="AF227" s="110"/>
      <c r="AG227" s="110"/>
      <c r="AH227" s="110"/>
      <c r="AI227" s="110"/>
      <c r="AJ227" s="110"/>
      <c r="AK227" s="110"/>
      <c r="AL227" s="110"/>
      <c r="AM227" s="110"/>
      <c r="AN227" s="110"/>
      <c r="AO227" s="110"/>
      <c r="AP227" s="110"/>
      <c r="AQ227" s="110"/>
      <c r="AR227" s="110"/>
      <c r="AS227" s="110"/>
      <c r="AT227" s="110"/>
      <c r="AU227" s="110">
        <v>0</v>
      </c>
      <c r="AV227" s="110"/>
      <c r="AW227" s="110"/>
      <c r="AX227" s="110"/>
      <c r="AY227" s="110"/>
      <c r="AZ227" s="110"/>
      <c r="BA227" s="110"/>
      <c r="BB227" s="110"/>
      <c r="BC227" s="110"/>
      <c r="BD227" s="110"/>
      <c r="BE227" s="110"/>
      <c r="BF227" s="110"/>
      <c r="BG227" s="110"/>
      <c r="BH227" s="110"/>
      <c r="BI227" s="110"/>
      <c r="BJ227" s="110"/>
      <c r="BK227" s="110"/>
      <c r="BL227" s="110"/>
      <c r="BM227" s="110"/>
      <c r="BN227" s="110"/>
      <c r="BO227" s="110"/>
      <c r="BP227" s="110"/>
      <c r="BQ227" s="110"/>
      <c r="BR227" s="110"/>
      <c r="BS227" s="110"/>
      <c r="BT227" s="110"/>
      <c r="BU227" s="110"/>
      <c r="BV227" s="110"/>
      <c r="BW227" s="110"/>
      <c r="BX227" s="110"/>
      <c r="CD227" s="110"/>
      <c r="CF227" s="110"/>
      <c r="CG227" s="110"/>
    </row>
    <row r="228" s="3" customFormat="1" spans="1:85">
      <c r="A228" s="109" t="s">
        <v>100</v>
      </c>
      <c r="B228" s="109"/>
      <c r="C228" s="109"/>
      <c r="D228" s="109"/>
      <c r="E228" s="112"/>
      <c r="F228" s="112"/>
      <c r="G228" s="112"/>
      <c r="H228" s="110"/>
      <c r="I228" s="110"/>
      <c r="J228" s="110"/>
      <c r="K228" s="110"/>
      <c r="L228" s="110"/>
      <c r="M228" s="79"/>
      <c r="N228" s="110"/>
      <c r="O228" s="110"/>
      <c r="P228" s="110"/>
      <c r="Q228" s="110"/>
      <c r="R228" s="110"/>
      <c r="S228" s="110"/>
      <c r="T228" s="110"/>
      <c r="U228" s="110"/>
      <c r="V228" s="110"/>
      <c r="W228" s="110"/>
      <c r="X228" s="110"/>
      <c r="Y228" s="110"/>
      <c r="Z228" s="110"/>
      <c r="AA228" s="110"/>
      <c r="AB228" s="110"/>
      <c r="AC228" s="110"/>
      <c r="AD228" s="110"/>
      <c r="AE228" s="110"/>
      <c r="AF228" s="110"/>
      <c r="AG228" s="110"/>
      <c r="AH228" s="110"/>
      <c r="AI228" s="110"/>
      <c r="AJ228" s="110"/>
      <c r="AK228" s="110"/>
      <c r="AL228" s="110"/>
      <c r="AM228" s="110"/>
      <c r="AN228" s="110"/>
      <c r="AO228" s="110"/>
      <c r="AP228" s="110"/>
      <c r="AQ228" s="110"/>
      <c r="AR228" s="110"/>
      <c r="AS228" s="110"/>
      <c r="AT228" s="110"/>
      <c r="AU228" s="110">
        <v>0</v>
      </c>
      <c r="AV228" s="110"/>
      <c r="AW228" s="110"/>
      <c r="AX228" s="110"/>
      <c r="AY228" s="110"/>
      <c r="AZ228" s="110"/>
      <c r="BA228" s="110"/>
      <c r="BB228" s="110"/>
      <c r="BC228" s="110"/>
      <c r="BD228" s="110"/>
      <c r="BE228" s="110"/>
      <c r="BF228" s="110"/>
      <c r="BG228" s="110"/>
      <c r="BH228" s="110"/>
      <c r="BI228" s="110"/>
      <c r="BJ228" s="110"/>
      <c r="BK228" s="110"/>
      <c r="BL228" s="110"/>
      <c r="BM228" s="110"/>
      <c r="BN228" s="110"/>
      <c r="BO228" s="110"/>
      <c r="BP228" s="110"/>
      <c r="BQ228" s="110"/>
      <c r="BR228" s="110"/>
      <c r="BS228" s="110"/>
      <c r="BT228" s="110"/>
      <c r="BU228" s="110"/>
      <c r="BV228" s="110"/>
      <c r="BW228" s="110"/>
      <c r="BX228" s="110"/>
      <c r="CD228" s="110"/>
      <c r="CF228" s="110"/>
      <c r="CG228" s="110"/>
    </row>
    <row r="229" s="3" customFormat="1" spans="1:85">
      <c r="A229" s="109" t="s">
        <v>101</v>
      </c>
      <c r="B229" s="109"/>
      <c r="C229" s="109"/>
      <c r="D229" s="109"/>
      <c r="E229" s="112"/>
      <c r="F229" s="112"/>
      <c r="G229" s="112"/>
      <c r="H229" s="110"/>
      <c r="I229" s="110"/>
      <c r="J229" s="110"/>
      <c r="K229" s="110"/>
      <c r="L229" s="110"/>
      <c r="M229" s="79"/>
      <c r="N229" s="110"/>
      <c r="O229" s="110"/>
      <c r="P229" s="110"/>
      <c r="Q229" s="110"/>
      <c r="R229" s="110"/>
      <c r="S229" s="110"/>
      <c r="T229" s="110"/>
      <c r="U229" s="110"/>
      <c r="V229" s="110"/>
      <c r="W229" s="110"/>
      <c r="X229" s="110"/>
      <c r="Y229" s="110"/>
      <c r="Z229" s="110"/>
      <c r="AA229" s="110"/>
      <c r="AB229" s="110"/>
      <c r="AC229" s="110"/>
      <c r="AD229" s="110"/>
      <c r="AE229" s="110"/>
      <c r="AF229" s="110"/>
      <c r="AG229" s="110"/>
      <c r="AH229" s="110"/>
      <c r="AI229" s="110"/>
      <c r="AJ229" s="110"/>
      <c r="AK229" s="110"/>
      <c r="AL229" s="110"/>
      <c r="AM229" s="110"/>
      <c r="AN229" s="110"/>
      <c r="AO229" s="110"/>
      <c r="AP229" s="110"/>
      <c r="AQ229" s="110"/>
      <c r="AR229" s="110"/>
      <c r="AS229" s="110"/>
      <c r="AT229" s="110"/>
      <c r="AU229" s="110">
        <v>0</v>
      </c>
      <c r="AV229" s="110"/>
      <c r="AW229" s="110"/>
      <c r="AX229" s="110"/>
      <c r="AY229" s="110"/>
      <c r="AZ229" s="110"/>
      <c r="BA229" s="110"/>
      <c r="BB229" s="110"/>
      <c r="BC229" s="110"/>
      <c r="BD229" s="110"/>
      <c r="BE229" s="110"/>
      <c r="BF229" s="110"/>
      <c r="BG229" s="110"/>
      <c r="BH229" s="110"/>
      <c r="BI229" s="110"/>
      <c r="BJ229" s="110"/>
      <c r="BK229" s="110"/>
      <c r="BL229" s="110"/>
      <c r="BM229" s="110"/>
      <c r="BN229" s="110"/>
      <c r="BO229" s="110"/>
      <c r="BP229" s="110"/>
      <c r="BQ229" s="110"/>
      <c r="BR229" s="110"/>
      <c r="BS229" s="110"/>
      <c r="BT229" s="110"/>
      <c r="BU229" s="110"/>
      <c r="BV229" s="110"/>
      <c r="BW229" s="110"/>
      <c r="BX229" s="110"/>
      <c r="CD229" s="110"/>
      <c r="CF229" s="110"/>
      <c r="CG229" s="110"/>
    </row>
    <row r="230" s="3" customFormat="1" spans="1:85">
      <c r="A230" s="109" t="s">
        <v>103</v>
      </c>
      <c r="B230" s="109"/>
      <c r="C230" s="109"/>
      <c r="D230" s="109"/>
      <c r="E230" s="112"/>
      <c r="F230" s="112"/>
      <c r="G230" s="112"/>
      <c r="H230" s="110"/>
      <c r="I230" s="110"/>
      <c r="J230" s="110"/>
      <c r="K230" s="110"/>
      <c r="L230" s="110"/>
      <c r="M230" s="79"/>
      <c r="N230" s="110"/>
      <c r="O230" s="110"/>
      <c r="P230" s="110"/>
      <c r="Q230" s="110"/>
      <c r="R230" s="110"/>
      <c r="S230" s="110"/>
      <c r="T230" s="110"/>
      <c r="U230" s="110"/>
      <c r="V230" s="110"/>
      <c r="W230" s="110"/>
      <c r="X230" s="110"/>
      <c r="Y230" s="110"/>
      <c r="Z230" s="110"/>
      <c r="AA230" s="110"/>
      <c r="AB230" s="110"/>
      <c r="AC230" s="110"/>
      <c r="AD230" s="110"/>
      <c r="AE230" s="110"/>
      <c r="AF230" s="110"/>
      <c r="AG230" s="110"/>
      <c r="AH230" s="110"/>
      <c r="AI230" s="110"/>
      <c r="AJ230" s="110"/>
      <c r="AK230" s="110"/>
      <c r="AL230" s="110"/>
      <c r="AM230" s="110"/>
      <c r="AN230" s="110"/>
      <c r="AO230" s="110"/>
      <c r="AP230" s="110"/>
      <c r="AQ230" s="110"/>
      <c r="AR230" s="110"/>
      <c r="AS230" s="110"/>
      <c r="AT230" s="110"/>
      <c r="AU230" s="110">
        <v>0</v>
      </c>
      <c r="AV230" s="110"/>
      <c r="AW230" s="110"/>
      <c r="AX230" s="110"/>
      <c r="AY230" s="110"/>
      <c r="AZ230" s="110"/>
      <c r="BA230" s="110"/>
      <c r="BB230" s="110"/>
      <c r="BC230" s="110"/>
      <c r="BD230" s="110"/>
      <c r="BE230" s="110"/>
      <c r="BF230" s="110"/>
      <c r="BG230" s="110"/>
      <c r="BH230" s="110"/>
      <c r="BI230" s="110"/>
      <c r="BJ230" s="110"/>
      <c r="BK230" s="110"/>
      <c r="BL230" s="110"/>
      <c r="BM230" s="110"/>
      <c r="BN230" s="110"/>
      <c r="BO230" s="110"/>
      <c r="BP230" s="110"/>
      <c r="BQ230" s="110"/>
      <c r="BR230" s="110"/>
      <c r="BS230" s="110"/>
      <c r="BT230" s="110"/>
      <c r="BU230" s="110"/>
      <c r="BV230" s="110"/>
      <c r="BW230" s="110"/>
      <c r="BX230" s="110"/>
      <c r="CD230" s="110"/>
      <c r="CF230" s="110"/>
      <c r="CG230" s="110"/>
    </row>
    <row r="231" s="3" customFormat="1" spans="1:85">
      <c r="A231" s="109" t="s">
        <v>105</v>
      </c>
      <c r="B231" s="109"/>
      <c r="C231" s="109"/>
      <c r="D231" s="109"/>
      <c r="E231" s="112"/>
      <c r="F231" s="112"/>
      <c r="G231" s="112"/>
      <c r="H231" s="110"/>
      <c r="I231" s="110"/>
      <c r="J231" s="110"/>
      <c r="K231" s="110"/>
      <c r="L231" s="110"/>
      <c r="M231" s="79"/>
      <c r="N231" s="110"/>
      <c r="O231" s="110"/>
      <c r="P231" s="110"/>
      <c r="Q231" s="110"/>
      <c r="R231" s="110"/>
      <c r="S231" s="110"/>
      <c r="T231" s="110"/>
      <c r="U231" s="110"/>
      <c r="V231" s="110"/>
      <c r="W231" s="110"/>
      <c r="X231" s="110"/>
      <c r="Y231" s="110"/>
      <c r="Z231" s="110"/>
      <c r="AA231" s="110"/>
      <c r="AB231" s="110"/>
      <c r="AC231" s="110"/>
      <c r="AD231" s="110"/>
      <c r="AE231" s="110"/>
      <c r="AF231" s="110"/>
      <c r="AG231" s="110"/>
      <c r="AH231" s="110"/>
      <c r="AI231" s="110"/>
      <c r="AJ231" s="110"/>
      <c r="AK231" s="110"/>
      <c r="AL231" s="110"/>
      <c r="AM231" s="110"/>
      <c r="AN231" s="110"/>
      <c r="AO231" s="110"/>
      <c r="AP231" s="110"/>
      <c r="AQ231" s="110"/>
      <c r="AR231" s="110"/>
      <c r="AS231" s="110"/>
      <c r="AT231" s="110"/>
      <c r="AU231" s="110">
        <v>0</v>
      </c>
      <c r="AV231" s="110"/>
      <c r="AW231" s="110"/>
      <c r="AX231" s="110"/>
      <c r="AY231" s="110"/>
      <c r="AZ231" s="110"/>
      <c r="BA231" s="110"/>
      <c r="BB231" s="110"/>
      <c r="BC231" s="110"/>
      <c r="BD231" s="110"/>
      <c r="BE231" s="110"/>
      <c r="BF231" s="110"/>
      <c r="BG231" s="110"/>
      <c r="BH231" s="110"/>
      <c r="BI231" s="110"/>
      <c r="BJ231" s="110"/>
      <c r="BK231" s="110"/>
      <c r="BL231" s="110"/>
      <c r="BM231" s="110"/>
      <c r="BN231" s="110"/>
      <c r="BO231" s="110"/>
      <c r="BP231" s="110"/>
      <c r="BQ231" s="110"/>
      <c r="BR231" s="110"/>
      <c r="BS231" s="110"/>
      <c r="BT231" s="110"/>
      <c r="BU231" s="110"/>
      <c r="BV231" s="110"/>
      <c r="BW231" s="110"/>
      <c r="BX231" s="110"/>
      <c r="CD231" s="110"/>
      <c r="CF231" s="110"/>
      <c r="CG231" s="110"/>
    </row>
    <row r="232" s="3" customFormat="1" spans="1:85">
      <c r="A232" s="109" t="s">
        <v>107</v>
      </c>
      <c r="B232" s="109"/>
      <c r="C232" s="109"/>
      <c r="D232" s="109"/>
      <c r="E232" s="112"/>
      <c r="F232" s="112"/>
      <c r="G232" s="112"/>
      <c r="H232" s="110"/>
      <c r="I232" s="110"/>
      <c r="J232" s="110"/>
      <c r="K232" s="110"/>
      <c r="L232" s="110"/>
      <c r="M232" s="79"/>
      <c r="N232" s="110">
        <v>6</v>
      </c>
      <c r="O232" s="110" t="s">
        <v>3410</v>
      </c>
      <c r="P232" s="110"/>
      <c r="Q232" s="110">
        <v>1</v>
      </c>
      <c r="R232" s="110">
        <v>1</v>
      </c>
      <c r="S232" s="110">
        <v>1</v>
      </c>
      <c r="T232" s="110">
        <v>1</v>
      </c>
      <c r="U232" s="110"/>
      <c r="V232" s="110"/>
      <c r="W232" s="110"/>
      <c r="X232" s="110"/>
      <c r="Y232" s="110"/>
      <c r="Z232" s="110"/>
      <c r="AA232" s="110"/>
      <c r="AB232" s="110"/>
      <c r="AC232" s="110">
        <v>1</v>
      </c>
      <c r="AD232" s="110"/>
      <c r="AE232" s="110"/>
      <c r="AF232" s="110"/>
      <c r="AG232" s="110"/>
      <c r="AH232" s="110"/>
      <c r="AI232" s="110"/>
      <c r="AJ232" s="110"/>
      <c r="AK232" s="110"/>
      <c r="AL232" s="110"/>
      <c r="AM232" s="110"/>
      <c r="AN232" s="110"/>
      <c r="AO232" s="110"/>
      <c r="AP232" s="110"/>
      <c r="AQ232" s="110"/>
      <c r="AR232" s="110"/>
      <c r="AS232" s="110"/>
      <c r="AT232" s="110"/>
      <c r="AU232" s="110">
        <v>0</v>
      </c>
      <c r="AV232" s="110"/>
      <c r="AW232" s="110"/>
      <c r="AX232" s="110"/>
      <c r="AY232" s="110"/>
      <c r="AZ232" s="110"/>
      <c r="BA232" s="110"/>
      <c r="BB232" s="110"/>
      <c r="BC232" s="110"/>
      <c r="BD232" s="110"/>
      <c r="BE232" s="110"/>
      <c r="BF232" s="110"/>
      <c r="BG232" s="110"/>
      <c r="BH232" s="110"/>
      <c r="BI232" s="110">
        <v>5</v>
      </c>
      <c r="BJ232" s="110"/>
      <c r="BK232" s="110"/>
      <c r="BL232" s="110"/>
      <c r="BM232" s="110"/>
      <c r="BN232" s="110"/>
      <c r="BO232" s="110"/>
      <c r="BP232" s="110"/>
      <c r="BQ232" s="110"/>
      <c r="BR232" s="110"/>
      <c r="BS232" s="110"/>
      <c r="BT232" s="110"/>
      <c r="BU232" s="110"/>
      <c r="BV232" s="110"/>
      <c r="BW232" s="110"/>
      <c r="BX232" s="110"/>
      <c r="CD232" s="110"/>
      <c r="CF232" s="110"/>
      <c r="CG232" s="110"/>
    </row>
    <row r="233" s="3" customFormat="1" spans="1:85">
      <c r="A233" s="109" t="s">
        <v>108</v>
      </c>
      <c r="B233" s="109"/>
      <c r="C233" s="109"/>
      <c r="D233" s="109"/>
      <c r="E233" s="112"/>
      <c r="F233" s="112"/>
      <c r="G233" s="112"/>
      <c r="H233" s="110"/>
      <c r="I233" s="110"/>
      <c r="J233" s="110"/>
      <c r="K233" s="110"/>
      <c r="L233" s="110"/>
      <c r="M233" s="79"/>
      <c r="N233" s="110"/>
      <c r="O233" s="110"/>
      <c r="P233" s="110"/>
      <c r="Q233" s="110"/>
      <c r="R233" s="110"/>
      <c r="S233" s="110"/>
      <c r="T233" s="110"/>
      <c r="U233" s="110"/>
      <c r="V233" s="110"/>
      <c r="W233" s="110"/>
      <c r="X233" s="110"/>
      <c r="Y233" s="110"/>
      <c r="Z233" s="110"/>
      <c r="AA233" s="110"/>
      <c r="AB233" s="110"/>
      <c r="AC233" s="110"/>
      <c r="AD233" s="110"/>
      <c r="AE233" s="110"/>
      <c r="AF233" s="110"/>
      <c r="AG233" s="110"/>
      <c r="AH233" s="110"/>
      <c r="AI233" s="110"/>
      <c r="AJ233" s="110"/>
      <c r="AK233" s="110"/>
      <c r="AL233" s="110"/>
      <c r="AM233" s="110"/>
      <c r="AN233" s="110"/>
      <c r="AO233" s="110"/>
      <c r="AP233" s="110"/>
      <c r="AQ233" s="110"/>
      <c r="AR233" s="110"/>
      <c r="AS233" s="110"/>
      <c r="AT233" s="110"/>
      <c r="AU233" s="110">
        <v>35</v>
      </c>
      <c r="AV233" s="110"/>
      <c r="AW233" s="110"/>
      <c r="AX233" s="110"/>
      <c r="AY233" s="110"/>
      <c r="AZ233" s="110"/>
      <c r="BA233" s="110"/>
      <c r="BB233" s="110"/>
      <c r="BC233" s="110"/>
      <c r="BD233" s="110"/>
      <c r="BE233" s="110"/>
      <c r="BF233" s="110"/>
      <c r="BG233" s="110"/>
      <c r="BH233" s="110"/>
      <c r="BI233" s="110"/>
      <c r="BJ233" s="110"/>
      <c r="BK233" s="110"/>
      <c r="BL233" s="110"/>
      <c r="BM233" s="110"/>
      <c r="BN233" s="110"/>
      <c r="BO233" s="110"/>
      <c r="BP233" s="110"/>
      <c r="BQ233" s="110"/>
      <c r="BR233" s="110"/>
      <c r="BS233" s="110"/>
      <c r="BT233" s="110"/>
      <c r="BU233" s="110"/>
      <c r="BV233" s="110"/>
      <c r="BW233" s="110"/>
      <c r="BX233" s="110"/>
      <c r="CD233" s="110"/>
      <c r="CF233" s="110"/>
      <c r="CG233" s="110"/>
    </row>
    <row r="234" s="3" customFormat="1" spans="1:85">
      <c r="A234" s="109" t="s">
        <v>109</v>
      </c>
      <c r="B234" s="109"/>
      <c r="C234" s="109"/>
      <c r="D234" s="109"/>
      <c r="E234" s="112"/>
      <c r="F234" s="112"/>
      <c r="G234" s="112"/>
      <c r="H234" s="110"/>
      <c r="I234" s="110"/>
      <c r="J234" s="110"/>
      <c r="K234" s="110"/>
      <c r="L234" s="110"/>
      <c r="M234" s="79"/>
      <c r="N234" s="110"/>
      <c r="O234" s="110"/>
      <c r="P234" s="110" t="s">
        <v>3410</v>
      </c>
      <c r="Q234" s="110"/>
      <c r="R234" s="110"/>
      <c r="S234" s="110"/>
      <c r="T234" s="110"/>
      <c r="U234" s="110"/>
      <c r="V234" s="110"/>
      <c r="W234" s="110"/>
      <c r="X234" s="110"/>
      <c r="Y234" s="110"/>
      <c r="Z234" s="110"/>
      <c r="AA234" s="110"/>
      <c r="AB234" s="110"/>
      <c r="AC234" s="110"/>
      <c r="AD234" s="110"/>
      <c r="AE234" s="110"/>
      <c r="AF234" s="110"/>
      <c r="AG234" s="110"/>
      <c r="AH234" s="110"/>
      <c r="AI234" s="110"/>
      <c r="AJ234" s="110"/>
      <c r="AK234" s="110"/>
      <c r="AL234" s="110"/>
      <c r="AM234" s="110"/>
      <c r="AN234" s="110"/>
      <c r="AO234" s="110"/>
      <c r="AP234" s="110"/>
      <c r="AQ234" s="110"/>
      <c r="AR234" s="110"/>
      <c r="AS234" s="110"/>
      <c r="AT234" s="110"/>
      <c r="AU234" s="110">
        <v>0</v>
      </c>
      <c r="AV234" s="110"/>
      <c r="AW234" s="110"/>
      <c r="AX234" s="110"/>
      <c r="AY234" s="110"/>
      <c r="AZ234" s="110"/>
      <c r="BA234" s="110"/>
      <c r="BB234" s="110"/>
      <c r="BC234" s="110"/>
      <c r="BD234" s="110"/>
      <c r="BE234" s="110"/>
      <c r="BF234" s="110"/>
      <c r="BG234" s="110"/>
      <c r="BH234" s="110"/>
      <c r="BI234" s="110"/>
      <c r="BJ234" s="110"/>
      <c r="BK234" s="110"/>
      <c r="BL234" s="110"/>
      <c r="BM234" s="110"/>
      <c r="BN234" s="110"/>
      <c r="BO234" s="110"/>
      <c r="BP234" s="110"/>
      <c r="BQ234" s="110"/>
      <c r="BR234" s="110"/>
      <c r="BS234" s="110"/>
      <c r="BT234" s="110"/>
      <c r="BU234" s="110"/>
      <c r="BV234" s="110"/>
      <c r="BW234" s="110"/>
      <c r="BX234" s="110"/>
      <c r="CD234" s="110"/>
      <c r="CF234" s="110"/>
      <c r="CG234" s="110"/>
    </row>
    <row r="235" s="3" customFormat="1" spans="1:85">
      <c r="A235" s="109" t="s">
        <v>110</v>
      </c>
      <c r="B235" s="109"/>
      <c r="C235" s="109"/>
      <c r="D235" s="109"/>
      <c r="E235" s="112"/>
      <c r="F235" s="112"/>
      <c r="G235" s="112"/>
      <c r="H235" s="110"/>
      <c r="I235" s="110"/>
      <c r="J235" s="110"/>
      <c r="K235" s="110"/>
      <c r="L235" s="110"/>
      <c r="M235" s="79"/>
      <c r="N235" s="110"/>
      <c r="O235" s="110"/>
      <c r="P235" s="110"/>
      <c r="Q235" s="110"/>
      <c r="R235" s="110"/>
      <c r="S235" s="110"/>
      <c r="T235" s="110"/>
      <c r="U235" s="110"/>
      <c r="V235" s="110"/>
      <c r="W235" s="110"/>
      <c r="X235" s="110"/>
      <c r="Y235" s="110"/>
      <c r="Z235" s="110"/>
      <c r="AA235" s="110"/>
      <c r="AB235" s="110"/>
      <c r="AC235" s="110"/>
      <c r="AD235" s="110"/>
      <c r="AE235" s="110"/>
      <c r="AF235" s="110"/>
      <c r="AG235" s="110"/>
      <c r="AH235" s="110"/>
      <c r="AI235" s="110"/>
      <c r="AJ235" s="110"/>
      <c r="AK235" s="110"/>
      <c r="AL235" s="110"/>
      <c r="AM235" s="110"/>
      <c r="AN235" s="110"/>
      <c r="AO235" s="110"/>
      <c r="AP235" s="110"/>
      <c r="AQ235" s="110"/>
      <c r="AR235" s="110"/>
      <c r="AS235" s="110"/>
      <c r="AT235" s="110"/>
      <c r="AU235" s="110">
        <v>3</v>
      </c>
      <c r="AV235" s="110"/>
      <c r="AW235" s="110"/>
      <c r="AX235" s="110"/>
      <c r="AY235" s="110"/>
      <c r="AZ235" s="110"/>
      <c r="BA235" s="110"/>
      <c r="BB235" s="110"/>
      <c r="BC235" s="110"/>
      <c r="BD235" s="110"/>
      <c r="BE235" s="110"/>
      <c r="BF235" s="110"/>
      <c r="BG235" s="110"/>
      <c r="BH235" s="110"/>
      <c r="BI235" s="110">
        <v>9</v>
      </c>
      <c r="BJ235" s="110"/>
      <c r="BK235" s="110"/>
      <c r="BL235" s="110"/>
      <c r="BM235" s="110"/>
      <c r="BN235" s="110"/>
      <c r="BO235" s="110"/>
      <c r="BP235" s="110"/>
      <c r="BQ235" s="110"/>
      <c r="BR235" s="110"/>
      <c r="BS235" s="110"/>
      <c r="BT235" s="110"/>
      <c r="BU235" s="110"/>
      <c r="BV235" s="110"/>
      <c r="BW235" s="110"/>
      <c r="BX235" s="110"/>
      <c r="CD235" s="110"/>
      <c r="CF235" s="110"/>
      <c r="CG235" s="110"/>
    </row>
    <row r="236" s="3" customFormat="1" spans="1:85">
      <c r="A236" s="109" t="s">
        <v>111</v>
      </c>
      <c r="B236" s="109"/>
      <c r="C236" s="109"/>
      <c r="D236" s="109"/>
      <c r="E236" s="112"/>
      <c r="F236" s="112"/>
      <c r="G236" s="112"/>
      <c r="H236" s="110"/>
      <c r="I236" s="110"/>
      <c r="J236" s="110"/>
      <c r="K236" s="110"/>
      <c r="L236" s="110"/>
      <c r="M236" s="79"/>
      <c r="N236" s="110"/>
      <c r="O236" s="110"/>
      <c r="P236" s="110"/>
      <c r="Q236" s="110"/>
      <c r="R236" s="110"/>
      <c r="S236" s="110"/>
      <c r="T236" s="110"/>
      <c r="U236" s="110"/>
      <c r="V236" s="110"/>
      <c r="W236" s="110"/>
      <c r="X236" s="110"/>
      <c r="Y236" s="110"/>
      <c r="Z236" s="110"/>
      <c r="AA236" s="110"/>
      <c r="AB236" s="110"/>
      <c r="AC236" s="110"/>
      <c r="AD236" s="110"/>
      <c r="AE236" s="110"/>
      <c r="AF236" s="110"/>
      <c r="AG236" s="110"/>
      <c r="AH236" s="110"/>
      <c r="AI236" s="110"/>
      <c r="AJ236" s="110"/>
      <c r="AK236" s="110"/>
      <c r="AL236" s="110"/>
      <c r="AM236" s="110"/>
      <c r="AN236" s="110"/>
      <c r="AO236" s="110"/>
      <c r="AP236" s="110"/>
      <c r="AQ236" s="110"/>
      <c r="AR236" s="110"/>
      <c r="AS236" s="110"/>
      <c r="AT236" s="110"/>
      <c r="AU236" s="110">
        <v>0</v>
      </c>
      <c r="AV236" s="110"/>
      <c r="AW236" s="110"/>
      <c r="AX236" s="110"/>
      <c r="AY236" s="110"/>
      <c r="AZ236" s="110"/>
      <c r="BA236" s="110"/>
      <c r="BB236" s="110"/>
      <c r="BC236" s="110"/>
      <c r="BD236" s="110"/>
      <c r="BE236" s="110"/>
      <c r="BF236" s="110"/>
      <c r="BG236" s="110"/>
      <c r="BH236" s="110"/>
      <c r="BI236" s="110"/>
      <c r="BJ236" s="110"/>
      <c r="BK236" s="110"/>
      <c r="BL236" s="110"/>
      <c r="BM236" s="110"/>
      <c r="BN236" s="110"/>
      <c r="BO236" s="110"/>
      <c r="BP236" s="110"/>
      <c r="BQ236" s="110"/>
      <c r="BR236" s="110"/>
      <c r="BS236" s="110"/>
      <c r="BT236" s="110"/>
      <c r="BU236" s="110"/>
      <c r="BV236" s="110"/>
      <c r="BW236" s="110"/>
      <c r="BX236" s="110"/>
      <c r="CD236" s="110"/>
      <c r="CF236" s="110"/>
      <c r="CG236" s="110"/>
    </row>
    <row r="237" s="3" customFormat="1" spans="1:85">
      <c r="A237" s="109" t="s">
        <v>113</v>
      </c>
      <c r="B237" s="109"/>
      <c r="C237" s="109"/>
      <c r="D237" s="109"/>
      <c r="E237" s="112"/>
      <c r="F237" s="112"/>
      <c r="G237" s="112"/>
      <c r="H237" s="110"/>
      <c r="I237" s="110"/>
      <c r="J237" s="110"/>
      <c r="K237" s="110"/>
      <c r="L237" s="110"/>
      <c r="M237" s="79"/>
      <c r="N237" s="110"/>
      <c r="O237" s="110"/>
      <c r="P237" s="110"/>
      <c r="Q237" s="110"/>
      <c r="R237" s="110"/>
      <c r="S237" s="110"/>
      <c r="T237" s="110"/>
      <c r="U237" s="110"/>
      <c r="V237" s="110"/>
      <c r="W237" s="110"/>
      <c r="X237" s="110"/>
      <c r="Y237" s="110"/>
      <c r="Z237" s="110"/>
      <c r="AA237" s="110"/>
      <c r="AB237" s="110"/>
      <c r="AC237" s="110"/>
      <c r="AD237" s="110"/>
      <c r="AE237" s="110"/>
      <c r="AF237" s="110"/>
      <c r="AG237" s="110"/>
      <c r="AH237" s="110"/>
      <c r="AI237" s="110"/>
      <c r="AJ237" s="110"/>
      <c r="AK237" s="110"/>
      <c r="AL237" s="110"/>
      <c r="AM237" s="110"/>
      <c r="AN237" s="110">
        <v>1</v>
      </c>
      <c r="AO237" s="110"/>
      <c r="AP237" s="110"/>
      <c r="AQ237" s="110"/>
      <c r="AR237" s="110"/>
      <c r="AS237" s="110"/>
      <c r="AT237" s="110"/>
      <c r="AU237" s="110">
        <v>5</v>
      </c>
      <c r="AV237" s="110"/>
      <c r="AW237" s="110"/>
      <c r="AX237" s="110"/>
      <c r="AY237" s="110"/>
      <c r="AZ237" s="110"/>
      <c r="BA237" s="110"/>
      <c r="BB237" s="110"/>
      <c r="BC237" s="110"/>
      <c r="BD237" s="110"/>
      <c r="BE237" s="110"/>
      <c r="BF237" s="110"/>
      <c r="BG237" s="110"/>
      <c r="BH237" s="110"/>
      <c r="BI237" s="110"/>
      <c r="BJ237" s="110"/>
      <c r="BK237" s="110"/>
      <c r="BL237" s="110"/>
      <c r="BM237" s="110"/>
      <c r="BN237" s="110"/>
      <c r="BO237" s="110"/>
      <c r="BP237" s="110"/>
      <c r="BQ237" s="110"/>
      <c r="BR237" s="110"/>
      <c r="BS237" s="110"/>
      <c r="BT237" s="110"/>
      <c r="BU237" s="110"/>
      <c r="BV237" s="110"/>
      <c r="BW237" s="110"/>
      <c r="BX237" s="110"/>
      <c r="CD237" s="110"/>
      <c r="CF237" s="110"/>
      <c r="CG237" s="110"/>
    </row>
    <row r="238" s="3" customFormat="1" spans="1:85">
      <c r="A238" s="109" t="s">
        <v>114</v>
      </c>
      <c r="B238" s="109"/>
      <c r="C238" s="109"/>
      <c r="D238" s="109"/>
      <c r="E238" s="112"/>
      <c r="F238" s="112"/>
      <c r="G238" s="112"/>
      <c r="H238" s="110"/>
      <c r="I238" s="110"/>
      <c r="J238" s="110"/>
      <c r="K238" s="110"/>
      <c r="L238" s="110"/>
      <c r="M238" s="79"/>
      <c r="N238" s="110"/>
      <c r="O238" s="110"/>
      <c r="P238" s="110"/>
      <c r="Q238" s="110"/>
      <c r="R238" s="110"/>
      <c r="S238" s="110"/>
      <c r="T238" s="110"/>
      <c r="U238" s="110"/>
      <c r="V238" s="110"/>
      <c r="W238" s="110"/>
      <c r="X238" s="110"/>
      <c r="Y238" s="110"/>
      <c r="Z238" s="110"/>
      <c r="AA238" s="110"/>
      <c r="AB238" s="110"/>
      <c r="AC238" s="110"/>
      <c r="AD238" s="110"/>
      <c r="AE238" s="110"/>
      <c r="AF238" s="110"/>
      <c r="AG238" s="110"/>
      <c r="AH238" s="110"/>
      <c r="AI238" s="110"/>
      <c r="AJ238" s="110"/>
      <c r="AK238" s="110"/>
      <c r="AL238" s="110"/>
      <c r="AM238" s="110"/>
      <c r="AN238" s="110"/>
      <c r="AO238" s="110"/>
      <c r="AP238" s="110"/>
      <c r="AQ238" s="110"/>
      <c r="AR238" s="110"/>
      <c r="AS238" s="110"/>
      <c r="AT238" s="110"/>
      <c r="AU238" s="110">
        <v>0</v>
      </c>
      <c r="AV238" s="110"/>
      <c r="AW238" s="110"/>
      <c r="AX238" s="110"/>
      <c r="AY238" s="110"/>
      <c r="AZ238" s="110"/>
      <c r="BA238" s="110"/>
      <c r="BB238" s="110"/>
      <c r="BC238" s="110"/>
      <c r="BD238" s="110"/>
      <c r="BE238" s="110"/>
      <c r="BF238" s="110"/>
      <c r="BG238" s="110"/>
      <c r="BH238" s="110"/>
      <c r="BI238" s="110"/>
      <c r="BJ238" s="110"/>
      <c r="BK238" s="110"/>
      <c r="BL238" s="110"/>
      <c r="BM238" s="110"/>
      <c r="BN238" s="110"/>
      <c r="BO238" s="110"/>
      <c r="BP238" s="110"/>
      <c r="BQ238" s="110"/>
      <c r="BR238" s="110"/>
      <c r="BS238" s="110"/>
      <c r="BT238" s="110"/>
      <c r="BU238" s="110"/>
      <c r="BV238" s="110"/>
      <c r="BW238" s="110"/>
      <c r="BX238" s="110"/>
      <c r="CD238" s="110"/>
      <c r="CF238" s="110"/>
      <c r="CG238" s="110"/>
    </row>
    <row r="239" s="3" customFormat="1" spans="1:85">
      <c r="A239" s="109" t="s">
        <v>115</v>
      </c>
      <c r="B239" s="109"/>
      <c r="C239" s="109"/>
      <c r="D239" s="109"/>
      <c r="E239" s="112"/>
      <c r="F239" s="112"/>
      <c r="G239" s="112"/>
      <c r="H239" s="110"/>
      <c r="I239" s="110"/>
      <c r="J239" s="110"/>
      <c r="K239" s="110"/>
      <c r="L239" s="110"/>
      <c r="M239" s="79"/>
      <c r="N239" s="110"/>
      <c r="O239" s="110"/>
      <c r="P239" s="110"/>
      <c r="Q239" s="110"/>
      <c r="R239" s="110"/>
      <c r="S239" s="110"/>
      <c r="T239" s="110"/>
      <c r="U239" s="110"/>
      <c r="V239" s="110"/>
      <c r="W239" s="110"/>
      <c r="X239" s="110"/>
      <c r="Y239" s="110"/>
      <c r="Z239" s="110"/>
      <c r="AA239" s="110"/>
      <c r="AB239" s="110"/>
      <c r="AC239" s="110"/>
      <c r="AD239" s="110"/>
      <c r="AE239" s="110"/>
      <c r="AF239" s="110"/>
      <c r="AG239" s="110"/>
      <c r="AH239" s="110"/>
      <c r="AI239" s="110"/>
      <c r="AJ239" s="110"/>
      <c r="AK239" s="110"/>
      <c r="AL239" s="110"/>
      <c r="AM239" s="110"/>
      <c r="AN239" s="110"/>
      <c r="AO239" s="110"/>
      <c r="AP239" s="110"/>
      <c r="AQ239" s="110"/>
      <c r="AR239" s="110"/>
      <c r="AS239" s="110"/>
      <c r="AT239" s="110"/>
      <c r="AU239" s="110">
        <v>26</v>
      </c>
      <c r="AV239" s="110"/>
      <c r="AW239" s="110"/>
      <c r="AX239" s="110"/>
      <c r="AY239" s="110"/>
      <c r="AZ239" s="110"/>
      <c r="BA239" s="110"/>
      <c r="BB239" s="110"/>
      <c r="BC239" s="110"/>
      <c r="BD239" s="110"/>
      <c r="BE239" s="110"/>
      <c r="BF239" s="110"/>
      <c r="BG239" s="110"/>
      <c r="BH239" s="110"/>
      <c r="BI239" s="110"/>
      <c r="BJ239" s="110"/>
      <c r="BK239" s="110"/>
      <c r="BL239" s="110"/>
      <c r="BM239" s="110"/>
      <c r="BN239" s="110"/>
      <c r="BO239" s="110"/>
      <c r="BP239" s="110"/>
      <c r="BQ239" s="110"/>
      <c r="BR239" s="110"/>
      <c r="BS239" s="110"/>
      <c r="BT239" s="110"/>
      <c r="BU239" s="110"/>
      <c r="BV239" s="110"/>
      <c r="BW239" s="110"/>
      <c r="BX239" s="110"/>
      <c r="CD239" s="110"/>
      <c r="CF239" s="110"/>
      <c r="CG239" s="110"/>
    </row>
    <row r="240" s="3" customFormat="1" spans="1:85">
      <c r="A240" s="109" t="s">
        <v>116</v>
      </c>
      <c r="B240" s="109"/>
      <c r="C240" s="109"/>
      <c r="D240" s="109"/>
      <c r="E240" s="112">
        <v>2</v>
      </c>
      <c r="F240" s="112"/>
      <c r="G240" s="112"/>
      <c r="H240" s="110"/>
      <c r="I240" s="110"/>
      <c r="J240" s="110"/>
      <c r="K240" s="110"/>
      <c r="L240" s="110"/>
      <c r="M240" s="79"/>
      <c r="N240" s="110">
        <v>8</v>
      </c>
      <c r="O240" s="110"/>
      <c r="P240" s="110" t="s">
        <v>3410</v>
      </c>
      <c r="Q240" s="110">
        <v>3</v>
      </c>
      <c r="R240" s="110">
        <v>3</v>
      </c>
      <c r="S240" s="110">
        <v>3</v>
      </c>
      <c r="T240" s="110">
        <v>3</v>
      </c>
      <c r="U240" s="110"/>
      <c r="V240" s="110"/>
      <c r="W240" s="110"/>
      <c r="X240" s="110"/>
      <c r="Y240" s="110"/>
      <c r="Z240" s="110"/>
      <c r="AA240" s="110"/>
      <c r="AB240" s="110"/>
      <c r="AC240" s="110">
        <v>3</v>
      </c>
      <c r="AD240" s="110"/>
      <c r="AE240" s="110"/>
      <c r="AF240" s="110"/>
      <c r="AG240" s="110"/>
      <c r="AH240" s="110"/>
      <c r="AI240" s="110"/>
      <c r="AJ240" s="110"/>
      <c r="AK240" s="110"/>
      <c r="AL240" s="110"/>
      <c r="AM240" s="110"/>
      <c r="AN240" s="110"/>
      <c r="AO240" s="110"/>
      <c r="AP240" s="110"/>
      <c r="AQ240" s="110"/>
      <c r="AR240" s="110"/>
      <c r="AS240" s="110"/>
      <c r="AT240" s="110"/>
      <c r="AU240" s="110">
        <v>3</v>
      </c>
      <c r="AV240" s="110"/>
      <c r="AW240" s="110"/>
      <c r="AX240" s="110"/>
      <c r="AY240" s="110"/>
      <c r="AZ240" s="110"/>
      <c r="BA240" s="110"/>
      <c r="BB240" s="110"/>
      <c r="BC240" s="110"/>
      <c r="BD240" s="110"/>
      <c r="BE240" s="110"/>
      <c r="BF240" s="110"/>
      <c r="BG240" s="110"/>
      <c r="BH240" s="110"/>
      <c r="BI240" s="110"/>
      <c r="BJ240" s="110"/>
      <c r="BK240" s="110"/>
      <c r="BL240" s="110"/>
      <c r="BM240" s="110"/>
      <c r="BN240" s="110"/>
      <c r="BO240" s="110"/>
      <c r="BP240" s="110"/>
      <c r="BQ240" s="110"/>
      <c r="BR240" s="110"/>
      <c r="BS240" s="110"/>
      <c r="BT240" s="110"/>
      <c r="BU240" s="110"/>
      <c r="BV240" s="110"/>
      <c r="BW240" s="110"/>
      <c r="BX240" s="110"/>
      <c r="CD240" s="110"/>
      <c r="CF240" s="110"/>
      <c r="CG240" s="110"/>
    </row>
    <row r="241" s="3" customFormat="1" spans="1:85">
      <c r="A241" s="109" t="s">
        <v>117</v>
      </c>
      <c r="B241" s="109"/>
      <c r="C241" s="109"/>
      <c r="D241" s="109"/>
      <c r="E241" s="112"/>
      <c r="F241" s="112"/>
      <c r="G241" s="112"/>
      <c r="H241" s="110"/>
      <c r="I241" s="110"/>
      <c r="J241" s="110"/>
      <c r="K241" s="110"/>
      <c r="L241" s="110"/>
      <c r="M241" s="79"/>
      <c r="N241" s="110"/>
      <c r="O241" s="110"/>
      <c r="P241" s="110"/>
      <c r="Q241" s="110">
        <v>2</v>
      </c>
      <c r="R241" s="110">
        <v>2</v>
      </c>
      <c r="S241" s="110">
        <v>2</v>
      </c>
      <c r="T241" s="110">
        <v>2</v>
      </c>
      <c r="U241" s="110"/>
      <c r="V241" s="110"/>
      <c r="W241" s="110"/>
      <c r="X241" s="110"/>
      <c r="Y241" s="110"/>
      <c r="Z241" s="110"/>
      <c r="AA241" s="110"/>
      <c r="AB241" s="110"/>
      <c r="AC241" s="110">
        <v>2</v>
      </c>
      <c r="AD241" s="110"/>
      <c r="AE241" s="110"/>
      <c r="AF241" s="110"/>
      <c r="AG241" s="110"/>
      <c r="AH241" s="110"/>
      <c r="AI241" s="110"/>
      <c r="AJ241" s="110"/>
      <c r="AK241" s="110"/>
      <c r="AL241" s="110"/>
      <c r="AM241" s="110"/>
      <c r="AN241" s="110"/>
      <c r="AO241" s="110"/>
      <c r="AP241" s="110"/>
      <c r="AQ241" s="110"/>
      <c r="AR241" s="110"/>
      <c r="AS241" s="110"/>
      <c r="AT241" s="110"/>
      <c r="AU241" s="110">
        <v>0</v>
      </c>
      <c r="AV241" s="110"/>
      <c r="AW241" s="110"/>
      <c r="AX241" s="110"/>
      <c r="AY241" s="110"/>
      <c r="AZ241" s="110"/>
      <c r="BA241" s="110"/>
      <c r="BB241" s="110"/>
      <c r="BC241" s="110"/>
      <c r="BD241" s="110"/>
      <c r="BE241" s="110"/>
      <c r="BF241" s="110"/>
      <c r="BG241" s="110"/>
      <c r="BH241" s="110"/>
      <c r="BI241" s="110"/>
      <c r="BJ241" s="110"/>
      <c r="BK241" s="110"/>
      <c r="BL241" s="110"/>
      <c r="BM241" s="110"/>
      <c r="BN241" s="110"/>
      <c r="BO241" s="110"/>
      <c r="BP241" s="110"/>
      <c r="BQ241" s="110"/>
      <c r="BR241" s="110"/>
      <c r="BS241" s="110"/>
      <c r="BT241" s="110"/>
      <c r="BU241" s="110"/>
      <c r="BV241" s="110"/>
      <c r="BW241" s="110"/>
      <c r="BX241" s="110"/>
      <c r="CD241" s="110"/>
      <c r="CF241" s="110"/>
      <c r="CG241" s="110"/>
    </row>
    <row r="242" s="3" customFormat="1" spans="1:85">
      <c r="A242" s="109" t="s">
        <v>119</v>
      </c>
      <c r="B242" s="109"/>
      <c r="C242" s="109"/>
      <c r="D242" s="109"/>
      <c r="E242" s="112"/>
      <c r="F242" s="112"/>
      <c r="G242" s="112"/>
      <c r="H242" s="110"/>
      <c r="I242" s="110"/>
      <c r="J242" s="110"/>
      <c r="K242" s="110"/>
      <c r="L242" s="110"/>
      <c r="M242" s="79"/>
      <c r="N242" s="110"/>
      <c r="O242" s="110"/>
      <c r="P242" s="110"/>
      <c r="Q242" s="110"/>
      <c r="R242" s="110"/>
      <c r="S242" s="110"/>
      <c r="T242" s="110"/>
      <c r="U242" s="110"/>
      <c r="V242" s="110"/>
      <c r="W242" s="110"/>
      <c r="X242" s="110"/>
      <c r="Y242" s="110"/>
      <c r="Z242" s="110"/>
      <c r="AA242" s="110"/>
      <c r="AB242" s="110"/>
      <c r="AC242" s="110"/>
      <c r="AD242" s="110"/>
      <c r="AE242" s="110"/>
      <c r="AF242" s="110"/>
      <c r="AG242" s="110"/>
      <c r="AH242" s="110"/>
      <c r="AI242" s="110"/>
      <c r="AJ242" s="110"/>
      <c r="AK242" s="110"/>
      <c r="AL242" s="110"/>
      <c r="AM242" s="110"/>
      <c r="AN242" s="110"/>
      <c r="AO242" s="110"/>
      <c r="AP242" s="110"/>
      <c r="AQ242" s="110"/>
      <c r="AR242" s="110"/>
      <c r="AS242" s="110"/>
      <c r="AT242" s="110"/>
      <c r="AU242" s="110">
        <v>0</v>
      </c>
      <c r="AV242" s="110"/>
      <c r="AW242" s="110"/>
      <c r="AX242" s="110"/>
      <c r="AY242" s="110"/>
      <c r="AZ242" s="110"/>
      <c r="BA242" s="110"/>
      <c r="BB242" s="110"/>
      <c r="BC242" s="110"/>
      <c r="BD242" s="110"/>
      <c r="BE242" s="110"/>
      <c r="BF242" s="110"/>
      <c r="BG242" s="110"/>
      <c r="BH242" s="110"/>
      <c r="BI242" s="110"/>
      <c r="BJ242" s="110"/>
      <c r="BK242" s="110"/>
      <c r="BL242" s="110"/>
      <c r="BM242" s="110"/>
      <c r="BN242" s="110"/>
      <c r="BO242" s="110"/>
      <c r="BP242" s="110"/>
      <c r="BQ242" s="110"/>
      <c r="BR242" s="110"/>
      <c r="BS242" s="110"/>
      <c r="BT242" s="110"/>
      <c r="BU242" s="110"/>
      <c r="BV242" s="110"/>
      <c r="BW242" s="110"/>
      <c r="BX242" s="110"/>
      <c r="CD242" s="110"/>
      <c r="CF242" s="110"/>
      <c r="CG242" s="110"/>
    </row>
    <row r="243" s="3" customFormat="1" spans="1:85">
      <c r="A243" s="109" t="s">
        <v>120</v>
      </c>
      <c r="B243" s="109"/>
      <c r="C243" s="109"/>
      <c r="D243" s="109"/>
      <c r="E243" s="112"/>
      <c r="F243" s="112"/>
      <c r="G243" s="112"/>
      <c r="H243" s="110"/>
      <c r="I243" s="110"/>
      <c r="J243" s="110"/>
      <c r="K243" s="110"/>
      <c r="L243" s="110"/>
      <c r="M243" s="79"/>
      <c r="N243" s="110"/>
      <c r="O243" s="110"/>
      <c r="P243" s="110"/>
      <c r="Q243" s="110"/>
      <c r="R243" s="110"/>
      <c r="S243" s="110"/>
      <c r="T243" s="110"/>
      <c r="U243" s="110"/>
      <c r="V243" s="110"/>
      <c r="W243" s="110"/>
      <c r="X243" s="110"/>
      <c r="Y243" s="110"/>
      <c r="Z243" s="110"/>
      <c r="AA243" s="110"/>
      <c r="AB243" s="110"/>
      <c r="AC243" s="110"/>
      <c r="AD243" s="110"/>
      <c r="AE243" s="110"/>
      <c r="AF243" s="110"/>
      <c r="AG243" s="110"/>
      <c r="AH243" s="110"/>
      <c r="AI243" s="110"/>
      <c r="AJ243" s="110"/>
      <c r="AK243" s="110"/>
      <c r="AL243" s="110"/>
      <c r="AM243" s="110"/>
      <c r="AN243" s="110"/>
      <c r="AO243" s="110"/>
      <c r="AP243" s="110"/>
      <c r="AQ243" s="110"/>
      <c r="AR243" s="110"/>
      <c r="AS243" s="110"/>
      <c r="AT243" s="110"/>
      <c r="AU243" s="110">
        <v>0</v>
      </c>
      <c r="AV243" s="110"/>
      <c r="AW243" s="110"/>
      <c r="AX243" s="110"/>
      <c r="AY243" s="110"/>
      <c r="AZ243" s="110"/>
      <c r="BA243" s="110"/>
      <c r="BB243" s="110"/>
      <c r="BC243" s="110"/>
      <c r="BD243" s="110"/>
      <c r="BE243" s="110"/>
      <c r="BF243" s="110"/>
      <c r="BG243" s="110"/>
      <c r="BH243" s="110"/>
      <c r="BI243" s="110"/>
      <c r="BJ243" s="110"/>
      <c r="BK243" s="110"/>
      <c r="BL243" s="110"/>
      <c r="BM243" s="110"/>
      <c r="BN243" s="110"/>
      <c r="BO243" s="110"/>
      <c r="BP243" s="110"/>
      <c r="BQ243" s="110"/>
      <c r="BR243" s="110"/>
      <c r="BS243" s="110"/>
      <c r="BT243" s="110"/>
      <c r="BU243" s="110"/>
      <c r="BV243" s="110"/>
      <c r="BW243" s="110"/>
      <c r="BX243" s="110"/>
      <c r="CD243" s="110"/>
      <c r="CF243" s="110"/>
      <c r="CG243" s="110"/>
    </row>
    <row r="244" s="3" customFormat="1" spans="1:85">
      <c r="A244" s="109" t="s">
        <v>122</v>
      </c>
      <c r="B244" s="109"/>
      <c r="C244" s="109"/>
      <c r="D244" s="109"/>
      <c r="E244" s="112"/>
      <c r="F244" s="112"/>
      <c r="G244" s="112"/>
      <c r="H244" s="110"/>
      <c r="I244" s="110"/>
      <c r="J244" s="110"/>
      <c r="K244" s="110"/>
      <c r="L244" s="110"/>
      <c r="M244" s="79"/>
      <c r="N244" s="110"/>
      <c r="O244" s="110"/>
      <c r="P244" s="110"/>
      <c r="Q244" s="110"/>
      <c r="R244" s="110"/>
      <c r="S244" s="110"/>
      <c r="T244" s="110"/>
      <c r="U244" s="110"/>
      <c r="V244" s="110"/>
      <c r="W244" s="110"/>
      <c r="X244" s="110"/>
      <c r="Y244" s="110"/>
      <c r="Z244" s="110"/>
      <c r="AA244" s="110"/>
      <c r="AB244" s="110"/>
      <c r="AC244" s="110"/>
      <c r="AD244" s="110"/>
      <c r="AE244" s="110"/>
      <c r="AF244" s="110"/>
      <c r="AG244" s="110"/>
      <c r="AH244" s="110"/>
      <c r="AI244" s="110"/>
      <c r="AJ244" s="110"/>
      <c r="AK244" s="110"/>
      <c r="AL244" s="110"/>
      <c r="AM244" s="110"/>
      <c r="AN244" s="110"/>
      <c r="AO244" s="110"/>
      <c r="AP244" s="110"/>
      <c r="AQ244" s="110"/>
      <c r="AR244" s="110"/>
      <c r="AS244" s="110"/>
      <c r="AT244" s="110"/>
      <c r="AU244" s="110">
        <v>0</v>
      </c>
      <c r="AV244" s="110"/>
      <c r="AW244" s="110"/>
      <c r="AX244" s="110"/>
      <c r="AY244" s="110"/>
      <c r="AZ244" s="110"/>
      <c r="BA244" s="110"/>
      <c r="BB244" s="110"/>
      <c r="BC244" s="110"/>
      <c r="BD244" s="110"/>
      <c r="BE244" s="110"/>
      <c r="BF244" s="110"/>
      <c r="BG244" s="110"/>
      <c r="BH244" s="110"/>
      <c r="BI244" s="110"/>
      <c r="BJ244" s="110"/>
      <c r="BK244" s="110"/>
      <c r="BL244" s="110"/>
      <c r="BM244" s="110"/>
      <c r="BN244" s="110"/>
      <c r="BO244" s="110"/>
      <c r="BP244" s="110"/>
      <c r="BQ244" s="110"/>
      <c r="BR244" s="110"/>
      <c r="BS244" s="110"/>
      <c r="BT244" s="110"/>
      <c r="BU244" s="110"/>
      <c r="BV244" s="110"/>
      <c r="BW244" s="110"/>
      <c r="BX244" s="110"/>
      <c r="CD244" s="110"/>
      <c r="CF244" s="110"/>
      <c r="CG244" s="110"/>
    </row>
    <row r="245" s="3" customFormat="1" spans="1:85">
      <c r="A245" s="109" t="s">
        <v>123</v>
      </c>
      <c r="B245" s="109"/>
      <c r="C245" s="109"/>
      <c r="D245" s="109"/>
      <c r="E245" s="112">
        <v>1</v>
      </c>
      <c r="F245" s="112"/>
      <c r="G245" s="112"/>
      <c r="H245" s="110"/>
      <c r="I245" s="110"/>
      <c r="J245" s="110"/>
      <c r="K245" s="110"/>
      <c r="L245" s="110"/>
      <c r="M245" s="79"/>
      <c r="N245" s="110">
        <v>9</v>
      </c>
      <c r="O245" s="110" t="s">
        <v>3410</v>
      </c>
      <c r="P245" s="110"/>
      <c r="Q245" s="110">
        <v>4</v>
      </c>
      <c r="R245" s="110">
        <v>4</v>
      </c>
      <c r="S245" s="110">
        <v>4</v>
      </c>
      <c r="T245" s="110">
        <v>4</v>
      </c>
      <c r="U245" s="110"/>
      <c r="V245" s="110"/>
      <c r="W245" s="110"/>
      <c r="X245" s="110"/>
      <c r="Y245" s="110"/>
      <c r="Z245" s="110"/>
      <c r="AA245" s="110"/>
      <c r="AB245" s="110"/>
      <c r="AC245" s="110">
        <v>4</v>
      </c>
      <c r="AD245" s="110"/>
      <c r="AE245" s="110"/>
      <c r="AF245" s="110"/>
      <c r="AG245" s="110"/>
      <c r="AH245" s="110"/>
      <c r="AI245" s="110"/>
      <c r="AJ245" s="110"/>
      <c r="AK245" s="110"/>
      <c r="AL245" s="110"/>
      <c r="AM245" s="110"/>
      <c r="AN245" s="110"/>
      <c r="AO245" s="110"/>
      <c r="AP245" s="110"/>
      <c r="AQ245" s="110"/>
      <c r="AR245" s="110"/>
      <c r="AS245" s="110"/>
      <c r="AT245" s="110"/>
      <c r="AU245" s="110">
        <v>6</v>
      </c>
      <c r="AV245" s="110"/>
      <c r="AW245" s="110"/>
      <c r="AX245" s="110"/>
      <c r="AY245" s="110"/>
      <c r="AZ245" s="110"/>
      <c r="BA245" s="110"/>
      <c r="BB245" s="110"/>
      <c r="BC245" s="110"/>
      <c r="BD245" s="110"/>
      <c r="BE245" s="110"/>
      <c r="BF245" s="110"/>
      <c r="BG245" s="110"/>
      <c r="BH245" s="110"/>
      <c r="BI245" s="110">
        <v>7</v>
      </c>
      <c r="BJ245" s="110"/>
      <c r="BK245" s="110"/>
      <c r="BL245" s="110"/>
      <c r="BM245" s="110"/>
      <c r="BN245" s="110"/>
      <c r="BO245" s="110"/>
      <c r="BP245" s="110"/>
      <c r="BQ245" s="110"/>
      <c r="BR245" s="110"/>
      <c r="BS245" s="110"/>
      <c r="BT245" s="110"/>
      <c r="BU245" s="110"/>
      <c r="BV245" s="110"/>
      <c r="BW245" s="110"/>
      <c r="BX245" s="110"/>
      <c r="CD245" s="110"/>
      <c r="CF245" s="110"/>
      <c r="CG245" s="110"/>
    </row>
    <row r="246" s="3" customFormat="1" spans="1:85">
      <c r="A246" s="109" t="s">
        <v>124</v>
      </c>
      <c r="B246" s="109"/>
      <c r="C246" s="109"/>
      <c r="D246" s="109"/>
      <c r="E246" s="112">
        <v>4</v>
      </c>
      <c r="F246" s="112"/>
      <c r="G246" s="112"/>
      <c r="H246" s="110"/>
      <c r="I246" s="110"/>
      <c r="J246" s="110"/>
      <c r="K246" s="110"/>
      <c r="L246" s="110"/>
      <c r="M246" s="79"/>
      <c r="N246" s="110"/>
      <c r="O246" s="110"/>
      <c r="P246" s="110" t="s">
        <v>3410</v>
      </c>
      <c r="Q246" s="110"/>
      <c r="R246" s="110"/>
      <c r="S246" s="110"/>
      <c r="T246" s="110"/>
      <c r="U246" s="110"/>
      <c r="V246" s="110"/>
      <c r="W246" s="110"/>
      <c r="X246" s="110"/>
      <c r="Y246" s="110"/>
      <c r="Z246" s="110"/>
      <c r="AA246" s="110"/>
      <c r="AB246" s="110"/>
      <c r="AC246" s="110"/>
      <c r="AD246" s="110"/>
      <c r="AE246" s="110"/>
      <c r="AF246" s="110"/>
      <c r="AG246" s="110"/>
      <c r="AH246" s="110"/>
      <c r="AI246" s="110"/>
      <c r="AJ246" s="110"/>
      <c r="AK246" s="110"/>
      <c r="AL246" s="110"/>
      <c r="AM246" s="110"/>
      <c r="AN246" s="110"/>
      <c r="AO246" s="110"/>
      <c r="AP246" s="110"/>
      <c r="AQ246" s="110"/>
      <c r="AR246" s="110"/>
      <c r="AS246" s="110"/>
      <c r="AT246" s="110"/>
      <c r="AU246" s="110">
        <v>1</v>
      </c>
      <c r="AV246" s="110"/>
      <c r="AW246" s="110"/>
      <c r="AX246" s="110"/>
      <c r="AY246" s="110"/>
      <c r="AZ246" s="110"/>
      <c r="BA246" s="110"/>
      <c r="BB246" s="110"/>
      <c r="BC246" s="110"/>
      <c r="BD246" s="110"/>
      <c r="BE246" s="110"/>
      <c r="BF246" s="110"/>
      <c r="BG246" s="110"/>
      <c r="BH246" s="110"/>
      <c r="BI246" s="110">
        <v>4</v>
      </c>
      <c r="BJ246" s="110"/>
      <c r="BK246" s="110"/>
      <c r="BL246" s="110"/>
      <c r="BM246" s="110"/>
      <c r="BN246" s="110"/>
      <c r="BO246" s="110"/>
      <c r="BP246" s="110"/>
      <c r="BQ246" s="110"/>
      <c r="BR246" s="110"/>
      <c r="BS246" s="110"/>
      <c r="BT246" s="110"/>
      <c r="BU246" s="110"/>
      <c r="BV246" s="110"/>
      <c r="BW246" s="110"/>
      <c r="BX246" s="110"/>
      <c r="CD246" s="110"/>
      <c r="CF246" s="110"/>
      <c r="CG246" s="110"/>
    </row>
    <row r="247" s="3" customFormat="1" spans="1:85">
      <c r="A247" s="109" t="s">
        <v>125</v>
      </c>
      <c r="B247" s="109"/>
      <c r="C247" s="109"/>
      <c r="D247" s="109"/>
      <c r="E247" s="112"/>
      <c r="F247" s="112"/>
      <c r="G247" s="112"/>
      <c r="H247" s="110"/>
      <c r="I247" s="110"/>
      <c r="J247" s="110"/>
      <c r="K247" s="110"/>
      <c r="L247" s="110"/>
      <c r="M247" s="79"/>
      <c r="N247" s="110"/>
      <c r="O247" s="110"/>
      <c r="P247" s="110"/>
      <c r="Q247" s="110"/>
      <c r="R247" s="110"/>
      <c r="S247" s="110"/>
      <c r="T247" s="110"/>
      <c r="U247" s="110"/>
      <c r="V247" s="110"/>
      <c r="W247" s="110"/>
      <c r="X247" s="110"/>
      <c r="Y247" s="110"/>
      <c r="Z247" s="110"/>
      <c r="AA247" s="110"/>
      <c r="AB247" s="110"/>
      <c r="AC247" s="110"/>
      <c r="AD247" s="110"/>
      <c r="AE247" s="110"/>
      <c r="AF247" s="110"/>
      <c r="AG247" s="110"/>
      <c r="AH247" s="110"/>
      <c r="AI247" s="110"/>
      <c r="AJ247" s="110"/>
      <c r="AK247" s="110"/>
      <c r="AL247" s="110"/>
      <c r="AM247" s="110"/>
      <c r="AN247" s="110">
        <v>1</v>
      </c>
      <c r="AO247" s="110"/>
      <c r="AP247" s="110"/>
      <c r="AQ247" s="110"/>
      <c r="AR247" s="110"/>
      <c r="AS247" s="110"/>
      <c r="AT247" s="110"/>
      <c r="AU247" s="110">
        <v>0</v>
      </c>
      <c r="AV247" s="110"/>
      <c r="AW247" s="110"/>
      <c r="AX247" s="110"/>
      <c r="AY247" s="110"/>
      <c r="AZ247" s="110"/>
      <c r="BA247" s="110"/>
      <c r="BB247" s="110"/>
      <c r="BC247" s="110"/>
      <c r="BD247" s="110"/>
      <c r="BE247" s="110"/>
      <c r="BF247" s="110"/>
      <c r="BG247" s="110"/>
      <c r="BH247" s="110"/>
      <c r="BI247" s="110"/>
      <c r="BJ247" s="110"/>
      <c r="BK247" s="110"/>
      <c r="BL247" s="110"/>
      <c r="BM247" s="110"/>
      <c r="BN247" s="110"/>
      <c r="BO247" s="110"/>
      <c r="BP247" s="110"/>
      <c r="BQ247" s="110"/>
      <c r="BR247" s="110"/>
      <c r="BS247" s="110"/>
      <c r="BT247" s="110"/>
      <c r="BU247" s="110"/>
      <c r="BV247" s="110"/>
      <c r="BW247" s="110"/>
      <c r="BX247" s="110"/>
      <c r="CD247" s="110"/>
      <c r="CF247" s="110"/>
      <c r="CG247" s="110"/>
    </row>
    <row r="248" s="3" customFormat="1" spans="1:85">
      <c r="A248" s="109" t="s">
        <v>126</v>
      </c>
      <c r="B248" s="109"/>
      <c r="C248" s="109"/>
      <c r="D248" s="109"/>
      <c r="E248" s="112"/>
      <c r="F248" s="112"/>
      <c r="G248" s="112"/>
      <c r="H248" s="110"/>
      <c r="I248" s="110"/>
      <c r="J248" s="110"/>
      <c r="K248" s="110"/>
      <c r="L248" s="110"/>
      <c r="M248" s="79"/>
      <c r="N248" s="110"/>
      <c r="O248" s="110"/>
      <c r="P248" s="110"/>
      <c r="Q248" s="110"/>
      <c r="R248" s="110"/>
      <c r="S248" s="110"/>
      <c r="T248" s="110"/>
      <c r="U248" s="110"/>
      <c r="V248" s="110"/>
      <c r="W248" s="110"/>
      <c r="X248" s="110"/>
      <c r="Y248" s="110"/>
      <c r="Z248" s="110"/>
      <c r="AA248" s="110"/>
      <c r="AB248" s="110"/>
      <c r="AC248" s="110"/>
      <c r="AD248" s="110"/>
      <c r="AE248" s="110"/>
      <c r="AF248" s="110"/>
      <c r="AG248" s="110"/>
      <c r="AH248" s="110"/>
      <c r="AI248" s="110"/>
      <c r="AJ248" s="110"/>
      <c r="AK248" s="110"/>
      <c r="AL248" s="110"/>
      <c r="AM248" s="110"/>
      <c r="AN248" s="110"/>
      <c r="AO248" s="110"/>
      <c r="AP248" s="110"/>
      <c r="AQ248" s="110"/>
      <c r="AR248" s="110"/>
      <c r="AS248" s="110"/>
      <c r="AT248" s="110"/>
      <c r="AU248" s="110">
        <v>0</v>
      </c>
      <c r="AV248" s="110"/>
      <c r="AW248" s="110"/>
      <c r="AX248" s="110"/>
      <c r="AY248" s="110"/>
      <c r="AZ248" s="110"/>
      <c r="BA248" s="110"/>
      <c r="BB248" s="110"/>
      <c r="BC248" s="110"/>
      <c r="BD248" s="110"/>
      <c r="BE248" s="110"/>
      <c r="BF248" s="110"/>
      <c r="BG248" s="110"/>
      <c r="BH248" s="110"/>
      <c r="BI248" s="110"/>
      <c r="BJ248" s="110"/>
      <c r="BK248" s="110"/>
      <c r="BL248" s="110"/>
      <c r="BM248" s="110"/>
      <c r="BN248" s="110"/>
      <c r="BO248" s="110"/>
      <c r="BP248" s="110"/>
      <c r="BQ248" s="110"/>
      <c r="BR248" s="110"/>
      <c r="BS248" s="110"/>
      <c r="BT248" s="110"/>
      <c r="BU248" s="110"/>
      <c r="BV248" s="110"/>
      <c r="BW248" s="110"/>
      <c r="BX248" s="110"/>
      <c r="CD248" s="110"/>
      <c r="CF248" s="110"/>
      <c r="CG248" s="110"/>
    </row>
    <row r="249" s="3" customFormat="1" spans="1:85">
      <c r="A249" s="109" t="s">
        <v>127</v>
      </c>
      <c r="B249" s="109"/>
      <c r="C249" s="109"/>
      <c r="D249" s="109"/>
      <c r="E249" s="112"/>
      <c r="F249" s="112"/>
      <c r="G249" s="112"/>
      <c r="H249" s="110"/>
      <c r="I249" s="110"/>
      <c r="J249" s="110"/>
      <c r="K249" s="110"/>
      <c r="L249" s="110"/>
      <c r="M249" s="79"/>
      <c r="N249" s="110"/>
      <c r="O249" s="110"/>
      <c r="P249" s="110"/>
      <c r="Q249" s="110"/>
      <c r="R249" s="110"/>
      <c r="S249" s="110"/>
      <c r="T249" s="110"/>
      <c r="U249" s="110"/>
      <c r="V249" s="110"/>
      <c r="W249" s="110"/>
      <c r="X249" s="110"/>
      <c r="Y249" s="110"/>
      <c r="Z249" s="110"/>
      <c r="AA249" s="110"/>
      <c r="AB249" s="110"/>
      <c r="AC249" s="110"/>
      <c r="AD249" s="110"/>
      <c r="AE249" s="110"/>
      <c r="AF249" s="110"/>
      <c r="AG249" s="110"/>
      <c r="AH249" s="110"/>
      <c r="AI249" s="110"/>
      <c r="AJ249" s="110"/>
      <c r="AK249" s="110"/>
      <c r="AL249" s="110"/>
      <c r="AM249" s="110"/>
      <c r="AN249" s="110"/>
      <c r="AO249" s="110"/>
      <c r="AP249" s="110"/>
      <c r="AQ249" s="110"/>
      <c r="AR249" s="110"/>
      <c r="AS249" s="110"/>
      <c r="AT249" s="110"/>
      <c r="AU249" s="110">
        <v>0</v>
      </c>
      <c r="AV249" s="110"/>
      <c r="AW249" s="110"/>
      <c r="AX249" s="110"/>
      <c r="AY249" s="110"/>
      <c r="AZ249" s="110"/>
      <c r="BA249" s="110"/>
      <c r="BB249" s="110"/>
      <c r="BC249" s="110"/>
      <c r="BD249" s="110"/>
      <c r="BE249" s="110"/>
      <c r="BF249" s="110"/>
      <c r="BG249" s="110"/>
      <c r="BH249" s="110"/>
      <c r="BI249" s="110"/>
      <c r="BJ249" s="110"/>
      <c r="BK249" s="110"/>
      <c r="BL249" s="110"/>
      <c r="BM249" s="110"/>
      <c r="BN249" s="110"/>
      <c r="BO249" s="110"/>
      <c r="BP249" s="110"/>
      <c r="BQ249" s="110"/>
      <c r="BR249" s="110"/>
      <c r="BS249" s="110"/>
      <c r="BT249" s="110"/>
      <c r="BU249" s="110"/>
      <c r="BV249" s="110"/>
      <c r="BW249" s="110"/>
      <c r="BX249" s="110"/>
      <c r="CD249" s="110"/>
      <c r="CF249" s="110"/>
      <c r="CG249" s="110"/>
    </row>
    <row r="250" s="3" customFormat="1" spans="1:85">
      <c r="A250" s="109" t="s">
        <v>128</v>
      </c>
      <c r="B250" s="109"/>
      <c r="C250" s="109"/>
      <c r="D250" s="109"/>
      <c r="E250" s="112">
        <v>1</v>
      </c>
      <c r="F250" s="112"/>
      <c r="G250" s="112"/>
      <c r="H250" s="110"/>
      <c r="I250" s="110"/>
      <c r="J250" s="110"/>
      <c r="K250" s="110"/>
      <c r="L250" s="110"/>
      <c r="M250" s="79"/>
      <c r="N250" s="110"/>
      <c r="O250" s="110" t="s">
        <v>3410</v>
      </c>
      <c r="P250" s="110" t="s">
        <v>3410</v>
      </c>
      <c r="Q250" s="110">
        <v>2</v>
      </c>
      <c r="R250" s="110">
        <v>2</v>
      </c>
      <c r="S250" s="110">
        <v>2</v>
      </c>
      <c r="T250" s="110">
        <v>2</v>
      </c>
      <c r="U250" s="110"/>
      <c r="V250" s="110"/>
      <c r="W250" s="110"/>
      <c r="X250" s="110"/>
      <c r="Y250" s="110"/>
      <c r="Z250" s="110"/>
      <c r="AA250" s="110"/>
      <c r="AB250" s="110"/>
      <c r="AC250" s="110">
        <v>2</v>
      </c>
      <c r="AD250" s="110"/>
      <c r="AE250" s="110"/>
      <c r="AF250" s="110"/>
      <c r="AG250" s="110"/>
      <c r="AH250" s="110"/>
      <c r="AI250" s="110"/>
      <c r="AJ250" s="110"/>
      <c r="AK250" s="110"/>
      <c r="AL250" s="110"/>
      <c r="AM250" s="110"/>
      <c r="AN250" s="110"/>
      <c r="AO250" s="110"/>
      <c r="AP250" s="110"/>
      <c r="AQ250" s="110"/>
      <c r="AR250" s="110"/>
      <c r="AS250" s="110"/>
      <c r="AT250" s="110"/>
      <c r="AU250" s="110">
        <v>2</v>
      </c>
      <c r="AV250" s="110"/>
      <c r="AW250" s="110"/>
      <c r="AX250" s="110"/>
      <c r="AY250" s="110"/>
      <c r="AZ250" s="110"/>
      <c r="BA250" s="110"/>
      <c r="BB250" s="110"/>
      <c r="BC250" s="110"/>
      <c r="BD250" s="110"/>
      <c r="BE250" s="110"/>
      <c r="BF250" s="110"/>
      <c r="BG250" s="110"/>
      <c r="BH250" s="110"/>
      <c r="BI250" s="110">
        <v>7</v>
      </c>
      <c r="BJ250" s="110"/>
      <c r="BK250" s="110"/>
      <c r="BL250" s="110"/>
      <c r="BM250" s="110"/>
      <c r="BN250" s="110"/>
      <c r="BO250" s="110"/>
      <c r="BP250" s="110"/>
      <c r="BQ250" s="110"/>
      <c r="BR250" s="110"/>
      <c r="BS250" s="110"/>
      <c r="BT250" s="110"/>
      <c r="BU250" s="110"/>
      <c r="BV250" s="110"/>
      <c r="BW250" s="110"/>
      <c r="BX250" s="110"/>
      <c r="CD250" s="110"/>
      <c r="CF250" s="110"/>
      <c r="CG250" s="110"/>
    </row>
    <row r="251" s="3" customFormat="1" spans="1:85">
      <c r="A251" s="109" t="s">
        <v>129</v>
      </c>
      <c r="B251" s="109"/>
      <c r="C251" s="109"/>
      <c r="D251" s="109"/>
      <c r="E251" s="112"/>
      <c r="F251" s="112"/>
      <c r="G251" s="112"/>
      <c r="H251" s="110"/>
      <c r="I251" s="110"/>
      <c r="J251" s="110"/>
      <c r="K251" s="110"/>
      <c r="L251" s="110"/>
      <c r="M251" s="79"/>
      <c r="N251" s="110">
        <v>1</v>
      </c>
      <c r="O251" s="110"/>
      <c r="P251" s="110"/>
      <c r="Q251" s="110"/>
      <c r="R251" s="110"/>
      <c r="S251" s="110"/>
      <c r="T251" s="110"/>
      <c r="U251" s="110"/>
      <c r="V251" s="110"/>
      <c r="W251" s="110"/>
      <c r="X251" s="110"/>
      <c r="Y251" s="110"/>
      <c r="Z251" s="110"/>
      <c r="AA251" s="110"/>
      <c r="AB251" s="110"/>
      <c r="AC251" s="110"/>
      <c r="AD251" s="110"/>
      <c r="AE251" s="110"/>
      <c r="AF251" s="110"/>
      <c r="AG251" s="110"/>
      <c r="AH251" s="110"/>
      <c r="AI251" s="110"/>
      <c r="AJ251" s="110"/>
      <c r="AK251" s="110"/>
      <c r="AL251" s="110"/>
      <c r="AM251" s="110"/>
      <c r="AN251" s="110"/>
      <c r="AO251" s="110"/>
      <c r="AP251" s="110"/>
      <c r="AQ251" s="110"/>
      <c r="AR251" s="110"/>
      <c r="AS251" s="110"/>
      <c r="AT251" s="110"/>
      <c r="AU251" s="110">
        <v>1</v>
      </c>
      <c r="AV251" s="110"/>
      <c r="AW251" s="110"/>
      <c r="AX251" s="110"/>
      <c r="AY251" s="110"/>
      <c r="AZ251" s="110"/>
      <c r="BA251" s="110"/>
      <c r="BB251" s="110"/>
      <c r="BC251" s="110"/>
      <c r="BD251" s="110"/>
      <c r="BE251" s="110"/>
      <c r="BF251" s="110"/>
      <c r="BG251" s="110"/>
      <c r="BH251" s="110"/>
      <c r="BI251" s="110">
        <v>1</v>
      </c>
      <c r="BJ251" s="110"/>
      <c r="BK251" s="110"/>
      <c r="BL251" s="110"/>
      <c r="BM251" s="110"/>
      <c r="BN251" s="110"/>
      <c r="BO251" s="110"/>
      <c r="BP251" s="110"/>
      <c r="BQ251" s="110"/>
      <c r="BR251" s="110"/>
      <c r="BS251" s="110"/>
      <c r="BT251" s="110"/>
      <c r="BU251" s="110"/>
      <c r="BV251" s="110"/>
      <c r="BW251" s="110"/>
      <c r="BX251" s="110"/>
      <c r="CD251" s="110"/>
      <c r="CF251" s="110"/>
      <c r="CG251" s="110"/>
    </row>
    <row r="252" s="3" customFormat="1" spans="1:85">
      <c r="A252" s="109" t="s">
        <v>130</v>
      </c>
      <c r="B252" s="109"/>
      <c r="C252" s="109"/>
      <c r="D252" s="109"/>
      <c r="E252" s="112"/>
      <c r="F252" s="112"/>
      <c r="G252" s="112"/>
      <c r="H252" s="110"/>
      <c r="I252" s="110"/>
      <c r="J252" s="110"/>
      <c r="K252" s="110"/>
      <c r="L252" s="110"/>
      <c r="M252" s="79"/>
      <c r="N252" s="110"/>
      <c r="O252" s="110"/>
      <c r="P252" s="110"/>
      <c r="Q252" s="110"/>
      <c r="R252" s="110"/>
      <c r="S252" s="110"/>
      <c r="T252" s="110"/>
      <c r="U252" s="110"/>
      <c r="V252" s="110"/>
      <c r="W252" s="110"/>
      <c r="X252" s="110"/>
      <c r="Y252" s="110"/>
      <c r="Z252" s="110"/>
      <c r="AA252" s="110"/>
      <c r="AB252" s="110"/>
      <c r="AC252" s="110"/>
      <c r="AD252" s="110"/>
      <c r="AE252" s="110"/>
      <c r="AF252" s="110"/>
      <c r="AG252" s="110"/>
      <c r="AH252" s="110"/>
      <c r="AI252" s="110"/>
      <c r="AJ252" s="110"/>
      <c r="AK252" s="110"/>
      <c r="AL252" s="110"/>
      <c r="AM252" s="110"/>
      <c r="AN252" s="110"/>
      <c r="AO252" s="110"/>
      <c r="AP252" s="110"/>
      <c r="AQ252" s="110"/>
      <c r="AR252" s="110"/>
      <c r="AS252" s="110"/>
      <c r="AT252" s="110"/>
      <c r="AU252" s="110">
        <v>1</v>
      </c>
      <c r="AV252" s="110"/>
      <c r="AW252" s="110"/>
      <c r="AX252" s="110"/>
      <c r="AY252" s="110"/>
      <c r="AZ252" s="110"/>
      <c r="BA252" s="110"/>
      <c r="BB252" s="110"/>
      <c r="BC252" s="110"/>
      <c r="BD252" s="110"/>
      <c r="BE252" s="110"/>
      <c r="BF252" s="110"/>
      <c r="BG252" s="110"/>
      <c r="BH252" s="110"/>
      <c r="BI252" s="110"/>
      <c r="BJ252" s="110"/>
      <c r="BK252" s="110"/>
      <c r="BL252" s="110"/>
      <c r="BM252" s="110"/>
      <c r="BN252" s="110"/>
      <c r="BO252" s="110"/>
      <c r="BP252" s="110"/>
      <c r="BQ252" s="110"/>
      <c r="BR252" s="110"/>
      <c r="BS252" s="110"/>
      <c r="BT252" s="110"/>
      <c r="BU252" s="110"/>
      <c r="BV252" s="110"/>
      <c r="BW252" s="110"/>
      <c r="BX252" s="110"/>
      <c r="CD252" s="110"/>
      <c r="CF252" s="110"/>
      <c r="CG252" s="110"/>
    </row>
    <row r="253" s="3" customFormat="1" spans="1:85">
      <c r="A253" s="109" t="s">
        <v>132</v>
      </c>
      <c r="B253" s="109"/>
      <c r="C253" s="109"/>
      <c r="D253" s="109"/>
      <c r="E253" s="112"/>
      <c r="F253" s="112"/>
      <c r="G253" s="112"/>
      <c r="H253" s="110"/>
      <c r="I253" s="110"/>
      <c r="J253" s="110"/>
      <c r="K253" s="110"/>
      <c r="L253" s="110"/>
      <c r="M253" s="79"/>
      <c r="N253" s="110"/>
      <c r="O253" s="110"/>
      <c r="P253" s="110"/>
      <c r="Q253" s="110"/>
      <c r="R253" s="110"/>
      <c r="S253" s="110"/>
      <c r="T253" s="110"/>
      <c r="U253" s="110"/>
      <c r="V253" s="110"/>
      <c r="W253" s="110"/>
      <c r="X253" s="110"/>
      <c r="Y253" s="110"/>
      <c r="Z253" s="110"/>
      <c r="AA253" s="110"/>
      <c r="AB253" s="110"/>
      <c r="AC253" s="110"/>
      <c r="AD253" s="110"/>
      <c r="AE253" s="110"/>
      <c r="AF253" s="110"/>
      <c r="AG253" s="110"/>
      <c r="AH253" s="110"/>
      <c r="AI253" s="110"/>
      <c r="AJ253" s="110"/>
      <c r="AK253" s="110"/>
      <c r="AL253" s="110"/>
      <c r="AM253" s="110"/>
      <c r="AN253" s="110"/>
      <c r="AO253" s="110"/>
      <c r="AP253" s="110"/>
      <c r="AQ253" s="110"/>
      <c r="AR253" s="110"/>
      <c r="AS253" s="110"/>
      <c r="AT253" s="110"/>
      <c r="AU253" s="110">
        <v>0</v>
      </c>
      <c r="AV253" s="110"/>
      <c r="AW253" s="110"/>
      <c r="AX253" s="110"/>
      <c r="AY253" s="110"/>
      <c r="AZ253" s="110"/>
      <c r="BA253" s="110"/>
      <c r="BB253" s="110"/>
      <c r="BC253" s="110"/>
      <c r="BD253" s="110"/>
      <c r="BE253" s="110"/>
      <c r="BF253" s="110"/>
      <c r="BG253" s="110"/>
      <c r="BH253" s="110"/>
      <c r="BI253" s="110"/>
      <c r="BJ253" s="110"/>
      <c r="BK253" s="110"/>
      <c r="BL253" s="110"/>
      <c r="BM253" s="110"/>
      <c r="BN253" s="110"/>
      <c r="BO253" s="110"/>
      <c r="BP253" s="110"/>
      <c r="BQ253" s="110"/>
      <c r="BR253" s="110"/>
      <c r="BS253" s="110"/>
      <c r="BT253" s="110"/>
      <c r="BU253" s="110"/>
      <c r="BV253" s="110"/>
      <c r="BW253" s="110"/>
      <c r="BX253" s="110"/>
      <c r="CD253" s="110"/>
      <c r="CF253" s="110"/>
      <c r="CG253" s="110"/>
    </row>
    <row r="254" s="3" customFormat="1" spans="1:85">
      <c r="A254" s="109" t="s">
        <v>133</v>
      </c>
      <c r="B254" s="109"/>
      <c r="C254" s="109"/>
      <c r="D254" s="109"/>
      <c r="E254" s="112"/>
      <c r="F254" s="112"/>
      <c r="G254" s="112"/>
      <c r="H254" s="110"/>
      <c r="I254" s="110"/>
      <c r="J254" s="110"/>
      <c r="K254" s="110"/>
      <c r="L254" s="110"/>
      <c r="M254" s="79"/>
      <c r="N254" s="110"/>
      <c r="O254" s="110"/>
      <c r="P254" s="110"/>
      <c r="Q254" s="110"/>
      <c r="R254" s="110"/>
      <c r="S254" s="110"/>
      <c r="T254" s="110"/>
      <c r="U254" s="110"/>
      <c r="V254" s="110"/>
      <c r="W254" s="110"/>
      <c r="X254" s="110"/>
      <c r="Y254" s="110"/>
      <c r="Z254" s="110"/>
      <c r="AA254" s="110"/>
      <c r="AB254" s="110"/>
      <c r="AC254" s="110"/>
      <c r="AD254" s="110"/>
      <c r="AE254" s="110"/>
      <c r="AF254" s="110"/>
      <c r="AG254" s="110"/>
      <c r="AH254" s="110"/>
      <c r="AI254" s="110"/>
      <c r="AJ254" s="110"/>
      <c r="AK254" s="110"/>
      <c r="AL254" s="110"/>
      <c r="AM254" s="110"/>
      <c r="AN254" s="110"/>
      <c r="AO254" s="110"/>
      <c r="AP254" s="110"/>
      <c r="AQ254" s="110"/>
      <c r="AR254" s="110"/>
      <c r="AS254" s="110"/>
      <c r="AT254" s="110"/>
      <c r="AU254" s="110">
        <v>0</v>
      </c>
      <c r="AV254" s="110"/>
      <c r="AW254" s="110"/>
      <c r="AX254" s="110"/>
      <c r="AY254" s="110"/>
      <c r="AZ254" s="110"/>
      <c r="BA254" s="110"/>
      <c r="BB254" s="110"/>
      <c r="BC254" s="110"/>
      <c r="BD254" s="110"/>
      <c r="BE254" s="110"/>
      <c r="BF254" s="110"/>
      <c r="BG254" s="110"/>
      <c r="BH254" s="110"/>
      <c r="BI254" s="110"/>
      <c r="BJ254" s="110"/>
      <c r="BK254" s="110"/>
      <c r="BL254" s="110"/>
      <c r="BM254" s="110"/>
      <c r="BN254" s="110"/>
      <c r="BO254" s="110"/>
      <c r="BP254" s="110"/>
      <c r="BQ254" s="110"/>
      <c r="BR254" s="110"/>
      <c r="BS254" s="110"/>
      <c r="BT254" s="110"/>
      <c r="BU254" s="110"/>
      <c r="BV254" s="110"/>
      <c r="BW254" s="110"/>
      <c r="BX254" s="110"/>
      <c r="CD254" s="110"/>
      <c r="CF254" s="110"/>
      <c r="CG254" s="110"/>
    </row>
    <row r="255" s="3" customFormat="1" spans="1:85">
      <c r="A255" s="109"/>
      <c r="B255" s="109"/>
      <c r="C255" s="109"/>
      <c r="D255" s="109"/>
      <c r="E255" s="112"/>
      <c r="F255" s="112"/>
      <c r="G255" s="112"/>
      <c r="H255" s="110"/>
      <c r="I255" s="110"/>
      <c r="J255" s="110"/>
      <c r="K255" s="110"/>
      <c r="L255" s="110"/>
      <c r="M255" s="79"/>
      <c r="N255" s="110"/>
      <c r="O255" s="110"/>
      <c r="P255" s="110"/>
      <c r="Q255" s="110"/>
      <c r="R255" s="110"/>
      <c r="S255" s="110"/>
      <c r="T255" s="110"/>
      <c r="U255" s="110"/>
      <c r="V255" s="110"/>
      <c r="W255" s="110"/>
      <c r="X255" s="110"/>
      <c r="Y255" s="110"/>
      <c r="Z255" s="110"/>
      <c r="AA255" s="110"/>
      <c r="AB255" s="110"/>
      <c r="AC255" s="110"/>
      <c r="AD255" s="110"/>
      <c r="AE255" s="110"/>
      <c r="AF255" s="110"/>
      <c r="AG255" s="110"/>
      <c r="AH255" s="110"/>
      <c r="AI255" s="110"/>
      <c r="AJ255" s="110"/>
      <c r="AK255" s="110"/>
      <c r="AL255" s="110"/>
      <c r="AM255" s="110"/>
      <c r="AN255" s="110"/>
      <c r="AO255" s="110"/>
      <c r="AP255" s="110"/>
      <c r="AQ255" s="110"/>
      <c r="AR255" s="110"/>
      <c r="AS255" s="110"/>
      <c r="AT255" s="110"/>
      <c r="AU255" s="110"/>
      <c r="AV255" s="110"/>
      <c r="AW255" s="110"/>
      <c r="AX255" s="110"/>
      <c r="AY255" s="110"/>
      <c r="AZ255" s="110"/>
      <c r="BA255" s="110"/>
      <c r="BB255" s="110"/>
      <c r="BC255" s="110"/>
      <c r="BD255" s="110"/>
      <c r="BE255" s="110"/>
      <c r="BF255" s="110"/>
      <c r="BG255" s="110"/>
      <c r="BH255" s="110"/>
      <c r="BI255" s="110"/>
      <c r="BJ255" s="110"/>
      <c r="BK255" s="110"/>
      <c r="BL255" s="110"/>
      <c r="BM255" s="110"/>
      <c r="BN255" s="110"/>
      <c r="BO255" s="110"/>
      <c r="BP255" s="110"/>
      <c r="BQ255" s="110"/>
      <c r="BR255" s="110"/>
      <c r="BS255" s="110"/>
      <c r="BT255" s="110"/>
      <c r="BU255" s="110"/>
      <c r="BV255" s="110"/>
      <c r="BW255" s="110"/>
      <c r="BX255" s="110"/>
      <c r="CD255" s="110"/>
      <c r="CF255" s="110"/>
      <c r="CG255" s="110"/>
    </row>
    <row r="256" s="3" customFormat="1" spans="1:85">
      <c r="A256" s="109" t="s">
        <v>3419</v>
      </c>
      <c r="B256" s="109"/>
      <c r="C256" s="109"/>
      <c r="D256" s="109"/>
      <c r="E256" s="112">
        <v>7</v>
      </c>
      <c r="F256" s="112"/>
      <c r="G256" s="112"/>
      <c r="H256" s="110"/>
      <c r="I256" s="110"/>
      <c r="J256" s="110"/>
      <c r="K256" s="110"/>
      <c r="L256" s="110"/>
      <c r="M256" s="79"/>
      <c r="N256" s="110"/>
      <c r="O256" s="110"/>
      <c r="P256" s="110"/>
      <c r="Q256" s="110"/>
      <c r="R256" s="110"/>
      <c r="S256" s="110"/>
      <c r="T256" s="110"/>
      <c r="U256" s="110"/>
      <c r="V256" s="110"/>
      <c r="W256" s="110"/>
      <c r="X256" s="110"/>
      <c r="Y256" s="110"/>
      <c r="Z256" s="110"/>
      <c r="AA256" s="110"/>
      <c r="AB256" s="110"/>
      <c r="AC256" s="110"/>
      <c r="AD256" s="110"/>
      <c r="AE256" s="110"/>
      <c r="AF256" s="110"/>
      <c r="AG256" s="110"/>
      <c r="AH256" s="110"/>
      <c r="AI256" s="110"/>
      <c r="AJ256" s="110"/>
      <c r="AK256" s="110"/>
      <c r="AL256" s="110"/>
      <c r="AM256" s="110"/>
      <c r="AN256" s="110"/>
      <c r="AO256" s="110"/>
      <c r="AP256" s="110"/>
      <c r="AQ256" s="110"/>
      <c r="AR256" s="110"/>
      <c r="AS256" s="110"/>
      <c r="AT256" s="110"/>
      <c r="AU256" s="110"/>
      <c r="AV256" s="110"/>
      <c r="AW256" s="110"/>
      <c r="AX256" s="110"/>
      <c r="AY256" s="110"/>
      <c r="AZ256" s="110"/>
      <c r="BA256" s="110"/>
      <c r="BB256" s="110"/>
      <c r="BC256" s="110"/>
      <c r="BD256" s="110"/>
      <c r="BE256" s="110"/>
      <c r="BF256" s="110"/>
      <c r="BG256" s="110" t="s">
        <v>3420</v>
      </c>
      <c r="BH256" s="110" t="s">
        <v>3421</v>
      </c>
      <c r="BI256" s="110">
        <v>19</v>
      </c>
      <c r="BJ256" s="110"/>
      <c r="BK256" s="110"/>
      <c r="BL256" s="110"/>
      <c r="BM256" s="110"/>
      <c r="BN256" s="110"/>
      <c r="BO256" s="110"/>
      <c r="BP256" s="110"/>
      <c r="BQ256" s="110"/>
      <c r="BR256" s="110"/>
      <c r="BS256" s="110"/>
      <c r="BT256" s="110"/>
      <c r="BU256" s="110"/>
      <c r="BV256" s="110"/>
      <c r="BW256" s="110"/>
      <c r="BX256" s="110"/>
      <c r="CD256" s="110"/>
      <c r="CF256" s="110"/>
      <c r="CG256" s="110"/>
    </row>
    <row r="257" s="3" customFormat="1" spans="1:85">
      <c r="A257" s="109" t="s">
        <v>3422</v>
      </c>
      <c r="B257" s="109"/>
      <c r="C257" s="109"/>
      <c r="D257" s="109"/>
      <c r="E257" s="112">
        <v>13</v>
      </c>
      <c r="F257" s="112"/>
      <c r="G257" s="112"/>
      <c r="H257" s="110"/>
      <c r="I257" s="110"/>
      <c r="J257" s="110"/>
      <c r="K257" s="110"/>
      <c r="L257" s="110"/>
      <c r="M257" s="79"/>
      <c r="N257" s="110"/>
      <c r="O257" s="110"/>
      <c r="P257" s="110"/>
      <c r="Q257" s="110"/>
      <c r="R257" s="110"/>
      <c r="S257" s="110"/>
      <c r="T257" s="110"/>
      <c r="U257" s="110"/>
      <c r="V257" s="110"/>
      <c r="W257" s="110"/>
      <c r="X257" s="110"/>
      <c r="Y257" s="110"/>
      <c r="Z257" s="110"/>
      <c r="AA257" s="110"/>
      <c r="AB257" s="110"/>
      <c r="AC257" s="110"/>
      <c r="AD257" s="110"/>
      <c r="AE257" s="110"/>
      <c r="AF257" s="110"/>
      <c r="AG257" s="110"/>
      <c r="AH257" s="110"/>
      <c r="AI257" s="110"/>
      <c r="AJ257" s="110"/>
      <c r="AK257" s="110"/>
      <c r="AL257" s="110"/>
      <c r="AM257" s="110"/>
      <c r="AN257" s="110"/>
      <c r="AO257" s="110"/>
      <c r="AP257" s="110"/>
      <c r="AQ257" s="110"/>
      <c r="AR257" s="110"/>
      <c r="AS257" s="110"/>
      <c r="AT257" s="110"/>
      <c r="AU257" s="110"/>
      <c r="AV257" s="110"/>
      <c r="AW257" s="110"/>
      <c r="AX257" s="110"/>
      <c r="AY257" s="110"/>
      <c r="AZ257" s="110"/>
      <c r="BA257" s="110"/>
      <c r="BB257" s="110"/>
      <c r="BC257" s="110"/>
      <c r="BD257" s="110"/>
      <c r="BE257" s="110"/>
      <c r="BF257" s="110"/>
      <c r="BG257" s="110" t="s">
        <v>3420</v>
      </c>
      <c r="BH257" s="110" t="s">
        <v>3421</v>
      </c>
      <c r="BI257" s="110">
        <v>33</v>
      </c>
      <c r="BJ257" s="110"/>
      <c r="BK257" s="110"/>
      <c r="BL257" s="110"/>
      <c r="BM257" s="110"/>
      <c r="BN257" s="110"/>
      <c r="BO257" s="110"/>
      <c r="BP257" s="110"/>
      <c r="BQ257" s="110"/>
      <c r="BR257" s="110"/>
      <c r="BS257" s="110"/>
      <c r="BT257" s="110"/>
      <c r="BU257" s="110"/>
      <c r="BV257" s="110"/>
      <c r="BW257" s="110"/>
      <c r="BX257" s="110"/>
      <c r="CD257" s="110"/>
      <c r="CF257" s="110"/>
      <c r="CG257" s="110"/>
    </row>
    <row r="258" s="3" customFormat="1" spans="1:85">
      <c r="A258" s="109" t="s">
        <v>3423</v>
      </c>
      <c r="B258" s="109"/>
      <c r="C258" s="109"/>
      <c r="D258" s="109"/>
      <c r="E258" s="112">
        <v>26</v>
      </c>
      <c r="F258" s="112"/>
      <c r="G258" s="112"/>
      <c r="H258" s="110"/>
      <c r="I258" s="110"/>
      <c r="J258" s="110"/>
      <c r="K258" s="110"/>
      <c r="L258" s="110"/>
      <c r="M258" s="79"/>
      <c r="N258" s="110"/>
      <c r="O258" s="110"/>
      <c r="P258" s="110"/>
      <c r="Q258" s="110"/>
      <c r="R258" s="110"/>
      <c r="S258" s="110"/>
      <c r="T258" s="110"/>
      <c r="U258" s="110"/>
      <c r="V258" s="110"/>
      <c r="W258" s="110"/>
      <c r="X258" s="110"/>
      <c r="Y258" s="110"/>
      <c r="Z258" s="110"/>
      <c r="AA258" s="110"/>
      <c r="AB258" s="110"/>
      <c r="AC258" s="110"/>
      <c r="AD258" s="110"/>
      <c r="AE258" s="110"/>
      <c r="AF258" s="110"/>
      <c r="AG258" s="110"/>
      <c r="AH258" s="110"/>
      <c r="AI258" s="110"/>
      <c r="AJ258" s="110"/>
      <c r="AK258" s="110"/>
      <c r="AL258" s="110"/>
      <c r="AM258" s="110"/>
      <c r="AN258" s="110"/>
      <c r="AO258" s="110"/>
      <c r="AP258" s="110"/>
      <c r="AQ258" s="110"/>
      <c r="AR258" s="110"/>
      <c r="AS258" s="110"/>
      <c r="AT258" s="110"/>
      <c r="AU258" s="110">
        <v>0.6</v>
      </c>
      <c r="AV258" s="110"/>
      <c r="AW258" s="110"/>
      <c r="AX258" s="110"/>
      <c r="AY258" s="110"/>
      <c r="AZ258" s="110"/>
      <c r="BA258" s="110"/>
      <c r="BB258" s="110"/>
      <c r="BC258" s="110"/>
      <c r="BD258" s="110"/>
      <c r="BE258" s="110"/>
      <c r="BF258" s="110"/>
      <c r="BG258" s="110" t="s">
        <v>3420</v>
      </c>
      <c r="BH258" s="110" t="s">
        <v>3421</v>
      </c>
      <c r="BI258" s="110">
        <v>49</v>
      </c>
      <c r="BJ258" s="110"/>
      <c r="BK258" s="110"/>
      <c r="BL258" s="110"/>
      <c r="BM258" s="110"/>
      <c r="BN258" s="110"/>
      <c r="BO258" s="110"/>
      <c r="BP258" s="110"/>
      <c r="BQ258" s="110"/>
      <c r="BR258" s="110"/>
      <c r="BS258" s="110"/>
      <c r="BT258" s="110"/>
      <c r="BU258" s="110"/>
      <c r="BV258" s="110"/>
      <c r="BW258" s="110"/>
      <c r="BX258" s="110"/>
      <c r="CD258" s="110"/>
      <c r="CF258" s="110"/>
      <c r="CG258" s="110"/>
    </row>
    <row r="259" s="3" customFormat="1" spans="1:85">
      <c r="A259" s="109" t="s">
        <v>3424</v>
      </c>
      <c r="B259" s="109"/>
      <c r="C259" s="109"/>
      <c r="D259" s="109"/>
      <c r="E259" s="112">
        <v>58</v>
      </c>
      <c r="F259" s="112"/>
      <c r="G259" s="112"/>
      <c r="H259" s="110"/>
      <c r="I259" s="110"/>
      <c r="J259" s="110"/>
      <c r="K259" s="110"/>
      <c r="L259" s="110"/>
      <c r="M259" s="79"/>
      <c r="N259" s="110"/>
      <c r="O259" s="110"/>
      <c r="P259" s="110"/>
      <c r="Q259" s="110"/>
      <c r="R259" s="110"/>
      <c r="S259" s="110"/>
      <c r="T259" s="110"/>
      <c r="U259" s="110"/>
      <c r="V259" s="110"/>
      <c r="W259" s="110"/>
      <c r="X259" s="110"/>
      <c r="Y259" s="110"/>
      <c r="Z259" s="110"/>
      <c r="AA259" s="110"/>
      <c r="AB259" s="110"/>
      <c r="AC259" s="110"/>
      <c r="AD259" s="110"/>
      <c r="AE259" s="110"/>
      <c r="AF259" s="110"/>
      <c r="AG259" s="110"/>
      <c r="AH259" s="110"/>
      <c r="AI259" s="110"/>
      <c r="AJ259" s="110"/>
      <c r="AK259" s="110"/>
      <c r="AL259" s="110"/>
      <c r="AM259" s="110"/>
      <c r="AN259" s="110"/>
      <c r="AO259" s="110"/>
      <c r="AP259" s="110"/>
      <c r="AQ259" s="110"/>
      <c r="AR259" s="110"/>
      <c r="AS259" s="110"/>
      <c r="AT259" s="110"/>
      <c r="AU259" s="110"/>
      <c r="AV259" s="110"/>
      <c r="AW259" s="110"/>
      <c r="AX259" s="110"/>
      <c r="AY259" s="110"/>
      <c r="AZ259" s="110"/>
      <c r="BA259" s="110"/>
      <c r="BB259" s="110"/>
      <c r="BC259" s="110"/>
      <c r="BD259" s="110"/>
      <c r="BE259" s="110"/>
      <c r="BF259" s="110"/>
      <c r="BG259" s="110" t="s">
        <v>3420</v>
      </c>
      <c r="BH259" s="110" t="s">
        <v>3421</v>
      </c>
      <c r="BI259" s="110">
        <v>49</v>
      </c>
      <c r="BJ259" s="110"/>
      <c r="BK259" s="110"/>
      <c r="BL259" s="110"/>
      <c r="BM259" s="110"/>
      <c r="BN259" s="110"/>
      <c r="BO259" s="110"/>
      <c r="BP259" s="110"/>
      <c r="BQ259" s="110"/>
      <c r="BR259" s="110"/>
      <c r="BS259" s="110"/>
      <c r="BT259" s="110"/>
      <c r="BU259" s="110"/>
      <c r="BV259" s="110"/>
      <c r="BW259" s="110"/>
      <c r="BX259" s="110"/>
      <c r="CD259" s="110"/>
      <c r="CF259" s="110"/>
      <c r="CG259" s="110"/>
    </row>
    <row r="260" s="3" customFormat="1" spans="1:85">
      <c r="A260" s="109" t="s">
        <v>3425</v>
      </c>
      <c r="B260" s="109"/>
      <c r="C260" s="109"/>
      <c r="D260" s="109"/>
      <c r="E260" s="112">
        <v>59</v>
      </c>
      <c r="F260" s="112"/>
      <c r="G260" s="112"/>
      <c r="H260" s="110"/>
      <c r="I260" s="110"/>
      <c r="J260" s="110"/>
      <c r="K260" s="110"/>
      <c r="L260" s="110"/>
      <c r="M260" s="79"/>
      <c r="N260" s="110"/>
      <c r="O260" s="110"/>
      <c r="P260" s="110"/>
      <c r="Q260" s="110"/>
      <c r="R260" s="110"/>
      <c r="S260" s="110"/>
      <c r="T260" s="110"/>
      <c r="U260" s="110"/>
      <c r="V260" s="110"/>
      <c r="W260" s="110"/>
      <c r="X260" s="110"/>
      <c r="Y260" s="110"/>
      <c r="Z260" s="110"/>
      <c r="AA260" s="110"/>
      <c r="AB260" s="110"/>
      <c r="AC260" s="110"/>
      <c r="AD260" s="110"/>
      <c r="AE260" s="110"/>
      <c r="AF260" s="110"/>
      <c r="AG260" s="110"/>
      <c r="AH260" s="110"/>
      <c r="AI260" s="110"/>
      <c r="AJ260" s="110"/>
      <c r="AK260" s="110"/>
      <c r="AL260" s="110"/>
      <c r="AM260" s="110"/>
      <c r="AN260" s="110"/>
      <c r="AO260" s="110"/>
      <c r="AP260" s="110"/>
      <c r="AQ260" s="110"/>
      <c r="AR260" s="110"/>
      <c r="AS260" s="110"/>
      <c r="AT260" s="110"/>
      <c r="AU260" s="110">
        <v>0.9</v>
      </c>
      <c r="AV260" s="110"/>
      <c r="AW260" s="110"/>
      <c r="AX260" s="110"/>
      <c r="AY260" s="110"/>
      <c r="AZ260" s="110"/>
      <c r="BA260" s="110"/>
      <c r="BB260" s="110"/>
      <c r="BC260" s="110"/>
      <c r="BD260" s="110"/>
      <c r="BE260" s="110"/>
      <c r="BF260" s="110"/>
      <c r="BG260" s="110" t="s">
        <v>3420</v>
      </c>
      <c r="BH260" s="110" t="s">
        <v>3421</v>
      </c>
      <c r="BI260" s="110">
        <v>59</v>
      </c>
      <c r="BJ260" s="110"/>
      <c r="BK260" s="110"/>
      <c r="BL260" s="110"/>
      <c r="BM260" s="110"/>
      <c r="BN260" s="110"/>
      <c r="BO260" s="110"/>
      <c r="BP260" s="110"/>
      <c r="BQ260" s="110"/>
      <c r="BR260" s="110"/>
      <c r="BS260" s="110"/>
      <c r="BT260" s="110"/>
      <c r="BU260" s="110"/>
      <c r="BV260" s="110"/>
      <c r="BW260" s="110"/>
      <c r="BX260" s="110"/>
      <c r="CD260" s="110"/>
      <c r="CF260" s="110"/>
      <c r="CG260" s="110"/>
    </row>
    <row r="261" s="3" customFormat="1" spans="1:85">
      <c r="A261" s="109" t="s">
        <v>3426</v>
      </c>
      <c r="B261" s="109"/>
      <c r="C261" s="109"/>
      <c r="D261" s="109"/>
      <c r="E261" s="112">
        <v>80</v>
      </c>
      <c r="F261" s="112"/>
      <c r="G261" s="112"/>
      <c r="H261" s="110"/>
      <c r="I261" s="110"/>
      <c r="J261" s="110"/>
      <c r="K261" s="110"/>
      <c r="L261" s="110"/>
      <c r="M261" s="79"/>
      <c r="N261" s="110"/>
      <c r="O261" s="110"/>
      <c r="P261" s="110"/>
      <c r="Q261" s="110">
        <v>0.84</v>
      </c>
      <c r="R261" s="110">
        <v>0.84</v>
      </c>
      <c r="S261" s="110">
        <v>0.84</v>
      </c>
      <c r="T261" s="110">
        <v>0.84</v>
      </c>
      <c r="U261" s="110"/>
      <c r="V261" s="110"/>
      <c r="W261" s="110"/>
      <c r="X261" s="110"/>
      <c r="Y261" s="110"/>
      <c r="Z261" s="110"/>
      <c r="AA261" s="110"/>
      <c r="AB261" s="110"/>
      <c r="AC261" s="110">
        <v>0.84</v>
      </c>
      <c r="AD261" s="110">
        <v>0.5</v>
      </c>
      <c r="AE261" s="110"/>
      <c r="AF261" s="110"/>
      <c r="AG261" s="110"/>
      <c r="AH261" s="110"/>
      <c r="AI261" s="110"/>
      <c r="AJ261" s="110"/>
      <c r="AK261" s="110"/>
      <c r="AL261" s="110"/>
      <c r="AM261" s="110"/>
      <c r="AN261" s="110">
        <v>3</v>
      </c>
      <c r="AO261" s="110"/>
      <c r="AP261" s="110"/>
      <c r="AQ261" s="110"/>
      <c r="AR261" s="110"/>
      <c r="AS261" s="110"/>
      <c r="AT261" s="110"/>
      <c r="AU261" s="110"/>
      <c r="AV261" s="110"/>
      <c r="AW261" s="110"/>
      <c r="AX261" s="110"/>
      <c r="AY261" s="110"/>
      <c r="AZ261" s="110"/>
      <c r="BA261" s="110"/>
      <c r="BB261" s="110"/>
      <c r="BC261" s="110"/>
      <c r="BD261" s="110"/>
      <c r="BE261" s="110"/>
      <c r="BF261" s="110"/>
      <c r="BG261" s="110" t="s">
        <v>3420</v>
      </c>
      <c r="BH261" s="110" t="s">
        <v>3421</v>
      </c>
      <c r="BI261" s="110">
        <v>112</v>
      </c>
      <c r="BJ261" s="110"/>
      <c r="BK261" s="110"/>
      <c r="BL261" s="110"/>
      <c r="BM261" s="110"/>
      <c r="BN261" s="110"/>
      <c r="BO261" s="110"/>
      <c r="BP261" s="110"/>
      <c r="BQ261" s="110"/>
      <c r="BR261" s="110"/>
      <c r="BS261" s="110"/>
      <c r="BT261" s="110"/>
      <c r="BU261" s="110"/>
      <c r="BV261" s="110"/>
      <c r="BW261" s="110"/>
      <c r="BX261" s="110"/>
      <c r="CD261" s="110"/>
      <c r="CF261" s="110"/>
      <c r="CG261" s="110"/>
    </row>
  </sheetData>
  <autoFilter ref="A3:CE36">
    <extLst/>
  </autoFilter>
  <hyperlinks>
    <hyperlink ref="E27" r:id="rId2" display="https://www.ulinkcollege.com//upload/administrative_team/3/i.jpg"/>
    <hyperlink ref="E33" r:id="rId3" display="https://www.ulinkcollege.com//upload/administrative_team/2/i.jpg"/>
    <hyperlink ref="E36" r:id="rId4" display="https://www.ulinkcollege.com//upload/administrative_team/4/i.jpg"/>
    <hyperlink ref="E21" r:id="rId5" display="https://www.ieduchina.com/uploadfile/college/202010/1603345956.jpg"/>
    <hyperlink ref="E6" r:id="rId6" display="https://www.ieduchina.com/uploadfile/college/202010/221603185623.png"/>
    <hyperlink ref="AF93" r:id="rId7" display="https://www.zwcgia.com/zsxx"/>
    <hyperlink ref="AG4" r:id="rId8" display="american-international-school-of-guangzhou" tooltip="http://www.baidu.com/link?url=CVUffSNnYNHJYZiaszz2jV5fTYE6LH62mRbnMU8tYHP7jd738-L65j4jdErWzh0O__XCd8tWw1DLE9Sbng4NVJ4cp9vNEdybhtIjlyxUaCu"/>
    <hyperlink ref="AH21" r:id="rId9" location="aid=1&amp;pic=fc1f4134970a304e05d805e4d7c8a786c9175c31" display="https://baike.baidu.com/pic/广州市越秀区朝天小学/23673492/1/fc1f4134970a304e05d805e4d7c8a786c9175c31?fr=lemma#aid=1&amp;pic=fc1f4134970a304e05d805e4d7c8a786c9175c31"/>
    <hyperlink ref="AI21" r:id="rId10" location="aid=1&amp;pic=32fa828ba61ea8d3c6ff296b980a304e241f58fb" display="https://baike.baidu.com/pic/广州市培正中学/1986535/1/32fa828ba61ea8d3c6ff296b980a304e241f58fb?fr=lemma&amp;fromModule=lemma_top-image&amp;ct=single#aid=1&amp;pic=32fa828ba61ea8d3c6ff296b980a304e241f58fb"/>
    <hyperlink ref="F21" r:id="rId11" display="https://www.ieduchina.com/uploadfile/college/202103/1617104400.jpg"/>
    <hyperlink ref="H6" r:id="rId12" display="https://www.ieduchina.com/uploadfile/college/201904/1554887438.jpg"/>
    <hyperlink ref="H27" r:id="rId13" display="https://bcn.135editor.com/files/users/1155/11556341/202203/5Dj4Kryt_JGBT.jpg"/>
    <hyperlink ref="J6" r:id="rId14" display="https://www.gdufs.edu.cn/About%20GDUFS/xyfg.htm"/>
    <hyperlink ref="J27" r:id="rId15" display="https://www.gdufs.edu.cn/info/1010/57198.htm"/>
    <hyperlink ref="J30" r:id="rId16" display="https://www.gdufs.edu.cn/info/1010/57197.htm"/>
    <hyperlink ref="K6" r:id="rId17" display="http://www.singchin.cn/about/facilities.html"/>
    <hyperlink ref="L6" r:id="rId18" display="https://app.kuhuace.com/player/index.html?id=992369388667535360"/>
    <hyperlink ref="L46" r:id="rId19" display="http://gzpku.net/"/>
    <hyperlink ref="M46" r:id="rId20" display="https://www.isagzfls.com/" tooltip="https://www.isagzfls.com/"/>
    <hyperlink ref="AC6" r:id="rId21" display="https://cn.cisgz.com/static/cis/images/logo.png"/>
    <hyperlink ref="AC21" r:id="rId22" display="https://cisgz.com/static/cis/images/logo.png"/>
    <hyperlink ref="AC33" r:id="rId23" display="https://cisgz-1257321828.cos.ap-guangzhou.myqcloud.com/202209/573ed92294e8983.jpg"/>
    <hyperlink ref="AC36" r:id="rId24" display="https://cisgz-1257321828.cos.ap-guangzhou.myqcloud.com/202110/7832d03c45b2048.jpg https://cisgz-1257321828.cos.ap-guangzhou.myqcloud.com/202110/ac491fd590441a2.jpg"/>
    <hyperlink ref="AC45" r:id="rId25" display="https://cisgz.com/curriculum/mandarin"/>
    <hyperlink ref="AC46" r:id="rId26" display="https://cn.cisgz.com/curriculum/mandarin"/>
    <hyperlink ref="AD6" r:id="rId27" display="https://gimg2.baidu.com/image_search/src=http%3A%2F%2Fpic2.zhimg.com%2Fv2-f4921442a93e9e699bd4adaee04e59ed_r.jpg&amp;refer=http%3A%2F%2Fpic2.zhimg.com&amp;app=2002&amp;size=f9999,10000&amp;q=a80&amp;n=0&amp;g=0n&amp;fmt=auto?sec=1667467460&amp;t=bc19dc9dcdba21e0b76395e8fba67ac5"/>
    <hyperlink ref="AD21" r:id="rId28" display="https://www.nordangliaeducation.com/resources/asia/_cms-site-content/_guangzhou/img/logos/mobile.svg"/>
    <hyperlink ref="AD33" r:id="rId29" display="https://img.nordangliaeducation.com/resources/asia/_filecache/06c/11f/274954-cropped-w220-h240-of-1-FFFFFF-tim.jpeg"/>
    <hyperlink ref="AD45" r:id="rId30" display="https://www.nordangliaeducation.com/en/our-schools/guangzhou"/>
    <hyperlink ref="AD46" r:id="rId31" display="https://www.nordangliaeducation.com/zh/our-schools/guangzhou"/>
    <hyperlink ref="AE6" r:id="rId32" display="https://upload.bangnizexiao.com/upload/7c/bb/70/20220914/166314038491745_0.jpg"/>
    <hyperlink ref="AE21" r:id="rId33" display="https://www.nuodeanda.cn/nas-guangzhou/-/media/nas-guangzhoupanyu/homepage/nas-panyu-black-logo-0312.png?rev=e27b9ff054ce4f76b8ff50a51ec2c05d&amp;hash=133051E4F6C9D77D3FBD005ED27DE396"/>
    <hyperlink ref="AE46" r:id="rId34" display="https://www.nuodeanda.cn/nas-guangzhou"/>
    <hyperlink ref="Q6" r:id="rId35" display="http://s.114study.com/images/202203/20220302145807931.jpg" tooltip="http://s.114study.com/images/202203/20220302145807931.jpg"/>
    <hyperlink ref="U6" r:id="rId36" display="https://www.ieduchina.com/statics/js/editor/php/upload/image/20220509/1652090947226129.jpg"/>
    <hyperlink ref="U27" r:id="rId37" display="http://s.114study.com/images/201804/2018412172122229-56e28244-27e2-4931-9e73-be24d8201750.jpg"/>
    <hyperlink ref="U33" r:id="rId38" display="http://s.114study.com/images/201804/20184269326872-34c84bd3-12e2-4a89-9da9-3708c995fde0.jpg"/>
    <hyperlink ref="U46" r:id="rId39" display="广州市香江中学,广州市香江中学课程,广州市香江中学招生咨询中心 (114study.com)"/>
    <hyperlink ref="U45" r:id="rId39" display="广州市香江中学,广州市香江中学课程,广州市香江中学招生咨询中心 (114study.com)"/>
    <hyperlink ref="W45" r:id="rId40" display="学校概况-广州市增城区凤凰城中英文学校 (bgyfhc.cn)"/>
    <hyperlink ref="W46" r:id="rId40" display="学校概况-广州市增城区凤凰城中英文学校 (bgyfhc.cn)"/>
    <hyperlink ref="X6" r:id="rId41" display="http://www.aicib.org/_next/image?url=http%3A%2F%2Fwww.aicib.org%3A8443%2Fuploads%2F01_382656fe31.jpg&amp;w=2048&amp;q=75"/>
    <hyperlink ref="X45" r:id="rId42" display="广州亚加达国际预科 (aicib.org)"/>
    <hyperlink ref="X46" r:id="rId42" display="广州亚加达国际预科 (aicib.org)"/>
    <hyperlink ref="Z45" r:id="rId43" display="https://www.isagzlws.com/about/aboutus.php#"/>
    <hyperlink ref="AA6" r:id="rId44" display="http://27240952.s21i.faiusr.com/2/ABUIABACGAAgtJeGmQYovMC-sgMwgBk41RA!800x800.jpg"/>
    <hyperlink ref="AA45" r:id="rId45" display="广州暨大港澳子弟学校 - 广州暨大港澳子弟学校 (asjnu.com)"/>
    <hyperlink ref="AN24" r:id="rId46" display="https://www.zwcgia.com/szll"/>
    <hyperlink ref="AN32" r:id="rId47" location="1f" display="https://kaoshi.china.com/xuexiao/zhsygjgz/teacher/16718.htm#1f"/>
    <hyperlink ref="AN33" r:id="rId48" display="外方校长.jpeg"/>
    <hyperlink ref="AN27" r:id="rId49" display="中方校长.png"/>
    <hyperlink ref="AN26" r:id="rId46" display="https://www.zwcgia.com/szll"/>
    <hyperlink ref="AN43" r:id="rId50" display="特色课程.png"/>
    <hyperlink ref="AN6" r:id="rId51" display="http://guangzhou.gedu.org/contents/9376/358970.html"/>
    <hyperlink ref="AN93" r:id="rId7" display="https://www.zwcgia.com/zsxx"/>
    <hyperlink ref="AO27" r:id="rId52" display="http://gzwxfx.com/Home/Sgpage/index/id/2.html" tooltip="http://gzwxfx.com/Home/Sgpage/index/id/2.html"/>
    <hyperlink ref="AO6" r:id="rId53" display="http://gzwxfx.com/Home/Sgpage/index/id/1.html" tooltip="http://gzwxfx.com/Home/Sgpage/index/id/1.html"/>
    <hyperlink ref="AO21" r:id="rId54" display="http://gzwxfx.com/Home/Sgpage/index/id/index.html"/>
    <hyperlink ref="AP21" r:id="rId9" location="aid=1&amp;pic=fc1f4134970a304e05d805e4d7c8a786c9175c31" display="https://baike.baidu.com/pic/广州市越秀区朝天小学/23673492/1/fc1f4134970a304e05d805e4d7c8a786c9175c31?fr=lemma#aid=1&amp;pic=fc1f4134970a304e05d805e4d7c8a786c9175c31"/>
    <hyperlink ref="AP41" r:id="rId55" display="朝天小学拥有2个室内羽毛球场，1个游泳池，和2个篮球场（一个大篮球场，一个小篮球场），两个风雨操场（分别在满汉楼、朝阳楼）。" tooltip="https://baike.baidu.com/item/%E9%A3%8E%E9%9B%A8%E6%93%8D%E5%9C%BA/81225?fromModule=lemma_inlink"/>
    <hyperlink ref="AQ21" r:id="rId10" location="aid=1&amp;pic=32fa828ba61ea8d3c6ff296b980a304e241f58fb" display="https://baike.baidu.com/pic/广州市培正中学/1986535/1/32fa828ba61ea8d3c6ff296b980a304e241f58fb?fr=lemma&amp;fromModule=lemma_top-image&amp;ct=single#aid=1&amp;pic=32fa828ba61ea8d3c6ff296b980a304e241f58fb"/>
    <hyperlink ref="AQ8" r:id="rId56" display="广州市越秀区培正路2号" tooltip="https://baike.baidu.com/item/%E5%9F%B9%E6%AD%A3%E8%B7%AF/22602493?fromModule=lemma_inlink"/>
    <hyperlink ref="AQ6" r:id="rId57" display="https://image.baidu.com/search/detail?ct=503316480&amp;z=0&amp;ipn=d&amp;word=广州市培正中学越秀区&amp;step_word=&amp;hs=0&amp;pn=3&amp;spn=0&amp;di=7146857200093233153&amp;pi=0&amp;rn=1&amp;tn=baiduimagedetail&amp;is=0%2C0&amp;istype=0&amp;ie=utf-8&amp;oe=utf-8&amp;in=&amp;cl=2&amp;lm=-1&amp;st=undefined&amp;cs=3847854295%2C3666069646&amp;os=9375" tooltip="https://image.baidu.com/search/detail?ct=503316480&amp;z=0&amp;ipn=d&amp;word=广州市培正中学越秀区&amp;step_word=&amp;hs=0&amp;pn=3&amp;spn=0&amp;di=7146857200093233153&amp;pi=0&amp;rn=1&amp;tn=baiduimagedetail&amp;is=0%2C0&amp;istype=0&amp;ie=utf-8&amp;oe=utf-8&amp;in=&amp;cl=2&amp;lm=-1&amp;st=undefined&amp;cs=3847854295%2C3666069646&amp;os=9375"/>
    <hyperlink ref="AQ27" r:id="rId58" location="aid=1&amp;pic=a1ec08fa513d269759ee7c4b8daaa5fb43166d2272d1" display="https://baike.baidu.com/pic/张志红/5603420/1/a1ec08fa513d269759ee7c4b8daaa5fb43166d2272d1?fr=lemma&amp;fromModule=lemma_content-image&amp;ct=single#aid=1&amp;pic=a1ec08fa513d269759ee7c4b8daaa5fb43166d2272d1"/>
    <hyperlink ref="AQ26" r:id="rId59" display="https://baike.baidu.com/item/张志红/5603420?fr=aladdin"/>
    <hyperlink ref="AJ3" r:id="rId60" display="广州誉德莱国际学校" tooltip="http://www.baidu.com/baidu.php?url=060000KKXYb9K48fSlVRugfApdgITR8OXChzLZYKoeXFX1hwIA7tdtI9oVVZcTpR-du_wNnObXS0nyCsFRmyN6paMtuj8SIDQXC_QW75I3Ih6R93Cd5hG5hmzgjVwURQgJ91ARaF1yQu-f8dpBvBjZXkKfo3IU1cH07VhdX5wyRjt2CMCbIVfobnY3MdSUNQzQpaMUz58DKiIwMC6syQLD1OCGE5"/>
    <hyperlink ref="AJ4" r:id="rId61" display="Utahloy International School Guangzhou (UISG)” " tooltip="http://www.baidu.com/link?url=0-gD7cjDR9WmEH_I2aHYx-QbPKsNoaPYVNk4wwsoS1HqPShc3zkOLpYYdN9QGed5tlYrrh3wxS2KjQlEJL70Xa"/>
    <hyperlink ref="BI45" r:id="rId62" display="www.nhmic.com" tooltip="http://www.nhmic.com/"/>
    <hyperlink ref="BI46" r:id="rId62" display="www.nhmic.com" tooltip="http://www.nhmic.com/"/>
    <hyperlink ref="T6" r:id="rId63" display="https://image.baidu.com/search/detail?ct=503316480&amp;z=undefined&amp;tn=baiduimagedetail&amp;ipn=d&amp;word=ncpa&amp;step_word=&amp;ie=utf-8&amp;in=&amp;cl=2&amp;lm=-1&amp;st=undefined&amp;hd=undefined&amp;latest=undefined&amp;copyright=undefined&amp;cs=2869294457,1483988693&amp;os=2039663720,3769450530&amp;simid=3382852858,4275344517&amp;pn=1&amp;rn=1&amp;di=7146857200093233153&amp;ln=1412&amp;fr=&amp;fmq=1665924814638_R&amp;fm=&amp;ic=undefined&amp;s=undefined&amp;se=&amp;sme=&amp;tab=0&amp;width=undefined&amp;height=undefined&amp;face=undefined&amp;is=0,0&amp;istype=0&amp;ist=&amp;jit=&amp;bdtype=0&amp;spn=0&amp;pi=0&amp;gsm=0&amp;objurl=https%3A%2F%2Fgimg2.baidu.com%2Fimage_search%2Fsrc%3Dhttp%253A%252F%252Fupload.sensegroup.com.cn%252Fxsx%252Fremoteimage%252F1436838678819.jpg%26refer%3Dhttp%253A%252F%252Fupload.sensegroup.com.cn%26app%3D2002%26size%3Df9999%2C10000%26q%3Da80%26n%3D0%26g%3D0n%26fmt%3Dauto%3Fsec%3D1668516814%26t%3De3f5f30a0fe86c921f8421fc0304856d&amp;rpstart=0&amp;rpnum=0&amp;adpicid=0&amp;nojc=undefined&amp;dyTabStr=MCwzLDYsNCwyLDEsNSw3LDgsOQ%3D%3D"/>
    <hyperlink ref="AW6" r:id="rId64" display="https://www.czwie.com/upload/img/2020-02-26/5c1c4a79-8f51-45f5-b869-41e6d4793e34.jpg"/>
    <hyperlink ref="AW46" r:id="rId65" display="https://www.czwie.com/education.aspx?type=11  （非幼儿园官网，集团官网）"/>
    <hyperlink ref="AW21" r:id="rId66" display="https://bkimg.cdn.bcebos.com/pic/3bf33a87e950352a09e7807c5343fbf2b3118bc4?x-bce-process=image/resize,m_lfit,w_440,limit_1/format,f_auto"/>
    <hyperlink ref="BB21" r:id="rId67" display="https://bkimg.cdn.bcebos.com/pic/9e3df8dcd100baa11bd293974a10b912c8fc2e24?x-bce-process=image/resize,m_lfit,w_536,limit_1/format,f_jpg"/>
    <hyperlink ref="AX6" r:id="rId68" display="https://www.nuodeanda.cn/nas-foshan/-/media/aprimo/d4fed2/image_nas-foshan_2021-173_nas_fs_homepage_full_1440x900_1.jpg" tooltip="https://www.nuodeanda.cn/nas-foshan/-/media/aprimo/d4fed2/image_nas-foshan_2021-173_nas_fs_homepage_full_1440x900_1.jpg"/>
    <hyperlink ref="AX46" r:id="rId69" display="https://www.nuodeanda.cn/nas-foshan"/>
    <hyperlink ref="AX50" r:id="rId70" display="佛山市诺德安达学校 | 入学条件 | 佛山市诺德安达学校 (nuodeanda.cn)" tooltip="https://www.nuodeanda.cn/nas-foshan/admissions/entry-requirements"/>
    <hyperlink ref="AX21" r:id="rId67" display="https://bkimg.cdn.bcebos.com/pic/9e3df8dcd100baa11bd293974a10b912c8fc2e24?x-bce-process=image/resize,m_lfit,w_536,limit_1/format,f_jpg"/>
    <hyperlink ref="AY6" r:id="rId71" display="https://www.ieduchina.com/uploadfile/bjq/202112/61cd899e889e9.jpg"/>
    <hyperlink ref="AY45" r:id="rId72" display="执信中学国际部-官方网站 (zhxhs.net)"/>
    <hyperlink ref="AY46" r:id="rId72" display="执信中学国际部-官方网站 (zhxhs.net)"/>
    <hyperlink ref="AZ6" r:id="rId73" display="中大剑桥国际学校-国际学校网 (guojixuexiao.org)"/>
    <hyperlink ref="AZ19" r:id="rId74" display="2014年4月，中山大学剑桥A-Level国际课程中心经中山大学批准，中大高教院引进英国剑桥大学国际考试委员会（CIE）剑桥A-Level国际课程，旨在以领先的办学理念及优质的教学质量，秉承中山大学优良的学术和人文传统，培养国际化的高素质学生。"/>
    <hyperlink ref="AZ45" r:id="rId75" display="中山大学剑桥A Level国际课程中心_百度百科 (baidu.com)"/>
    <hyperlink ref="AZ46" r:id="rId75" display="中山大学剑桥A Level国际课程中心_百度百科 (baidu.com)"/>
    <hyperlink ref="BA45" r:id="rId76" display="佛山梅沙双语学校 (vanke.com)"/>
    <hyperlink ref="BA46" r:id="rId76" display="佛山梅沙双语学校 (vanke.com)"/>
    <hyperlink ref="AR21" r:id="rId77" display="https://bkimg.cdn.bcebos.com/pic/9825bc315c6034a8665ed311cd134954082376e5?x-bce-process=image/resize,m_lfit,w_536,limit_1"/>
    <hyperlink ref="AR6" r:id="rId78" display="https://th.bing.com/th/id/OIP.Kfm0etdH1kTjC4wwd8fodgHaE7?pid=ImgDet&amp;rs=1"/>
    <hyperlink ref="AS6" r:id="rId79" display="https://bkimg.cdn.bcebos.com/pic/0823dd54564e9258d109868fcad1c658ccbf6c81e00d?x-bce-process=image/resize,m_lfit,w_536,limit_1"/>
    <hyperlink ref="AT23" r:id="rId80" display="刘红梅" tooltip="https://baike.baidu.com/item/%E5%88%98%E7%BA%A2%E6%A2%85/8501299?fromModule=lemma_inlink"/>
    <hyperlink ref="AT24" r:id="rId80" display="刘红梅" tooltip="https://baike.baidu.com/item/%E5%88%98%E7%BA%A2%E6%A2%85/8501299?fromModule=lemma_inlink"/>
    <hyperlink ref="AT25" r:id="rId80" display="刘红梅" tooltip="https://baike.baidu.com/item/%E5%88%98%E7%BA%A2%E6%A2%85/8501299?fromModule=lemma_inlink"/>
    <hyperlink ref="AT45" r:id="rId81" display="www.chgzfls.com"/>
    <hyperlink ref="AT46" r:id="rId81" display="www.chgzfls.com"/>
    <hyperlink ref="AT6" r:id="rId82" display="https://th.bing.com/th/id/OIP.XyEQdEmWKFSTb8RLmaPLfwHaE8?w=236&amp;h=180&amp;c=7&amp;r=0&amp;o=5&amp;dpr=2&amp;pid=1.7"/>
    <hyperlink ref="P46" r:id="rId83" display="vkmah.com" tooltip="http://en.vkmah.com/"/>
    <hyperlink ref="O43" r:id="rId84" display="IGCSE、A-Level国际课程" tooltip="https://www.ieduchina.com/training/ielts/a-level/"/>
    <hyperlink ref="O46" r:id="rId85" display="hgzxzc.com" tooltip="http://www.hgzxzc.com/international.asp"/>
    <hyperlink ref="BK6" r:id="rId86" display="http://www.guojixuexiao.org/gzschool/gz86z/about.html"/>
    <hyperlink ref="BK21" r:id="rId87" display="https://t15.baidu.com/it/u=2254534438,1649137801&amp;fm=58&amp;app=83&amp;size=w931&amp;n=0&amp;f=JPEG&amp;fmt=auto?s=8CD3C71249956AC014C7DC460300F0E9&amp;sec=1665939600&amp;t=de924fdb7d2966090bf60a0730fe236c"/>
    <hyperlink ref="BK27" r:id="rId88" display="https://pic.rmb.bdstatic.com/bjh/news/21c497cb550a45543916ecefaf1f2546.jpeg"/>
    <hyperlink ref="BL21" r:id="rId89" display="https://tse3-mm.cn.bing.net/th/id/OIP-C.5ERA5YPUuu6zXzD5t292SQAAAA?pid=ImgDet&amp;rs=1" tooltip="https://tse3-mm.cn.bing.net/th/id/OIP-C.5ERA5YPUuu6zXzD5t292SQAAAA?pid=ImgDet&amp;rs=1"/>
    <hyperlink ref="BL27" r:id="rId90" display="http://n.sinaimg.cn/edu/transform/116/w550h366/20180410/CdQz-fyzeypz9987843.jpg"/>
    <hyperlink ref="BM6" r:id="rId91" display="http://www.boyaeg.com/"/>
    <hyperlink ref="BM27" r:id="rId92" display="http://www.boyaeg.com/upLoad/sort/month_1210/201210261628386864.jpg"/>
    <hyperlink ref="BM30" r:id="rId93" display="https://bkimg.cdn.bcebos.com/pic/359b033b5bb5c9ea15cebfc06076a1003af33a8715ca?x-bce-process=image/resize,m_lfit,w_536,limit_1"/>
    <hyperlink ref="BM33" r:id="rId94" display="http://www.boyaeg.com/upLoad/sort/month_1310/201310281353376716.jpg"/>
    <hyperlink ref="BM36" r:id="rId95" display="http://www.boyaeg.com/upLoad/sort/month_1201/201201191654095077.jpg"/>
    <hyperlink ref="N6" r:id="rId96" display="b07d73016e3fdd7ff35809f5a10a547b.jpg (1917×360) (hm163.com)" tooltip="http://hm-img.hm163.com/images/20200529/b07d73016e3fdd7ff35809f5a10a547b.jpg"/>
    <hyperlink ref="N21" r:id="rId97" display="https://www.ieduchina.com/uploadfile/college/202108/1628676121.png"/>
    <hyperlink ref="N46" r:id="rId98" display="www.hm163.com"/>
    <hyperlink ref="AU46" r:id="rId99" display="广东实验中学"/>
    <hyperlink ref="AU45" r:id="rId100" display="http://www.gdsyzx.edu.cn" tooltip="http://www.baidu.com/link?url=X9rWpZ2emfe0GU9Br1WtPH5sjpRnvFG6uIHV-UBM6CC0ZKxXgnXoUkVO4iNWal6vo7P67s9Wxhach7KZS72_6q"/>
    <hyperlink ref="BN6" r:id="rId101" display="https://www.ieduchina.com/uploadfile/college/202203/1646129514.jpg"/>
    <hyperlink ref="BN27" r:id="rId102" display="https://www.ieduchina.com/uploadfile/college/202005/1588916964.png"/>
    <hyperlink ref="BN46" r:id="rId103" display="http://zhwx.czwie.com/"/>
    <hyperlink ref="BO27" r:id="rId102" display="https://www.ieduchina.com/uploadfile/college/202005/1588916964.png"/>
    <hyperlink ref="BP6" r:id="rId104" display="http://www.desheng-school.cn/themes/default/images/index/index_banenr_logo.png"/>
    <hyperlink ref="BQ6" r:id="rId105" display="http://pmo14bdb8.hkpic1.websiteonline.cn/upload/1_n10p.jpg"/>
    <hyperlink ref="BQ46" r:id="rId106" display="http://www.gwzcsy.com/"/>
    <hyperlink ref="BW6" r:id="rId107" display="http://s.114study.com/images/202203/20220304171534243.jpg"/>
    <hyperlink ref="CG46" r:id="rId108" location="/home?lang=cn" display="https://bigz.basischina.com/#/home?lang=cn"/>
    <hyperlink ref="CG45" r:id="rId108" location="/home?lang=en" display="https://bigz.basischina.com/#/home?lang=en"/>
    <hyperlink ref="CG21" r:id="rId109" display="https://www.ieduchina.com/uploadfile/college/202006/1592374678.png"/>
    <hyperlink ref="F33" r:id="rId110" display="https://resources.finalsite.net/images/f_auto,q_auto,t_image_size_1/v1662370407/trumptechcom/gx58f5zurcvf3ysbz4uy/janeprofile.jpg"/>
    <hyperlink ref="G27" r:id="rId111" display="http://www.gdfedu.com/assets/img/teachers/ZhangTong.jpg"/>
    <hyperlink ref="G30" r:id="rId112" display="http://www.gdfedu.com/assets/img/teachers/%E6%9D%8E%E5%9B%BD%E5%BA%86.jpg"/>
    <hyperlink ref="H30" r:id="rId113" display="https://bcn.135editor.com/files/users/1155/11556341/202203/DgJpGsyP_BXfp.jpg"/>
    <hyperlink ref="E45" r:id="rId114" display="https://www.ulinkcollege.com/en/index/"/>
    <hyperlink ref="E46" r:id="rId115" display="https://www.ulinkcollege.com/"/>
    <hyperlink ref="F45" r:id="rId116" display="https://www.leh-foshan.cn/home"/>
    <hyperlink ref="F46" r:id="rId117" display="https://www.leh-foshan.cn/"/>
    <hyperlink ref="G46" r:id="rId118" display="http://www.gdfedu.com/assets/module/course/course.html"/>
    <hyperlink ref="H45" r:id="rId119" display="https://www.scnufl.com/en/"/>
    <hyperlink ref="H46" r:id="rId120" display="https://www.scnufl.com/"/>
    <hyperlink ref="AF43" r:id="rId121" display="https://schoollist.m.ieduchina.com/info/71.html"/>
    <hyperlink ref="AG43" r:id="rId122" display="https://schoollist.ieduchina.com/info/68.html"/>
    <hyperlink ref="AG46" r:id="rId122" display="https://schoollist.ieduchina.com/info/68.html"/>
  </hyperlinks>
  <pageMargins left="0.7" right="0.7"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Vince.Cheng</dc:creator>
  <cp:lastModifiedBy>WPS_1621861050</cp:lastModifiedBy>
  <dcterms:created xsi:type="dcterms:W3CDTF">2022-09-25T03:42:00Z</dcterms:created>
  <dcterms:modified xsi:type="dcterms:W3CDTF">2022-10-30T04:14:43Z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BD61B0065DAD496FA0741F1F4E280572</vt:lpwstr>
  </property>
  <property fmtid="{D5CDD505-2E9C-101B-9397-08002B2CF9AE}" pid="3" name="KSOProductBuildVer">
    <vt:lpwstr>2052-11.1.0.12598</vt:lpwstr>
  </property>
</Properties>
</file>