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edu\uncw\532\mcp-project\"/>
    </mc:Choice>
  </mc:AlternateContent>
  <xr:revisionPtr revIDLastSave="0" documentId="8_{1A0122B4-E6DB-4791-83C6-B8F999FC4841}" xr6:coauthVersionLast="47" xr6:coauthVersionMax="47" xr10:uidLastSave="{00000000-0000-0000-0000-000000000000}"/>
  <bookViews>
    <workbookView xWindow="3900" yWindow="3690" windowWidth="28800" windowHeight="15345" activeTab="2" xr2:uid="{CC5917B4-F0F4-4910-B094-350C0CA043C8}"/>
  </bookViews>
  <sheets>
    <sheet name="results" sheetId="2" r:id="rId1"/>
    <sheet name="stats" sheetId="5" r:id="rId2"/>
    <sheet name="analysis" sheetId="4" r:id="rId3"/>
    <sheet name="overhead" sheetId="6" r:id="rId4"/>
  </sheets>
  <definedNames>
    <definedName name="ExternalData_1" localSheetId="0" hidden="1">'results'!$A$1:$U$22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C29" i="4"/>
  <c r="C28" i="4"/>
  <c r="C27" i="4"/>
  <c r="C26" i="4"/>
  <c r="C25" i="4"/>
  <c r="C24" i="4"/>
  <c r="C23" i="4"/>
  <c r="C22" i="4"/>
  <c r="C21" i="4"/>
  <c r="C20" i="4"/>
  <c r="C19" i="4"/>
  <c r="C14" i="4"/>
  <c r="C13" i="4"/>
  <c r="C12" i="4"/>
  <c r="C11" i="4"/>
  <c r="C10" i="4"/>
  <c r="C9" i="4"/>
  <c r="C8" i="4"/>
  <c r="C7" i="4"/>
  <c r="C6" i="4"/>
  <c r="C5" i="4"/>
  <c r="C4" i="4"/>
  <c r="C3" i="4"/>
  <c r="B62" i="4"/>
  <c r="B61" i="4"/>
  <c r="B60" i="4"/>
  <c r="B59" i="4"/>
  <c r="B58" i="4"/>
  <c r="B57" i="4"/>
  <c r="B56" i="4"/>
  <c r="B55" i="4"/>
  <c r="B54" i="4"/>
  <c r="B53" i="4"/>
  <c r="B52" i="4"/>
  <c r="B51" i="4"/>
  <c r="B46" i="4"/>
  <c r="B45" i="4"/>
  <c r="B44" i="4"/>
  <c r="B43" i="4"/>
  <c r="B42" i="4"/>
  <c r="B41" i="4"/>
  <c r="B40" i="4"/>
  <c r="B39" i="4"/>
  <c r="B38" i="4"/>
  <c r="B37" i="4"/>
  <c r="B36" i="4"/>
  <c r="B35" i="4"/>
  <c r="B30" i="4"/>
  <c r="B29" i="4"/>
  <c r="B28" i="4"/>
  <c r="B27" i="4"/>
  <c r="B26" i="4"/>
  <c r="B25" i="4"/>
  <c r="B24" i="4"/>
  <c r="B23" i="4"/>
  <c r="B22" i="4"/>
  <c r="B21" i="4"/>
  <c r="B20" i="4"/>
  <c r="B14" i="4"/>
  <c r="B13" i="4"/>
  <c r="B12" i="4"/>
  <c r="B11" i="4"/>
  <c r="B10" i="4"/>
  <c r="B9" i="4"/>
  <c r="B8" i="4"/>
  <c r="B7" i="4"/>
  <c r="C62" i="4" l="1"/>
  <c r="C56" i="4"/>
  <c r="C61" i="4"/>
  <c r="C55" i="4"/>
  <c r="C60" i="4"/>
  <c r="C54" i="4"/>
  <c r="C59" i="4"/>
  <c r="C53" i="4"/>
  <c r="C58" i="4"/>
  <c r="C52" i="4"/>
  <c r="C57" i="4"/>
  <c r="C51" i="4"/>
  <c r="C35" i="4"/>
  <c r="C46" i="4"/>
  <c r="C45" i="4"/>
  <c r="C44" i="4"/>
  <c r="C43" i="4"/>
  <c r="C42" i="4"/>
  <c r="C41" i="4"/>
  <c r="C40" i="4"/>
  <c r="C39" i="4"/>
  <c r="C38" i="4"/>
  <c r="C37" i="4"/>
  <c r="C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C663C-9ECA-4016-8388-9377449E6D44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<sst xmlns="http://schemas.openxmlformats.org/spreadsheetml/2006/main" count="146" uniqueCount="90">
  <si>
    <t>Graph Name</t>
  </si>
  <si>
    <t># Vertices</t>
  </si>
  <si>
    <t># Edges</t>
  </si>
  <si>
    <t>Density</t>
  </si>
  <si>
    <t>Avg Degree</t>
  </si>
  <si>
    <t>Max Degree</t>
  </si>
  <si>
    <t>Min Degree</t>
  </si>
  <si>
    <t># Isolated</t>
  </si>
  <si>
    <t>Max Clique</t>
  </si>
  <si>
    <t>Seq Time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</si>
  <si>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</si>
  <si>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</si>
  <si>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</si>
  <si>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</si>
  <si>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</si>
  <si>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</si>
  <si>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</si>
  <si>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</si>
  <si>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</si>
  <si>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</si>
  <si>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</si>
  <si>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C125.9</t>
  </si>
  <si>
    <t>{'44', '18', '117', '34', '2', '25', '31', '101', '5', '82', '17', '85', '24', '110', '48', '115', '125', '54', '121', '19', '9', '29', '11', '49', '77', '93', '70', '122', '71', '79', '92', '81', '1', '123'}</t>
  </si>
  <si>
    <t>brock200-1</t>
  </si>
  <si>
    <t>{'18', '178', '150', '136', '134', '135', '93', '102', '92', '186', '85', '20', '108', '73', '90', '87', '94', '81', '39', '142', '68'}</t>
  </si>
  <si>
    <t>{'104', '54', '55', '122', '9', '66', '1', '70', '111', '49', '79', '25', '68', '117', '11', '103', '96', '19', '125', '33', '114', '52', '110', '44', '85', '7', '82', '93', '98', '13', '34', '22', '80', '29'}</t>
  </si>
  <si>
    <t>{'178', '186', '94', '90', '18', '92', '150', '136', '81', '108', '102', '134', '39', '73', '85', '135', '142', '93', '68', '87', '20'}</t>
  </si>
  <si>
    <t>{'123', '125', '19', '110', '2', '115', '49', '31', '122', '70', '24', '79', '85', '34', '44', '17', '29', '82', '11', '117', '25', '71', '121', '5', '18', '54', '9', '77', '81', '48', '92', '1', '101', '93'}</t>
  </si>
  <si>
    <t>{'85', '150', '90', '186', '39', '135', '108', '73', '68', '87', '102', '136', '18', '142', '178', '20', '94', '134', '81', '92', '93'}</t>
  </si>
  <si>
    <t>gen200_p0.9_44</t>
  </si>
  <si>
    <t>{'72', '123', '186', '65', '13', '190', '151', '102', '97', '166', '132', '156', '38', '84', '67', '146', '149', '46', '34', '141', '150', '105', '100', '170', '29', '82', '42', '108', '120', '75', '119', '117', '127', '180', '193', '20', '195', '94', '81', '129', '138', '40', '47', '93'}</t>
  </si>
  <si>
    <t>p_hat300-3</t>
  </si>
  <si>
    <t>{'290', '190', '4', '76', '21', '273', '98', '205', '239', '166', '176', '49', '298', '33', '221', '149', '247', '293', '252', '28', '174', '255', '226', '199', '299', '219', '139', '56', '18', '89', '20', '245', '235', '48', '138', '40'}</t>
  </si>
  <si>
    <t>inithx.i.3</t>
  </si>
  <si>
    <t>{'78', '2', '111', '4', '15', '1', '75', '76', '5', '12', '7', '10', '14', '108', '11', '6', '16', '93', '13', '79', '8', '124', '125', '92', '77', '3', '80', '119', '123', '96', '9'}</t>
  </si>
  <si>
    <t>{'117', '55', '79', '52', '80', '96', '44', '17', '125', '14', '29', '91', '114', '1', '45', '82', '77', '5', '121', '110', '103', '104', '98', '31', '49', '25', '19', '11', '34', '66', '122', '9', '70', '85'}</t>
  </si>
  <si>
    <t>{'92', '18', '73', '93', '108', '186', '90', '178', '102', '142', '87', '81', '20', '150', '68', '94', '85', '39', '135', '136', '134'}</t>
  </si>
  <si>
    <t>{'72', '132', '146', '117', '46', '75', '170', '93', '195', '186', '151', '67', '180', '47', '193', '81', '84', '13', '150', '40', '94', '38', '29', '127', '138', '141', '82', '166', '156', '42', '100', '108', '102', '123', '34', '120', '65', '190', '149', '20', '97', '105', '129', '119'}</t>
  </si>
  <si>
    <t>{'21', '299', '235', '290', '219', '33', '139', '174', '89', '176', '40', '293', '138', '28', '18', '166', '247', '255', '298', '252', '205', '239', '48', '98', '273', '49', '76', '199', '221', '190', '149', '20', '56', '226', '245', '4'}</t>
  </si>
  <si>
    <t>{'125', '79', '22', '111', '55', '25', '122', '103', '49', '82', '19', '29', '114', '93', '117', '33', '66', '85', '80', '54', '13', '68', '11', '70', '52', '44', '1', '98', '7', '96', '34', '110', '9', '104'}</t>
  </si>
  <si>
    <t>{'73', '94', '20', '108', '87', '68', '136', '92', '150', '18', '81', '90', '134', '142', '178', '39', '85', '93', '102', '186', '135'}</t>
  </si>
  <si>
    <t>{'46', '151', '84', '67', '42', '150', '180', '195', '138', '40', '105', '82', '38', '29', '93', '117', '146', '97', '190', '141', '156', '127', '65', '94', '170', '47', '20', '108', '72', '13', '75', '129', '81', '166', '120', '123', '149', '102', '186', '34', '100', '119', '193', '132'}</t>
  </si>
  <si>
    <t>{'48', '199', '56', '252', '293', '138', '40', '226', '49', '247', '219', '190', '33', '139', '21', '28', '245', '273', '20', '89', '176', '298', '174', '18', '166', '205', '4', '299', '149', '76', '221', '239', '98', '235', '290', '255'}</t>
  </si>
  <si>
    <t>{'82', '141', '105', '13', '180', '40', '81', '67', '20', '170', '123', '120', '195', '58', '138', '84', '186', '97', '38', '119', '42', '127', '46', '166', '75', '34', '108', '117', '29', '190', '150', '65', '132', '146', '193', '129', '93', '149', '156', '100', '151', '94', '72', '102'}</t>
  </si>
  <si>
    <t>{'21', '33', '40', '20', '28', '299', '139', '199', '76', '138', '4', '239', '18', '48', '252', '166', '221', '219', '98', '174', '190', '247', '293', '89', '245', '255', '290', '49', '235', '298', '176', '205', '226', '149', '273', '56'}</t>
  </si>
  <si>
    <t>{'119', '102', '123', '170', '117', '146', '40', '141', '84', '13', '129', '120', '20', '65', '108', '138', '193', '82', '186', '132', '47', '105', '151', '34', '75', '97', '127', '149', '166', '150', '156', '195', '42', '46', '29', '81', '100', '67', '94', '38', '72', '190', '93', '180'}</t>
  </si>
  <si>
    <t>{'299', '48', '293', '174', '247', '21', '18', '56', '245', '33', '252', '76', '40', '219', '4', '199', '139', '298', '20', '138', '239', '28', '89', '273', '98', '221', '205', '255', '149', '166', '176', '235', '290', '49', '190', '226'}</t>
  </si>
  <si>
    <t>Grand Total</t>
  </si>
  <si>
    <t>Average of 2</t>
  </si>
  <si>
    <t>Average of 3</t>
  </si>
  <si>
    <t>Average of 4</t>
  </si>
  <si>
    <t>Average of 5</t>
  </si>
  <si>
    <t>Average of 6</t>
  </si>
  <si>
    <t>Average of 7</t>
  </si>
  <si>
    <t>Average of 8</t>
  </si>
  <si>
    <t>Average of 9</t>
  </si>
  <si>
    <t>Average of 10</t>
  </si>
  <si>
    <t>Average of 11</t>
  </si>
  <si>
    <t>Average of 12</t>
  </si>
  <si>
    <t>SeqTime</t>
  </si>
  <si>
    <t>n</t>
  </si>
  <si>
    <t>ideal</t>
  </si>
  <si>
    <t>Max of Seq Time</t>
  </si>
  <si>
    <t>Max of 2</t>
  </si>
  <si>
    <t>Max of 3</t>
  </si>
  <si>
    <t>Max of 4</t>
  </si>
  <si>
    <t>Max of 5</t>
  </si>
  <si>
    <t>Max of 6</t>
  </si>
  <si>
    <t>Max of 7</t>
  </si>
  <si>
    <t>Max of 8</t>
  </si>
  <si>
    <t>Max of 9</t>
  </si>
  <si>
    <t>Max of 10</t>
  </si>
  <si>
    <t>Max of 11</t>
  </si>
  <si>
    <t>Max of 12</t>
  </si>
  <si>
    <t>Min of Seq Time</t>
  </si>
  <si>
    <t>Min of 2</t>
  </si>
  <si>
    <t>Min of 3</t>
  </si>
  <si>
    <t>Min of 4</t>
  </si>
  <si>
    <t>Min of 5</t>
  </si>
  <si>
    <t>Min of 6</t>
  </si>
  <si>
    <t>Min of 7</t>
  </si>
  <si>
    <t>Min of 8</t>
  </si>
  <si>
    <t>Min of 9</t>
  </si>
  <si>
    <t>Min of 10</t>
  </si>
  <si>
    <t>Min of 11</t>
  </si>
  <si>
    <t>Min of 12</t>
  </si>
  <si>
    <t>average</t>
  </si>
  <si>
    <t>max</t>
  </si>
  <si>
    <t>min</t>
  </si>
  <si>
    <t>process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</si>
</sst>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brock200-1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129396325459315"/>
          <c:h val="0.63255358705161846"/>
        </c:manualLayout>
      </c:layout>
      <c:scatterChart>
        <c:scatterStyle val="lineMarker"/>
        <c:varyColors val="0"/>
        <c:ser>
          <c:idx val="2"/>
          <c:order val="0"/>
          <c:tx>
            <c:strRef>
              <c:f>analysis!$D$2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stats!$C$11:$M$11</c:f>
              <c:numCache>
                <c:formatCode>General</c:formatCode>
                <c:ptCount val="11"/>
                <c:pt idx="0">
                  <c:v>37.140156100000013</c:v>
                </c:pt>
                <c:pt idx="1">
                  <c:v>31.224784900000003</c:v>
                </c:pt>
                <c:pt idx="2">
                  <c:v>27.61491620000001</c:v>
                </c:pt>
                <c:pt idx="3">
                  <c:v>22.16786479999999</c:v>
                </c:pt>
                <c:pt idx="4">
                  <c:v>22.864037599999989</c:v>
                </c:pt>
                <c:pt idx="5">
                  <c:v>22.571893799999998</c:v>
                </c:pt>
                <c:pt idx="6">
                  <c:v>23.562223999999958</c:v>
                </c:pt>
                <c:pt idx="7">
                  <c:v>20.873232099999996</c:v>
                </c:pt>
                <c:pt idx="8">
                  <c:v>20.800348499999984</c:v>
                </c:pt>
                <c:pt idx="9">
                  <c:v>18.26418080000002</c:v>
                </c:pt>
                <c:pt idx="10">
                  <c:v>18.722077000000013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8-4E3E-8263-4163696AF5C4}"/>
            </c:ext>
          </c:extLst>
        </c:ser>
        <c:ser>
          <c:idx val="3"/>
          <c:order val="1"/>
          <c:tx>
            <c:strRef>
              <c:f>analysis!$E$2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stats!$C$19:$M$19</c:f>
              <c:numCache>
                <c:formatCode>General</c:formatCode>
                <c:ptCount val="11"/>
                <c:pt idx="0">
                  <c:v>30.544572299999999</c:v>
                </c:pt>
                <c:pt idx="1">
                  <c:v>25.435663699999992</c:v>
                </c:pt>
                <c:pt idx="2">
                  <c:v>22.98505879999999</c:v>
                </c:pt>
                <c:pt idx="3">
                  <c:v>20.278749000000005</c:v>
                </c:pt>
                <c:pt idx="4">
                  <c:v>17.937507399999987</c:v>
                </c:pt>
                <c:pt idx="5">
                  <c:v>17.015720699999974</c:v>
                </c:pt>
                <c:pt idx="6">
                  <c:v>17.22530230000001</c:v>
                </c:pt>
                <c:pt idx="7">
                  <c:v>18.33203229999998</c:v>
                </c:pt>
                <c:pt idx="8">
                  <c:v>18.235987099999988</c:v>
                </c:pt>
                <c:pt idx="9">
                  <c:v>17.361589299999991</c:v>
                </c:pt>
                <c:pt idx="10">
                  <c:v>15.827872899999988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8-4E3E-8263-4163696AF5C4}"/>
            </c:ext>
          </c:extLst>
        </c:ser>
        <c:ser>
          <c:idx val="0"/>
          <c:order val="2"/>
          <c:tx>
            <c:strRef>
              <c:f>analysis!$B$2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analysis!$B$4:$B$14</c:f>
              <c:numCache>
                <c:formatCode>General</c:formatCode>
                <c:ptCount val="11"/>
                <c:pt idx="0">
                  <c:v>34.25176802</c:v>
                </c:pt>
                <c:pt idx="1">
                  <c:v>27.70324622</c:v>
                </c:pt>
                <c:pt idx="2">
                  <c:v>24.971773219999999</c:v>
                </c:pt>
                <c:pt idx="3">
                  <c:v>21.345023919999996</c:v>
                </c:pt>
                <c:pt idx="4">
                  <c:v>20.596803740000002</c:v>
                </c:pt>
                <c:pt idx="5">
                  <c:v>19.732395319999977</c:v>
                </c:pt>
                <c:pt idx="6">
                  <c:v>20.396922259999997</c:v>
                </c:pt>
                <c:pt idx="7">
                  <c:v>19.836746039999991</c:v>
                </c:pt>
                <c:pt idx="8">
                  <c:v>19.244870059999982</c:v>
                </c:pt>
                <c:pt idx="9">
                  <c:v>17.735948380000004</c:v>
                </c:pt>
                <c:pt idx="10">
                  <c:v>16.960889819999998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1-4F08-B7DA-8748270A77A1}"/>
            </c:ext>
          </c:extLst>
        </c:ser>
        <c:ser>
          <c:idx val="1"/>
          <c:order val="3"/>
          <c:tx>
            <c:strRef>
              <c:f>analysis!$C$2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5C-4410-9850-13E76EF599EC}"/>
              </c:ext>
            </c:extLst>
          </c:dPt>
          <c:xVal>
            <c:numRef>
              <c:f>analysis!$A$3:$A$14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analysis!$C$3:$C$14</c:f>
              <c:numCache>
                <c:formatCode>General</c:formatCode>
                <c:ptCount val="12"/>
                <c:pt idx="0">
                  <c:v>52.059078940000006</c:v>
                </c:pt>
                <c:pt idx="1">
                  <c:v>26.029539470000003</c:v>
                </c:pt>
                <c:pt idx="2">
                  <c:v>17.353026313333334</c:v>
                </c:pt>
                <c:pt idx="3">
                  <c:v>13.014769735000002</c:v>
                </c:pt>
                <c:pt idx="4">
                  <c:v>10.411815788000002</c:v>
                </c:pt>
                <c:pt idx="5">
                  <c:v>8.6765131566666671</c:v>
                </c:pt>
                <c:pt idx="6">
                  <c:v>7.437011277142858</c:v>
                </c:pt>
                <c:pt idx="7">
                  <c:v>6.5073848675000008</c:v>
                </c:pt>
                <c:pt idx="8">
                  <c:v>5.7843421044444447</c:v>
                </c:pt>
                <c:pt idx="9">
                  <c:v>5.205907894000001</c:v>
                </c:pt>
                <c:pt idx="10">
                  <c:v>4.7326435400000006</c:v>
                </c:pt>
                <c:pt idx="11">
                  <c:v>4.3382565783333336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D1-4F08-B7DA-8748270A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02143"/>
        <c:axId val="1994206943"/>
      </c:scatterChart>
      <c:valAx>
        <c:axId val="19942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Parallel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06943"/>
        <c:crosses val="autoZero"/>
        <c:crossBetween val="midCat"/>
      </c:valAx>
      <c:valAx>
        <c:axId val="19942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0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82720865477652"/>
          <c:y val="0.17650411639624811"/>
          <c:w val="0.5381979779303856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C125.9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129396325459315"/>
          <c:h val="0.62329432779235938"/>
        </c:manualLayout>
      </c:layout>
      <c:scatterChart>
        <c:scatterStyle val="lineMarker"/>
        <c:varyColors val="0"/>
        <c:ser>
          <c:idx val="4"/>
          <c:order val="0"/>
          <c:tx>
            <c:strRef>
              <c:f>overhead!$B$1</c:f>
              <c:strCache>
                <c:ptCount val="1"/>
                <c:pt idx="0">
                  <c:v>process overhead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overhead!$A$2:$A$12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overhead!$B$2:$B$12</c:f>
              <c:numCache>
                <c:formatCode>General</c:formatCode>
                <c:ptCount val="11"/>
                <c:pt idx="0">
                  <c:v>0.76545979999999902</c:v>
                </c:pt>
                <c:pt idx="1">
                  <c:v>1.0698890999999999</c:v>
                </c:pt>
                <c:pt idx="2">
                  <c:v>1.4453305000000001</c:v>
                </c:pt>
                <c:pt idx="3">
                  <c:v>1.8386456</c:v>
                </c:pt>
                <c:pt idx="4">
                  <c:v>2.2262405999999899</c:v>
                </c:pt>
                <c:pt idx="5">
                  <c:v>2.6551450000000001</c:v>
                </c:pt>
                <c:pt idx="6">
                  <c:v>3.1681232999999902</c:v>
                </c:pt>
                <c:pt idx="7">
                  <c:v>3.6158980999999901</c:v>
                </c:pt>
                <c:pt idx="8">
                  <c:v>4.1104859999999901</c:v>
                </c:pt>
                <c:pt idx="9">
                  <c:v>4.7150444999999896</c:v>
                </c:pt>
                <c:pt idx="10">
                  <c:v>5.3805477999999898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3-4AA3-9572-2ECF72D97915}"/>
            </c:ext>
          </c:extLst>
        </c:ser>
        <c:ser>
          <c:idx val="2"/>
          <c:order val="1"/>
          <c:tx>
            <c:strRef>
              <c:f>analysis!$D$18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stats!$C$12:$M$12</c:f>
              <c:numCache>
                <c:formatCode>General</c:formatCode>
                <c:ptCount val="11"/>
                <c:pt idx="0">
                  <c:v>8.3134704999999993</c:v>
                </c:pt>
                <c:pt idx="1">
                  <c:v>7.8306506999999996</c:v>
                </c:pt>
                <c:pt idx="2">
                  <c:v>6.5385006000000025</c:v>
                </c:pt>
                <c:pt idx="3">
                  <c:v>5.4407470999999958</c:v>
                </c:pt>
                <c:pt idx="4">
                  <c:v>5.2934479999999979</c:v>
                </c:pt>
                <c:pt idx="5">
                  <c:v>5.0806442000000018</c:v>
                </c:pt>
                <c:pt idx="6">
                  <c:v>5.3755877999999981</c:v>
                </c:pt>
                <c:pt idx="7">
                  <c:v>4.9892503000000019</c:v>
                </c:pt>
                <c:pt idx="8">
                  <c:v>5.2989624000000006</c:v>
                </c:pt>
                <c:pt idx="9">
                  <c:v>6.2041790999999975</c:v>
                </c:pt>
                <c:pt idx="10">
                  <c:v>6.7715292999999974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2-4A92-8F08-1F8F5A4105E7}"/>
            </c:ext>
          </c:extLst>
        </c:ser>
        <c:ser>
          <c:idx val="3"/>
          <c:order val="2"/>
          <c:tx>
            <c:strRef>
              <c:f>analysis!$E$18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stats!$C$20:$M$20</c:f>
              <c:numCache>
                <c:formatCode>General</c:formatCode>
                <c:ptCount val="11"/>
                <c:pt idx="0">
                  <c:v>6.3838978999999991</c:v>
                </c:pt>
                <c:pt idx="1">
                  <c:v>5.2768933000000011</c:v>
                </c:pt>
                <c:pt idx="2">
                  <c:v>4.2269524999999994</c:v>
                </c:pt>
                <c:pt idx="3">
                  <c:v>3.8512020000000007</c:v>
                </c:pt>
                <c:pt idx="4">
                  <c:v>4.1172601000000029</c:v>
                </c:pt>
                <c:pt idx="5">
                  <c:v>4.2303776999999982</c:v>
                </c:pt>
                <c:pt idx="6">
                  <c:v>3.9356559000000004</c:v>
                </c:pt>
                <c:pt idx="7">
                  <c:v>4.1395460999999969</c:v>
                </c:pt>
                <c:pt idx="8">
                  <c:v>4.5674430999999984</c:v>
                </c:pt>
                <c:pt idx="9">
                  <c:v>4.8804007999999968</c:v>
                </c:pt>
                <c:pt idx="10">
                  <c:v>5.501992499999993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2-4A92-8F08-1F8F5A4105E7}"/>
            </c:ext>
          </c:extLst>
        </c:ser>
        <c:ser>
          <c:idx val="0"/>
          <c:order val="3"/>
          <c:tx>
            <c:strRef>
              <c:f>analysis!$B$18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analysis!$B$20:$B$30</c:f>
              <c:numCache>
                <c:formatCode>General</c:formatCode>
                <c:ptCount val="11"/>
                <c:pt idx="0">
                  <c:v>7.6553601200000001</c:v>
                </c:pt>
                <c:pt idx="1">
                  <c:v>6.0749056399999999</c:v>
                </c:pt>
                <c:pt idx="2">
                  <c:v>5.2261890600000003</c:v>
                </c:pt>
                <c:pt idx="3">
                  <c:v>4.4682413400000005</c:v>
                </c:pt>
                <c:pt idx="4">
                  <c:v>4.8336127199999996</c:v>
                </c:pt>
                <c:pt idx="5">
                  <c:v>4.5107840399999999</c:v>
                </c:pt>
                <c:pt idx="6">
                  <c:v>4.8329802599999994</c:v>
                </c:pt>
                <c:pt idx="7">
                  <c:v>4.7667016200000019</c:v>
                </c:pt>
                <c:pt idx="8">
                  <c:v>4.8556747799999984</c:v>
                </c:pt>
                <c:pt idx="9">
                  <c:v>5.431595259999999</c:v>
                </c:pt>
                <c:pt idx="10">
                  <c:v>6.0174067199999968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4-41C7-8A40-C994D14940F8}"/>
            </c:ext>
          </c:extLst>
        </c:ser>
        <c:ser>
          <c:idx val="1"/>
          <c:order val="4"/>
          <c:tx>
            <c:strRef>
              <c:f>analysis!$C$18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analysis!$C$19:$C$30</c:f>
              <c:numCache>
                <c:formatCode>General</c:formatCode>
                <c:ptCount val="12"/>
                <c:pt idx="0">
                  <c:v>12.531592059999999</c:v>
                </c:pt>
                <c:pt idx="1">
                  <c:v>6.2657960299999997</c:v>
                </c:pt>
                <c:pt idx="2">
                  <c:v>4.1771973533333329</c:v>
                </c:pt>
                <c:pt idx="3">
                  <c:v>3.1328980149999999</c:v>
                </c:pt>
                <c:pt idx="4">
                  <c:v>2.5063184119999997</c:v>
                </c:pt>
                <c:pt idx="5">
                  <c:v>2.0885986766666664</c:v>
                </c:pt>
                <c:pt idx="6">
                  <c:v>1.790227437142857</c:v>
                </c:pt>
                <c:pt idx="7">
                  <c:v>1.5664490074999999</c:v>
                </c:pt>
                <c:pt idx="8">
                  <c:v>1.3923991177777777</c:v>
                </c:pt>
                <c:pt idx="9">
                  <c:v>1.2531592059999999</c:v>
                </c:pt>
                <c:pt idx="10">
                  <c:v>1.1392356418181817</c:v>
                </c:pt>
                <c:pt idx="11">
                  <c:v>1.0442993383333332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4-41C7-8A40-C994D149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92799"/>
        <c:axId val="962188959"/>
      </c:scatterChart>
      <c:valAx>
        <c:axId val="9621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Parallel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88959"/>
        <c:crosses val="autoZero"/>
        <c:crossBetween val="midCat"/>
      </c:valAx>
      <c:valAx>
        <c:axId val="962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251321898781"/>
          <c:y val="0.17187452896129962"/>
          <c:w val="0.8171137023181223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gen200_p0.9_44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862729658792655"/>
          <c:h val="0.62329432779235938"/>
        </c:manualLayout>
      </c:layout>
      <c:scatterChart>
        <c:scatterStyle val="lineMarker"/>
        <c:varyColors val="0"/>
        <c:ser>
          <c:idx val="2"/>
          <c:order val="0"/>
          <c:tx>
            <c:strRef>
              <c:f>analysis!$D$34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analysis!$A$36:$A$46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stats!$C$13:$M$13</c:f>
              <c:numCache>
                <c:formatCode>General</c:formatCode>
                <c:ptCount val="11"/>
                <c:pt idx="0">
                  <c:v>265.89221180000004</c:v>
                </c:pt>
                <c:pt idx="1">
                  <c:v>190.57245719999992</c:v>
                </c:pt>
                <c:pt idx="2">
                  <c:v>206.38845030000004</c:v>
                </c:pt>
                <c:pt idx="3">
                  <c:v>181.88861789999987</c:v>
                </c:pt>
                <c:pt idx="4">
                  <c:v>133.89200370000003</c:v>
                </c:pt>
                <c:pt idx="5">
                  <c:v>136.17725919999998</c:v>
                </c:pt>
                <c:pt idx="6">
                  <c:v>140.93332880000003</c:v>
                </c:pt>
                <c:pt idx="7">
                  <c:v>123.23452350000002</c:v>
                </c:pt>
                <c:pt idx="8">
                  <c:v>102.55419239999992</c:v>
                </c:pt>
                <c:pt idx="9">
                  <c:v>142.59185019999995</c:v>
                </c:pt>
                <c:pt idx="10">
                  <c:v>142.55619150000007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0-4B26-9A2E-2E4E3DD80A9F}"/>
            </c:ext>
          </c:extLst>
        </c:ser>
        <c:ser>
          <c:idx val="3"/>
          <c:order val="1"/>
          <c:tx>
            <c:strRef>
              <c:f>analysis!$E$34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analysis!$A$36:$A$46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stats!$C$21:$M$21</c:f>
              <c:numCache>
                <c:formatCode>General</c:formatCode>
                <c:ptCount val="11"/>
                <c:pt idx="0">
                  <c:v>115.57374540000001</c:v>
                </c:pt>
                <c:pt idx="1">
                  <c:v>76.545735599999944</c:v>
                </c:pt>
                <c:pt idx="2">
                  <c:v>22.774060100000042</c:v>
                </c:pt>
                <c:pt idx="3">
                  <c:v>60.24469739999995</c:v>
                </c:pt>
                <c:pt idx="4">
                  <c:v>76.162120300000197</c:v>
                </c:pt>
                <c:pt idx="5">
                  <c:v>36.319840200000044</c:v>
                </c:pt>
                <c:pt idx="6">
                  <c:v>82.063538499999822</c:v>
                </c:pt>
                <c:pt idx="7">
                  <c:v>59.886113100000102</c:v>
                </c:pt>
                <c:pt idx="8">
                  <c:v>19.074022500000183</c:v>
                </c:pt>
                <c:pt idx="9">
                  <c:v>68.497168399999964</c:v>
                </c:pt>
                <c:pt idx="10">
                  <c:v>76.856800900000053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0-4B26-9A2E-2E4E3DD80A9F}"/>
            </c:ext>
          </c:extLst>
        </c:ser>
        <c:ser>
          <c:idx val="0"/>
          <c:order val="2"/>
          <c:tx>
            <c:strRef>
              <c:f>analysis!$B$34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analysis!$A$36:$A$46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analysis!$B$36:$B$46</c:f>
              <c:numCache>
                <c:formatCode>General</c:formatCode>
                <c:ptCount val="11"/>
                <c:pt idx="0">
                  <c:v>211.02242792000001</c:v>
                </c:pt>
                <c:pt idx="1">
                  <c:v>160.68080765999997</c:v>
                </c:pt>
                <c:pt idx="2">
                  <c:v>123.98160465999995</c:v>
                </c:pt>
                <c:pt idx="3">
                  <c:v>119.75050555999992</c:v>
                </c:pt>
                <c:pt idx="4">
                  <c:v>105.71525004000009</c:v>
                </c:pt>
                <c:pt idx="5">
                  <c:v>73.038607879999972</c:v>
                </c:pt>
                <c:pt idx="6">
                  <c:v>105.13288101999997</c:v>
                </c:pt>
                <c:pt idx="7">
                  <c:v>93.608647460000014</c:v>
                </c:pt>
                <c:pt idx="8">
                  <c:v>61.834615760000041</c:v>
                </c:pt>
                <c:pt idx="9">
                  <c:v>99.558011440000016</c:v>
                </c:pt>
                <c:pt idx="10">
                  <c:v>96.208098240000069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5-446A-94FB-C16D66EFF234}"/>
            </c:ext>
          </c:extLst>
        </c:ser>
        <c:ser>
          <c:idx val="1"/>
          <c:order val="3"/>
          <c:tx>
            <c:strRef>
              <c:f>analysis!$C$34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analysis!$C$35:$C$46</c:f>
              <c:numCache>
                <c:formatCode>General</c:formatCode>
                <c:ptCount val="12"/>
                <c:pt idx="0">
                  <c:v>384.36702208000003</c:v>
                </c:pt>
                <c:pt idx="1">
                  <c:v>192.18351104000001</c:v>
                </c:pt>
                <c:pt idx="2">
                  <c:v>128.12234069333334</c:v>
                </c:pt>
                <c:pt idx="3">
                  <c:v>96.091755520000007</c:v>
                </c:pt>
                <c:pt idx="4">
                  <c:v>76.873404416</c:v>
                </c:pt>
                <c:pt idx="5">
                  <c:v>64.061170346666671</c:v>
                </c:pt>
                <c:pt idx="6">
                  <c:v>54.909574582857147</c:v>
                </c:pt>
                <c:pt idx="7">
                  <c:v>48.045877760000003</c:v>
                </c:pt>
                <c:pt idx="8">
                  <c:v>42.707446897777778</c:v>
                </c:pt>
                <c:pt idx="9">
                  <c:v>38.436702208</c:v>
                </c:pt>
                <c:pt idx="10">
                  <c:v>34.942456552727272</c:v>
                </c:pt>
                <c:pt idx="11">
                  <c:v>32.030585173333336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5-446A-94FB-C16D66EF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8751"/>
        <c:axId val="118380591"/>
      </c:scatterChart>
      <c:valAx>
        <c:axId val="11838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Parallel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0591"/>
        <c:crosses val="autoZero"/>
        <c:crossBetween val="midCat"/>
      </c:valAx>
      <c:valAx>
        <c:axId val="1183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04931570730763"/>
          <c:y val="0.17634134340269267"/>
          <c:w val="0.5381979779303856"/>
          <c:h val="7.537739873868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p_hat300-3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862729658792655"/>
          <c:h val="0.63718321668124822"/>
        </c:manualLayout>
      </c:layout>
      <c:scatterChart>
        <c:scatterStyle val="lineMarker"/>
        <c:varyColors val="0"/>
        <c:ser>
          <c:idx val="2"/>
          <c:order val="0"/>
          <c:tx>
            <c:strRef>
              <c:f>analysis!$D$50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analysis!$A$52:$A$62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stats!$C$15:$M$15</c:f>
              <c:numCache>
                <c:formatCode>General</c:formatCode>
                <c:ptCount val="11"/>
                <c:pt idx="0">
                  <c:v>120.61965839999993</c:v>
                </c:pt>
                <c:pt idx="1">
                  <c:v>93.621734500000002</c:v>
                </c:pt>
                <c:pt idx="2">
                  <c:v>65.834188499999982</c:v>
                </c:pt>
                <c:pt idx="3">
                  <c:v>74.171338600000126</c:v>
                </c:pt>
                <c:pt idx="4">
                  <c:v>57.110161399999924</c:v>
                </c:pt>
                <c:pt idx="5">
                  <c:v>61.881113599999935</c:v>
                </c:pt>
                <c:pt idx="6">
                  <c:v>63.153309999999692</c:v>
                </c:pt>
                <c:pt idx="7">
                  <c:v>54.723624299999756</c:v>
                </c:pt>
                <c:pt idx="8">
                  <c:v>52.769402699999773</c:v>
                </c:pt>
                <c:pt idx="9">
                  <c:v>49.370862300000226</c:v>
                </c:pt>
                <c:pt idx="10">
                  <c:v>49.634131499999967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8-43B8-8F69-E382BDEE4CA2}"/>
            </c:ext>
          </c:extLst>
        </c:ser>
        <c:ser>
          <c:idx val="3"/>
          <c:order val="1"/>
          <c:tx>
            <c:strRef>
              <c:f>analysis!$E$50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analysis!$A$52:$A$62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stats!$C$23:$M$23</c:f>
              <c:numCache>
                <c:formatCode>General</c:formatCode>
                <c:ptCount val="11"/>
                <c:pt idx="0">
                  <c:v>98.641673800000262</c:v>
                </c:pt>
                <c:pt idx="1">
                  <c:v>79.364034700000047</c:v>
                </c:pt>
                <c:pt idx="2">
                  <c:v>59.603720000000067</c:v>
                </c:pt>
                <c:pt idx="3">
                  <c:v>54.417773300000135</c:v>
                </c:pt>
                <c:pt idx="4">
                  <c:v>50.809918699999798</c:v>
                </c:pt>
                <c:pt idx="5">
                  <c:v>49.776392700000088</c:v>
                </c:pt>
                <c:pt idx="6">
                  <c:v>44.612251600000036</c:v>
                </c:pt>
                <c:pt idx="7">
                  <c:v>50.642447000000175</c:v>
                </c:pt>
                <c:pt idx="8">
                  <c:v>46.051498100000117</c:v>
                </c:pt>
                <c:pt idx="9">
                  <c:v>44.824400399999831</c:v>
                </c:pt>
                <c:pt idx="10">
                  <c:v>41.269539399999758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8-43B8-8F69-E382BDEE4CA2}"/>
            </c:ext>
          </c:extLst>
        </c:ser>
        <c:ser>
          <c:idx val="0"/>
          <c:order val="2"/>
          <c:tx>
            <c:strRef>
              <c:f>analysis!$B$50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analysis!$A$52:$A$62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analysis!$B$52:$B$62</c:f>
              <c:numCache>
                <c:formatCode>General</c:formatCode>
                <c:ptCount val="11"/>
                <c:pt idx="0">
                  <c:v>113.11850026000002</c:v>
                </c:pt>
                <c:pt idx="1">
                  <c:v>88.172982099999984</c:v>
                </c:pt>
                <c:pt idx="2">
                  <c:v>63.684638720000024</c:v>
                </c:pt>
                <c:pt idx="3">
                  <c:v>60.030551159999959</c:v>
                </c:pt>
                <c:pt idx="4">
                  <c:v>54.79866926000004</c:v>
                </c:pt>
                <c:pt idx="5">
                  <c:v>54.933053660000041</c:v>
                </c:pt>
                <c:pt idx="6">
                  <c:v>52.263233699999908</c:v>
                </c:pt>
                <c:pt idx="7">
                  <c:v>51.980084759999954</c:v>
                </c:pt>
                <c:pt idx="8">
                  <c:v>49.575882020000066</c:v>
                </c:pt>
                <c:pt idx="9">
                  <c:v>46.607459560000095</c:v>
                </c:pt>
                <c:pt idx="10">
                  <c:v>45.345682699999998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A-4A12-9E48-1722AFD0FD2A}"/>
            </c:ext>
          </c:extLst>
        </c:ser>
        <c:ser>
          <c:idx val="1"/>
          <c:order val="3"/>
          <c:tx>
            <c:strRef>
              <c:f>analysis!$C$50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analysis!$C$51:$C$62</c:f>
              <c:numCache>
                <c:formatCode>General</c:formatCode>
                <c:ptCount val="12"/>
                <c:pt idx="0">
                  <c:v>216.52673504000012</c:v>
                </c:pt>
                <c:pt idx="1">
                  <c:v>108.26336752000006</c:v>
                </c:pt>
                <c:pt idx="2">
                  <c:v>72.175578346666711</c:v>
                </c:pt>
                <c:pt idx="3">
                  <c:v>54.13168376000003</c:v>
                </c:pt>
                <c:pt idx="4">
                  <c:v>43.305347008000027</c:v>
                </c:pt>
                <c:pt idx="5">
                  <c:v>36.087789173333356</c:v>
                </c:pt>
                <c:pt idx="6">
                  <c:v>30.932390720000019</c:v>
                </c:pt>
                <c:pt idx="7">
                  <c:v>27.065841880000015</c:v>
                </c:pt>
                <c:pt idx="8">
                  <c:v>24.058526115555569</c:v>
                </c:pt>
                <c:pt idx="9">
                  <c:v>21.652673504000013</c:v>
                </c:pt>
                <c:pt idx="10">
                  <c:v>19.684248640000011</c:v>
                </c:pt>
                <c:pt idx="11">
                  <c:v>18.043894586666678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A-4A12-9E48-1722AFD0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89583"/>
        <c:axId val="974795823"/>
      </c:scatterChart>
      <c:valAx>
        <c:axId val="9747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Parallel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95823"/>
        <c:crosses val="autoZero"/>
        <c:crossBetween val="midCat"/>
      </c:valAx>
      <c:valAx>
        <c:axId val="9747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22049663816252"/>
          <c:y val="0.17187452896129962"/>
          <c:w val="0.5381979779303856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5850D-7CED-0A7D-9C8E-18485B2C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17</xdr:row>
      <xdr:rowOff>4762</xdr:rowOff>
    </xdr:from>
    <xdr:to>
      <xdr:col>13</xdr:col>
      <xdr:colOff>609599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B628A-C998-3383-C230-B13FD174B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33</xdr:row>
      <xdr:rowOff>4761</xdr:rowOff>
    </xdr:from>
    <xdr:to>
      <xdr:col>14</xdr:col>
      <xdr:colOff>0</xdr:colOff>
      <xdr:row>47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B80A1D-5A73-B770-EDD3-F2484596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176212</xdr:rowOff>
    </xdr:from>
    <xdr:to>
      <xdr:col>14</xdr:col>
      <xdr:colOff>0</xdr:colOff>
      <xdr:row>63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49C49-96F7-2221-0443-E4BDCA35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setter" refreshedDate="45048.753195370373" createdVersion="8" refreshedVersion="8" minRefreshableVersion="3" recordCount="21" xr:uid="{E197982F-9622-4B9D-96E0-D9564FF55D66}">
  <cacheSource type="worksheet">
    <worksheetSource name="results" sheet="analysis"/>
  </cacheSource>
  <cacheFields count="21">
    <cacheField name="Graph Name" numFmtId="0">
      <sharedItems count="5">
        <s v="brock200-1"/>
        <s v="C125.9"/>
        <s v="gen200_p0.9_44"/>
        <s v="inithx.i.3"/>
        <s v="p_hat300-3"/>
      </sharedItems>
    </cacheField>
    <cacheField name="# Vertices" numFmtId="0">
      <sharedItems containsSemiMixedTypes="0" containsString="0" containsNumber="1" containsInteger="1" minValue="125" maxValue="559"/>
    </cacheField>
    <cacheField name="# Edges" numFmtId="0">
      <sharedItems containsSemiMixedTypes="0" containsString="0" containsNumber="1" containsInteger="1" minValue="6963" maxValue="33390"/>
    </cacheField>
    <cacheField name="Density" numFmtId="0">
      <sharedItems containsSemiMixedTypes="0" containsString="0" containsNumber="1" minValue="8.9567263610774495E-2" maxValue="0.9"/>
    </cacheField>
    <cacheField name="Avg Degree" numFmtId="0">
      <sharedItems containsSemiMixedTypes="0" containsString="0" containsNumber="1" minValue="49.978533094812164" maxValue="222.6"/>
    </cacheField>
    <cacheField name="Max Degree" numFmtId="0">
      <sharedItems containsSemiMixedTypes="0" containsString="0" containsNumber="1" containsInteger="1" minValue="119" maxValue="542"/>
    </cacheField>
    <cacheField name="Min Degree" numFmtId="0">
      <sharedItems containsSemiMixedTypes="0" containsString="0" containsNumber="1" containsInteger="1" minValue="19" maxValue="168"/>
    </cacheField>
    <cacheField name="# Isolated" numFmtId="0">
      <sharedItems containsSemiMixedTypes="0" containsString="0" containsNumber="1" containsInteger="1" minValue="0" maxValue="0"/>
    </cacheField>
    <cacheField name="Max Clique" numFmtId="0">
      <sharedItems longText="1"/>
    </cacheField>
    <cacheField name="Seq Time" numFmtId="0">
      <sharedItems containsSemiMixedTypes="0" containsString="0" containsNumber="1" minValue="1.3057100000000044E-2" maxValue="543.1546664"/>
    </cacheField>
    <cacheField name="2" numFmtId="0">
      <sharedItems containsSemiMixedTypes="0" containsString="0" containsNumber="1" minValue="0.74275270000000004" maxValue="265.89221180000004"/>
    </cacheField>
    <cacheField name="3" numFmtId="0">
      <sharedItems containsSemiMixedTypes="0" containsString="0" containsNumber="1" minValue="1.1404472000000001" maxValue="190.57245719999992"/>
    </cacheField>
    <cacheField name="4" numFmtId="0">
      <sharedItems containsSemiMixedTypes="0" containsString="0" containsNumber="1" minValue="1.4562661000000001" maxValue="206.38845030000004"/>
    </cacheField>
    <cacheField name="5" numFmtId="0">
      <sharedItems containsSemiMixedTypes="0" containsString="0" containsNumber="1" minValue="1.8037027000000001" maxValue="181.88861789999987"/>
    </cacheField>
    <cacheField name="6" numFmtId="0">
      <sharedItems containsSemiMixedTypes="0" containsString="0" containsNumber="1" minValue="2.2370387999999997" maxValue="133.89200370000003"/>
    </cacheField>
    <cacheField name="7" numFmtId="0">
      <sharedItems containsSemiMixedTypes="0" containsString="0" containsNumber="1" minValue="2.6932069999999992" maxValue="136.17725919999998"/>
    </cacheField>
    <cacheField name="8" numFmtId="0">
      <sharedItems containsSemiMixedTypes="0" containsString="0" containsNumber="1" minValue="3.1096830000000004" maxValue="140.93332880000003"/>
    </cacheField>
    <cacheField name="9" numFmtId="0">
      <sharedItems containsSemiMixedTypes="0" containsString="0" containsNumber="1" minValue="3.6837225000000018" maxValue="123.23452350000002"/>
    </cacheField>
    <cacheField name="10" numFmtId="0">
      <sharedItems containsSemiMixedTypes="0" containsString="0" containsNumber="1" minValue="4.2136907000000008" maxValue="102.55419239999992"/>
    </cacheField>
    <cacheField name="11" numFmtId="0">
      <sharedItems containsSemiMixedTypes="0" containsString="0" containsNumber="1" minValue="4.8804007999999968" maxValue="142.59185019999995"/>
    </cacheField>
    <cacheField name="12" numFmtId="0">
      <sharedItems containsSemiMixedTypes="0" containsString="0" containsNumber="1" minValue="5.402119299999999" maxValue="142.5561915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200"/>
    <n v="14834"/>
    <n v="0.74542713567839192"/>
    <n v="148.34"/>
    <n v="165"/>
    <n v="130"/>
    <n v="0"/>
    <s v="{'18', '178', '150', '136', '134', '135', '93', '102', '92', '186', '85', '20', '108', '73', '90', '87', '94', '81', '39', '142', '68'}"/>
    <n v="51.1050532"/>
    <n v="30.544572299999999"/>
    <n v="26.229040199999986"/>
    <n v="24.516062900000009"/>
    <n v="21.712543299999993"/>
    <n v="17.937507399999987"/>
    <n v="18.696758499999987"/>
    <n v="17.22530230000001"/>
    <n v="19.580009799999971"/>
    <n v="20.800348499999984"/>
    <n v="17.361589299999991"/>
    <n v="18.722077000000013"/>
  </r>
  <r>
    <x v="0"/>
    <n v="200"/>
    <n v="14834"/>
    <n v="0.74542713567839192"/>
    <n v="148.34"/>
    <n v="165"/>
    <n v="130"/>
    <n v="0"/>
    <s v="{'178', '186', '94', '90', '18', '92', '150', '136', '81', '108', '102', '134', '39', '73', '85', '135', '142', '93', '68', '87', '20'}"/>
    <n v="50.379472800000002"/>
    <n v="36.142101300000007"/>
    <n v="27.068398700000017"/>
    <n v="24.730983899999984"/>
    <n v="20.657880699999993"/>
    <n v="19.441072700000007"/>
    <n v="17.015720699999974"/>
    <n v="23.562223999999958"/>
    <n v="18.33203229999998"/>
    <n v="18.235987099999988"/>
    <n v="17.904736700000001"/>
    <n v="16.416619799999978"/>
  </r>
  <r>
    <x v="0"/>
    <n v="200"/>
    <n v="14834"/>
    <n v="0.74542713567839192"/>
    <n v="148.34"/>
    <n v="165"/>
    <n v="130"/>
    <n v="0"/>
    <s v="{'85', '150', '90', '186', '39', '135', '108', '73', '68', '87', '102', '136', '18', '142', '178', '20', '94', '134', '81', '92', '93'}"/>
    <n v="52.702472300000011"/>
    <n v="37.140156100000013"/>
    <n v="28.558343600000001"/>
    <n v="27.61491620000001"/>
    <n v="22.16786479999999"/>
    <n v="22.864037599999989"/>
    <n v="19.960138699999959"/>
    <n v="20.912714199999982"/>
    <n v="20.728392600000006"/>
    <n v="19.389201499999956"/>
    <n v="18.26418080000002"/>
    <n v="17.317982000000029"/>
  </r>
  <r>
    <x v="0"/>
    <n v="200"/>
    <n v="14834"/>
    <n v="0.74542713567839192"/>
    <n v="148.34"/>
    <n v="165"/>
    <n v="130"/>
    <n v="0"/>
    <s v="{'92', '18', '73', '93', '108', '186', '90', '178', '102', '142', '87', '81', '20', '150', '68', '94', '85', '39', '135', '136', '134'}"/>
    <n v="51.65899619999999"/>
    <n v="31.556225699999999"/>
    <n v="31.224784900000003"/>
    <n v="22.98505879999999"/>
    <n v="20.278749000000005"/>
    <n v="21.68201430000002"/>
    <n v="22.571893799999998"/>
    <n v="19.008793200000014"/>
    <n v="20.873232099999996"/>
    <n v="19.44027779999999"/>
    <n v="17.653348999999992"/>
    <n v="16.519897399999991"/>
  </r>
  <r>
    <x v="0"/>
    <n v="200"/>
    <n v="14834"/>
    <n v="0.74542713567839192"/>
    <n v="148.34"/>
    <n v="165"/>
    <n v="130"/>
    <n v="0"/>
    <s v="{'73', '94', '20', '108', '87', '68', '136', '92', '150', '18', '81', '90', '134', '142', '178', '39', '85', '93', '102', '186', '135'}"/>
    <n v="54.449400200000014"/>
    <n v="35.875784699999997"/>
    <n v="25.435663699999992"/>
    <n v="25.011844300000007"/>
    <n v="21.908081799999991"/>
    <n v="21.059386700000005"/>
    <n v="20.41746489999997"/>
    <n v="21.27557760000002"/>
    <n v="19.670063400000004"/>
    <n v="18.358535399999994"/>
    <n v="17.495886100000007"/>
    <n v="15.827872899999988"/>
  </r>
  <r>
    <x v="1"/>
    <n v="125"/>
    <n v="6963"/>
    <n v="0.89845161290322584"/>
    <n v="111.408"/>
    <n v="119"/>
    <n v="102"/>
    <n v="0"/>
    <s v="{'44', '18', '117', '34', '2', '25', '31', '101', '5', '82', '17', '85', '24', '110', '48', '115', '125', '54', '121', '19', '9', '29', '11', '49', '77', '93', '70', '122', '71', '79', '92', '81', '1', '123'}"/>
    <n v="12.9283512"/>
    <n v="6.3838978999999991"/>
    <n v="5.8071900999999997"/>
    <n v="4.9323304999999991"/>
    <n v="4.2534172000000012"/>
    <n v="5.102697500000005"/>
    <n v="4.2303776999999982"/>
    <n v="4.677045200000002"/>
    <n v="4.9892503000000019"/>
    <n v="4.8975573999999966"/>
    <n v="4.8804007999999968"/>
    <n v="5.501992499999993"/>
  </r>
  <r>
    <x v="1"/>
    <n v="125"/>
    <n v="6963"/>
    <n v="0.89845161290322584"/>
    <n v="111.408"/>
    <n v="119"/>
    <n v="102"/>
    <n v="0"/>
    <s v="{'104', '54', '55', '122', '9', '66', '1', '70', '111', '49', '79', '25', '68', '117', '11', '103', '96', '19', '125', '33', '114', '52', '110', '44', '85', '7', '82', '93', '98', '13', '34', '22', '80', '29'}"/>
    <n v="10.959697"/>
    <n v="7.2778488999999986"/>
    <n v="5.3798348000000011"/>
    <n v="5.0459306999999995"/>
    <n v="3.8512020000000007"/>
    <n v="4.826036699999996"/>
    <n v="5.0806442000000018"/>
    <n v="5.3755877999999981"/>
    <n v="4.8433088000000026"/>
    <n v="4.5674430999999984"/>
    <n v="5.350787000000004"/>
    <n v="5.5237176999999988"/>
  </r>
  <r>
    <x v="1"/>
    <n v="125"/>
    <n v="6963"/>
    <n v="0.89845161290322584"/>
    <n v="111.408"/>
    <n v="119"/>
    <n v="102"/>
    <n v="0"/>
    <s v="{'123', '125', '19', '110', '2', '115', '49', '31', '122', '70', '24', '79', '85', '34', '44', '17', '29', '82', '11', '117', '25', '71', '121', '5', '18', '54', '9', '77', '81', '48', '92', '1', '101', '93'}"/>
    <n v="12.1616789"/>
    <n v="8.3134704999999993"/>
    <n v="7.8306506999999996"/>
    <n v="6.5385006000000025"/>
    <n v="4.424120600000002"/>
    <n v="5.2934479999999979"/>
    <n v="4.3575340000000011"/>
    <n v="5.0395988000000003"/>
    <n v="4.910822600000003"/>
    <n v="4.7687509999999946"/>
    <n v="5.5249036999999959"/>
    <n v="6.075747199999995"/>
  </r>
  <r>
    <x v="1"/>
    <n v="125"/>
    <n v="6963"/>
    <n v="0.89845161290322584"/>
    <n v="111.408"/>
    <n v="119"/>
    <n v="102"/>
    <n v="0"/>
    <s v="{'117', '55', '79', '52', '80', '96', '44', '17', '125', '14', '29', '91', '114', '1', '45', '82', '77', '5', '121', '110', '103', '104', '98', '31', '49', '25', '19', '11', '34', '66', '122', '9', '70', '85'}"/>
    <n v="13.8369783"/>
    <n v="8.2294399000000009"/>
    <n v="6.0799592999999987"/>
    <n v="4.2269524999999994"/>
    <n v="4.371719800000001"/>
    <n v="4.8286212999999947"/>
    <n v="4.249639099999996"/>
    <n v="3.9356559000000004"/>
    <n v="4.1395460999999969"/>
    <n v="4.7456600000000009"/>
    <n v="5.1977057000000002"/>
    <n v="6.2140468999999996"/>
  </r>
  <r>
    <x v="1"/>
    <n v="125"/>
    <n v="6963"/>
    <n v="0.89845161290322584"/>
    <n v="111.408"/>
    <n v="119"/>
    <n v="102"/>
    <n v="0"/>
    <s v="{'125', '79', '22', '111', '55', '25', '122', '103', '49', '82', '19', '29', '114', '93', '117', '33', '66', '85', '80', '54', '13', '68', '11', '70', '52', '44', '1', '98', '7', '96', '34', '110', '9', '104'}"/>
    <n v="12.771254899999999"/>
    <n v="8.0721433999999999"/>
    <n v="5.2768933000000011"/>
    <n v="5.3872309999999999"/>
    <n v="5.4407470999999958"/>
    <n v="4.1172601000000029"/>
    <n v="4.6357252000000031"/>
    <n v="5.137013599999996"/>
    <n v="4.9505803000000057"/>
    <n v="5.2989624000000006"/>
    <n v="6.2041790999999975"/>
    <n v="6.7715292999999974"/>
  </r>
  <r>
    <x v="2"/>
    <n v="200"/>
    <n v="17910"/>
    <n v="0.9"/>
    <n v="179.1"/>
    <n v="190"/>
    <n v="165"/>
    <n v="0"/>
    <s v="{'72', '123', '186', '65', '13', '190', '151', '102', '97', '166', '132', '156', '38', '84', '67', '146', '149', '46', '34', '141', '150', '105', '100', '170', '29', '82', '42', '108', '120', '75', '119', '117', '127', '180', '193', '20', '195', '94', '81', '129', '138', '40', '47', '93'}"/>
    <n v="168.49519659999999"/>
    <n v="115.57374540000001"/>
    <n v="76.545735599999944"/>
    <n v="206.38845030000004"/>
    <n v="60.24469739999995"/>
    <n v="133.89200370000003"/>
    <n v="36.319840200000044"/>
    <n v="86.759015200000022"/>
    <n v="123.23452350000002"/>
    <n v="19.074022500000183"/>
    <n v="68.497168399999964"/>
    <n v="85.150112200000194"/>
  </r>
  <r>
    <x v="2"/>
    <n v="200"/>
    <n v="17910"/>
    <n v="0.9"/>
    <n v="179.1"/>
    <n v="190"/>
    <n v="165"/>
    <n v="0"/>
    <s v="{'72', '132', '146', '117', '46', '75', '170', '93', '195', '186', '151', '67', '180', '47', '193', '81', '84', '13', '150', '40', '94', '38', '29', '127', '138', '141', '82', '166', '156', '42', '100', '108', '102', '123', '34', '120', '65', '190', '149', '20', '97', '105', '129', '119'}"/>
    <n v="543.1546664"/>
    <n v="182.07680970000001"/>
    <n v="174.96391870000002"/>
    <n v="22.774060100000042"/>
    <n v="156.93837880000001"/>
    <n v="85.665378300000157"/>
    <n v="136.17725919999998"/>
    <n v="91.019412000000102"/>
    <n v="59.886113100000102"/>
    <n v="84.226021000000173"/>
    <n v="98.375751700000137"/>
    <n v="99.19905760000006"/>
  </r>
  <r>
    <x v="2"/>
    <n v="200"/>
    <n v="17910"/>
    <n v="0.9"/>
    <n v="179.1"/>
    <n v="190"/>
    <n v="165"/>
    <n v="0"/>
    <s v="{'46', '151', '84', '67', '42', '150', '180', '195', '138', '40', '105', '82', '38', '29', '93', '117', '146', '97', '190', '141', '156', '127', '65', '94', '170', '47', '20', '108', '72', '13', '75', '129', '81', '166', '120', '123', '149', '102', '186', '34', '100', '119', '193', '132'}"/>
    <n v="312.1768189"/>
    <n v="251.46363289999999"/>
    <n v="190.57245719999992"/>
    <n v="149.13031639999986"/>
    <n v="67.362444299999879"/>
    <n v="76.162120300000197"/>
    <n v="38.239040899999964"/>
    <n v="124.88911059999987"/>
    <n v="114.42539950000014"/>
    <n v="20.837605599999961"/>
    <n v="142.59185019999995"/>
    <n v="77.278328999999985"/>
  </r>
  <r>
    <x v="2"/>
    <n v="200"/>
    <n v="17910"/>
    <n v="0.9"/>
    <n v="179.1"/>
    <n v="190"/>
    <n v="165"/>
    <n v="0"/>
    <s v="{'82', '141', '105', '13', '180', '40', '81', '67', '20', '170', '123', '120', '195', '58', '138', '84', '186', '97', '38', '119', '42', '127', '46', '166', '75', '34', '108', '117', '29', '190', '150', '65', '132', '146', '193', '129', '93', '149', '156', '100', '151', '94', '72', '102'}"/>
    <n v="486.22789"/>
    <n v="240.10573980000004"/>
    <n v="183.06787009999994"/>
    <n v="137.9165665999999"/>
    <n v="181.88861789999987"/>
    <n v="133.19638430000009"/>
    <n v="71.288736499999914"/>
    <n v="82.063538499999822"/>
    <n v="93.891308600000002"/>
    <n v="82.481237299999975"/>
    <n v="113.53833129999998"/>
    <n v="142.55619150000007"/>
  </r>
  <r>
    <x v="2"/>
    <n v="200"/>
    <n v="17910"/>
    <n v="0.9"/>
    <n v="179.1"/>
    <n v="190"/>
    <n v="165"/>
    <n v="0"/>
    <s v="{'119', '102', '123', '170', '117', '146', '40', '141', '84', '13', '129', '120', '20', '65', '108', '138', '193', '82', '186', '132', '47', '105', '151', '34', '75', '97', '127', '149', '166', '150', '156', '195', '42', '46', '29', '81', '100', '67', '94', '38', '72', '190', '93', '180'}"/>
    <n v="411.78053849999998"/>
    <n v="265.89221180000004"/>
    <n v="178.25405669999998"/>
    <n v="103.6986298999999"/>
    <n v="132.31838939999989"/>
    <n v="99.660363599999982"/>
    <n v="83.16816259999996"/>
    <n v="140.93332880000003"/>
    <n v="76.605892599999834"/>
    <n v="102.55419239999992"/>
    <n v="74.786955600000056"/>
    <n v="76.856800900000053"/>
  </r>
  <r>
    <x v="3"/>
    <n v="559"/>
    <n v="13969"/>
    <n v="8.9567263610774495E-2"/>
    <n v="49.978533094812164"/>
    <n v="542"/>
    <n v="19"/>
    <n v="0"/>
    <s v="{'78', '2', '111', '4', '15', '1', '75', '76', '5', '12', '7', '10', '14', '108', '11', '6', '16', '93', '13', '79', '8', '124', '125', '92', '77', '3', '80', '119', '123', '96', '9'}"/>
    <n v="1.3057100000000044E-2"/>
    <n v="0.74275270000000004"/>
    <n v="1.1404472000000001"/>
    <n v="1.4562661000000001"/>
    <n v="1.8037027000000001"/>
    <n v="2.2370387999999997"/>
    <n v="2.6932069999999992"/>
    <n v="3.1096830000000004"/>
    <n v="3.6837225000000018"/>
    <n v="4.2136907000000008"/>
    <n v="4.949758199999998"/>
    <n v="5.402119299999999"/>
  </r>
  <r>
    <x v="4"/>
    <n v="300"/>
    <n v="33390"/>
    <n v="0.74448160535117058"/>
    <n v="222.6"/>
    <n v="267"/>
    <n v="168"/>
    <n v="0"/>
    <s v="{'290', '190', '4', '76', '21', '273', '98', '205', '239', '166', '176', '49', '298', '33', '221', '149', '247', '293', '252', '28', '174', '255', '226', '199', '299', '219', '139', '56', '18', '89', '20', '245', '235', '48', '138', '40'}"/>
    <n v="219.95678180000004"/>
    <n v="113.97348319999992"/>
    <n v="93.621734500000002"/>
    <n v="65.834188499999982"/>
    <n v="74.171338600000126"/>
    <n v="56.089330900000277"/>
    <n v="61.881113599999935"/>
    <n v="63.153309999999692"/>
    <n v="54.723624299999756"/>
    <n v="46.051498100000117"/>
    <n v="47.365348700000141"/>
    <n v="49.634131499999967"/>
  </r>
  <r>
    <x v="4"/>
    <n v="300"/>
    <n v="33390"/>
    <n v="0.74448160535117058"/>
    <n v="222.6"/>
    <n v="267"/>
    <n v="168"/>
    <n v="0"/>
    <s v="{'21', '299', '235', '290', '219', '33', '139', '174', '89', '176', '40', '293', '138', '28', '18', '166', '247', '255', '298', '252', '205', '239', '48', '98', '273', '49', '76', '199', '221', '190', '149', '20', '56', '226', '245', '4'}"/>
    <n v="228.95718370000031"/>
    <n v="118.16523370000004"/>
    <n v="92.694681400000263"/>
    <n v="65.493257999999969"/>
    <n v="57.668831199999659"/>
    <n v="56.898363700000118"/>
    <n v="52.076313300000038"/>
    <n v="50.255139599999893"/>
    <n v="50.642447000000175"/>
    <n v="52.769402699999773"/>
    <n v="44.999287600000116"/>
    <n v="45.540230699999938"/>
  </r>
  <r>
    <x v="4"/>
    <n v="300"/>
    <n v="33390"/>
    <n v="0.74448160535117058"/>
    <n v="222.6"/>
    <n v="267"/>
    <n v="168"/>
    <n v="0"/>
    <s v="{'48', '199', '56', '252', '293', '138', '40', '226', '49', '247', '219', '190', '33', '139', '21', '28', '245', '273', '20', '89', '176', '298', '174', '18', '166', '205', '4', '299', '149', '76', '221', '239', '98', '235', '290', '255'}"/>
    <n v="217.34296360000008"/>
    <n v="98.641673800000262"/>
    <n v="90.168812099999741"/>
    <n v="59.603720000000067"/>
    <n v="54.417773300000135"/>
    <n v="57.110161399999924"/>
    <n v="56.892905600000176"/>
    <n v="51.585109900000134"/>
    <n v="50.87260409999999"/>
    <n v="46.679716399999961"/>
    <n v="44.824400399999831"/>
    <n v="41.269539399999758"/>
  </r>
  <r>
    <x v="4"/>
    <n v="300"/>
    <n v="33390"/>
    <n v="0.74448160535117058"/>
    <n v="222.6"/>
    <n v="267"/>
    <n v="168"/>
    <n v="0"/>
    <s v="{'21', '33', '40', '20', '28', '299', '139', '199', '76', '138', '4', '239', '18', '48', '252', '166', '221', '219', '98', '174', '190', '247', '293', '89', '245', '255', '290', '49', '235', '298', '176', '205', '226', '149', '273', '56'}"/>
    <n v="217.58076690000007"/>
    <n v="114.19245219999993"/>
    <n v="85.015647799999897"/>
    <n v="64.094119299999875"/>
    <n v="57.381884599999921"/>
    <n v="50.809918699999798"/>
    <n v="54.03854309999997"/>
    <n v="51.710357399999793"/>
    <n v="52.966373100000055"/>
    <n v="50.519722900000033"/>
    <n v="49.370862300000226"/>
    <n v="44.982846700000209"/>
  </r>
  <r>
    <x v="4"/>
    <n v="300"/>
    <n v="33390"/>
    <n v="0.74448160535117058"/>
    <n v="222.6"/>
    <n v="267"/>
    <n v="168"/>
    <n v="0"/>
    <s v="{'299', '48', '293', '174', '247', '21', '18', '56', '245', '33', '252', '76', '40', '219', '4', '199', '139', '298', '20', '138', '239', '28', '89', '273', '98', '221', '205', '255', '149', '166', '176', '235', '290', '49', '190', '226'}"/>
    <n v="198.79597920000015"/>
    <n v="120.61965839999993"/>
    <n v="79.364034700000047"/>
    <n v="63.397907800000212"/>
    <n v="56.512928099999954"/>
    <n v="53.085571600000094"/>
    <n v="49.776392700000088"/>
    <n v="44.612251600000036"/>
    <n v="50.695375299999796"/>
    <n v="51.859070000000429"/>
    <n v="46.477398800000174"/>
    <n v="45.301665200000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6C2B0-7FC6-49E6-8D92-BFDA62BEA9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M8" firstHeaderRow="0" firstDataRow="1" firstDataCol="1"/>
  <pivotFields count="21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eqTime" fld="9" subtotal="average" baseField="0" baseItem="0"/>
    <dataField name="Average of 2" fld="10" subtotal="average" baseField="0" baseItem="0"/>
    <dataField name="Average of 3" fld="11" subtotal="average" baseField="0" baseItem="0"/>
    <dataField name="Average of 4" fld="12" subtotal="average" baseField="0" baseItem="0"/>
    <dataField name="Average of 5" fld="13" subtotal="average" baseField="0" baseItem="0"/>
    <dataField name="Average of 6" fld="14" subtotal="average" baseField="0" baseItem="0"/>
    <dataField name="Average of 7" fld="15" subtotal="average" baseField="0" baseItem="0"/>
    <dataField name="Average of 8" fld="16" subtotal="average" baseField="0" baseItem="0"/>
    <dataField name="Average of 9" fld="17" subtotal="average" baseField="0" baseItem="0"/>
    <dataField name="Average of 10" fld="18" subtotal="average" baseField="0" baseItem="0"/>
    <dataField name="Average of 11" fld="19" subtotal="average" baseField="0" baseItem="0"/>
    <dataField name="Average of 12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C6D58-E0A0-4903-9A32-66B293CD36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8:M24" firstHeaderRow="0" firstDataRow="1" firstDataCol="1"/>
  <pivotFields count="21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in of Seq Time" fld="9" subtotal="min" baseField="0" baseItem="0"/>
    <dataField name="Min of 2" fld="10" subtotal="min" baseField="0" baseItem="0"/>
    <dataField name="Min of 3" fld="11" subtotal="min" baseField="0" baseItem="0"/>
    <dataField name="Min of 4" fld="12" subtotal="min" baseField="0" baseItem="0"/>
    <dataField name="Min of 5" fld="13" subtotal="min" baseField="0" baseItem="0"/>
    <dataField name="Min of 6" fld="14" subtotal="min" baseField="0" baseItem="0"/>
    <dataField name="Min of 7" fld="15" subtotal="min" baseField="0" baseItem="0"/>
    <dataField name="Min of 8" fld="16" subtotal="min" baseField="0" baseItem="0"/>
    <dataField name="Min of 9" fld="17" subtotal="min" baseField="0" baseItem="0"/>
    <dataField name="Min of 10" fld="18" subtotal="min" baseField="0" baseItem="0"/>
    <dataField name="Min of 11" fld="19" subtotal="min" baseField="0" baseItem="0"/>
    <dataField name="Min of 12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BBB57-67D8-4379-AE6E-73DC9A4ECB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M16" firstHeaderRow="0" firstDataRow="1" firstDataCol="1"/>
  <pivotFields count="21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ax of Seq Time" fld="9" subtotal="max" baseField="0" baseItem="0"/>
    <dataField name="Max of 2" fld="10" subtotal="max" baseField="0" baseItem="0"/>
    <dataField name="Max of 3" fld="11" subtotal="max" baseField="0" baseItem="0"/>
    <dataField name="Max of 4" fld="12" subtotal="max" baseField="0" baseItem="0"/>
    <dataField name="Max of 5" fld="13" subtotal="max" baseField="0" baseItem="0"/>
    <dataField name="Max of 6" fld="14" subtotal="max" baseField="0" baseItem="0"/>
    <dataField name="Max of 7" fld="15" subtotal="max" baseField="0" baseItem="0"/>
    <dataField name="Max of 8" fld="16" subtotal="max" baseField="0" baseItem="0"/>
    <dataField name="Max of 9" fld="17" subtotal="max" baseField="0" baseItem="0"/>
    <dataField name="Max of 10" fld="18" subtotal="max" baseField="0" baseItem="0"/>
    <dataField name="Max of 11" fld="19" subtotal="max" baseField="0" baseItem="0"/>
    <dataField name="Max of 12" fld="2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9AC116-3F83-46D6-AAD5-93D71EDCD969}" autoFormatId="16" applyNumberFormats="0" applyBorderFormats="0" applyFontFormats="0" applyPatternFormats="0" applyAlignmentFormats="0" applyWidthHeightFormats="0">
  <queryTableRefresh nextId="22">
    <queryTableFields count="21">
      <queryTableField id="1" name="Graph Name" tableColumnId="1"/>
      <queryTableField id="2" name="# Vertices" tableColumnId="2"/>
      <queryTableField id="3" name="# Edges" tableColumnId="3"/>
      <queryTableField id="4" name="Density" tableColumnId="4"/>
      <queryTableField id="5" name="Avg Degree" tableColumnId="5"/>
      <queryTableField id="6" name="Max Degree" tableColumnId="6"/>
      <queryTableField id="7" name="Min Degree" tableColumnId="7"/>
      <queryTableField id="8" name="# Isolated" tableColumnId="8"/>
      <queryTableField id="9" name="Max Clique" tableColumnId="9"/>
      <queryTableField id="10" name="Seq Time" tableColumnId="10"/>
      <queryTableField id="11" name="2" tableColumnId="11"/>
      <queryTableField id="12" name="3" tableColumnId="12"/>
      <queryTableField id="13" name="4" tableColumnId="13"/>
      <queryTableField id="14" name="5" tableColumnId="14"/>
      <queryTableField id="15" name="6" tableColumnId="15"/>
      <queryTableField id="16" name="7" tableColumnId="16"/>
      <queryTableField id="17" name="8" tableColumnId="17"/>
      <queryTableField id="18" name="9" tableColumnId="18"/>
      <queryTableField id="19" name="10" tableColumnId="19"/>
      <queryTableField id="20" name="11" tableColumnId="20"/>
      <queryTableField id="21" name="12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3A564-B931-4232-B458-DB6D7B3581D4}" name="results" displayName="results" ref="A1:U22" tableType="queryTable" totalsRowShown="0">
  <autoFilter ref="A1:U22" xr:uid="{6993A564-B931-4232-B458-DB6D7B3581D4}"/>
  <sortState xmlns:xlrd2="http://schemas.microsoft.com/office/spreadsheetml/2017/richdata2" ref="A2:U22">
    <sortCondition ref="A1:A22"/>
  </sortState>
  <tableColumns count="21">
    <tableColumn id="1" xr3:uid="{555B1F89-7171-4F47-9CD5-C649BCD5043C}" uniqueName="1" name="Graph Name" queryTableFieldId="1" dataDxfId="1"/>
    <tableColumn id="2" xr3:uid="{6FA52722-3491-47BE-9035-F489A92C04D3}" uniqueName="2" name="# Vertices" queryTableFieldId="2"/>
    <tableColumn id="3" xr3:uid="{5BFB393B-14C6-4904-854D-5E78C1CE8221}" uniqueName="3" name="# Edges" queryTableFieldId="3"/>
    <tableColumn id="4" xr3:uid="{3A636502-321B-41FF-9AB6-E29154489DD3}" uniqueName="4" name="Density" queryTableFieldId="4"/>
    <tableColumn id="5" xr3:uid="{484E3CEC-0FB0-4FCC-B22B-227F35B53BA0}" uniqueName="5" name="Avg Degree" queryTableFieldId="5"/>
    <tableColumn id="6" xr3:uid="{CE6F29C2-D255-49EF-84E2-D892992A81B9}" uniqueName="6" name="Max Degree" queryTableFieldId="6"/>
    <tableColumn id="7" xr3:uid="{9834B730-1F76-44E2-BD7B-3BBA8C522B32}" uniqueName="7" name="Min Degree" queryTableFieldId="7"/>
    <tableColumn id="8" xr3:uid="{B542F28E-71BD-4B14-BBD7-F3D2594D9177}" uniqueName="8" name="# Isolated" queryTableFieldId="8"/>
    <tableColumn id="9" xr3:uid="{848655D8-1AAF-4A68-B143-777E62D1233D}" uniqueName="9" name="Max Clique" queryTableFieldId="9" dataDxfId="0"/>
    <tableColumn id="10" xr3:uid="{B0EA27F5-53C6-4B06-A593-670E49355330}" uniqueName="10" name="Seq Time" queryTableFieldId="10"/>
    <tableColumn id="11" xr3:uid="{99605A3D-1057-4EC4-AFA6-7A5468A36369}" uniqueName="11" name="2" queryTableFieldId="11"/>
    <tableColumn id="12" xr3:uid="{7F7A420C-CDFB-4593-88CA-14ED3590E29D}" uniqueName="12" name="3" queryTableFieldId="12"/>
    <tableColumn id="13" xr3:uid="{4AA8E5DA-120C-4DCB-87C6-1DD876BFB69D}" uniqueName="13" name="4" queryTableFieldId="13"/>
    <tableColumn id="14" xr3:uid="{2EC258E3-BEAE-4BB7-98A6-48B0A1622E4E}" uniqueName="14" name="5" queryTableFieldId="14"/>
    <tableColumn id="15" xr3:uid="{57709888-F9FC-4746-8CC6-3D9199AF1601}" uniqueName="15" name="6" queryTableFieldId="15"/>
    <tableColumn id="16" xr3:uid="{2F21251F-060E-4C7D-9D1C-081EF4FEBFC1}" uniqueName="16" name="7" queryTableFieldId="16"/>
    <tableColumn id="17" xr3:uid="{075FA626-9C6A-4EB4-8ABA-FD1D86C076DF}" uniqueName="17" name="8" queryTableFieldId="17"/>
    <tableColumn id="18" xr3:uid="{1C543C06-71B9-4298-930E-B530C9FB7587}" uniqueName="18" name="9" queryTableFieldId="18"/>
    <tableColumn id="19" xr3:uid="{DF1B4093-599C-4ADD-98D1-AF3D431D92BC}" uniqueName="19" name="10" queryTableFieldId="19"/>
    <tableColumn id="20" xr3:uid="{EB73B7D2-D7FF-4ECE-AACB-A6DFF8E1F0CC}" uniqueName="20" name="11" queryTableFieldId="20"/>
    <tableColumn id="21" xr3:uid="{DFBA6C9A-3B5A-4F21-B05E-FED5A2CAFF3E}" uniqueName="21" name="12" queryTableFieldId="2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FCA304"/>
      </a:accent2>
      <a:accent3>
        <a:srgbClr val="E06A6A"/>
      </a:accent3>
      <a:accent4>
        <a:srgbClr val="86AF6C"/>
      </a:accent4>
      <a:accent5>
        <a:srgbClr val="BFBFB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7DBE-13D2-401F-9E2A-235FB7A16E41}">
  <dimension ref="A1:U22"/>
  <sheetViews>
    <sheetView workbookViewId="0">
      <selection activeCell="L28" sqref="L28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9.85546875" bestFit="1" customWidth="1"/>
    <col min="4" max="4" width="12" bestFit="1" customWidth="1"/>
    <col min="5" max="5" width="13.42578125" bestFit="1" customWidth="1"/>
    <col min="6" max="6" width="14" bestFit="1" customWidth="1"/>
    <col min="7" max="7" width="13.7109375" bestFit="1" customWidth="1"/>
    <col min="8" max="8" width="11.85546875" bestFit="1" customWidth="1"/>
    <col min="9" max="9" width="12.28515625" customWidth="1"/>
    <col min="1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23</v>
      </c>
      <c r="B2">
        <v>200</v>
      </c>
      <c r="C2">
        <v>14834</v>
      </c>
      <c r="D2">
        <v>0.74542713567839192</v>
      </c>
      <c r="E2">
        <v>148.34</v>
      </c>
      <c r="F2">
        <v>165</v>
      </c>
      <c r="G2">
        <v>130</v>
      </c>
      <c r="H2">
        <v>0</v>
      </c>
      <c r="I2" t="s">
        <v>24</v>
      </c>
      <c r="J2">
        <v>51.1050532</v>
      </c>
      <c r="K2">
        <v>30.544572299999999</v>
      </c>
      <c r="L2">
        <v>26.229040199999986</v>
      </c>
      <c r="M2">
        <v>24.516062900000009</v>
      </c>
      <c r="N2">
        <v>21.712543299999993</v>
      </c>
      <c r="O2">
        <v>17.937507399999987</v>
      </c>
      <c r="P2">
        <v>18.696758499999987</v>
      </c>
      <c r="Q2">
        <v>17.22530230000001</v>
      </c>
      <c r="R2">
        <v>19.580009799999971</v>
      </c>
      <c r="S2">
        <v>20.800348499999984</v>
      </c>
      <c r="T2">
        <v>17.361589299999991</v>
      </c>
      <c r="U2">
        <v>18.722077000000013</v>
      </c>
    </row>
    <row r="3" spans="1:21" x14ac:dyDescent="0.25">
      <c r="A3" t="s">
        <v>23</v>
      </c>
      <c r="B3">
        <v>200</v>
      </c>
      <c r="C3">
        <v>14834</v>
      </c>
      <c r="D3">
        <v>0.74542713567839192</v>
      </c>
      <c r="E3">
        <v>148.34</v>
      </c>
      <c r="F3">
        <v>165</v>
      </c>
      <c r="G3">
        <v>130</v>
      </c>
      <c r="H3">
        <v>0</v>
      </c>
      <c r="I3" t="s">
        <v>26</v>
      </c>
      <c r="J3">
        <v>50.379472800000002</v>
      </c>
      <c r="K3">
        <v>36.142101300000007</v>
      </c>
      <c r="L3">
        <v>27.068398700000017</v>
      </c>
      <c r="M3">
        <v>24.730983899999984</v>
      </c>
      <c r="N3">
        <v>20.657880699999993</v>
      </c>
      <c r="O3">
        <v>19.441072700000007</v>
      </c>
      <c r="P3">
        <v>17.015720699999974</v>
      </c>
      <c r="Q3">
        <v>23.562223999999958</v>
      </c>
      <c r="R3">
        <v>18.33203229999998</v>
      </c>
      <c r="S3">
        <v>18.235987099999988</v>
      </c>
      <c r="T3">
        <v>17.904736700000001</v>
      </c>
      <c r="U3">
        <v>16.416619799999978</v>
      </c>
    </row>
    <row r="4" spans="1:21" x14ac:dyDescent="0.25">
      <c r="A4" t="s">
        <v>23</v>
      </c>
      <c r="B4">
        <v>200</v>
      </c>
      <c r="C4">
        <v>14834</v>
      </c>
      <c r="D4">
        <v>0.74542713567839192</v>
      </c>
      <c r="E4">
        <v>148.34</v>
      </c>
      <c r="F4">
        <v>165</v>
      </c>
      <c r="G4">
        <v>130</v>
      </c>
      <c r="H4">
        <v>0</v>
      </c>
      <c r="I4" t="s">
        <v>28</v>
      </c>
      <c r="J4">
        <v>52.702472300000011</v>
      </c>
      <c r="K4">
        <v>37.140156100000013</v>
      </c>
      <c r="L4">
        <v>28.558343600000001</v>
      </c>
      <c r="M4">
        <v>27.61491620000001</v>
      </c>
      <c r="N4">
        <v>22.16786479999999</v>
      </c>
      <c r="O4">
        <v>22.864037599999989</v>
      </c>
      <c r="P4">
        <v>19.960138699999959</v>
      </c>
      <c r="Q4">
        <v>20.912714199999982</v>
      </c>
      <c r="R4">
        <v>20.728392600000006</v>
      </c>
      <c r="S4">
        <v>19.389201499999956</v>
      </c>
      <c r="T4">
        <v>18.26418080000002</v>
      </c>
      <c r="U4">
        <v>17.317982000000029</v>
      </c>
    </row>
    <row r="5" spans="1:21" x14ac:dyDescent="0.25">
      <c r="A5" t="s">
        <v>23</v>
      </c>
      <c r="B5">
        <v>200</v>
      </c>
      <c r="C5">
        <v>14834</v>
      </c>
      <c r="D5">
        <v>0.74542713567839192</v>
      </c>
      <c r="E5">
        <v>148.34</v>
      </c>
      <c r="F5">
        <v>165</v>
      </c>
      <c r="G5">
        <v>130</v>
      </c>
      <c r="H5">
        <v>0</v>
      </c>
      <c r="I5" t="s">
        <v>36</v>
      </c>
      <c r="J5">
        <v>51.65899619999999</v>
      </c>
      <c r="K5">
        <v>31.556225699999999</v>
      </c>
      <c r="L5">
        <v>31.224784900000003</v>
      </c>
      <c r="M5">
        <v>22.98505879999999</v>
      </c>
      <c r="N5">
        <v>20.278749000000005</v>
      </c>
      <c r="O5">
        <v>21.68201430000002</v>
      </c>
      <c r="P5">
        <v>22.571893799999998</v>
      </c>
      <c r="Q5">
        <v>19.008793200000014</v>
      </c>
      <c r="R5">
        <v>20.873232099999996</v>
      </c>
      <c r="S5">
        <v>19.44027779999999</v>
      </c>
      <c r="T5">
        <v>17.653348999999992</v>
      </c>
      <c r="U5">
        <v>16.519897399999991</v>
      </c>
    </row>
    <row r="6" spans="1:21" x14ac:dyDescent="0.25">
      <c r="A6" t="s">
        <v>23</v>
      </c>
      <c r="B6">
        <v>200</v>
      </c>
      <c r="C6">
        <v>14834</v>
      </c>
      <c r="D6">
        <v>0.74542713567839192</v>
      </c>
      <c r="E6">
        <v>148.34</v>
      </c>
      <c r="F6">
        <v>165</v>
      </c>
      <c r="G6">
        <v>130</v>
      </c>
      <c r="H6">
        <v>0</v>
      </c>
      <c r="I6" t="s">
        <v>40</v>
      </c>
      <c r="J6">
        <v>54.449400200000014</v>
      </c>
      <c r="K6">
        <v>35.875784699999997</v>
      </c>
      <c r="L6">
        <v>25.435663699999992</v>
      </c>
      <c r="M6">
        <v>25.011844300000007</v>
      </c>
      <c r="N6">
        <v>21.908081799999991</v>
      </c>
      <c r="O6">
        <v>21.059386700000005</v>
      </c>
      <c r="P6">
        <v>20.41746489999997</v>
      </c>
      <c r="Q6">
        <v>21.27557760000002</v>
      </c>
      <c r="R6">
        <v>19.670063400000004</v>
      </c>
      <c r="S6">
        <v>18.358535399999994</v>
      </c>
      <c r="T6">
        <v>17.495886100000007</v>
      </c>
      <c r="U6">
        <v>15.827872899999988</v>
      </c>
    </row>
    <row r="7" spans="1:21" x14ac:dyDescent="0.25">
      <c r="A7" t="s">
        <v>21</v>
      </c>
      <c r="B7">
        <v>125</v>
      </c>
      <c r="C7">
        <v>6963</v>
      </c>
      <c r="D7">
        <v>0.89845161290322584</v>
      </c>
      <c r="E7">
        <v>111.408</v>
      </c>
      <c r="F7">
        <v>119</v>
      </c>
      <c r="G7">
        <v>102</v>
      </c>
      <c r="H7">
        <v>0</v>
      </c>
      <c r="I7" t="s">
        <v>22</v>
      </c>
      <c r="J7">
        <v>12.9283512</v>
      </c>
      <c r="K7">
        <v>6.3838978999999991</v>
      </c>
      <c r="L7">
        <v>5.8071900999999997</v>
      </c>
      <c r="M7">
        <v>4.9323304999999991</v>
      </c>
      <c r="N7">
        <v>4.2534172000000012</v>
      </c>
      <c r="O7">
        <v>5.102697500000005</v>
      </c>
      <c r="P7">
        <v>4.2303776999999982</v>
      </c>
      <c r="Q7">
        <v>4.677045200000002</v>
      </c>
      <c r="R7">
        <v>4.9892503000000019</v>
      </c>
      <c r="S7">
        <v>4.8975573999999966</v>
      </c>
      <c r="T7">
        <v>4.8804007999999968</v>
      </c>
      <c r="U7">
        <v>5.501992499999993</v>
      </c>
    </row>
    <row r="8" spans="1:21" x14ac:dyDescent="0.25">
      <c r="A8" t="s">
        <v>21</v>
      </c>
      <c r="B8">
        <v>125</v>
      </c>
      <c r="C8">
        <v>6963</v>
      </c>
      <c r="D8">
        <v>0.89845161290322584</v>
      </c>
      <c r="E8">
        <v>111.408</v>
      </c>
      <c r="F8">
        <v>119</v>
      </c>
      <c r="G8">
        <v>102</v>
      </c>
      <c r="H8">
        <v>0</v>
      </c>
      <c r="I8" t="s">
        <v>25</v>
      </c>
      <c r="J8">
        <v>10.959697</v>
      </c>
      <c r="K8">
        <v>7.2778488999999986</v>
      </c>
      <c r="L8">
        <v>5.3798348000000011</v>
      </c>
      <c r="M8">
        <v>5.0459306999999995</v>
      </c>
      <c r="N8">
        <v>3.8512020000000007</v>
      </c>
      <c r="O8">
        <v>4.826036699999996</v>
      </c>
      <c r="P8">
        <v>5.0806442000000018</v>
      </c>
      <c r="Q8">
        <v>5.3755877999999981</v>
      </c>
      <c r="R8">
        <v>4.8433088000000026</v>
      </c>
      <c r="S8">
        <v>4.5674430999999984</v>
      </c>
      <c r="T8">
        <v>5.350787000000004</v>
      </c>
      <c r="U8">
        <v>5.5237176999999988</v>
      </c>
    </row>
    <row r="9" spans="1:21" x14ac:dyDescent="0.25">
      <c r="A9" t="s">
        <v>21</v>
      </c>
      <c r="B9">
        <v>125</v>
      </c>
      <c r="C9">
        <v>6963</v>
      </c>
      <c r="D9">
        <v>0.89845161290322584</v>
      </c>
      <c r="E9">
        <v>111.408</v>
      </c>
      <c r="F9">
        <v>119</v>
      </c>
      <c r="G9">
        <v>102</v>
      </c>
      <c r="H9">
        <v>0</v>
      </c>
      <c r="I9" t="s">
        <v>27</v>
      </c>
      <c r="J9">
        <v>12.1616789</v>
      </c>
      <c r="K9">
        <v>8.3134704999999993</v>
      </c>
      <c r="L9">
        <v>7.8306506999999996</v>
      </c>
      <c r="M9">
        <v>6.5385006000000025</v>
      </c>
      <c r="N9">
        <v>4.424120600000002</v>
      </c>
      <c r="O9">
        <v>5.2934479999999979</v>
      </c>
      <c r="P9">
        <v>4.3575340000000011</v>
      </c>
      <c r="Q9">
        <v>5.0395988000000003</v>
      </c>
      <c r="R9">
        <v>4.910822600000003</v>
      </c>
      <c r="S9">
        <v>4.7687509999999946</v>
      </c>
      <c r="T9">
        <v>5.5249036999999959</v>
      </c>
      <c r="U9">
        <v>6.075747199999995</v>
      </c>
    </row>
    <row r="10" spans="1:21" x14ac:dyDescent="0.25">
      <c r="A10" t="s">
        <v>21</v>
      </c>
      <c r="B10">
        <v>125</v>
      </c>
      <c r="C10">
        <v>6963</v>
      </c>
      <c r="D10">
        <v>0.89845161290322584</v>
      </c>
      <c r="E10">
        <v>111.408</v>
      </c>
      <c r="F10">
        <v>119</v>
      </c>
      <c r="G10">
        <v>102</v>
      </c>
      <c r="H10">
        <v>0</v>
      </c>
      <c r="I10" t="s">
        <v>35</v>
      </c>
      <c r="J10">
        <v>13.8369783</v>
      </c>
      <c r="K10">
        <v>8.2294399000000009</v>
      </c>
      <c r="L10">
        <v>6.0799592999999987</v>
      </c>
      <c r="M10">
        <v>4.2269524999999994</v>
      </c>
      <c r="N10">
        <v>4.371719800000001</v>
      </c>
      <c r="O10">
        <v>4.8286212999999947</v>
      </c>
      <c r="P10">
        <v>4.249639099999996</v>
      </c>
      <c r="Q10">
        <v>3.9356559000000004</v>
      </c>
      <c r="R10">
        <v>4.1395460999999969</v>
      </c>
      <c r="S10">
        <v>4.7456600000000009</v>
      </c>
      <c r="T10">
        <v>5.1977057000000002</v>
      </c>
      <c r="U10">
        <v>6.2140468999999996</v>
      </c>
    </row>
    <row r="11" spans="1:21" x14ac:dyDescent="0.25">
      <c r="A11" t="s">
        <v>21</v>
      </c>
      <c r="B11">
        <v>125</v>
      </c>
      <c r="C11">
        <v>6963</v>
      </c>
      <c r="D11">
        <v>0.89845161290322584</v>
      </c>
      <c r="E11">
        <v>111.408</v>
      </c>
      <c r="F11">
        <v>119</v>
      </c>
      <c r="G11">
        <v>102</v>
      </c>
      <c r="H11">
        <v>0</v>
      </c>
      <c r="I11" t="s">
        <v>39</v>
      </c>
      <c r="J11">
        <v>12.771254899999999</v>
      </c>
      <c r="K11">
        <v>8.0721433999999999</v>
      </c>
      <c r="L11">
        <v>5.2768933000000011</v>
      </c>
      <c r="M11">
        <v>5.3872309999999999</v>
      </c>
      <c r="N11">
        <v>5.4407470999999958</v>
      </c>
      <c r="O11">
        <v>4.1172601000000029</v>
      </c>
      <c r="P11">
        <v>4.6357252000000031</v>
      </c>
      <c r="Q11">
        <v>5.137013599999996</v>
      </c>
      <c r="R11">
        <v>4.9505803000000057</v>
      </c>
      <c r="S11">
        <v>5.2989624000000006</v>
      </c>
      <c r="T11">
        <v>6.2041790999999975</v>
      </c>
      <c r="U11">
        <v>6.7715292999999974</v>
      </c>
    </row>
    <row r="12" spans="1:21" x14ac:dyDescent="0.25">
      <c r="A12" t="s">
        <v>29</v>
      </c>
      <c r="B12">
        <v>200</v>
      </c>
      <c r="C12">
        <v>17910</v>
      </c>
      <c r="D12">
        <v>0.9</v>
      </c>
      <c r="E12">
        <v>179.1</v>
      </c>
      <c r="F12">
        <v>190</v>
      </c>
      <c r="G12">
        <v>165</v>
      </c>
      <c r="H12">
        <v>0</v>
      </c>
      <c r="I12" t="s">
        <v>30</v>
      </c>
      <c r="J12">
        <v>168.49519659999999</v>
      </c>
      <c r="K12">
        <v>115.57374540000001</v>
      </c>
      <c r="L12">
        <v>76.545735599999944</v>
      </c>
      <c r="M12">
        <v>206.38845030000004</v>
      </c>
      <c r="N12">
        <v>60.24469739999995</v>
      </c>
      <c r="O12">
        <v>133.89200370000003</v>
      </c>
      <c r="P12">
        <v>36.319840200000044</v>
      </c>
      <c r="Q12">
        <v>86.759015200000022</v>
      </c>
      <c r="R12">
        <v>123.23452350000002</v>
      </c>
      <c r="S12">
        <v>19.074022500000183</v>
      </c>
      <c r="T12">
        <v>68.497168399999964</v>
      </c>
      <c r="U12">
        <v>85.150112200000194</v>
      </c>
    </row>
    <row r="13" spans="1:21" x14ac:dyDescent="0.25">
      <c r="A13" t="s">
        <v>29</v>
      </c>
      <c r="B13">
        <v>200</v>
      </c>
      <c r="C13">
        <v>17910</v>
      </c>
      <c r="D13">
        <v>0.9</v>
      </c>
      <c r="E13">
        <v>179.1</v>
      </c>
      <c r="F13">
        <v>190</v>
      </c>
      <c r="G13">
        <v>165</v>
      </c>
      <c r="H13">
        <v>0</v>
      </c>
      <c r="I13" t="s">
        <v>37</v>
      </c>
      <c r="J13">
        <v>543.1546664</v>
      </c>
      <c r="K13">
        <v>182.07680970000001</v>
      </c>
      <c r="L13">
        <v>174.96391870000002</v>
      </c>
      <c r="M13">
        <v>22.774060100000042</v>
      </c>
      <c r="N13">
        <v>156.93837880000001</v>
      </c>
      <c r="O13">
        <v>85.665378300000157</v>
      </c>
      <c r="P13">
        <v>136.17725919999998</v>
      </c>
      <c r="Q13">
        <v>91.019412000000102</v>
      </c>
      <c r="R13">
        <v>59.886113100000102</v>
      </c>
      <c r="S13">
        <v>84.226021000000173</v>
      </c>
      <c r="T13">
        <v>98.375751700000137</v>
      </c>
      <c r="U13">
        <v>99.19905760000006</v>
      </c>
    </row>
    <row r="14" spans="1:21" x14ac:dyDescent="0.25">
      <c r="A14" t="s">
        <v>29</v>
      </c>
      <c r="B14">
        <v>200</v>
      </c>
      <c r="C14">
        <v>17910</v>
      </c>
      <c r="D14">
        <v>0.9</v>
      </c>
      <c r="E14">
        <v>179.1</v>
      </c>
      <c r="F14">
        <v>190</v>
      </c>
      <c r="G14">
        <v>165</v>
      </c>
      <c r="H14">
        <v>0</v>
      </c>
      <c r="I14" t="s">
        <v>41</v>
      </c>
      <c r="J14">
        <v>312.1768189</v>
      </c>
      <c r="K14">
        <v>251.46363289999999</v>
      </c>
      <c r="L14">
        <v>190.57245719999992</v>
      </c>
      <c r="M14">
        <v>149.13031639999986</v>
      </c>
      <c r="N14">
        <v>67.362444299999879</v>
      </c>
      <c r="O14">
        <v>76.162120300000197</v>
      </c>
      <c r="P14">
        <v>38.239040899999964</v>
      </c>
      <c r="Q14">
        <v>124.88911059999987</v>
      </c>
      <c r="R14">
        <v>114.42539950000014</v>
      </c>
      <c r="S14">
        <v>20.837605599999961</v>
      </c>
      <c r="T14">
        <v>142.59185019999995</v>
      </c>
      <c r="U14">
        <v>77.278328999999985</v>
      </c>
    </row>
    <row r="15" spans="1:21" x14ac:dyDescent="0.25">
      <c r="A15" t="s">
        <v>29</v>
      </c>
      <c r="B15">
        <v>200</v>
      </c>
      <c r="C15">
        <v>17910</v>
      </c>
      <c r="D15">
        <v>0.9</v>
      </c>
      <c r="E15">
        <v>179.1</v>
      </c>
      <c r="F15">
        <v>190</v>
      </c>
      <c r="G15">
        <v>165</v>
      </c>
      <c r="H15">
        <v>0</v>
      </c>
      <c r="I15" t="s">
        <v>43</v>
      </c>
      <c r="J15">
        <v>486.22789</v>
      </c>
      <c r="K15">
        <v>240.10573980000004</v>
      </c>
      <c r="L15">
        <v>183.06787009999994</v>
      </c>
      <c r="M15">
        <v>137.9165665999999</v>
      </c>
      <c r="N15">
        <v>181.88861789999987</v>
      </c>
      <c r="O15">
        <v>133.19638430000009</v>
      </c>
      <c r="P15">
        <v>71.288736499999914</v>
      </c>
      <c r="Q15">
        <v>82.063538499999822</v>
      </c>
      <c r="R15">
        <v>93.891308600000002</v>
      </c>
      <c r="S15">
        <v>82.481237299999975</v>
      </c>
      <c r="T15">
        <v>113.53833129999998</v>
      </c>
      <c r="U15">
        <v>142.55619150000007</v>
      </c>
    </row>
    <row r="16" spans="1:21" x14ac:dyDescent="0.25">
      <c r="A16" t="s">
        <v>29</v>
      </c>
      <c r="B16">
        <v>200</v>
      </c>
      <c r="C16">
        <v>17910</v>
      </c>
      <c r="D16">
        <v>0.9</v>
      </c>
      <c r="E16">
        <v>179.1</v>
      </c>
      <c r="F16">
        <v>190</v>
      </c>
      <c r="G16">
        <v>165</v>
      </c>
      <c r="H16">
        <v>0</v>
      </c>
      <c r="I16" t="s">
        <v>45</v>
      </c>
      <c r="J16">
        <v>411.78053849999998</v>
      </c>
      <c r="K16">
        <v>265.89221180000004</v>
      </c>
      <c r="L16">
        <v>178.25405669999998</v>
      </c>
      <c r="M16">
        <v>103.6986298999999</v>
      </c>
      <c r="N16">
        <v>132.31838939999989</v>
      </c>
      <c r="O16">
        <v>99.660363599999982</v>
      </c>
      <c r="P16">
        <v>83.16816259999996</v>
      </c>
      <c r="Q16">
        <v>140.93332880000003</v>
      </c>
      <c r="R16">
        <v>76.605892599999834</v>
      </c>
      <c r="S16">
        <v>102.55419239999992</v>
      </c>
      <c r="T16">
        <v>74.786955600000056</v>
      </c>
      <c r="U16">
        <v>76.856800900000053</v>
      </c>
    </row>
    <row r="17" spans="1:21" x14ac:dyDescent="0.25">
      <c r="A17" t="s">
        <v>33</v>
      </c>
      <c r="B17">
        <v>559</v>
      </c>
      <c r="C17">
        <v>13969</v>
      </c>
      <c r="D17">
        <v>8.9567263610774495E-2</v>
      </c>
      <c r="E17">
        <v>49.978533094812164</v>
      </c>
      <c r="F17">
        <v>542</v>
      </c>
      <c r="G17">
        <v>19</v>
      </c>
      <c r="H17">
        <v>0</v>
      </c>
      <c r="I17" t="s">
        <v>34</v>
      </c>
      <c r="J17">
        <v>1.3057100000000044E-2</v>
      </c>
      <c r="K17">
        <v>0.74275270000000004</v>
      </c>
      <c r="L17">
        <v>1.1404472000000001</v>
      </c>
      <c r="M17">
        <v>1.4562661000000001</v>
      </c>
      <c r="N17">
        <v>1.8037027000000001</v>
      </c>
      <c r="O17">
        <v>2.2370387999999997</v>
      </c>
      <c r="P17">
        <v>2.6932069999999992</v>
      </c>
      <c r="Q17">
        <v>3.1096830000000004</v>
      </c>
      <c r="R17">
        <v>3.6837225000000018</v>
      </c>
      <c r="S17">
        <v>4.2136907000000008</v>
      </c>
      <c r="T17">
        <v>4.949758199999998</v>
      </c>
      <c r="U17">
        <v>5.402119299999999</v>
      </c>
    </row>
    <row r="18" spans="1:21" x14ac:dyDescent="0.25">
      <c r="A18" t="s">
        <v>31</v>
      </c>
      <c r="B18">
        <v>300</v>
      </c>
      <c r="C18">
        <v>33390</v>
      </c>
      <c r="D18">
        <v>0.74448160535117058</v>
      </c>
      <c r="E18">
        <v>222.6</v>
      </c>
      <c r="F18">
        <v>267</v>
      </c>
      <c r="G18">
        <v>168</v>
      </c>
      <c r="H18">
        <v>0</v>
      </c>
      <c r="I18" t="s">
        <v>32</v>
      </c>
      <c r="J18">
        <v>219.95678180000004</v>
      </c>
      <c r="K18">
        <v>113.97348319999992</v>
      </c>
      <c r="L18">
        <v>93.621734500000002</v>
      </c>
      <c r="M18">
        <v>65.834188499999982</v>
      </c>
      <c r="N18">
        <v>74.171338600000126</v>
      </c>
      <c r="O18">
        <v>56.089330900000277</v>
      </c>
      <c r="P18">
        <v>61.881113599999935</v>
      </c>
      <c r="Q18">
        <v>63.153309999999692</v>
      </c>
      <c r="R18">
        <v>54.723624299999756</v>
      </c>
      <c r="S18">
        <v>46.051498100000117</v>
      </c>
      <c r="T18">
        <v>47.365348700000141</v>
      </c>
      <c r="U18">
        <v>49.634131499999967</v>
      </c>
    </row>
    <row r="19" spans="1:21" x14ac:dyDescent="0.25">
      <c r="A19" t="s">
        <v>31</v>
      </c>
      <c r="B19">
        <v>300</v>
      </c>
      <c r="C19">
        <v>33390</v>
      </c>
      <c r="D19">
        <v>0.74448160535117058</v>
      </c>
      <c r="E19">
        <v>222.6</v>
      </c>
      <c r="F19">
        <v>267</v>
      </c>
      <c r="G19">
        <v>168</v>
      </c>
      <c r="H19">
        <v>0</v>
      </c>
      <c r="I19" t="s">
        <v>38</v>
      </c>
      <c r="J19">
        <v>228.95718370000031</v>
      </c>
      <c r="K19">
        <v>118.16523370000004</v>
      </c>
      <c r="L19">
        <v>92.694681400000263</v>
      </c>
      <c r="M19">
        <v>65.493257999999969</v>
      </c>
      <c r="N19">
        <v>57.668831199999659</v>
      </c>
      <c r="O19">
        <v>56.898363700000118</v>
      </c>
      <c r="P19">
        <v>52.076313300000038</v>
      </c>
      <c r="Q19">
        <v>50.255139599999893</v>
      </c>
      <c r="R19">
        <v>50.642447000000175</v>
      </c>
      <c r="S19">
        <v>52.769402699999773</v>
      </c>
      <c r="T19">
        <v>44.999287600000116</v>
      </c>
      <c r="U19">
        <v>45.540230699999938</v>
      </c>
    </row>
    <row r="20" spans="1:21" x14ac:dyDescent="0.25">
      <c r="A20" t="s">
        <v>31</v>
      </c>
      <c r="B20">
        <v>300</v>
      </c>
      <c r="C20">
        <v>33390</v>
      </c>
      <c r="D20">
        <v>0.74448160535117058</v>
      </c>
      <c r="E20">
        <v>222.6</v>
      </c>
      <c r="F20">
        <v>267</v>
      </c>
      <c r="G20">
        <v>168</v>
      </c>
      <c r="H20">
        <v>0</v>
      </c>
      <c r="I20" t="s">
        <v>42</v>
      </c>
      <c r="J20">
        <v>217.34296360000008</v>
      </c>
      <c r="K20">
        <v>98.641673800000262</v>
      </c>
      <c r="L20">
        <v>90.168812099999741</v>
      </c>
      <c r="M20">
        <v>59.603720000000067</v>
      </c>
      <c r="N20">
        <v>54.417773300000135</v>
      </c>
      <c r="O20">
        <v>57.110161399999924</v>
      </c>
      <c r="P20">
        <v>56.892905600000176</v>
      </c>
      <c r="Q20">
        <v>51.585109900000134</v>
      </c>
      <c r="R20">
        <v>50.87260409999999</v>
      </c>
      <c r="S20">
        <v>46.679716399999961</v>
      </c>
      <c r="T20">
        <v>44.824400399999831</v>
      </c>
      <c r="U20">
        <v>41.269539399999758</v>
      </c>
    </row>
    <row r="21" spans="1:21" x14ac:dyDescent="0.25">
      <c r="A21" t="s">
        <v>31</v>
      </c>
      <c r="B21">
        <v>300</v>
      </c>
      <c r="C21">
        <v>33390</v>
      </c>
      <c r="D21">
        <v>0.74448160535117058</v>
      </c>
      <c r="E21">
        <v>222.6</v>
      </c>
      <c r="F21">
        <v>267</v>
      </c>
      <c r="G21">
        <v>168</v>
      </c>
      <c r="H21">
        <v>0</v>
      </c>
      <c r="I21" t="s">
        <v>44</v>
      </c>
      <c r="J21">
        <v>217.58076690000007</v>
      </c>
      <c r="K21">
        <v>114.19245219999993</v>
      </c>
      <c r="L21">
        <v>85.015647799999897</v>
      </c>
      <c r="M21">
        <v>64.094119299999875</v>
      </c>
      <c r="N21">
        <v>57.381884599999921</v>
      </c>
      <c r="O21">
        <v>50.809918699999798</v>
      </c>
      <c r="P21">
        <v>54.03854309999997</v>
      </c>
      <c r="Q21">
        <v>51.710357399999793</v>
      </c>
      <c r="R21">
        <v>52.966373100000055</v>
      </c>
      <c r="S21">
        <v>50.519722900000033</v>
      </c>
      <c r="T21">
        <v>49.370862300000226</v>
      </c>
      <c r="U21">
        <v>44.982846700000209</v>
      </c>
    </row>
    <row r="22" spans="1:21" x14ac:dyDescent="0.25">
      <c r="A22" t="s">
        <v>31</v>
      </c>
      <c r="B22">
        <v>300</v>
      </c>
      <c r="C22">
        <v>33390</v>
      </c>
      <c r="D22">
        <v>0.74448160535117058</v>
      </c>
      <c r="E22">
        <v>222.6</v>
      </c>
      <c r="F22">
        <v>267</v>
      </c>
      <c r="G22">
        <v>168</v>
      </c>
      <c r="H22">
        <v>0</v>
      </c>
      <c r="I22" t="s">
        <v>46</v>
      </c>
      <c r="J22">
        <v>198.79597920000015</v>
      </c>
      <c r="K22">
        <v>120.61965839999993</v>
      </c>
      <c r="L22">
        <v>79.364034700000047</v>
      </c>
      <c r="M22">
        <v>63.397907800000212</v>
      </c>
      <c r="N22">
        <v>56.512928099999954</v>
      </c>
      <c r="O22">
        <v>53.085571600000094</v>
      </c>
      <c r="P22">
        <v>49.776392700000088</v>
      </c>
      <c r="Q22">
        <v>44.612251600000036</v>
      </c>
      <c r="R22">
        <v>50.695375299999796</v>
      </c>
      <c r="S22">
        <v>51.859070000000429</v>
      </c>
      <c r="T22">
        <v>46.477398800000174</v>
      </c>
      <c r="U22">
        <v>45.301665200000116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9F2B-39E9-4626-AF3B-7C0E3C58F65D}">
  <dimension ref="A2:M24"/>
  <sheetViews>
    <sheetView workbookViewId="0">
      <selection activeCell="M7" sqref="M7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2" bestFit="1" customWidth="1"/>
    <col min="4" max="4" width="11" bestFit="1" customWidth="1"/>
    <col min="5" max="5" width="12" customWidth="1"/>
    <col min="6" max="13" width="11" bestFit="1" customWidth="1"/>
  </cols>
  <sheetData>
    <row r="2" spans="1:13" x14ac:dyDescent="0.25">
      <c r="A2" s="1" t="s">
        <v>0</v>
      </c>
      <c r="B2" t="s">
        <v>59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</row>
    <row r="3" spans="1:13" x14ac:dyDescent="0.25">
      <c r="A3" t="s">
        <v>23</v>
      </c>
      <c r="B3">
        <v>52.059078940000006</v>
      </c>
      <c r="C3">
        <v>34.25176802</v>
      </c>
      <c r="D3">
        <v>27.70324622</v>
      </c>
      <c r="E3">
        <v>24.971773219999999</v>
      </c>
      <c r="F3">
        <v>21.345023919999996</v>
      </c>
      <c r="G3">
        <v>20.596803740000002</v>
      </c>
      <c r="H3">
        <v>19.732395319999977</v>
      </c>
      <c r="I3">
        <v>20.396922259999997</v>
      </c>
      <c r="J3">
        <v>19.836746039999991</v>
      </c>
      <c r="K3">
        <v>19.244870059999982</v>
      </c>
      <c r="L3">
        <v>17.735948380000004</v>
      </c>
      <c r="M3">
        <v>16.960889819999998</v>
      </c>
    </row>
    <row r="4" spans="1:13" x14ac:dyDescent="0.25">
      <c r="A4" t="s">
        <v>21</v>
      </c>
      <c r="B4">
        <v>12.531592059999999</v>
      </c>
      <c r="C4">
        <v>7.6553601200000001</v>
      </c>
      <c r="D4">
        <v>6.0749056399999999</v>
      </c>
      <c r="E4">
        <v>5.2261890600000003</v>
      </c>
      <c r="F4">
        <v>4.4682413400000005</v>
      </c>
      <c r="G4">
        <v>4.8336127199999996</v>
      </c>
      <c r="H4">
        <v>4.5107840399999999</v>
      </c>
      <c r="I4">
        <v>4.8329802599999994</v>
      </c>
      <c r="J4">
        <v>4.7667016200000019</v>
      </c>
      <c r="K4">
        <v>4.8556747799999984</v>
      </c>
      <c r="L4">
        <v>5.431595259999999</v>
      </c>
      <c r="M4">
        <v>6.0174067199999968</v>
      </c>
    </row>
    <row r="5" spans="1:13" x14ac:dyDescent="0.25">
      <c r="A5" t="s">
        <v>29</v>
      </c>
      <c r="B5">
        <v>384.36702208000003</v>
      </c>
      <c r="C5">
        <v>211.02242792000001</v>
      </c>
      <c r="D5">
        <v>160.68080765999997</v>
      </c>
      <c r="E5">
        <v>123.98160465999995</v>
      </c>
      <c r="F5">
        <v>119.75050555999992</v>
      </c>
      <c r="G5">
        <v>105.71525004000009</v>
      </c>
      <c r="H5">
        <v>73.038607879999972</v>
      </c>
      <c r="I5">
        <v>105.13288101999997</v>
      </c>
      <c r="J5">
        <v>93.608647460000014</v>
      </c>
      <c r="K5">
        <v>61.834615760000041</v>
      </c>
      <c r="L5">
        <v>99.558011440000016</v>
      </c>
      <c r="M5">
        <v>96.208098240000069</v>
      </c>
    </row>
    <row r="6" spans="1:13" x14ac:dyDescent="0.25">
      <c r="A6" t="s">
        <v>33</v>
      </c>
      <c r="B6">
        <v>1.3057100000000044E-2</v>
      </c>
      <c r="C6">
        <v>0.74275270000000004</v>
      </c>
      <c r="D6">
        <v>1.1404472000000001</v>
      </c>
      <c r="E6">
        <v>1.4562661000000001</v>
      </c>
      <c r="F6">
        <v>1.8037027000000001</v>
      </c>
      <c r="G6">
        <v>2.2370387999999997</v>
      </c>
      <c r="H6">
        <v>2.6932069999999992</v>
      </c>
      <c r="I6">
        <v>3.1096830000000004</v>
      </c>
      <c r="J6">
        <v>3.6837225000000018</v>
      </c>
      <c r="K6">
        <v>4.2136907000000008</v>
      </c>
      <c r="L6">
        <v>4.949758199999998</v>
      </c>
      <c r="M6">
        <v>5.402119299999999</v>
      </c>
    </row>
    <row r="7" spans="1:13" x14ac:dyDescent="0.25">
      <c r="A7" t="s">
        <v>31</v>
      </c>
      <c r="B7">
        <v>216.52673504000012</v>
      </c>
      <c r="C7">
        <v>113.11850026000002</v>
      </c>
      <c r="D7">
        <v>88.172982099999984</v>
      </c>
      <c r="E7">
        <v>63.684638720000024</v>
      </c>
      <c r="F7">
        <v>60.030551159999959</v>
      </c>
      <c r="G7">
        <v>54.79866926000004</v>
      </c>
      <c r="H7">
        <v>54.933053660000041</v>
      </c>
      <c r="I7">
        <v>52.263233699999908</v>
      </c>
      <c r="J7">
        <v>51.980084759999954</v>
      </c>
      <c r="K7">
        <v>49.575882020000066</v>
      </c>
      <c r="L7">
        <v>46.607459560000095</v>
      </c>
      <c r="M7">
        <v>45.345682699999998</v>
      </c>
    </row>
    <row r="8" spans="1:13" x14ac:dyDescent="0.25">
      <c r="A8" t="s">
        <v>47</v>
      </c>
      <c r="B8">
        <v>158.44929512857146</v>
      </c>
      <c r="C8">
        <v>87.189668300000008</v>
      </c>
      <c r="D8">
        <v>67.347626442857134</v>
      </c>
      <c r="E8">
        <v>51.941775923809516</v>
      </c>
      <c r="F8">
        <v>49.036919647619015</v>
      </c>
      <c r="G8">
        <v>44.378986552380994</v>
      </c>
      <c r="H8">
        <v>36.369876738095236</v>
      </c>
      <c r="I8">
        <v>43.630465199999968</v>
      </c>
      <c r="J8">
        <v>40.697362947619041</v>
      </c>
      <c r="K8">
        <v>32.465185895238115</v>
      </c>
      <c r="L8">
        <v>40.553087209523838</v>
      </c>
      <c r="M8">
        <v>39.43154793809525</v>
      </c>
    </row>
    <row r="10" spans="1:13" x14ac:dyDescent="0.25">
      <c r="A10" s="1" t="s">
        <v>0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</row>
    <row r="11" spans="1:13" x14ac:dyDescent="0.25">
      <c r="A11" t="s">
        <v>23</v>
      </c>
      <c r="B11">
        <v>54.449400200000014</v>
      </c>
      <c r="C11">
        <v>37.140156100000013</v>
      </c>
      <c r="D11">
        <v>31.224784900000003</v>
      </c>
      <c r="E11">
        <v>27.61491620000001</v>
      </c>
      <c r="F11">
        <v>22.16786479999999</v>
      </c>
      <c r="G11">
        <v>22.864037599999989</v>
      </c>
      <c r="H11">
        <v>22.571893799999998</v>
      </c>
      <c r="I11">
        <v>23.562223999999958</v>
      </c>
      <c r="J11">
        <v>20.873232099999996</v>
      </c>
      <c r="K11">
        <v>20.800348499999984</v>
      </c>
      <c r="L11">
        <v>18.26418080000002</v>
      </c>
      <c r="M11">
        <v>18.722077000000013</v>
      </c>
    </row>
    <row r="12" spans="1:13" x14ac:dyDescent="0.25">
      <c r="A12" t="s">
        <v>21</v>
      </c>
      <c r="B12">
        <v>13.8369783</v>
      </c>
      <c r="C12">
        <v>8.3134704999999993</v>
      </c>
      <c r="D12">
        <v>7.8306506999999996</v>
      </c>
      <c r="E12">
        <v>6.5385006000000025</v>
      </c>
      <c r="F12">
        <v>5.4407470999999958</v>
      </c>
      <c r="G12">
        <v>5.2934479999999979</v>
      </c>
      <c r="H12">
        <v>5.0806442000000018</v>
      </c>
      <c r="I12">
        <v>5.3755877999999981</v>
      </c>
      <c r="J12">
        <v>4.9892503000000019</v>
      </c>
      <c r="K12">
        <v>5.2989624000000006</v>
      </c>
      <c r="L12">
        <v>6.2041790999999975</v>
      </c>
      <c r="M12">
        <v>6.7715292999999974</v>
      </c>
    </row>
    <row r="13" spans="1:13" x14ac:dyDescent="0.25">
      <c r="A13" t="s">
        <v>29</v>
      </c>
      <c r="B13">
        <v>543.1546664</v>
      </c>
      <c r="C13">
        <v>265.89221180000004</v>
      </c>
      <c r="D13">
        <v>190.57245719999992</v>
      </c>
      <c r="E13">
        <v>206.38845030000004</v>
      </c>
      <c r="F13">
        <v>181.88861789999987</v>
      </c>
      <c r="G13">
        <v>133.89200370000003</v>
      </c>
      <c r="H13">
        <v>136.17725919999998</v>
      </c>
      <c r="I13">
        <v>140.93332880000003</v>
      </c>
      <c r="J13">
        <v>123.23452350000002</v>
      </c>
      <c r="K13">
        <v>102.55419239999992</v>
      </c>
      <c r="L13">
        <v>142.59185019999995</v>
      </c>
      <c r="M13">
        <v>142.55619150000007</v>
      </c>
    </row>
    <row r="14" spans="1:13" x14ac:dyDescent="0.25">
      <c r="A14" t="s">
        <v>33</v>
      </c>
      <c r="B14">
        <v>1.3057100000000044E-2</v>
      </c>
      <c r="C14">
        <v>0.74275270000000004</v>
      </c>
      <c r="D14">
        <v>1.1404472000000001</v>
      </c>
      <c r="E14">
        <v>1.4562661000000001</v>
      </c>
      <c r="F14">
        <v>1.8037027000000001</v>
      </c>
      <c r="G14">
        <v>2.2370387999999997</v>
      </c>
      <c r="H14">
        <v>2.6932069999999992</v>
      </c>
      <c r="I14">
        <v>3.1096830000000004</v>
      </c>
      <c r="J14">
        <v>3.6837225000000018</v>
      </c>
      <c r="K14">
        <v>4.2136907000000008</v>
      </c>
      <c r="L14">
        <v>4.949758199999998</v>
      </c>
      <c r="M14">
        <v>5.402119299999999</v>
      </c>
    </row>
    <row r="15" spans="1:13" x14ac:dyDescent="0.25">
      <c r="A15" t="s">
        <v>31</v>
      </c>
      <c r="B15">
        <v>228.95718370000031</v>
      </c>
      <c r="C15">
        <v>120.61965839999993</v>
      </c>
      <c r="D15">
        <v>93.621734500000002</v>
      </c>
      <c r="E15">
        <v>65.834188499999982</v>
      </c>
      <c r="F15">
        <v>74.171338600000126</v>
      </c>
      <c r="G15">
        <v>57.110161399999924</v>
      </c>
      <c r="H15">
        <v>61.881113599999935</v>
      </c>
      <c r="I15">
        <v>63.153309999999692</v>
      </c>
      <c r="J15">
        <v>54.723624299999756</v>
      </c>
      <c r="K15">
        <v>52.769402699999773</v>
      </c>
      <c r="L15">
        <v>49.370862300000226</v>
      </c>
      <c r="M15">
        <v>49.634131499999967</v>
      </c>
    </row>
    <row r="16" spans="1:13" x14ac:dyDescent="0.25">
      <c r="A16" t="s">
        <v>47</v>
      </c>
      <c r="B16">
        <v>543.1546664</v>
      </c>
      <c r="C16">
        <v>265.89221180000004</v>
      </c>
      <c r="D16">
        <v>190.57245719999992</v>
      </c>
      <c r="E16">
        <v>206.38845030000004</v>
      </c>
      <c r="F16">
        <v>181.88861789999987</v>
      </c>
      <c r="G16">
        <v>133.89200370000003</v>
      </c>
      <c r="H16">
        <v>136.17725919999998</v>
      </c>
      <c r="I16">
        <v>140.93332880000003</v>
      </c>
      <c r="J16">
        <v>123.23452350000002</v>
      </c>
      <c r="K16">
        <v>102.55419239999992</v>
      </c>
      <c r="L16">
        <v>142.59185019999995</v>
      </c>
      <c r="M16">
        <v>142.55619150000007</v>
      </c>
    </row>
    <row r="18" spans="1:13" x14ac:dyDescent="0.25">
      <c r="A18" s="1" t="s">
        <v>0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L18" t="s">
        <v>84</v>
      </c>
      <c r="M18" t="s">
        <v>85</v>
      </c>
    </row>
    <row r="19" spans="1:13" x14ac:dyDescent="0.25">
      <c r="A19" t="s">
        <v>23</v>
      </c>
      <c r="B19">
        <v>50.379472800000002</v>
      </c>
      <c r="C19">
        <v>30.544572299999999</v>
      </c>
      <c r="D19">
        <v>25.435663699999992</v>
      </c>
      <c r="E19">
        <v>22.98505879999999</v>
      </c>
      <c r="F19">
        <v>20.278749000000005</v>
      </c>
      <c r="G19">
        <v>17.937507399999987</v>
      </c>
      <c r="H19">
        <v>17.015720699999974</v>
      </c>
      <c r="I19">
        <v>17.22530230000001</v>
      </c>
      <c r="J19">
        <v>18.33203229999998</v>
      </c>
      <c r="K19">
        <v>18.235987099999988</v>
      </c>
      <c r="L19">
        <v>17.361589299999991</v>
      </c>
      <c r="M19">
        <v>15.827872899999988</v>
      </c>
    </row>
    <row r="20" spans="1:13" x14ac:dyDescent="0.25">
      <c r="A20" t="s">
        <v>21</v>
      </c>
      <c r="B20">
        <v>10.959697</v>
      </c>
      <c r="C20">
        <v>6.3838978999999991</v>
      </c>
      <c r="D20">
        <v>5.2768933000000011</v>
      </c>
      <c r="E20">
        <v>4.2269524999999994</v>
      </c>
      <c r="F20">
        <v>3.8512020000000007</v>
      </c>
      <c r="G20">
        <v>4.1172601000000029</v>
      </c>
      <c r="H20">
        <v>4.2303776999999982</v>
      </c>
      <c r="I20">
        <v>3.9356559000000004</v>
      </c>
      <c r="J20">
        <v>4.1395460999999969</v>
      </c>
      <c r="K20">
        <v>4.5674430999999984</v>
      </c>
      <c r="L20">
        <v>4.8804007999999968</v>
      </c>
      <c r="M20">
        <v>5.501992499999993</v>
      </c>
    </row>
    <row r="21" spans="1:13" x14ac:dyDescent="0.25">
      <c r="A21" t="s">
        <v>29</v>
      </c>
      <c r="B21">
        <v>168.49519659999999</v>
      </c>
      <c r="C21">
        <v>115.57374540000001</v>
      </c>
      <c r="D21">
        <v>76.545735599999944</v>
      </c>
      <c r="E21">
        <v>22.774060100000042</v>
      </c>
      <c r="F21">
        <v>60.24469739999995</v>
      </c>
      <c r="G21">
        <v>76.162120300000197</v>
      </c>
      <c r="H21">
        <v>36.319840200000044</v>
      </c>
      <c r="I21">
        <v>82.063538499999822</v>
      </c>
      <c r="J21">
        <v>59.886113100000102</v>
      </c>
      <c r="K21">
        <v>19.074022500000183</v>
      </c>
      <c r="L21">
        <v>68.497168399999964</v>
      </c>
      <c r="M21">
        <v>76.856800900000053</v>
      </c>
    </row>
    <row r="22" spans="1:13" x14ac:dyDescent="0.25">
      <c r="A22" t="s">
        <v>33</v>
      </c>
      <c r="B22">
        <v>1.3057100000000044E-2</v>
      </c>
      <c r="C22">
        <v>0.74275270000000004</v>
      </c>
      <c r="D22">
        <v>1.1404472000000001</v>
      </c>
      <c r="E22">
        <v>1.4562661000000001</v>
      </c>
      <c r="F22">
        <v>1.8037027000000001</v>
      </c>
      <c r="G22">
        <v>2.2370387999999997</v>
      </c>
      <c r="H22">
        <v>2.6932069999999992</v>
      </c>
      <c r="I22">
        <v>3.1096830000000004</v>
      </c>
      <c r="J22">
        <v>3.6837225000000018</v>
      </c>
      <c r="K22">
        <v>4.2136907000000008</v>
      </c>
      <c r="L22">
        <v>4.949758199999998</v>
      </c>
      <c r="M22">
        <v>5.402119299999999</v>
      </c>
    </row>
    <row r="23" spans="1:13" x14ac:dyDescent="0.25">
      <c r="A23" t="s">
        <v>31</v>
      </c>
      <c r="B23">
        <v>198.79597920000015</v>
      </c>
      <c r="C23">
        <v>98.641673800000262</v>
      </c>
      <c r="D23">
        <v>79.364034700000047</v>
      </c>
      <c r="E23">
        <v>59.603720000000067</v>
      </c>
      <c r="F23">
        <v>54.417773300000135</v>
      </c>
      <c r="G23">
        <v>50.809918699999798</v>
      </c>
      <c r="H23">
        <v>49.776392700000088</v>
      </c>
      <c r="I23">
        <v>44.612251600000036</v>
      </c>
      <c r="J23">
        <v>50.642447000000175</v>
      </c>
      <c r="K23">
        <v>46.051498100000117</v>
      </c>
      <c r="L23">
        <v>44.824400399999831</v>
      </c>
      <c r="M23">
        <v>41.269539399999758</v>
      </c>
    </row>
    <row r="24" spans="1:13" x14ac:dyDescent="0.25">
      <c r="A24" t="s">
        <v>47</v>
      </c>
      <c r="B24">
        <v>1.3057100000000044E-2</v>
      </c>
      <c r="C24">
        <v>0.74275270000000004</v>
      </c>
      <c r="D24">
        <v>1.1404472000000001</v>
      </c>
      <c r="E24">
        <v>1.4562661000000001</v>
      </c>
      <c r="F24">
        <v>1.8037027000000001</v>
      </c>
      <c r="G24">
        <v>2.2370387999999997</v>
      </c>
      <c r="H24">
        <v>2.6932069999999992</v>
      </c>
      <c r="I24">
        <v>3.1096830000000004</v>
      </c>
      <c r="J24">
        <v>3.6837225000000018</v>
      </c>
      <c r="K24">
        <v>4.2136907000000008</v>
      </c>
      <c r="L24">
        <v>4.8804007999999968</v>
      </c>
      <c r="M24">
        <v>5.402119299999999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C8C3-F722-47A0-ADEB-EF91A37590C6}">
  <dimension ref="A1:E62"/>
  <sheetViews>
    <sheetView tabSelected="1" topLeftCell="A26" workbookViewId="0">
      <selection activeCell="AD19" sqref="AD19"/>
    </sheetView>
  </sheetViews>
  <sheetFormatPr defaultRowHeight="15" x14ac:dyDescent="0.25"/>
  <cols>
    <col min="1" max="1" width="10.28515625" customWidth="1"/>
  </cols>
  <sheetData>
    <row r="1" spans="1:5" x14ac:dyDescent="0.25">
      <c r="A1" s="3" t="s">
        <v>23</v>
      </c>
      <c r="B1" s="3"/>
      <c r="C1" s="3"/>
    </row>
    <row r="2" spans="1:5" x14ac:dyDescent="0.25">
      <c r="A2" s="2" t="s">
        <v>60</v>
      </c>
      <c r="B2" s="2" t="s">
        <v>86</v>
      </c>
      <c r="C2" s="2" t="s">
        <v>61</v>
      </c>
      <c r="D2" s="2" t="s">
        <v>87</v>
      </c>
      <c r="E2" s="2" t="s">
        <v>88</v>
      </c>
    </row>
    <row r="3" spans="1:5" x14ac:dyDescent="0.25">
      <c r="A3">
        <v>1</v>
      </c>
      <c r="B3">
        <v>52.059078940000006</v>
      </c>
      <c r="C3">
        <f>B3/A3</f>
        <v>52.059078940000006</v>
      </c>
    </row>
    <row r="4" spans="1:5" x14ac:dyDescent="0.25">
      <c r="A4">
        <v>2</v>
      </c>
      <c r="B4">
        <v>34.25176802</v>
      </c>
      <c r="C4">
        <f>B3/A4</f>
        <v>26.029539470000003</v>
      </c>
    </row>
    <row r="5" spans="1:5" x14ac:dyDescent="0.25">
      <c r="A5">
        <v>3</v>
      </c>
      <c r="B5">
        <v>27.70324622</v>
      </c>
      <c r="C5">
        <f>B3/A5</f>
        <v>17.353026313333334</v>
      </c>
    </row>
    <row r="6" spans="1:5" x14ac:dyDescent="0.25">
      <c r="A6">
        <v>4</v>
      </c>
      <c r="B6">
        <v>24.971773219999999</v>
      </c>
      <c r="C6">
        <f>B3/A6</f>
        <v>13.014769735000002</v>
      </c>
    </row>
    <row r="7" spans="1:5" x14ac:dyDescent="0.25">
      <c r="A7">
        <v>5</v>
      </c>
      <c r="B7">
        <f>GETPIVOTDATA("Average of 5",stats!$A$2,"Graph Name","brock200-1")</f>
        <v>21.345023919999996</v>
      </c>
      <c r="C7">
        <f>B3/A7</f>
        <v>10.411815788000002</v>
      </c>
    </row>
    <row r="8" spans="1:5" x14ac:dyDescent="0.25">
      <c r="A8">
        <v>6</v>
      </c>
      <c r="B8">
        <f>GETPIVOTDATA("Average of 6",stats!$A$2,"Graph Name","brock200-1")</f>
        <v>20.596803740000002</v>
      </c>
      <c r="C8">
        <f>B3/A8</f>
        <v>8.6765131566666671</v>
      </c>
    </row>
    <row r="9" spans="1:5" x14ac:dyDescent="0.25">
      <c r="A9">
        <v>7</v>
      </c>
      <c r="B9">
        <f>GETPIVOTDATA("Average of 7",stats!$A$2,"Graph Name","brock200-1")</f>
        <v>19.732395319999977</v>
      </c>
      <c r="C9">
        <f>B3/A9</f>
        <v>7.437011277142858</v>
      </c>
    </row>
    <row r="10" spans="1:5" x14ac:dyDescent="0.25">
      <c r="A10">
        <v>8</v>
      </c>
      <c r="B10">
        <f>GETPIVOTDATA("Average of 8",stats!$A$2,"Graph Name","brock200-1")</f>
        <v>20.396922259999997</v>
      </c>
      <c r="C10">
        <f>B3/8</f>
        <v>6.5073848675000008</v>
      </c>
    </row>
    <row r="11" spans="1:5" x14ac:dyDescent="0.25">
      <c r="A11">
        <v>9</v>
      </c>
      <c r="B11">
        <f>GETPIVOTDATA("Average of 9",stats!$A$2,"Graph Name","brock200-1")</f>
        <v>19.836746039999991</v>
      </c>
      <c r="C11">
        <f>B3/A11</f>
        <v>5.7843421044444447</v>
      </c>
    </row>
    <row r="12" spans="1:5" x14ac:dyDescent="0.25">
      <c r="A12">
        <v>10</v>
      </c>
      <c r="B12">
        <f>GETPIVOTDATA("Average of 10",stats!$A$2,"Graph Name","brock200-1")</f>
        <v>19.244870059999982</v>
      </c>
      <c r="C12">
        <f>B3/A12</f>
        <v>5.205907894000001</v>
      </c>
    </row>
    <row r="13" spans="1:5" x14ac:dyDescent="0.25">
      <c r="A13">
        <v>11</v>
      </c>
      <c r="B13">
        <f>GETPIVOTDATA("Average of 11",stats!$A$2,"Graph Name","brock200-1")</f>
        <v>17.735948380000004</v>
      </c>
      <c r="C13">
        <f>B3/A13</f>
        <v>4.7326435400000006</v>
      </c>
    </row>
    <row r="14" spans="1:5" x14ac:dyDescent="0.25">
      <c r="A14">
        <v>12</v>
      </c>
      <c r="B14">
        <f>GETPIVOTDATA("Average of 12",stats!$A$2,"Graph Name","brock200-1")</f>
        <v>16.960889819999998</v>
      </c>
      <c r="C14">
        <f>B3/A14</f>
        <v>4.3382565783333336</v>
      </c>
    </row>
    <row r="17" spans="1:5" x14ac:dyDescent="0.25">
      <c r="A17" s="3" t="s">
        <v>21</v>
      </c>
      <c r="B17" s="3"/>
      <c r="C17" s="3"/>
    </row>
    <row r="18" spans="1:5" x14ac:dyDescent="0.25">
      <c r="A18" s="2" t="s">
        <v>60</v>
      </c>
      <c r="B18" s="2" t="s">
        <v>86</v>
      </c>
      <c r="C18" s="2" t="s">
        <v>61</v>
      </c>
      <c r="D18" s="2" t="s">
        <v>87</v>
      </c>
      <c r="E18" s="2" t="s">
        <v>88</v>
      </c>
    </row>
    <row r="19" spans="1:5" x14ac:dyDescent="0.25">
      <c r="A19">
        <v>1</v>
      </c>
      <c r="B19">
        <v>12.531592059999999</v>
      </c>
      <c r="C19">
        <f>B19/A19</f>
        <v>12.531592059999999</v>
      </c>
    </row>
    <row r="20" spans="1:5" x14ac:dyDescent="0.25">
      <c r="A20">
        <v>2</v>
      </c>
      <c r="B20">
        <f>GETPIVOTDATA("Average of 2",stats!$A$2,"Graph Name","C125.9")</f>
        <v>7.6553601200000001</v>
      </c>
      <c r="C20">
        <f>B19/A20</f>
        <v>6.2657960299999997</v>
      </c>
    </row>
    <row r="21" spans="1:5" x14ac:dyDescent="0.25">
      <c r="A21">
        <v>3</v>
      </c>
      <c r="B21">
        <f>GETPIVOTDATA("Average of 3",stats!$A$2,"Graph Name","C125.9")</f>
        <v>6.0749056399999999</v>
      </c>
      <c r="C21">
        <f>B19/A21</f>
        <v>4.1771973533333329</v>
      </c>
    </row>
    <row r="22" spans="1:5" x14ac:dyDescent="0.25">
      <c r="A22">
        <v>4</v>
      </c>
      <c r="B22">
        <f>GETPIVOTDATA("Average of 4",stats!$A$2,"Graph Name","C125.9")</f>
        <v>5.2261890600000003</v>
      </c>
      <c r="C22">
        <f>B19/A22</f>
        <v>3.1328980149999999</v>
      </c>
    </row>
    <row r="23" spans="1:5" x14ac:dyDescent="0.25">
      <c r="A23">
        <v>5</v>
      </c>
      <c r="B23">
        <f>GETPIVOTDATA("Average of 5",stats!$A$2,"Graph Name","C125.9")</f>
        <v>4.4682413400000005</v>
      </c>
      <c r="C23">
        <f>B19/A23</f>
        <v>2.5063184119999997</v>
      </c>
    </row>
    <row r="24" spans="1:5" x14ac:dyDescent="0.25">
      <c r="A24">
        <v>6</v>
      </c>
      <c r="B24">
        <f>GETPIVOTDATA("Average of 6",stats!$A$2,"Graph Name","C125.9")</f>
        <v>4.8336127199999996</v>
      </c>
      <c r="C24">
        <f>B19/A24</f>
        <v>2.0885986766666664</v>
      </c>
    </row>
    <row r="25" spans="1:5" x14ac:dyDescent="0.25">
      <c r="A25">
        <v>7</v>
      </c>
      <c r="B25">
        <f>GETPIVOTDATA("Average of 7",stats!$A$2,"Graph Name","C125.9")</f>
        <v>4.5107840399999999</v>
      </c>
      <c r="C25">
        <f>B19/A25</f>
        <v>1.790227437142857</v>
      </c>
    </row>
    <row r="26" spans="1:5" x14ac:dyDescent="0.25">
      <c r="A26">
        <v>8</v>
      </c>
      <c r="B26">
        <f>GETPIVOTDATA("Average of 8",stats!$A$2,"Graph Name","C125.9")</f>
        <v>4.8329802599999994</v>
      </c>
      <c r="C26">
        <f>B19/8</f>
        <v>1.5664490074999999</v>
      </c>
    </row>
    <row r="27" spans="1:5" x14ac:dyDescent="0.25">
      <c r="A27">
        <v>9</v>
      </c>
      <c r="B27">
        <f>GETPIVOTDATA("Average of 9",stats!$A$2,"Graph Name","C125.9")</f>
        <v>4.7667016200000019</v>
      </c>
      <c r="C27">
        <f>B19/A27</f>
        <v>1.3923991177777777</v>
      </c>
    </row>
    <row r="28" spans="1:5" x14ac:dyDescent="0.25">
      <c r="A28">
        <v>10</v>
      </c>
      <c r="B28">
        <f>GETPIVOTDATA("Average of 10",stats!$A$2,"Graph Name","C125.9")</f>
        <v>4.8556747799999984</v>
      </c>
      <c r="C28">
        <f>B19/A28</f>
        <v>1.2531592059999999</v>
      </c>
    </row>
    <row r="29" spans="1:5" x14ac:dyDescent="0.25">
      <c r="A29">
        <v>11</v>
      </c>
      <c r="B29">
        <f>GETPIVOTDATA("Average of 11",stats!$A$2,"Graph Name","C125.9")</f>
        <v>5.431595259999999</v>
      </c>
      <c r="C29">
        <f>B19/A29</f>
        <v>1.1392356418181817</v>
      </c>
    </row>
    <row r="30" spans="1:5" x14ac:dyDescent="0.25">
      <c r="A30">
        <v>12</v>
      </c>
      <c r="B30">
        <f>GETPIVOTDATA("Average of 12",stats!$A$2,"Graph Name","C125.9")</f>
        <v>6.0174067199999968</v>
      </c>
      <c r="C30">
        <f>B19/A30</f>
        <v>1.0442993383333332</v>
      </c>
    </row>
    <row r="33" spans="1:5" x14ac:dyDescent="0.25">
      <c r="A33" s="3" t="s">
        <v>29</v>
      </c>
      <c r="B33" s="3"/>
      <c r="C33" s="3"/>
    </row>
    <row r="34" spans="1:5" x14ac:dyDescent="0.25">
      <c r="A34" s="2" t="s">
        <v>60</v>
      </c>
      <c r="B34" s="2" t="s">
        <v>86</v>
      </c>
      <c r="C34" s="2" t="s">
        <v>61</v>
      </c>
      <c r="D34" s="2" t="s">
        <v>87</v>
      </c>
      <c r="E34" s="2" t="s">
        <v>88</v>
      </c>
    </row>
    <row r="35" spans="1:5" x14ac:dyDescent="0.25">
      <c r="A35">
        <v>1</v>
      </c>
      <c r="B35">
        <f>GETPIVOTDATA("SeqTime",stats!$A$2,"Graph Name","gen200_p0.9_44")</f>
        <v>384.36702208000003</v>
      </c>
      <c r="C35">
        <f>B35/A35</f>
        <v>384.36702208000003</v>
      </c>
    </row>
    <row r="36" spans="1:5" x14ac:dyDescent="0.25">
      <c r="A36">
        <v>2</v>
      </c>
      <c r="B36">
        <f>GETPIVOTDATA("Average of 2",stats!$A$2,"Graph Name","gen200_p0.9_44")</f>
        <v>211.02242792000001</v>
      </c>
      <c r="C36">
        <f>B35/A36</f>
        <v>192.18351104000001</v>
      </c>
    </row>
    <row r="37" spans="1:5" x14ac:dyDescent="0.25">
      <c r="A37">
        <v>3</v>
      </c>
      <c r="B37">
        <f>GETPIVOTDATA("Average of 3",stats!$A$2,"Graph Name","gen200_p0.9_44")</f>
        <v>160.68080765999997</v>
      </c>
      <c r="C37">
        <f>B35/A37</f>
        <v>128.12234069333334</v>
      </c>
    </row>
    <row r="38" spans="1:5" x14ac:dyDescent="0.25">
      <c r="A38">
        <v>4</v>
      </c>
      <c r="B38">
        <f>GETPIVOTDATA("Average of 4",stats!$A$2,"Graph Name","gen200_p0.9_44")</f>
        <v>123.98160465999995</v>
      </c>
      <c r="C38">
        <f>B35/A38</f>
        <v>96.091755520000007</v>
      </c>
    </row>
    <row r="39" spans="1:5" x14ac:dyDescent="0.25">
      <c r="A39">
        <v>5</v>
      </c>
      <c r="B39">
        <f>GETPIVOTDATA("Average of 5",stats!$A$2,"Graph Name","gen200_p0.9_44")</f>
        <v>119.75050555999992</v>
      </c>
      <c r="C39">
        <f>B35/A39</f>
        <v>76.873404416</v>
      </c>
    </row>
    <row r="40" spans="1:5" x14ac:dyDescent="0.25">
      <c r="A40">
        <v>6</v>
      </c>
      <c r="B40">
        <f>GETPIVOTDATA("Average of 6",stats!$A$2,"Graph Name","gen200_p0.9_44")</f>
        <v>105.71525004000009</v>
      </c>
      <c r="C40">
        <f>B35/A40</f>
        <v>64.061170346666671</v>
      </c>
    </row>
    <row r="41" spans="1:5" x14ac:dyDescent="0.25">
      <c r="A41">
        <v>7</v>
      </c>
      <c r="B41">
        <f>GETPIVOTDATA("Average of 7",stats!$A$2,"Graph Name","gen200_p0.9_44")</f>
        <v>73.038607879999972</v>
      </c>
      <c r="C41">
        <f>B35/A41</f>
        <v>54.909574582857147</v>
      </c>
    </row>
    <row r="42" spans="1:5" x14ac:dyDescent="0.25">
      <c r="A42">
        <v>8</v>
      </c>
      <c r="B42">
        <f>GETPIVOTDATA("Average of 8",stats!$A$2,"Graph Name","gen200_p0.9_44")</f>
        <v>105.13288101999997</v>
      </c>
      <c r="C42">
        <f>B35/8</f>
        <v>48.045877760000003</v>
      </c>
    </row>
    <row r="43" spans="1:5" x14ac:dyDescent="0.25">
      <c r="A43">
        <v>9</v>
      </c>
      <c r="B43">
        <f>GETPIVOTDATA("Average of 9",stats!$A$2,"Graph Name","gen200_p0.9_44")</f>
        <v>93.608647460000014</v>
      </c>
      <c r="C43">
        <f>B35/A43</f>
        <v>42.707446897777778</v>
      </c>
    </row>
    <row r="44" spans="1:5" x14ac:dyDescent="0.25">
      <c r="A44">
        <v>10</v>
      </c>
      <c r="B44">
        <f>GETPIVOTDATA("Average of 10",stats!$A$2,"Graph Name","gen200_p0.9_44")</f>
        <v>61.834615760000041</v>
      </c>
      <c r="C44">
        <f>B35/A44</f>
        <v>38.436702208</v>
      </c>
    </row>
    <row r="45" spans="1:5" x14ac:dyDescent="0.25">
      <c r="A45">
        <v>11</v>
      </c>
      <c r="B45">
        <f>GETPIVOTDATA("Average of 11",stats!$A$2,"Graph Name","gen200_p0.9_44")</f>
        <v>99.558011440000016</v>
      </c>
      <c r="C45">
        <f>B35/A45</f>
        <v>34.942456552727272</v>
      </c>
    </row>
    <row r="46" spans="1:5" x14ac:dyDescent="0.25">
      <c r="A46">
        <v>12</v>
      </c>
      <c r="B46">
        <f>GETPIVOTDATA("Average of 12",stats!$A$2,"Graph Name","gen200_p0.9_44")</f>
        <v>96.208098240000069</v>
      </c>
      <c r="C46">
        <f>B35/A46</f>
        <v>32.030585173333336</v>
      </c>
    </row>
    <row r="49" spans="1:5" x14ac:dyDescent="0.25">
      <c r="A49" s="3" t="s">
        <v>31</v>
      </c>
      <c r="B49" s="3"/>
      <c r="C49" s="3"/>
    </row>
    <row r="50" spans="1:5" x14ac:dyDescent="0.25">
      <c r="A50" s="2" t="s">
        <v>60</v>
      </c>
      <c r="B50" s="2" t="s">
        <v>86</v>
      </c>
      <c r="C50" s="2" t="s">
        <v>61</v>
      </c>
      <c r="D50" s="2" t="s">
        <v>87</v>
      </c>
      <c r="E50" s="2" t="s">
        <v>88</v>
      </c>
    </row>
    <row r="51" spans="1:5" x14ac:dyDescent="0.25">
      <c r="A51">
        <v>1</v>
      </c>
      <c r="B51">
        <f>GETPIVOTDATA("SeqTime",stats!$A$2,"Graph Name","p_hat300-3")</f>
        <v>216.52673504000012</v>
      </c>
      <c r="C51">
        <f>B51/A51</f>
        <v>216.52673504000012</v>
      </c>
    </row>
    <row r="52" spans="1:5" x14ac:dyDescent="0.25">
      <c r="A52">
        <v>2</v>
      </c>
      <c r="B52">
        <f>GETPIVOTDATA("Average of 2",stats!$A$2,"Graph Name","p_hat300-3")</f>
        <v>113.11850026000002</v>
      </c>
      <c r="C52">
        <f>B51/A52</f>
        <v>108.26336752000006</v>
      </c>
    </row>
    <row r="53" spans="1:5" x14ac:dyDescent="0.25">
      <c r="A53">
        <v>3</v>
      </c>
      <c r="B53">
        <f>GETPIVOTDATA("Average of 3",stats!$A$2,"Graph Name","p_hat300-3")</f>
        <v>88.172982099999984</v>
      </c>
      <c r="C53">
        <f>B51/A53</f>
        <v>72.175578346666711</v>
      </c>
    </row>
    <row r="54" spans="1:5" x14ac:dyDescent="0.25">
      <c r="A54">
        <v>4</v>
      </c>
      <c r="B54">
        <f>GETPIVOTDATA("Average of 4",stats!$A$2,"Graph Name","p_hat300-3")</f>
        <v>63.684638720000024</v>
      </c>
      <c r="C54">
        <f>B51/A54</f>
        <v>54.13168376000003</v>
      </c>
    </row>
    <row r="55" spans="1:5" x14ac:dyDescent="0.25">
      <c r="A55">
        <v>5</v>
      </c>
      <c r="B55">
        <f>GETPIVOTDATA("Average of 5",stats!$A$2,"Graph Name","p_hat300-3")</f>
        <v>60.030551159999959</v>
      </c>
      <c r="C55">
        <f>B51/A55</f>
        <v>43.305347008000027</v>
      </c>
    </row>
    <row r="56" spans="1:5" x14ac:dyDescent="0.25">
      <c r="A56">
        <v>6</v>
      </c>
      <c r="B56">
        <f>GETPIVOTDATA("Average of 6",stats!$A$2,"Graph Name","p_hat300-3")</f>
        <v>54.79866926000004</v>
      </c>
      <c r="C56">
        <f>B51/A56</f>
        <v>36.087789173333356</v>
      </c>
    </row>
    <row r="57" spans="1:5" x14ac:dyDescent="0.25">
      <c r="A57">
        <v>7</v>
      </c>
      <c r="B57">
        <f>GETPIVOTDATA("Average of 7",stats!$A$2,"Graph Name","p_hat300-3")</f>
        <v>54.933053660000041</v>
      </c>
      <c r="C57">
        <f>B51/A57</f>
        <v>30.932390720000019</v>
      </c>
    </row>
    <row r="58" spans="1:5" x14ac:dyDescent="0.25">
      <c r="A58">
        <v>8</v>
      </c>
      <c r="B58">
        <f>GETPIVOTDATA("Average of 8",stats!$A$2,"Graph Name","p_hat300-3")</f>
        <v>52.263233699999908</v>
      </c>
      <c r="C58">
        <f>B51/8</f>
        <v>27.065841880000015</v>
      </c>
    </row>
    <row r="59" spans="1:5" x14ac:dyDescent="0.25">
      <c r="A59">
        <v>9</v>
      </c>
      <c r="B59">
        <f>GETPIVOTDATA("Average of 9",stats!$A$2,"Graph Name","p_hat300-3")</f>
        <v>51.980084759999954</v>
      </c>
      <c r="C59">
        <f>B51/A59</f>
        <v>24.058526115555569</v>
      </c>
    </row>
    <row r="60" spans="1:5" x14ac:dyDescent="0.25">
      <c r="A60">
        <v>10</v>
      </c>
      <c r="B60">
        <f>GETPIVOTDATA("Average of 10",stats!$A$2,"Graph Name","p_hat300-3")</f>
        <v>49.575882020000066</v>
      </c>
      <c r="C60">
        <f>B51/A60</f>
        <v>21.652673504000013</v>
      </c>
    </row>
    <row r="61" spans="1:5" x14ac:dyDescent="0.25">
      <c r="A61">
        <v>11</v>
      </c>
      <c r="B61">
        <f>GETPIVOTDATA("Average of 11",stats!$A$2,"Graph Name","p_hat300-3")</f>
        <v>46.607459560000095</v>
      </c>
      <c r="C61">
        <f>B51/A61</f>
        <v>19.684248640000011</v>
      </c>
    </row>
    <row r="62" spans="1:5" x14ac:dyDescent="0.25">
      <c r="A62">
        <v>12</v>
      </c>
      <c r="B62">
        <f>GETPIVOTDATA("Average of 12",stats!$A$2,"Graph Name","p_hat300-3")</f>
        <v>45.345682699999998</v>
      </c>
      <c r="C62">
        <f>B51/A62</f>
        <v>18.043894586666678</v>
      </c>
    </row>
  </sheetData>
  <mergeCells count="4">
    <mergeCell ref="A1:C1"/>
    <mergeCell ref="A17:C17"/>
    <mergeCell ref="A33:C33"/>
    <mergeCell ref="A49:C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47DB-88CC-424E-B539-E6D3D4675D17}">
  <dimension ref="A1:B12"/>
  <sheetViews>
    <sheetView workbookViewId="0">
      <selection activeCell="D49" sqref="D49"/>
    </sheetView>
  </sheetViews>
  <sheetFormatPr defaultRowHeight="15" x14ac:dyDescent="0.25"/>
  <sheetData>
    <row r="1" spans="1:2" x14ac:dyDescent="0.25">
      <c r="A1" t="s">
        <v>60</v>
      </c>
      <c r="B1" t="s">
        <v>89</v>
      </c>
    </row>
    <row r="2" spans="1:2" x14ac:dyDescent="0.25">
      <c r="A2">
        <v>2</v>
      </c>
      <c r="B2">
        <v>0.76545979999999902</v>
      </c>
    </row>
    <row r="3" spans="1:2" x14ac:dyDescent="0.25">
      <c r="A3">
        <v>3</v>
      </c>
      <c r="B3">
        <v>1.0698890999999999</v>
      </c>
    </row>
    <row r="4" spans="1:2" x14ac:dyDescent="0.25">
      <c r="A4">
        <v>4</v>
      </c>
      <c r="B4">
        <v>1.4453305000000001</v>
      </c>
    </row>
    <row r="5" spans="1:2" x14ac:dyDescent="0.25">
      <c r="A5">
        <v>5</v>
      </c>
      <c r="B5">
        <v>1.8386456</v>
      </c>
    </row>
    <row r="6" spans="1:2" x14ac:dyDescent="0.25">
      <c r="A6">
        <v>6</v>
      </c>
      <c r="B6">
        <v>2.2262405999999899</v>
      </c>
    </row>
    <row r="7" spans="1:2" x14ac:dyDescent="0.25">
      <c r="A7">
        <v>7</v>
      </c>
      <c r="B7">
        <v>2.6551450000000001</v>
      </c>
    </row>
    <row r="8" spans="1:2" x14ac:dyDescent="0.25">
      <c r="A8">
        <v>8</v>
      </c>
      <c r="B8">
        <v>3.1681232999999902</v>
      </c>
    </row>
    <row r="9" spans="1:2" x14ac:dyDescent="0.25">
      <c r="A9">
        <v>9</v>
      </c>
      <c r="B9">
        <v>3.6158980999999901</v>
      </c>
    </row>
    <row r="10" spans="1:2" x14ac:dyDescent="0.25">
      <c r="A10">
        <v>10</v>
      </c>
      <c r="B10">
        <v>4.1104859999999901</v>
      </c>
    </row>
    <row r="11" spans="1:2" x14ac:dyDescent="0.25">
      <c r="A11">
        <v>11</v>
      </c>
      <c r="B11">
        <v>4.7150444999999896</v>
      </c>
    </row>
    <row r="12" spans="1:2" x14ac:dyDescent="0.25">
      <c r="A12">
        <v>12</v>
      </c>
      <c r="B12">
        <v>5.3805477999999898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B39A0D42AED940894EB6422843FA78" ma:contentTypeVersion="5" ma:contentTypeDescription="Create a new document." ma:contentTypeScope="" ma:versionID="a2ff81f73aa132ad9ec5398e84f3369d">
  <xsd:schema xmlns:xsd="http://www.w3.org/2001/XMLSchema" xmlns:xs="http://www.w3.org/2001/XMLSchema" xmlns:p="http://schemas.microsoft.com/office/2006/metadata/properties" xmlns:ns3="ed96a389-cb55-4fad-bf1d-4aa5f9d8a8e2" targetNamespace="http://schemas.microsoft.com/office/2006/metadata/properties" ma:root="true" ma:fieldsID="b7a2c0739d12b75090c8a6e19f9552de" ns3:_="">
    <xsd:import namespace="ed96a389-cb55-4fad-bf1d-4aa5f9d8a8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6a389-cb55-4fad-bf1d-4aa5f9d8a8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96a389-cb55-4fad-bf1d-4aa5f9d8a8e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M s E A A B Q S w M E F A A C A A g A P Y +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P Y +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P o l a l o Y e o x Q E A A M w F A A A T A B w A R m 9 y b X V s Y X M v U 2 V j d G l v b j E u b S C i G A A o o B Q A A A A A A A A A A A A A A A A A A A A A A A A A A A C F k 1 1 v m z A U h u 8 j 5 T 9 Y 5 C a R G C r k o + 0 q L i r o t l 6 0 a k W 0 m 7 I L F 0 6 J K 2 O n / s g a V f n v d Q R b p s R H 4 w Z 4 H 3 N 8 b B 5 r q A y T g h T d P b 4 a D o Y D v a I K a q J A W 2 4 0 S Q k H M x w Q d x X S q g p c k u l N l M v K t i D M + B v j E G V S G P e i x 0 H + t Y T a l l Z U v 8 v 5 N C n b a v 1 l r e S r m 6 L s a 0 a V 3 g S T 8 C k H z l p m Q K V B G I Q k k 9 y 2 Q q d J H J I b U c m a i S a N k 3 k S k k c r D R R m y y E 9 P E b 3 U s C v S d g 1 N w q y F R W N 6 3 y 5 X U P g u l z S Z z d o q a j Q L 1 K 1 X f k 9 1 O N u J e H H R 9 C l s Z v e O E I M v J t d S P 7 k C Z J P k X y G 5 H M k X y D 5 O Z J f I P k l k s d n G P i 7 Y m H b Z 1 D / o g R H U x z N c D T H 0 Q J H 5 z i 6 w N E l i p I z H B 3 v x u 5 g 1 Y O S r T O u J j + A 1 q D 0 w a y e 9 P n 4 S M C Q P P U D r j k v K s q p 0 q l R F j M 2 / o + y n k 7 2 / n 5 X d L 0 i 9 7 S F k z 8 9 I j 9 B G V a B G 0 l u h V n M o n 2 p n t 3 U j Q / k I D Q z W 8 9 W X W 8 a k k O j A D z w j r 4 f 4 F H J O y Z Q N i K 3 W n L q V u X 5 z t X M O H u z p 0 s r 4 I 0 s W e v r x G e v T 1 u f r z 5 R f Y b 6 1 P Q 5 6 Z M x 9 m n o P Y 4 n B 3 E 3 G Q 6 Y 8 M t z 9 Q l Q S w E C L Q A U A A I A C A A 9 j 6 J W 0 t 1 K 0 a Q A A A D 2 A A A A E g A A A A A A A A A A A A A A A A A A A A A A Q 2 9 u Z m l n L 1 B h Y 2 t h Z 2 U u e G 1 s U E s B A i 0 A F A A C A A g A P Y + i V g / K 6 a u k A A A A 6 Q A A A B M A A A A A A A A A A A A A A A A A 8 A A A A F t D b 2 5 0 Z W 5 0 X 1 R 5 c G V z X S 5 4 b W x Q S w E C L Q A U A A I A C A A 9 j 6 J W p a G H q M U B A A D M B Q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E w A A A A A A A L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I x O j U 3 O j U 4 L j I 4 N T g w M j h a I i A v P j x F b n R y e S B U e X B l P S J G a W x s Q 2 9 s d W 1 u V H l w Z X M i I F Z h b H V l P S J z Q m d N R E J R V U R B d 0 1 H Q l F V R k J R V U Z C U V V G Q l F V R i I g L z 4 8 R W 5 0 c n k g V H l w Z T 0 i R m l s b E N v b H V t b k 5 h b W V z I i B W Y W x 1 Z T 0 i c 1 s m c X V v d D t H c m F w a C B O Y W 1 l J n F 1 b 3 Q 7 L C Z x d W 9 0 O y M g V m V y d G l j Z X M m c X V v d D s s J n F 1 b 3 Q 7 I y B F Z G d l c y Z x d W 9 0 O y w m c X V v d D t E Z W 5 z a X R 5 J n F 1 b 3 Q 7 L C Z x d W 9 0 O 0 F 2 Z y B E Z W d y Z W U m c X V v d D s s J n F 1 b 3 Q 7 T W F 4 I E R l Z 3 J l Z S Z x d W 9 0 O y w m c X V v d D t N a W 4 g R G V n c m V l J n F 1 b 3 Q 7 L C Z x d W 9 0 O y M g S X N v b G F 0 Z W Q m c X V v d D s s J n F 1 b 3 Q 7 T W F 4 I E N s a X F 1 Z S Z x d W 9 0 O y w m c X V v d D t T Z X E g V G l t Z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H c m F w a C B O Y W 1 l L D B 9 J n F 1 b 3 Q 7 L C Z x d W 9 0 O 1 N l Y 3 R p b 2 4 x L 3 J l c 3 V s d H M v Q X V 0 b 1 J l b W 9 2 Z W R D b 2 x 1 b W 5 z M S 5 7 I y B W Z X J 0 a W N l c y w x f S Z x d W 9 0 O y w m c X V v d D t T Z W N 0 a W 9 u M S 9 y Z X N 1 b H R z L 0 F 1 d G 9 S Z W 1 v d m V k Q 2 9 s d W 1 u c z E u e y M g R W R n Z X M s M n 0 m c X V v d D s s J n F 1 b 3 Q 7 U 2 V j d G l v b j E v c m V z d W x 0 c y 9 B d X R v U m V t b 3 Z l Z E N v b H V t b n M x L n t E Z W 5 z a X R 5 L D N 9 J n F 1 b 3 Q 7 L C Z x d W 9 0 O 1 N l Y 3 R p b 2 4 x L 3 J l c 3 V s d H M v Q X V 0 b 1 J l b W 9 2 Z W R D b 2 x 1 b W 5 z M S 5 7 Q X Z n I E R l Z 3 J l Z S w 0 f S Z x d W 9 0 O y w m c X V v d D t T Z W N 0 a W 9 u M S 9 y Z X N 1 b H R z L 0 F 1 d G 9 S Z W 1 v d m V k Q 2 9 s d W 1 u c z E u e 0 1 h e C B E Z W d y Z W U s N X 0 m c X V v d D s s J n F 1 b 3 Q 7 U 2 V j d G l v b j E v c m V z d W x 0 c y 9 B d X R v U m V t b 3 Z l Z E N v b H V t b n M x L n t N a W 4 g R G V n c m V l L D Z 9 J n F 1 b 3 Q 7 L C Z x d W 9 0 O 1 N l Y 3 R p b 2 4 x L 3 J l c 3 V s d H M v Q X V 0 b 1 J l b W 9 2 Z W R D b 2 x 1 b W 5 z M S 5 7 I y B J c 2 9 s Y X R l Z C w 3 f S Z x d W 9 0 O y w m c X V v d D t T Z W N 0 a W 9 u M S 9 y Z X N 1 b H R z L 0 F 1 d G 9 S Z W 1 v d m V k Q 2 9 s d W 1 u c z E u e 0 1 h e C B D b G l x d W U s O H 0 m c X V v d D s s J n F 1 b 3 Q 7 U 2 V j d G l v b j E v c m V z d W x 0 c y 9 B d X R v U m V t b 3 Z l Z E N v b H V t b n M x L n t T Z X E g V G l t Z S w 5 f S Z x d W 9 0 O y w m c X V v d D t T Z W N 0 a W 9 u M S 9 y Z X N 1 b H R z L 0 F 1 d G 9 S Z W 1 v d m V k Q 2 9 s d W 1 u c z E u e z I s M T B 9 J n F 1 b 3 Q 7 L C Z x d W 9 0 O 1 N l Y 3 R p b 2 4 x L 3 J l c 3 V s d H M v Q X V 0 b 1 J l b W 9 2 Z W R D b 2 x 1 b W 5 z M S 5 7 M y w x M X 0 m c X V v d D s s J n F 1 b 3 Q 7 U 2 V j d G l v b j E v c m V z d W x 0 c y 9 B d X R v U m V t b 3 Z l Z E N v b H V t b n M x L n s 0 L D E y f S Z x d W 9 0 O y w m c X V v d D t T Z W N 0 a W 9 u M S 9 y Z X N 1 b H R z L 0 F 1 d G 9 S Z W 1 v d m V k Q 2 9 s d W 1 u c z E u e z U s M T N 9 J n F 1 b 3 Q 7 L C Z x d W 9 0 O 1 N l Y 3 R p b 2 4 x L 3 J l c 3 V s d H M v Q X V 0 b 1 J l b W 9 2 Z W R D b 2 x 1 b W 5 z M S 5 7 N i w x N H 0 m c X V v d D s s J n F 1 b 3 Q 7 U 2 V j d G l v b j E v c m V z d W x 0 c y 9 B d X R v U m V t b 3 Z l Z E N v b H V t b n M x L n s 3 L D E 1 f S Z x d W 9 0 O y w m c X V v d D t T Z W N 0 a W 9 u M S 9 y Z X N 1 b H R z L 0 F 1 d G 9 S Z W 1 v d m V k Q 2 9 s d W 1 u c z E u e z g s M T Z 9 J n F 1 b 3 Q 7 L C Z x d W 9 0 O 1 N l Y 3 R p b 2 4 x L 3 J l c 3 V s d H M v Q X V 0 b 1 J l b W 9 2 Z W R D b 2 x 1 b W 5 z M S 5 7 O S w x N 3 0 m c X V v d D s s J n F 1 b 3 Q 7 U 2 V j d G l v b j E v c m V z d W x 0 c y 9 B d X R v U m V t b 3 Z l Z E N v b H V t b n M x L n s x M C w x O H 0 m c X V v d D s s J n F 1 b 3 Q 7 U 2 V j d G l v b j E v c m V z d W x 0 c y 9 B d X R v U m V t b 3 Z l Z E N v b H V t b n M x L n s x M S w x O X 0 m c X V v d D s s J n F 1 b 3 Q 7 U 2 V j d G l v b j E v c m V z d W x 0 c y 9 B d X R v U m V t b 3 Z l Z E N v b H V t b n M x L n s x M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R 3 J h c G g g T m F t Z S w w f S Z x d W 9 0 O y w m c X V v d D t T Z W N 0 a W 9 u M S 9 y Z X N 1 b H R z L 0 F 1 d G 9 S Z W 1 v d m V k Q 2 9 s d W 1 u c z E u e y M g V m V y d G l j Z X M s M X 0 m c X V v d D s s J n F 1 b 3 Q 7 U 2 V j d G l v b j E v c m V z d W x 0 c y 9 B d X R v U m V t b 3 Z l Z E N v b H V t b n M x L n s j I E V k Z 2 V z L D J 9 J n F 1 b 3 Q 7 L C Z x d W 9 0 O 1 N l Y 3 R p b 2 4 x L 3 J l c 3 V s d H M v Q X V 0 b 1 J l b W 9 2 Z W R D b 2 x 1 b W 5 z M S 5 7 R G V u c 2 l 0 e S w z f S Z x d W 9 0 O y w m c X V v d D t T Z W N 0 a W 9 u M S 9 y Z X N 1 b H R z L 0 F 1 d G 9 S Z W 1 v d m V k Q 2 9 s d W 1 u c z E u e 0 F 2 Z y B E Z W d y Z W U s N H 0 m c X V v d D s s J n F 1 b 3 Q 7 U 2 V j d G l v b j E v c m V z d W x 0 c y 9 B d X R v U m V t b 3 Z l Z E N v b H V t b n M x L n t N Y X g g R G V n c m V l L D V 9 J n F 1 b 3 Q 7 L C Z x d W 9 0 O 1 N l Y 3 R p b 2 4 x L 3 J l c 3 V s d H M v Q X V 0 b 1 J l b W 9 2 Z W R D b 2 x 1 b W 5 z M S 5 7 T W l u I E R l Z 3 J l Z S w 2 f S Z x d W 9 0 O y w m c X V v d D t T Z W N 0 a W 9 u M S 9 y Z X N 1 b H R z L 0 F 1 d G 9 S Z W 1 v d m V k Q 2 9 s d W 1 u c z E u e y M g S X N v b G F 0 Z W Q s N 3 0 m c X V v d D s s J n F 1 b 3 Q 7 U 2 V j d G l v b j E v c m V z d W x 0 c y 9 B d X R v U m V t b 3 Z l Z E N v b H V t b n M x L n t N Y X g g Q 2 x p c X V l L D h 9 J n F 1 b 3 Q 7 L C Z x d W 9 0 O 1 N l Y 3 R p b 2 4 x L 3 J l c 3 V s d H M v Q X V 0 b 1 J l b W 9 2 Z W R D b 2 x 1 b W 5 z M S 5 7 U 2 V x I F R p b W U s O X 0 m c X V v d D s s J n F 1 b 3 Q 7 U 2 V j d G l v b j E v c m V z d W x 0 c y 9 B d X R v U m V t b 3 Z l Z E N v b H V t b n M x L n s y L D E w f S Z x d W 9 0 O y w m c X V v d D t T Z W N 0 a W 9 u M S 9 y Z X N 1 b H R z L 0 F 1 d G 9 S Z W 1 v d m V k Q 2 9 s d W 1 u c z E u e z M s M T F 9 J n F 1 b 3 Q 7 L C Z x d W 9 0 O 1 N l Y 3 R p b 2 4 x L 3 J l c 3 V s d H M v Q X V 0 b 1 J l b W 9 2 Z W R D b 2 x 1 b W 5 z M S 5 7 N C w x M n 0 m c X V v d D s s J n F 1 b 3 Q 7 U 2 V j d G l v b j E v c m V z d W x 0 c y 9 B d X R v U m V t b 3 Z l Z E N v b H V t b n M x L n s 1 L D E z f S Z x d W 9 0 O y w m c X V v d D t T Z W N 0 a W 9 u M S 9 y Z X N 1 b H R z L 0 F 1 d G 9 S Z W 1 v d m V k Q 2 9 s d W 1 u c z E u e z Y s M T R 9 J n F 1 b 3 Q 7 L C Z x d W 9 0 O 1 N l Y 3 R p b 2 4 x L 3 J l c 3 V s d H M v Q X V 0 b 1 J l b W 9 2 Z W R D b 2 x 1 b W 5 z M S 5 7 N y w x N X 0 m c X V v d D s s J n F 1 b 3 Q 7 U 2 V j d G l v b j E v c m V z d W x 0 c y 9 B d X R v U m V t b 3 Z l Z E N v b H V t b n M x L n s 4 L D E 2 f S Z x d W 9 0 O y w m c X V v d D t T Z W N 0 a W 9 u M S 9 y Z X N 1 b H R z L 0 F 1 d G 9 S Z W 1 v d m V k Q 2 9 s d W 1 u c z E u e z k s M T d 9 J n F 1 b 3 Q 7 L C Z x d W 9 0 O 1 N l Y 3 R p b 2 4 x L 3 J l c 3 V s d H M v Q X V 0 b 1 J l b W 9 2 Z W R D b 2 x 1 b W 5 z M S 5 7 M T A s M T h 9 J n F 1 b 3 Q 7 L C Z x d W 9 0 O 1 N l Y 3 R p b 2 4 x L 3 J l c 3 V s d H M v Q X V 0 b 1 J l b W 9 2 Z W R D b 2 x 1 b W 5 z M S 5 7 M T E s M T l 9 J n F 1 b 3 Q 7 L C Z x d W 9 0 O 1 N l Y 3 R p b 2 4 x L 3 J l c 3 V s d H M v Q X V 0 b 1 J l b W 9 2 Z W R D b 2 x 1 b W 5 z M S 5 7 M T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G 8 h V x 5 J 9 G i 4 Q X J 0 k 1 i j o A A A A A A g A A A A A A E G Y A A A A B A A A g A A A A I J 0 c t 7 K t g Y E r 0 4 M C e g y e B 3 k i m B 2 b o H C X e d I r J 6 a t T D 0 A A A A A D o A A A A A C A A A g A A A A 4 t q p I N s G R t 1 h a P c d S v 4 9 0 s s A h M r L D C 0 H r v h S T 7 D 6 y G B Q A A A A x b H A z W X K Z B j t O S L W o O a K j a u O r / 4 h 4 A h 7 Q a 7 d 0 6 D V J T Z c O R e j Q Y n S P U c v f i 2 b V U Z g 4 E l y 0 b G P T M q B 5 S 3 Q F 4 V b + w k z T 3 T P r 2 T l G a J C n T t e 9 E F A A A A A Y q G g x D C / J K / t t l d 7 h b e y q b w f i K u q s Z 3 b I g 7 Y A L a X n D y 8 y d 0 S o U t N d o 3 0 5 U X Y Q 0 + 4 i H U f z t A 8 i B x 2 k / G i 5 8 x r U A = = < / D a t a M a s h u p > 
</file>

<file path=customXml/itemProps1.xml><?xml version="1.0" encoding="utf-8"?>
<ds:datastoreItem xmlns:ds="http://schemas.openxmlformats.org/officeDocument/2006/customXml" ds:itemID="{89D89D1D-A205-4C88-99C3-6BE726A1A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6a389-cb55-4fad-bf1d-4aa5f9d8a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7BF62-B293-4288-AD70-D0887A411E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CCE4A3-CD7F-488F-BF2E-07C28B963322}">
  <ds:schemaRefs>
    <ds:schemaRef ds:uri="http://schemas.microsoft.com/office/2006/metadata/properties"/>
    <ds:schemaRef ds:uri="http://www.w3.org/XML/1998/namespace"/>
    <ds:schemaRef ds:uri="http://purl.org/dc/elements/1.1/"/>
    <ds:schemaRef ds:uri="ed96a389-cb55-4fad-bf1d-4aa5f9d8a8e2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152080F-65C7-42B1-A13B-3A84684A3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stats</vt:lpstr>
      <vt:lpstr>analysis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Csetter</dc:creator>
  <cp:lastModifiedBy>Aaron Csetter</cp:lastModifiedBy>
  <dcterms:created xsi:type="dcterms:W3CDTF">2023-05-02T21:57:10Z</dcterms:created>
  <dcterms:modified xsi:type="dcterms:W3CDTF">2023-05-05T02:53:25Z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0x01010005B39A0D42AED940894EB6422843FA78</vt:lpwstr>
  </property>
</Properties>
</file>