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C360 - 11\Downloads\"/>
    </mc:Choice>
  </mc:AlternateContent>
  <xr:revisionPtr revIDLastSave="0" documentId="13_ncr:1_{C5F3D9AF-3A7A-47FA-AC9A-754FC4A7BE2F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crecimiento" sheetId="1" r:id="rId1"/>
    <sheet name="WIFI" sheetId="6" r:id="rId2"/>
    <sheet name="kpis ACUM" sheetId="2" r:id="rId3"/>
    <sheet name="kpis SEM" sheetId="4" r:id="rId4"/>
    <sheet name="KPIS PAYME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6" l="1"/>
  <c r="AI7" i="6" s="1"/>
  <c r="AI8" i="6"/>
  <c r="AI9" i="6"/>
  <c r="AI12" i="6"/>
  <c r="AI13" i="6" s="1"/>
  <c r="AH2" i="6"/>
  <c r="AH7" i="6" s="1"/>
  <c r="AH8" i="6"/>
  <c r="AH9" i="6"/>
  <c r="AH12" i="6"/>
  <c r="AH13" i="6"/>
  <c r="AG2" i="6"/>
  <c r="AG7" i="6" s="1"/>
  <c r="AE12" i="6"/>
  <c r="AE13" i="6"/>
  <c r="AF2" i="6"/>
  <c r="AG9" i="6"/>
  <c r="AG12" i="6"/>
  <c r="AG13" i="6"/>
  <c r="AF13" i="6"/>
  <c r="AF12" i="6"/>
  <c r="AE2" i="6"/>
  <c r="AD2" i="6"/>
  <c r="AC2" i="6"/>
  <c r="AB2" i="6"/>
  <c r="Y2" i="6"/>
  <c r="X2" i="6"/>
  <c r="Y13" i="6"/>
  <c r="Z13" i="6"/>
  <c r="AA13" i="6"/>
  <c r="AB13" i="6"/>
  <c r="AC13" i="6"/>
  <c r="AD13" i="6"/>
  <c r="X13" i="6"/>
  <c r="Y12" i="6"/>
  <c r="Z12" i="6"/>
  <c r="AA12" i="6"/>
  <c r="AB12" i="6"/>
  <c r="AC12" i="6"/>
  <c r="AD12" i="6"/>
  <c r="X12" i="6"/>
  <c r="W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3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B12" i="6"/>
  <c r="AG8" i="6" l="1"/>
  <c r="AF8" i="6"/>
  <c r="AF7" i="6"/>
  <c r="AE7" i="6"/>
  <c r="AF9" i="6"/>
  <c r="AD7" i="6"/>
  <c r="AE8" i="6"/>
  <c r="AD8" i="6"/>
  <c r="AD9" i="6"/>
  <c r="AE9" i="6"/>
  <c r="Z9" i="6"/>
  <c r="Y7" i="6"/>
  <c r="Z2" i="6"/>
  <c r="Z7" i="6" s="1"/>
  <c r="AA2" i="6"/>
  <c r="AA7" i="6" s="1"/>
  <c r="AB7" i="6"/>
  <c r="X7" i="6"/>
  <c r="AC7" i="6"/>
  <c r="X8" i="6"/>
  <c r="Y8" i="6"/>
  <c r="Z8" i="6"/>
  <c r="AA8" i="6"/>
  <c r="AB8" i="6"/>
  <c r="AC8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AA9" i="6"/>
  <c r="AB9" i="6"/>
  <c r="AC9" i="6"/>
  <c r="B8" i="6"/>
  <c r="B9" i="6"/>
  <c r="B7" i="6"/>
  <c r="D32" i="1"/>
  <c r="C32" i="1"/>
  <c r="J26" i="1"/>
  <c r="I26" i="1"/>
  <c r="H26" i="1"/>
  <c r="L41" i="10" l="1"/>
  <c r="J41" i="10"/>
  <c r="F41" i="10"/>
  <c r="D41" i="10"/>
  <c r="L27" i="10"/>
  <c r="J27" i="10"/>
  <c r="F27" i="10"/>
  <c r="D27" i="10"/>
  <c r="L13" i="10"/>
  <c r="J13" i="10"/>
  <c r="H13" i="10"/>
  <c r="F13" i="10"/>
  <c r="D13" i="10"/>
  <c r="L40" i="10"/>
  <c r="L39" i="10"/>
  <c r="J40" i="10"/>
  <c r="J39" i="10"/>
  <c r="H40" i="10"/>
  <c r="H39" i="10"/>
  <c r="F40" i="10"/>
  <c r="F39" i="10"/>
  <c r="D40" i="10"/>
  <c r="D39" i="10"/>
  <c r="L34" i="10"/>
  <c r="J34" i="10"/>
  <c r="H34" i="10"/>
  <c r="F34" i="10"/>
  <c r="D34" i="10"/>
  <c r="L26" i="10"/>
  <c r="J26" i="10"/>
  <c r="H26" i="10"/>
  <c r="F26" i="10"/>
  <c r="D26" i="10"/>
  <c r="L25" i="10"/>
  <c r="J25" i="10"/>
  <c r="H25" i="10"/>
  <c r="F25" i="10"/>
  <c r="D25" i="10"/>
  <c r="L20" i="10"/>
  <c r="J20" i="10"/>
  <c r="H20" i="10"/>
  <c r="F20" i="10"/>
  <c r="D20" i="10"/>
  <c r="L12" i="10"/>
  <c r="J12" i="10"/>
  <c r="H12" i="10"/>
  <c r="F12" i="10"/>
  <c r="D12" i="10"/>
  <c r="L11" i="10"/>
  <c r="J11" i="10"/>
  <c r="H11" i="10"/>
  <c r="F11" i="10"/>
  <c r="D11" i="10"/>
  <c r="L6" i="10"/>
  <c r="J6" i="10"/>
  <c r="H6" i="10"/>
  <c r="F6" i="10"/>
  <c r="D6" i="10"/>
  <c r="R19" i="2"/>
  <c r="P19" i="2"/>
  <c r="N19" i="2"/>
  <c r="L19" i="2"/>
  <c r="J19" i="2"/>
  <c r="H19" i="2"/>
  <c r="F19" i="2"/>
  <c r="D19" i="2"/>
  <c r="R8" i="2"/>
  <c r="P8" i="2"/>
  <c r="N8" i="2"/>
  <c r="L8" i="2"/>
  <c r="J8" i="2"/>
  <c r="H8" i="2"/>
  <c r="F8" i="2"/>
  <c r="D8" i="2"/>
  <c r="H23" i="1" l="1"/>
  <c r="I23" i="1"/>
  <c r="J23" i="1"/>
  <c r="R18" i="2"/>
  <c r="P18" i="2"/>
  <c r="N18" i="2"/>
  <c r="L18" i="2"/>
  <c r="J18" i="2"/>
  <c r="H18" i="2"/>
  <c r="F18" i="2"/>
  <c r="D18" i="2"/>
  <c r="R17" i="2"/>
  <c r="P17" i="2"/>
  <c r="N17" i="2"/>
  <c r="L17" i="2"/>
  <c r="J17" i="2"/>
  <c r="H17" i="2"/>
  <c r="F17" i="2"/>
  <c r="D17" i="2"/>
  <c r="R7" i="2"/>
  <c r="P7" i="2"/>
  <c r="N7" i="2"/>
  <c r="L7" i="2"/>
  <c r="J7" i="2"/>
  <c r="H7" i="2"/>
  <c r="F7" i="2"/>
  <c r="D7" i="2"/>
  <c r="Q16" i="4" l="1"/>
  <c r="O16" i="4"/>
  <c r="M16" i="4"/>
  <c r="K16" i="4"/>
  <c r="I16" i="4"/>
  <c r="G16" i="4"/>
  <c r="E16" i="4"/>
  <c r="C16" i="4"/>
  <c r="Q15" i="4"/>
  <c r="O15" i="4"/>
  <c r="M15" i="4"/>
  <c r="K15" i="4"/>
  <c r="I15" i="4"/>
  <c r="G15" i="4"/>
  <c r="E15" i="4"/>
  <c r="C15" i="4"/>
  <c r="Q14" i="4"/>
  <c r="O14" i="4"/>
  <c r="M14" i="4"/>
  <c r="K14" i="4"/>
  <c r="I14" i="4"/>
  <c r="G14" i="4"/>
  <c r="E14" i="4"/>
  <c r="C14" i="4"/>
  <c r="Q13" i="4"/>
  <c r="O13" i="4"/>
  <c r="M13" i="4"/>
  <c r="K13" i="4"/>
  <c r="I13" i="4"/>
  <c r="G13" i="4"/>
  <c r="E13" i="4"/>
  <c r="C13" i="4"/>
  <c r="Q12" i="4"/>
  <c r="O12" i="4"/>
  <c r="M12" i="4"/>
  <c r="K12" i="4"/>
  <c r="I12" i="4"/>
  <c r="G12" i="4"/>
  <c r="E12" i="4"/>
  <c r="C12" i="4"/>
  <c r="Q7" i="4"/>
  <c r="O7" i="4"/>
  <c r="M7" i="4"/>
  <c r="K7" i="4"/>
  <c r="I7" i="4"/>
  <c r="G7" i="4"/>
  <c r="E7" i="4"/>
  <c r="C7" i="4"/>
  <c r="Q6" i="4"/>
  <c r="O6" i="4"/>
  <c r="M6" i="4"/>
  <c r="K6" i="4"/>
  <c r="I6" i="4"/>
  <c r="G6" i="4"/>
  <c r="E6" i="4"/>
  <c r="C6" i="4"/>
  <c r="Q5" i="4"/>
  <c r="O5" i="4"/>
  <c r="M5" i="4"/>
  <c r="K5" i="4"/>
  <c r="I5" i="4"/>
  <c r="G5" i="4"/>
  <c r="E5" i="4"/>
  <c r="C5" i="4"/>
  <c r="Q4" i="4"/>
  <c r="O4" i="4"/>
  <c r="M4" i="4"/>
  <c r="K4" i="4"/>
  <c r="I4" i="4"/>
  <c r="G4" i="4"/>
  <c r="E4" i="4"/>
  <c r="C4" i="4"/>
  <c r="R16" i="2"/>
  <c r="P16" i="2"/>
  <c r="N16" i="2"/>
  <c r="L16" i="2"/>
  <c r="J16" i="2"/>
  <c r="H16" i="2"/>
  <c r="F16" i="2"/>
  <c r="D16" i="2"/>
  <c r="I15" i="1"/>
  <c r="J15" i="1"/>
  <c r="H15" i="1"/>
  <c r="H10" i="1"/>
  <c r="J19" i="1"/>
  <c r="I19" i="1"/>
  <c r="H19" i="1"/>
  <c r="J10" i="1"/>
  <c r="I10" i="1"/>
  <c r="I6" i="1"/>
  <c r="J6" i="1"/>
  <c r="H6" i="1"/>
  <c r="R15" i="2"/>
  <c r="P15" i="2"/>
  <c r="N15" i="2"/>
  <c r="L15" i="2"/>
  <c r="J15" i="2"/>
  <c r="H15" i="2"/>
  <c r="F15" i="2"/>
  <c r="D15" i="2"/>
  <c r="R13" i="2"/>
  <c r="R14" i="2"/>
  <c r="P13" i="2"/>
  <c r="P14" i="2"/>
  <c r="N13" i="2"/>
  <c r="N14" i="2"/>
  <c r="L13" i="2"/>
  <c r="L14" i="2"/>
  <c r="J13" i="2"/>
  <c r="J14" i="2"/>
  <c r="H13" i="2"/>
  <c r="H14" i="2"/>
  <c r="F13" i="2"/>
  <c r="F14" i="2"/>
  <c r="D13" i="2"/>
  <c r="D14" i="2"/>
  <c r="R12" i="2"/>
  <c r="P12" i="2"/>
  <c r="N12" i="2"/>
  <c r="L12" i="2"/>
  <c r="J12" i="2"/>
  <c r="H12" i="2"/>
  <c r="F12" i="2"/>
  <c r="D12" i="2"/>
  <c r="R5" i="2"/>
  <c r="R6" i="2"/>
  <c r="P5" i="2"/>
  <c r="P6" i="2"/>
  <c r="R4" i="2"/>
  <c r="P4" i="2"/>
  <c r="N5" i="2"/>
  <c r="N6" i="2"/>
  <c r="N4" i="2"/>
  <c r="L5" i="2"/>
  <c r="L6" i="2"/>
  <c r="L4" i="2"/>
  <c r="J5" i="2"/>
  <c r="J6" i="2"/>
  <c r="J4" i="2"/>
  <c r="H5" i="2"/>
  <c r="H6" i="2"/>
  <c r="H4" i="2"/>
  <c r="F5" i="2"/>
  <c r="F6" i="2"/>
  <c r="F4" i="2"/>
  <c r="D6" i="2"/>
  <c r="D5" i="2"/>
  <c r="D4" i="2"/>
</calcChain>
</file>

<file path=xl/sharedStrings.xml><?xml version="1.0" encoding="utf-8"?>
<sst xmlns="http://schemas.openxmlformats.org/spreadsheetml/2006/main" count="302" uniqueCount="106">
  <si>
    <t>semanal</t>
  </si>
  <si>
    <t>mensual</t>
  </si>
  <si>
    <t>SEMANAS</t>
  </si>
  <si>
    <t>SBX 2023</t>
  </si>
  <si>
    <t>SR 2023</t>
  </si>
  <si>
    <t>LIFT_VS_AA_SR</t>
  </si>
  <si>
    <t>LIFT_VS_AA_SBX</t>
  </si>
  <si>
    <t>TENDER</t>
  </si>
  <si>
    <t>enero</t>
  </si>
  <si>
    <t>febrero</t>
  </si>
  <si>
    <t>ene</t>
  </si>
  <si>
    <t>feb</t>
  </si>
  <si>
    <t>mar</t>
  </si>
  <si>
    <t>marzo</t>
  </si>
  <si>
    <t>abr</t>
  </si>
  <si>
    <t>abril</t>
  </si>
  <si>
    <t>SEMANA</t>
  </si>
  <si>
    <t>DESC APP</t>
  </si>
  <si>
    <t>CREC SA</t>
  </si>
  <si>
    <t>REG</t>
  </si>
  <si>
    <t>PRIM COM</t>
  </si>
  <si>
    <t>MEM ACT</t>
  </si>
  <si>
    <t>TENDER SR</t>
  </si>
  <si>
    <t>TENDER APP</t>
  </si>
  <si>
    <t>DISC</t>
  </si>
  <si>
    <t>NET SALES</t>
  </si>
  <si>
    <t>ALC VS PPT</t>
  </si>
  <si>
    <t>MES</t>
  </si>
  <si>
    <t>CREC MA</t>
  </si>
  <si>
    <t>ENE</t>
  </si>
  <si>
    <t>FEB</t>
  </si>
  <si>
    <t>MAR</t>
  </si>
  <si>
    <t>ABR</t>
  </si>
  <si>
    <t>MAY</t>
  </si>
  <si>
    <t>Mayo</t>
  </si>
  <si>
    <t>may</t>
  </si>
  <si>
    <t>Venta Incremental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</si>
  <si>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</si>
  <si>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</si>
  <si>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</si>
  <si>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</si>
  <si>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</si>
  <si>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</si>
  <si>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</si>
  <si>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</si>
  <si>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</si>
  <si>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</si>
  <si>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</si>
  <si>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</si>
  <si>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</si>
  <si>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</si>
  <si>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</si>
  <si>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</si>
  <si>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</si>
  <si>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</si>
  <si>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</si>
  <si>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</si>
  <si>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</si>
  <si>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Analytics SR</t>
  </si>
  <si>
    <t>Primera Compra WiFi</t>
  </si>
  <si>
    <t xml:space="preserve">W01 </t>
  </si>
  <si>
    <t xml:space="preserve"> W02 </t>
  </si>
  <si>
    <t xml:space="preserve"> W03 </t>
  </si>
  <si>
    <t xml:space="preserve"> W04 </t>
  </si>
  <si>
    <t xml:space="preserve"> W05 </t>
  </si>
  <si>
    <t xml:space="preserve"> W06 </t>
  </si>
  <si>
    <t xml:space="preserve"> W07 </t>
  </si>
  <si>
    <t xml:space="preserve"> W08 </t>
  </si>
  <si>
    <t xml:space="preserve"> W09 </t>
  </si>
  <si>
    <t>W10</t>
  </si>
  <si>
    <t>W11</t>
  </si>
  <si>
    <t>W12</t>
  </si>
  <si>
    <t>W13</t>
  </si>
  <si>
    <t>W14</t>
  </si>
  <si>
    <t>Junio</t>
  </si>
  <si>
    <t>W22</t>
  </si>
  <si>
    <t>JUN</t>
  </si>
  <si>
    <t>jun</t>
  </si>
  <si>
    <t>NET REVENUE</t>
  </si>
  <si>
    <t>MONTH</t>
  </si>
  <si>
    <t>Pago APP</t>
  </si>
  <si>
    <t>crec</t>
  </si>
  <si>
    <t>Pago Car Pickup</t>
  </si>
  <si>
    <t>Pago Card Fisica</t>
  </si>
  <si>
    <t>Pago Delivery MOP</t>
  </si>
  <si>
    <t>Pago Pickup</t>
  </si>
  <si>
    <t>Abril</t>
  </si>
  <si>
    <t>WEEKS</t>
  </si>
  <si>
    <t>ORDERS</t>
  </si>
  <si>
    <t>AVG TICKET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</si>
  <si>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</si>
  <si>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</si>
  <si>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</si>
  <si>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</si>
  <si>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</si>
  <si>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</si>
  <si>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</si>
  <si>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</si>
  <si>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</si>
  <si>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venta SR</t>
  </si>
  <si>
    <t>participacion vta cupones</t>
  </si>
  <si>
    <t>participacion vta incremental</t>
  </si>
  <si>
    <t>promedios</t>
  </si>
  <si>
    <t>W32</t>
  </si>
  <si>
    <t>W33</t>
  </si>
  <si>
    <t>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</si>
</sst>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0.0%"/>
    <numFmt numFmtId="165" formatCode="_-&quot;$&quot;* #,##0_-;\-&quot;$&quot;* #,##0_-;_-&quot;$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44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6" fontId="0" fillId="0" borderId="10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42" applyFont="1"/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3" fontId="16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6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18" fillId="0" borderId="0" xfId="0" applyFont="1"/>
    <xf numFmtId="0" fontId="13" fillId="38" borderId="10" xfId="0" applyFont="1" applyFill="1" applyBorder="1" applyAlignment="1">
      <alignment horizontal="center" vertical="center"/>
    </xf>
    <xf numFmtId="3" fontId="13" fillId="38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10" xfId="0" applyFont="1" applyBorder="1"/>
    <xf numFmtId="0" fontId="20" fillId="0" borderId="10" xfId="0" applyFont="1" applyBorder="1" applyAlignment="1">
      <alignment horizontal="center"/>
    </xf>
    <xf numFmtId="8" fontId="19" fillId="0" borderId="0" xfId="0" applyNumberFormat="1" applyFont="1"/>
    <xf numFmtId="3" fontId="19" fillId="0" borderId="0" xfId="0" applyNumberFormat="1" applyFont="1"/>
    <xf numFmtId="0" fontId="19" fillId="0" borderId="0" xfId="0" applyFont="1"/>
    <xf numFmtId="0" fontId="20" fillId="0" borderId="11" xfId="0" applyFont="1" applyBorder="1" applyAlignment="1">
      <alignment horizontal="center"/>
    </xf>
    <xf numFmtId="0" fontId="20" fillId="0" borderId="10" xfId="0" applyFont="1" applyBorder="1"/>
    <xf numFmtId="6" fontId="19" fillId="0" borderId="0" xfId="0" applyNumberFormat="1" applyFont="1"/>
    <xf numFmtId="6" fontId="19" fillId="0" borderId="10" xfId="0" applyNumberFormat="1" applyFont="1" applyBorder="1"/>
    <xf numFmtId="0" fontId="20" fillId="0" borderId="0" xfId="0" applyFont="1"/>
    <xf numFmtId="6" fontId="21" fillId="0" borderId="0" xfId="0" applyNumberFormat="1" applyFont="1"/>
    <xf numFmtId="0" fontId="16" fillId="39" borderId="0" xfId="0" applyFont="1" applyFill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6" fontId="19" fillId="0" borderId="11" xfId="0" applyNumberFormat="1" applyFont="1" applyBorder="1"/>
    <xf numFmtId="164" fontId="0" fillId="0" borderId="0" xfId="42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4" fontId="0" fillId="0" borderId="0" xfId="0" applyNumberFormat="1"/>
    <xf numFmtId="9" fontId="19" fillId="0" borderId="0" xfId="42" applyFont="1"/>
    <xf numFmtId="8" fontId="0" fillId="0" borderId="0" xfId="0" applyNumberFormat="1"/>
    <xf numFmtId="164" fontId="0" fillId="0" borderId="0" xfId="42" applyNumberFormat="1" applyFont="1"/>
    <xf numFmtId="9" fontId="0" fillId="0" borderId="10" xfId="42" applyFont="1" applyBorder="1" applyAlignment="1">
      <alignment horizontal="center"/>
    </xf>
    <xf numFmtId="164" fontId="0" fillId="0" borderId="10" xfId="42" applyNumberFormat="1" applyFont="1" applyBorder="1" applyAlignment="1">
      <alignment horizontal="center"/>
    </xf>
    <xf numFmtId="164" fontId="0" fillId="0" borderId="0" xfId="42" applyNumberFormat="1" applyFont="1" applyBorder="1" applyAlignment="1">
      <alignment horizontal="center"/>
    </xf>
    <xf numFmtId="9" fontId="0" fillId="0" borderId="0" xfId="42" applyFont="1" applyBorder="1" applyAlignment="1">
      <alignment horizontal="center"/>
    </xf>
    <xf numFmtId="8" fontId="0" fillId="0" borderId="10" xfId="0" applyNumberFormat="1" applyBorder="1" applyAlignment="1">
      <alignment horizontal="center"/>
    </xf>
    <xf numFmtId="0" fontId="22" fillId="0" borderId="0" xfId="0" applyFont="1"/>
    <xf numFmtId="3" fontId="0" fillId="0" borderId="0" xfId="0" applyNumberFormat="1" applyAlignment="1">
      <alignment horizontal="center"/>
    </xf>
    <xf numFmtId="44" fontId="0" fillId="0" borderId="0" xfId="43" applyFont="1"/>
    <xf numFmtId="44" fontId="19" fillId="0" borderId="0" xfId="0" applyNumberFormat="1" applyFont="1"/>
    <xf numFmtId="44" fontId="0" fillId="0" borderId="0" xfId="0" applyNumberFormat="1"/>
    <xf numFmtId="0" fontId="20" fillId="43" borderId="0" xfId="0" applyFont="1" applyFill="1"/>
    <xf numFmtId="165" fontId="0" fillId="43" borderId="0" xfId="43" applyNumberFormat="1" applyFont="1" applyFill="1"/>
    <xf numFmtId="165" fontId="0" fillId="43" borderId="0" xfId="0" applyNumberFormat="1" applyFill="1"/>
    <xf numFmtId="165" fontId="14" fillId="43" borderId="0" xfId="0" applyNumberFormat="1" applyFont="1" applyFill="1"/>
    <xf numFmtId="165" fontId="20" fillId="43" borderId="0" xfId="43" applyNumberFormat="1" applyFont="1" applyFill="1"/>
    <xf numFmtId="3" fontId="0" fillId="0" borderId="0" xfId="42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0" borderId="0" xfId="0" applyFill="1" applyAlignment="1">
      <alignment horizontal="center"/>
    </xf>
    <xf numFmtId="0" fontId="17" fillId="41" borderId="0" xfId="0" applyFont="1" applyFill="1" applyAlignment="1">
      <alignment horizontal="center"/>
    </xf>
    <xf numFmtId="0" fontId="17" fillId="42" borderId="0" xfId="0" applyFont="1" applyFill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7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crecimiento!$N$3</c:f>
              <c:strCache>
                <c:ptCount val="1"/>
                <c:pt idx="0">
                  <c:v>SBX 2023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crecimiento!$M$4:$M$13</c:f>
              <c:strCache>
                <c:ptCount val="10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ene</c:v>
                </c:pt>
                <c:pt idx="5">
                  <c:v>feb</c:v>
                </c:pt>
                <c:pt idx="6">
                  <c:v>mar</c:v>
                </c:pt>
                <c:pt idx="7">
                  <c:v>abr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crecimiento!$N$4:$N$13</c:f>
              <c:numCache>
                <c:formatCode>"$"#,##0_);[Red]\("$"#,##0\)</c:formatCode>
                <c:ptCount val="10"/>
                <c:pt idx="0">
                  <c:v>313576</c:v>
                </c:pt>
                <c:pt idx="1">
                  <c:v>318064</c:v>
                </c:pt>
                <c:pt idx="2">
                  <c:v>305093</c:v>
                </c:pt>
                <c:pt idx="3">
                  <c:v>325582.07623000001</c:v>
                </c:pt>
                <c:pt idx="4">
                  <c:v>1069248</c:v>
                </c:pt>
                <c:pt idx="5">
                  <c:v>1114137</c:v>
                </c:pt>
                <c:pt idx="6">
                  <c:v>1518922</c:v>
                </c:pt>
                <c:pt idx="7">
                  <c:v>1213653</c:v>
                </c:pt>
                <c:pt idx="8">
                  <c:v>1226788</c:v>
                </c:pt>
                <c:pt idx="9">
                  <c:v>948739.07623000001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C-4462-B03D-894E93EBFCDC}"/>
            </c:ext>
          </c:extLst>
        </c:ser>
        <c:ser>
          <c:idx val="1"/>
          <c:order val="1"/>
          <c:tx>
            <c:strRef>
              <c:f>crecimiento!$O$3</c:f>
              <c:strCache>
                <c:ptCount val="1"/>
                <c:pt idx="0">
                  <c:v>SR 2023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crecimiento!$M$4:$M$13</c:f>
              <c:strCache>
                <c:ptCount val="10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ene</c:v>
                </c:pt>
                <c:pt idx="5">
                  <c:v>feb</c:v>
                </c:pt>
                <c:pt idx="6">
                  <c:v>mar</c:v>
                </c:pt>
                <c:pt idx="7">
                  <c:v>abr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crecimiento!$O$4:$O$13</c:f>
              <c:numCache>
                <c:formatCode>"$"#,##0_);[Red]\("$"#,##0\)</c:formatCode>
                <c:ptCount val="10"/>
                <c:pt idx="0">
                  <c:v>92892</c:v>
                </c:pt>
                <c:pt idx="1">
                  <c:v>86846</c:v>
                </c:pt>
                <c:pt idx="2">
                  <c:v>94478</c:v>
                </c:pt>
                <c:pt idx="3">
                  <c:v>123803.45</c:v>
                </c:pt>
                <c:pt idx="4">
                  <c:v>294117</c:v>
                </c:pt>
                <c:pt idx="5">
                  <c:v>318120</c:v>
                </c:pt>
                <c:pt idx="6">
                  <c:v>417794</c:v>
                </c:pt>
                <c:pt idx="7">
                  <c:v>350324</c:v>
                </c:pt>
                <c:pt idx="8">
                  <c:v>349493</c:v>
                </c:pt>
                <c:pt idx="9">
                  <c:v>305127.45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CC-4462-B03D-894E93EBF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776271"/>
        <c:axId val="1680773391"/>
      </c:barChart>
      <c:lineChart>
        <c:grouping val="standard"/>
        <c:varyColors val="0"/>
        <c:ser>
          <c:idx val="2"/>
          <c:order val="2"/>
          <c:tx>
            <c:strRef>
              <c:f>crecimiento!$P$3</c:f>
              <c:strCache>
                <c:ptCount val="1"/>
                <c:pt idx="0">
                  <c:v>LIFT_VS_AA_SR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crecimiento!$M$4:$M$13</c:f>
              <c:strCache>
                <c:ptCount val="10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ene</c:v>
                </c:pt>
                <c:pt idx="5">
                  <c:v>feb</c:v>
                </c:pt>
                <c:pt idx="6">
                  <c:v>mar</c:v>
                </c:pt>
                <c:pt idx="7">
                  <c:v>abr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crecimiento!$P$4:$P$13</c:f>
              <c:numCache>
                <c:formatCode>0.0%</c:formatCode>
                <c:ptCount val="10"/>
                <c:pt idx="0">
                  <c:v>0.4698</c:v>
                </c:pt>
                <c:pt idx="1">
                  <c:v>0.5161</c:v>
                </c:pt>
                <c:pt idx="2">
                  <c:v>0.62455134101690013</c:v>
                </c:pt>
                <c:pt idx="3">
                  <c:v>1.046</c:v>
                </c:pt>
                <c:pt idx="4">
                  <c:v>0.57999999999999996</c:v>
                </c:pt>
                <c:pt idx="5">
                  <c:v>0.55000000000000004</c:v>
                </c:pt>
                <c:pt idx="6">
                  <c:v>0.52</c:v>
                </c:pt>
                <c:pt idx="7">
                  <c:v>0.47</c:v>
                </c:pt>
                <c:pt idx="8">
                  <c:v>0.54630000000000001</c:v>
                </c:pt>
                <c:pt idx="9">
                  <c:v>0.72888378033896684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2CC-4462-B03D-894E93EBFCDC}"/>
            </c:ext>
          </c:extLst>
        </c:ser>
        <c:ser>
          <c:idx val="3"/>
          <c:order val="3"/>
          <c:tx>
            <c:strRef>
              <c:f>crecimiento!$Q$3</c:f>
              <c:strCache>
                <c:ptCount val="1"/>
                <c:pt idx="0">
                  <c:v>LIFT_VS_AA_SBX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7819599864360801E-3"/>
                  <c:y val="3.44708721130644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80-442E-8D37-65974E6B77AF}"/>
                </c:ext>
              </c:extLst>
            </c:dLbl>
            <c:dLbl>
              <c:idx val="1"/>
              <c:layout>
                <c:manualLayout>
                  <c:x val="-2.5432349949135302E-2"/>
                  <c:y val="-2.75766976904515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80-442E-8D37-65974E6B77AF}"/>
                </c:ext>
              </c:extLst>
            </c:dLbl>
            <c:dLbl>
              <c:idx val="2"/>
              <c:layout>
                <c:manualLayout>
                  <c:x val="-1.0172939979654121E-2"/>
                  <c:y val="2.06825232678385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80-442E-8D37-65974E6B77AF}"/>
                </c:ext>
              </c:extLst>
            </c:dLbl>
            <c:dLbl>
              <c:idx val="3"/>
              <c:layout>
                <c:manualLayout>
                  <c:x val="-6.7819599864360801E-3"/>
                  <c:y val="1.0341261633919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80-442E-8D37-65974E6B77AF}"/>
                </c:ext>
              </c:extLst>
            </c:dLbl>
            <c:dLbl>
              <c:idx val="4"/>
              <c:layout>
                <c:manualLayout>
                  <c:x val="-1.186842997626314E-2"/>
                  <c:y val="-1.37883488452257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380-442E-8D37-65974E6B77AF}"/>
                </c:ext>
              </c:extLst>
            </c:dLbl>
            <c:dLbl>
              <c:idx val="5"/>
              <c:layout>
                <c:manualLayout>
                  <c:x val="-6.7819599864361426E-3"/>
                  <c:y val="-2.068252326783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380-442E-8D37-65974E6B77AF}"/>
                </c:ext>
              </c:extLst>
            </c:dLbl>
            <c:dLbl>
              <c:idx val="6"/>
              <c:layout>
                <c:manualLayout>
                  <c:x val="-1.0172939979654121E-2"/>
                  <c:y val="-2.41296104791451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380-442E-8D37-65974E6B7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crecimiento!$M$4:$M$13</c:f>
              <c:strCache>
                <c:ptCount val="10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ene</c:v>
                </c:pt>
                <c:pt idx="5">
                  <c:v>feb</c:v>
                </c:pt>
                <c:pt idx="6">
                  <c:v>mar</c:v>
                </c:pt>
                <c:pt idx="7">
                  <c:v>abr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crecimiento!$Q$4:$Q$13</c:f>
              <c:numCache>
                <c:formatCode>0.0%</c:formatCode>
                <c:ptCount val="10"/>
                <c:pt idx="0">
                  <c:v>0.26800000000000002</c:v>
                </c:pt>
                <c:pt idx="1">
                  <c:v>0.31669999999999998</c:v>
                </c:pt>
                <c:pt idx="2">
                  <c:v>0.27572840703820156</c:v>
                </c:pt>
                <c:pt idx="3">
                  <c:v>0.31</c:v>
                </c:pt>
                <c:pt idx="4">
                  <c:v>0.43</c:v>
                </c:pt>
                <c:pt idx="5">
                  <c:v>0.38</c:v>
                </c:pt>
                <c:pt idx="6">
                  <c:v>0.36</c:v>
                </c:pt>
                <c:pt idx="7">
                  <c:v>0.28999999999999998</c:v>
                </c:pt>
                <c:pt idx="8">
                  <c:v>0.28165000000000001</c:v>
                </c:pt>
                <c:pt idx="9">
                  <c:v>0.30080946901273387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2CC-4462-B03D-894E93EBFCDC}"/>
            </c:ext>
          </c:extLst>
        </c:ser>
        <c:ser>
          <c:idx val="4"/>
          <c:order val="4"/>
          <c:tx>
            <c:strRef>
              <c:f>crecimiento!$R$3</c:f>
              <c:strCache>
                <c:ptCount val="1"/>
                <c:pt idx="0">
                  <c:v>TENDER</c:v>
                </c:pt>
              </c:strCache>
            </c:strRef>
          </c:tx>
          <c:spPr>
            <a:ln w="28575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20000"/>
                    <a:lumOff val="8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6390368548794098E-2"/>
                  <c:y val="1.76404009478132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80-442E-8D37-65974E6B7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crecimiento!$M$4:$M$13</c:f>
              <c:strCache>
                <c:ptCount val="10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ene</c:v>
                </c:pt>
                <c:pt idx="5">
                  <c:v>feb</c:v>
                </c:pt>
                <c:pt idx="6">
                  <c:v>mar</c:v>
                </c:pt>
                <c:pt idx="7">
                  <c:v>abr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crecimiento!$R$4:$R$13</c:f>
              <c:numCache>
                <c:formatCode>0.0%</c:formatCode>
                <c:ptCount val="10"/>
                <c:pt idx="0">
                  <c:v>0.29620000000000002</c:v>
                </c:pt>
                <c:pt idx="1">
                  <c:v>0.27300000000000002</c:v>
                </c:pt>
                <c:pt idx="2">
                  <c:v>0.28999999999999998</c:v>
                </c:pt>
                <c:pt idx="3">
                  <c:v>0.38025265835746402</c:v>
                </c:pt>
                <c:pt idx="4">
                  <c:v>0.28000000000000003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0.28999999999999998</c:v>
                </c:pt>
                <c:pt idx="8">
                  <c:v>0.28472500000000001</c:v>
                </c:pt>
                <c:pt idx="9">
                  <c:v>0.323084219452488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2CC-4462-B03D-894E93EBF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0781071"/>
        <c:axId val="1680780591"/>
      </c:lineChart>
      <c:catAx>
        <c:axId val="168077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0773391"/>
        <c:crosses val="autoZero"/>
        <c:auto val="1"/>
        <c:lblAlgn val="ctr"/>
        <c:lblOffset val="100"/>
        <c:noMultiLvlLbl val="0"/>
      </c:catAx>
      <c:valAx>
        <c:axId val="1680773391"/>
        <c:scaling>
          <c:orientation val="minMax"/>
        </c:scaling>
        <c:delete val="0"/>
        <c:axPos val="l"/>
        <c:numFmt formatCode="[&lt;999950]0.0,&quot;K&quot;;[&lt;999950000]0.0,,&quot;M&quot;;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0776271"/>
        <c:crosses val="autoZero"/>
        <c:crossBetween val="between"/>
      </c:valAx>
      <c:valAx>
        <c:axId val="1680780591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0781071"/>
        <c:crosses val="max"/>
        <c:crossBetween val="between"/>
      </c:valAx>
      <c:catAx>
        <c:axId val="16807810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0780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228197229729598E-2"/>
          <c:y val="2.6281248880430524E-2"/>
          <c:w val="0.93521660167185616"/>
          <c:h val="0.8034380086162327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WIFI!$A$8</c:f>
              <c:strCache>
                <c:ptCount val="1"/>
                <c:pt idx="0">
                  <c:v>Venta Incremental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7"/>
              <c:layout>
                <c:manualLayout>
                  <c:x val="1.1450520477748173E-2"/>
                  <c:y val="4.380199978547366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3A-4624-AD94-C996831D47F6}"/>
                </c:ext>
              </c:extLst>
            </c:dLbl>
            <c:dLbl>
              <c:idx val="28"/>
              <c:layout>
                <c:manualLayout>
                  <c:x val="3.9003359141272561E-3"/>
                  <c:y val="-6.43424494786922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E7E-4937-A952-AF457BA8EA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WIFI!$B$6:$AI$6</c:f>
              <c:strCache>
                <c:ptCount val="34"/>
                <c:pt idx="0">
                  <c:v>W01 </c:v>
                </c:pt>
                <c:pt idx="1">
                  <c:v> W02 </c:v>
                </c:pt>
                <c:pt idx="2">
                  <c:v> W03 </c:v>
                </c:pt>
                <c:pt idx="3">
                  <c:v> W04 </c:v>
                </c:pt>
                <c:pt idx="4">
                  <c:v> W05 </c:v>
                </c:pt>
                <c:pt idx="5">
                  <c:v> W06 </c:v>
                </c:pt>
                <c:pt idx="6">
                  <c:v> W07 </c:v>
                </c:pt>
                <c:pt idx="7">
                  <c:v> W08 </c:v>
                </c:pt>
                <c:pt idx="8">
                  <c:v> W09 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</c:strCache>
            </c:strRef>
          </c:cat>
          <c:val>
            <c:numRef>
              <c:f>WIFI!$B$8:$AI$8</c:f>
              <c:numCache>
                <c:formatCode>"$"#,##0.00_);[Red]\("$"#,##0.00\)</c:formatCode>
                <c:ptCount val="34"/>
                <c:pt idx="0">
                  <c:v>12.199408999999999</c:v>
                </c:pt>
                <c:pt idx="1">
                  <c:v>10.719035999999999</c:v>
                </c:pt>
                <c:pt idx="2">
                  <c:v>7.2241</c:v>
                </c:pt>
                <c:pt idx="3">
                  <c:v>1.5434399999999999</c:v>
                </c:pt>
                <c:pt idx="5">
                  <c:v>8.8108799999999992</c:v>
                </c:pt>
                <c:pt idx="6">
                  <c:v>6.9926599999999999</c:v>
                </c:pt>
                <c:pt idx="7">
                  <c:v>9.0415320000000001</c:v>
                </c:pt>
                <c:pt idx="8">
                  <c:v>12.6</c:v>
                </c:pt>
                <c:pt idx="9">
                  <c:v>9.4216250000000006</c:v>
                </c:pt>
                <c:pt idx="10">
                  <c:v>4.0881360000000004</c:v>
                </c:pt>
                <c:pt idx="11">
                  <c:v>8.1914390000000008</c:v>
                </c:pt>
                <c:pt idx="12">
                  <c:v>13.171362999999999</c:v>
                </c:pt>
                <c:pt idx="13">
                  <c:v>11.813511</c:v>
                </c:pt>
                <c:pt idx="14">
                  <c:v>6.6937879999999996</c:v>
                </c:pt>
                <c:pt idx="15">
                  <c:v>8.2790990000000004</c:v>
                </c:pt>
                <c:pt idx="16">
                  <c:v>15.759855999999999</c:v>
                </c:pt>
                <c:pt idx="17">
                  <c:v>5.4364739999999996</c:v>
                </c:pt>
                <c:pt idx="18">
                  <c:v>17.137445</c:v>
                </c:pt>
                <c:pt idx="19">
                  <c:v>7.267055</c:v>
                </c:pt>
                <c:pt idx="20">
                  <c:v>12.661187999999999</c:v>
                </c:pt>
                <c:pt idx="21">
                  <c:v>12.099869999999999</c:v>
                </c:pt>
                <c:pt idx="22">
                  <c:v>8.2238683531089478</c:v>
                </c:pt>
                <c:pt idx="23">
                  <c:v>9.5529622191225361</c:v>
                </c:pt>
                <c:pt idx="24">
                  <c:v>9.7824603869078572</c:v>
                </c:pt>
                <c:pt idx="25">
                  <c:v>9.6884454191176559</c:v>
                </c:pt>
                <c:pt idx="26">
                  <c:v>10.482272021209287</c:v>
                </c:pt>
                <c:pt idx="27">
                  <c:v>9.8000690130680539</c:v>
                </c:pt>
                <c:pt idx="28">
                  <c:v>9.6068874148462147</c:v>
                </c:pt>
                <c:pt idx="29">
                  <c:v>9.6349109372585602</c:v>
                </c:pt>
                <c:pt idx="30">
                  <c:v>9.5342038174592201</c:v>
                </c:pt>
                <c:pt idx="31">
                  <c:v>3.71210248</c:v>
                </c:pt>
                <c:pt idx="32">
                  <c:v>4.7816400000000003</c:v>
                </c:pt>
                <c:pt idx="33">
                  <c:v>4.8301362279968902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7-47EC-9A66-6722FC978599}"/>
            </c:ext>
          </c:extLst>
        </c:ser>
        <c:ser>
          <c:idx val="2"/>
          <c:order val="2"/>
          <c:tx>
            <c:strRef>
              <c:f>WIFI!$A$9</c:f>
              <c:strCache>
                <c:ptCount val="1"/>
                <c:pt idx="0">
                  <c:v>Primera Compra WiFi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WIFI!$B$6:$AI$6</c:f>
              <c:strCache>
                <c:ptCount val="34"/>
                <c:pt idx="0">
                  <c:v>W01 </c:v>
                </c:pt>
                <c:pt idx="1">
                  <c:v> W02 </c:v>
                </c:pt>
                <c:pt idx="2">
                  <c:v> W03 </c:v>
                </c:pt>
                <c:pt idx="3">
                  <c:v> W04 </c:v>
                </c:pt>
                <c:pt idx="4">
                  <c:v> W05 </c:v>
                </c:pt>
                <c:pt idx="5">
                  <c:v> W06 </c:v>
                </c:pt>
                <c:pt idx="6">
                  <c:v> W07 </c:v>
                </c:pt>
                <c:pt idx="7">
                  <c:v> W08 </c:v>
                </c:pt>
                <c:pt idx="8">
                  <c:v> W09 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</c:strCache>
            </c:strRef>
          </c:cat>
          <c:val>
            <c:numRef>
              <c:f>WIFI!$B$9:$AI$9</c:f>
              <c:numCache>
                <c:formatCode>"$"#,##0.00_);[Red]\("$"#,##0.00\)</c:formatCode>
                <c:ptCount val="34"/>
                <c:pt idx="0">
                  <c:v>1.7413999999999999E-2</c:v>
                </c:pt>
                <c:pt idx="1">
                  <c:v>1.8877000000000001E-2</c:v>
                </c:pt>
                <c:pt idx="2">
                  <c:v>1.9501000000000001E-2</c:v>
                </c:pt>
                <c:pt idx="3">
                  <c:v>6.2023000000000002E-2</c:v>
                </c:pt>
                <c:pt idx="4">
                  <c:v>9.4343999999999997E-2</c:v>
                </c:pt>
                <c:pt idx="5">
                  <c:v>9.0246000000000007E-2</c:v>
                </c:pt>
                <c:pt idx="6">
                  <c:v>9.0773000000000006E-2</c:v>
                </c:pt>
                <c:pt idx="7">
                  <c:v>0.107614</c:v>
                </c:pt>
                <c:pt idx="8">
                  <c:v>0.14343600000000001</c:v>
                </c:pt>
                <c:pt idx="9">
                  <c:v>0.13358999999999999</c:v>
                </c:pt>
                <c:pt idx="10">
                  <c:v>0.13244600000000001</c:v>
                </c:pt>
                <c:pt idx="11">
                  <c:v>0.10882699999999999</c:v>
                </c:pt>
                <c:pt idx="12">
                  <c:v>0.13231599999999999</c:v>
                </c:pt>
                <c:pt idx="13">
                  <c:v>0.111564</c:v>
                </c:pt>
                <c:pt idx="14">
                  <c:v>0.116799</c:v>
                </c:pt>
                <c:pt idx="15">
                  <c:v>0.105209</c:v>
                </c:pt>
                <c:pt idx="16">
                  <c:v>9.6637000000000001E-2</c:v>
                </c:pt>
                <c:pt idx="17">
                  <c:v>7.1526999999999993E-2</c:v>
                </c:pt>
                <c:pt idx="18">
                  <c:v>8.2427E-2</c:v>
                </c:pt>
                <c:pt idx="19">
                  <c:v>5.8025E-2</c:v>
                </c:pt>
                <c:pt idx="20">
                  <c:v>1.9026999999999999E-2</c:v>
                </c:pt>
                <c:pt idx="21">
                  <c:v>8.3829999999999998E-3</c:v>
                </c:pt>
                <c:pt idx="22">
                  <c:v>1.0344827586206899E-4</c:v>
                </c:pt>
                <c:pt idx="23">
                  <c:v>4.0354827586206794E-2</c:v>
                </c:pt>
                <c:pt idx="24">
                  <c:v>0.111599137931034</c:v>
                </c:pt>
                <c:pt idx="25">
                  <c:v>0.12576327586206801</c:v>
                </c:pt>
                <c:pt idx="26">
                  <c:v>0.26435031896551697</c:v>
                </c:pt>
                <c:pt idx="27">
                  <c:v>0.15691848275862</c:v>
                </c:pt>
                <c:pt idx="28">
                  <c:v>0.140164551724137</c:v>
                </c:pt>
                <c:pt idx="29">
                  <c:v>0.13451062068965502</c:v>
                </c:pt>
                <c:pt idx="30">
                  <c:v>0.142262</c:v>
                </c:pt>
                <c:pt idx="31">
                  <c:v>0.14539295000000002</c:v>
                </c:pt>
                <c:pt idx="32">
                  <c:v>0.16953599999999999</c:v>
                </c:pt>
                <c:pt idx="33">
                  <c:v>0.13506036999999999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E7-47EC-9A66-6722FC978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9487423"/>
        <c:axId val="319492703"/>
      </c:barChart>
      <c:lineChart>
        <c:grouping val="standard"/>
        <c:varyColors val="0"/>
        <c:ser>
          <c:idx val="0"/>
          <c:order val="0"/>
          <c:tx>
            <c:strRef>
              <c:f>WIFI!$A$7</c:f>
              <c:strCache>
                <c:ptCount val="1"/>
                <c:pt idx="0">
                  <c:v>Analytics SR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Lbl>
              <c:idx val="22"/>
              <c:layout>
                <c:manualLayout>
                  <c:x val="-2.7678502644589369E-2"/>
                  <c:y val="-9.41415342633383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E3A-4624-AD94-C996831D47F6}"/>
                </c:ext>
              </c:extLst>
            </c:dLbl>
            <c:dLbl>
              <c:idx val="23"/>
              <c:layout>
                <c:manualLayout>
                  <c:x val="-2.5133942538423108E-2"/>
                  <c:y val="-9.41415342633383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E3A-4624-AD94-C996831D47F6}"/>
                </c:ext>
              </c:extLst>
            </c:dLbl>
            <c:dLbl>
              <c:idx val="24"/>
              <c:layout>
                <c:manualLayout>
                  <c:x val="-2.3861662485339979E-2"/>
                  <c:y val="-9.41415342633383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3A-4624-AD94-C996831D47F6}"/>
                </c:ext>
              </c:extLst>
            </c:dLbl>
            <c:dLbl>
              <c:idx val="25"/>
              <c:layout>
                <c:manualLayout>
                  <c:x val="-2.3861662485340072E-2"/>
                  <c:y val="-0.1029019342204331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E3A-4624-AD94-C996831D47F6}"/>
                </c:ext>
              </c:extLst>
            </c:dLbl>
            <c:dLbl>
              <c:idx val="26"/>
              <c:layout>
                <c:manualLayout>
                  <c:x val="-2.3861662485339979E-2"/>
                  <c:y val="-8.9761334284791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3A-4624-AD94-C996831D47F6}"/>
                </c:ext>
              </c:extLst>
            </c:dLbl>
            <c:dLbl>
              <c:idx val="27"/>
              <c:layout>
                <c:manualLayout>
                  <c:x val="-2.3861662485339979E-2"/>
                  <c:y val="-8.10009343276962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3A-4624-AD94-C996831D47F6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3A-4624-AD94-C996831D47F6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E3A-4624-AD94-C996831D47F6}"/>
                </c:ext>
              </c:extLst>
            </c:dLbl>
            <c:dLbl>
              <c:idx val="30"/>
              <c:layout>
                <c:manualLayout>
                  <c:x val="-1.6533312217795217E-2"/>
                  <c:y val="-9.65791986281361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3B-436A-9416-10ADB5362ECD}"/>
                </c:ext>
              </c:extLst>
            </c:dLbl>
            <c:dLbl>
              <c:idx val="31"/>
              <c:layout>
                <c:manualLayout>
                  <c:x val="-1.4630190725197749E-2"/>
                  <c:y val="-0.1125649078886086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7E-4937-A952-AF457BA8EA0D}"/>
                </c:ext>
              </c:extLst>
            </c:dLbl>
            <c:dLbl>
              <c:idx val="32"/>
              <c:layout>
                <c:manualLayout>
                  <c:x val="-1.4630190725197863E-2"/>
                  <c:y val="-0.1217566863855647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7E-4937-A952-AF457BA8EA0D}"/>
                </c:ext>
              </c:extLst>
            </c:dLbl>
            <c:dLbl>
              <c:idx val="33"/>
              <c:layout>
                <c:manualLayout>
                  <c:x val="-1.6190325090848764E-2"/>
                  <c:y val="-0.1125649078886086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E7E-4937-A952-AF457BA8EA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WIFI!$B$6:$AI$6</c:f>
              <c:strCache>
                <c:ptCount val="34"/>
                <c:pt idx="0">
                  <c:v>W01 </c:v>
                </c:pt>
                <c:pt idx="1">
                  <c:v> W02 </c:v>
                </c:pt>
                <c:pt idx="2">
                  <c:v> W03 </c:v>
                </c:pt>
                <c:pt idx="3">
                  <c:v> W04 </c:v>
                </c:pt>
                <c:pt idx="4">
                  <c:v> W05 </c:v>
                </c:pt>
                <c:pt idx="5">
                  <c:v> W06 </c:v>
                </c:pt>
                <c:pt idx="6">
                  <c:v> W07 </c:v>
                </c:pt>
                <c:pt idx="7">
                  <c:v> W08 </c:v>
                </c:pt>
                <c:pt idx="8">
                  <c:v> W09 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</c:strCache>
            </c:strRef>
          </c:cat>
          <c:val>
            <c:numRef>
              <c:f>WIFI!$B$7:$AI$7</c:f>
              <c:numCache>
                <c:formatCode>"$"#,##0.00_);[Red]\("$"#,##0.00\)</c:formatCode>
                <c:ptCount val="34"/>
                <c:pt idx="0">
                  <c:v>19.925640999999999</c:v>
                </c:pt>
                <c:pt idx="1">
                  <c:v>25.214077</c:v>
                </c:pt>
                <c:pt idx="2">
                  <c:v>14.449856</c:v>
                </c:pt>
                <c:pt idx="3">
                  <c:v>11.024823</c:v>
                </c:pt>
                <c:pt idx="4">
                  <c:v>10.999521</c:v>
                </c:pt>
                <c:pt idx="5">
                  <c:v>17.011232</c:v>
                </c:pt>
                <c:pt idx="6">
                  <c:v>21.623571999999999</c:v>
                </c:pt>
                <c:pt idx="7">
                  <c:v>27.158988999999998</c:v>
                </c:pt>
                <c:pt idx="8">
                  <c:v>26.6</c:v>
                </c:pt>
                <c:pt idx="9">
                  <c:v>18.578520999999999</c:v>
                </c:pt>
                <c:pt idx="10">
                  <c:v>10.996985</c:v>
                </c:pt>
                <c:pt idx="11">
                  <c:v>16.279983000000001</c:v>
                </c:pt>
                <c:pt idx="12">
                  <c:v>20.505118</c:v>
                </c:pt>
                <c:pt idx="13">
                  <c:v>27.880534999999998</c:v>
                </c:pt>
                <c:pt idx="14">
                  <c:v>18.245048000000001</c:v>
                </c:pt>
                <c:pt idx="15">
                  <c:v>22.609532000000002</c:v>
                </c:pt>
                <c:pt idx="16">
                  <c:v>32.081623999999998</c:v>
                </c:pt>
                <c:pt idx="17">
                  <c:v>19.472296</c:v>
                </c:pt>
                <c:pt idx="18">
                  <c:v>33.949942</c:v>
                </c:pt>
                <c:pt idx="19">
                  <c:v>22.572338999999999</c:v>
                </c:pt>
                <c:pt idx="20">
                  <c:v>31.780161</c:v>
                </c:pt>
                <c:pt idx="21">
                  <c:v>29.730222999999999</c:v>
                </c:pt>
                <c:pt idx="22">
                  <c:v>8.2239718013848098</c:v>
                </c:pt>
                <c:pt idx="23">
                  <c:v>9.5933170467087443</c:v>
                </c:pt>
                <c:pt idx="24">
                  <c:v>9.894059524838891</c:v>
                </c:pt>
                <c:pt idx="25">
                  <c:v>9.8142086949797243</c:v>
                </c:pt>
                <c:pt idx="26">
                  <c:v>10.746622340174804</c:v>
                </c:pt>
                <c:pt idx="27">
                  <c:v>9.9637394958266743</c:v>
                </c:pt>
                <c:pt idx="28">
                  <c:v>9.7711890355358708</c:v>
                </c:pt>
                <c:pt idx="29">
                  <c:v>9.8117590579482155</c:v>
                </c:pt>
                <c:pt idx="30">
                  <c:v>9.6764658174592206</c:v>
                </c:pt>
                <c:pt idx="31">
                  <c:v>3.92679672</c:v>
                </c:pt>
                <c:pt idx="32">
                  <c:v>5.0334742699999993</c:v>
                </c:pt>
                <c:pt idx="33">
                  <c:v>5.0368021979968898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BE7-47EC-9A66-6722FC978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487423"/>
        <c:axId val="319492703"/>
      </c:lineChart>
      <c:catAx>
        <c:axId val="31948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9492703"/>
        <c:crosses val="autoZero"/>
        <c:auto val="1"/>
        <c:lblAlgn val="ctr"/>
        <c:lblOffset val="100"/>
        <c:noMultiLvlLbl val="0"/>
      </c:catAx>
      <c:valAx>
        <c:axId val="319492703"/>
        <c:scaling>
          <c:orientation val="minMax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948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WIFI!$A$8</c:f>
              <c:strCache>
                <c:ptCount val="1"/>
                <c:pt idx="0">
                  <c:v>Venta Incremental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WIFI!$B$6:$AE$6</c:f>
              <c:strCache>
                <c:ptCount val="30"/>
                <c:pt idx="0">
                  <c:v>W01 </c:v>
                </c:pt>
                <c:pt idx="1">
                  <c:v> W02 </c:v>
                </c:pt>
                <c:pt idx="2">
                  <c:v> W03 </c:v>
                </c:pt>
                <c:pt idx="3">
                  <c:v> W04 </c:v>
                </c:pt>
                <c:pt idx="4">
                  <c:v> W05 </c:v>
                </c:pt>
                <c:pt idx="5">
                  <c:v> W06 </c:v>
                </c:pt>
                <c:pt idx="6">
                  <c:v> W07 </c:v>
                </c:pt>
                <c:pt idx="7">
                  <c:v> W08 </c:v>
                </c:pt>
                <c:pt idx="8">
                  <c:v> W09 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</c:strCache>
            </c:strRef>
          </c:cat>
          <c:val>
            <c:numRef>
              <c:f>WIFI!$B$8:$AE$8</c:f>
              <c:numCache>
                <c:formatCode>"$"#,##0.00_);[Red]\("$"#,##0.00\)</c:formatCode>
                <c:ptCount val="30"/>
                <c:pt idx="0">
                  <c:v>12.199408999999999</c:v>
                </c:pt>
                <c:pt idx="1">
                  <c:v>10.719035999999999</c:v>
                </c:pt>
                <c:pt idx="2">
                  <c:v>7.2241</c:v>
                </c:pt>
                <c:pt idx="3">
                  <c:v>1.5434399999999999</c:v>
                </c:pt>
                <c:pt idx="5">
                  <c:v>8.8108799999999992</c:v>
                </c:pt>
                <c:pt idx="6">
                  <c:v>6.9926599999999999</c:v>
                </c:pt>
                <c:pt idx="7">
                  <c:v>9.0415320000000001</c:v>
                </c:pt>
                <c:pt idx="8">
                  <c:v>12.6</c:v>
                </c:pt>
                <c:pt idx="9">
                  <c:v>9.4216250000000006</c:v>
                </c:pt>
                <c:pt idx="10">
                  <c:v>4.0881360000000004</c:v>
                </c:pt>
                <c:pt idx="11">
                  <c:v>8.1914390000000008</c:v>
                </c:pt>
                <c:pt idx="12">
                  <c:v>13.171362999999999</c:v>
                </c:pt>
                <c:pt idx="13">
                  <c:v>11.813511</c:v>
                </c:pt>
                <c:pt idx="14">
                  <c:v>6.6937879999999996</c:v>
                </c:pt>
                <c:pt idx="15">
                  <c:v>8.2790990000000004</c:v>
                </c:pt>
                <c:pt idx="16">
                  <c:v>15.759855999999999</c:v>
                </c:pt>
                <c:pt idx="17">
                  <c:v>5.4364739999999996</c:v>
                </c:pt>
                <c:pt idx="18">
                  <c:v>17.137445</c:v>
                </c:pt>
                <c:pt idx="19">
                  <c:v>7.267055</c:v>
                </c:pt>
                <c:pt idx="20">
                  <c:v>12.661187999999999</c:v>
                </c:pt>
                <c:pt idx="21">
                  <c:v>12.099869999999999</c:v>
                </c:pt>
                <c:pt idx="22">
                  <c:v>8.2238683531089478</c:v>
                </c:pt>
                <c:pt idx="23">
                  <c:v>9.5529622191225361</c:v>
                </c:pt>
                <c:pt idx="24">
                  <c:v>9.7824603869078572</c:v>
                </c:pt>
                <c:pt idx="25">
                  <c:v>9.6884454191176559</c:v>
                </c:pt>
                <c:pt idx="26">
                  <c:v>10.482272021209287</c:v>
                </c:pt>
                <c:pt idx="27">
                  <c:v>9.8000690130680539</c:v>
                </c:pt>
                <c:pt idx="28">
                  <c:v>9.6068874148462147</c:v>
                </c:pt>
                <c:pt idx="29">
                  <c:v>9.6349109372585602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5-4CED-91C7-1268391D5587}"/>
            </c:ext>
          </c:extLst>
        </c:ser>
        <c:ser>
          <c:idx val="2"/>
          <c:order val="2"/>
          <c:tx>
            <c:strRef>
              <c:f>WIFI!$A$9</c:f>
              <c:strCache>
                <c:ptCount val="1"/>
                <c:pt idx="0">
                  <c:v>Primera Compra WiFi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WIFI!$B$6:$AE$6</c:f>
              <c:strCache>
                <c:ptCount val="30"/>
                <c:pt idx="0">
                  <c:v>W01 </c:v>
                </c:pt>
                <c:pt idx="1">
                  <c:v> W02 </c:v>
                </c:pt>
                <c:pt idx="2">
                  <c:v> W03 </c:v>
                </c:pt>
                <c:pt idx="3">
                  <c:v> W04 </c:v>
                </c:pt>
                <c:pt idx="4">
                  <c:v> W05 </c:v>
                </c:pt>
                <c:pt idx="5">
                  <c:v> W06 </c:v>
                </c:pt>
                <c:pt idx="6">
                  <c:v> W07 </c:v>
                </c:pt>
                <c:pt idx="7">
                  <c:v> W08 </c:v>
                </c:pt>
                <c:pt idx="8">
                  <c:v> W09 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</c:strCache>
            </c:strRef>
          </c:cat>
          <c:val>
            <c:numRef>
              <c:f>WIFI!$B$9:$AE$9</c:f>
              <c:numCache>
                <c:formatCode>"$"#,##0.00_);[Red]\("$"#,##0.00\)</c:formatCode>
                <c:ptCount val="30"/>
                <c:pt idx="0">
                  <c:v>1.7413999999999999E-2</c:v>
                </c:pt>
                <c:pt idx="1">
                  <c:v>1.8877000000000001E-2</c:v>
                </c:pt>
                <c:pt idx="2">
                  <c:v>1.9501000000000001E-2</c:v>
                </c:pt>
                <c:pt idx="3">
                  <c:v>6.2023000000000002E-2</c:v>
                </c:pt>
                <c:pt idx="4">
                  <c:v>9.4343999999999997E-2</c:v>
                </c:pt>
                <c:pt idx="5">
                  <c:v>9.0246000000000007E-2</c:v>
                </c:pt>
                <c:pt idx="6">
                  <c:v>9.0773000000000006E-2</c:v>
                </c:pt>
                <c:pt idx="7">
                  <c:v>0.107614</c:v>
                </c:pt>
                <c:pt idx="8">
                  <c:v>0.14343600000000001</c:v>
                </c:pt>
                <c:pt idx="9">
                  <c:v>0.13358999999999999</c:v>
                </c:pt>
                <c:pt idx="10">
                  <c:v>0.13244600000000001</c:v>
                </c:pt>
                <c:pt idx="11">
                  <c:v>0.10882699999999999</c:v>
                </c:pt>
                <c:pt idx="12">
                  <c:v>0.13231599999999999</c:v>
                </c:pt>
                <c:pt idx="13">
                  <c:v>0.111564</c:v>
                </c:pt>
                <c:pt idx="14">
                  <c:v>0.116799</c:v>
                </c:pt>
                <c:pt idx="15">
                  <c:v>0.105209</c:v>
                </c:pt>
                <c:pt idx="16">
                  <c:v>9.6637000000000001E-2</c:v>
                </c:pt>
                <c:pt idx="17">
                  <c:v>7.1526999999999993E-2</c:v>
                </c:pt>
                <c:pt idx="18">
                  <c:v>8.2427E-2</c:v>
                </c:pt>
                <c:pt idx="19">
                  <c:v>5.8025E-2</c:v>
                </c:pt>
                <c:pt idx="20">
                  <c:v>1.9026999999999999E-2</c:v>
                </c:pt>
                <c:pt idx="21">
                  <c:v>8.3829999999999998E-3</c:v>
                </c:pt>
                <c:pt idx="22">
                  <c:v>1.0344827586206899E-4</c:v>
                </c:pt>
                <c:pt idx="23">
                  <c:v>4.0354827586206794E-2</c:v>
                </c:pt>
                <c:pt idx="24">
                  <c:v>0.111599137931034</c:v>
                </c:pt>
                <c:pt idx="25">
                  <c:v>0.12576327586206801</c:v>
                </c:pt>
                <c:pt idx="26">
                  <c:v>0.26435031896551697</c:v>
                </c:pt>
                <c:pt idx="27">
                  <c:v>0.15691848275862</c:v>
                </c:pt>
                <c:pt idx="28">
                  <c:v>0.140164551724137</c:v>
                </c:pt>
                <c:pt idx="29">
                  <c:v>0.13451062068965502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5-4CED-91C7-1268391D5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9487423"/>
        <c:axId val="319492703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487423"/>
        <c:axId val="3194927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WIFI!$A$7</c15:sqref>
                        </c15:formulaRef>
                      </c:ext>
                    </c:extLst>
                    <c:strCache>
                      <c:ptCount val="1"/>
                      <c:pt idx="0">
                        <c:v>Analytics SR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5000"/>
                      </a:schemeClr>
                    </a:solidFill>
                    <a:ln w="9525">
                      <a:solidFill>
                        <a:schemeClr val="accent4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WIFI!$B$6:$AE$6</c15:sqref>
                        </c15:formulaRef>
                      </c:ext>
                    </c:extLst>
                    <c:strCache>
                      <c:ptCount val="30"/>
                      <c:pt idx="0">
                        <c:v>W01 </c:v>
                      </c:pt>
                      <c:pt idx="1">
                        <c:v> W02 </c:v>
                      </c:pt>
                      <c:pt idx="2">
                        <c:v> W03 </c:v>
                      </c:pt>
                      <c:pt idx="3">
                        <c:v> W04 </c:v>
                      </c:pt>
                      <c:pt idx="4">
                        <c:v> W05 </c:v>
                      </c:pt>
                      <c:pt idx="5">
                        <c:v> W06 </c:v>
                      </c:pt>
                      <c:pt idx="6">
                        <c:v> W07 </c:v>
                      </c:pt>
                      <c:pt idx="7">
                        <c:v> W08 </c:v>
                      </c:pt>
                      <c:pt idx="8">
                        <c:v> W09 </c:v>
                      </c:pt>
                      <c:pt idx="9">
                        <c:v>W10</c:v>
                      </c:pt>
                      <c:pt idx="10">
                        <c:v>W11</c:v>
                      </c:pt>
                      <c:pt idx="11">
                        <c:v>W12</c:v>
                      </c:pt>
                      <c:pt idx="12">
                        <c:v>W13</c:v>
                      </c:pt>
                      <c:pt idx="13">
                        <c:v>W14</c:v>
                      </c:pt>
                      <c:pt idx="14">
                        <c:v>W15</c:v>
                      </c:pt>
                      <c:pt idx="15">
                        <c:v>W16</c:v>
                      </c:pt>
                      <c:pt idx="16">
                        <c:v>W17</c:v>
                      </c:pt>
                      <c:pt idx="17">
                        <c:v>W18</c:v>
                      </c:pt>
                      <c:pt idx="18">
                        <c:v>W19</c:v>
                      </c:pt>
                      <c:pt idx="19">
                        <c:v>W20</c:v>
                      </c:pt>
                      <c:pt idx="20">
                        <c:v>W21</c:v>
                      </c:pt>
                      <c:pt idx="21">
                        <c:v>W22</c:v>
                      </c:pt>
                      <c:pt idx="22">
                        <c:v>W23</c:v>
                      </c:pt>
                      <c:pt idx="23">
                        <c:v>W24</c:v>
                      </c:pt>
                      <c:pt idx="24">
                        <c:v>W25</c:v>
                      </c:pt>
                      <c:pt idx="25">
                        <c:v>W26</c:v>
                      </c:pt>
                      <c:pt idx="26">
                        <c:v>W27</c:v>
                      </c:pt>
                      <c:pt idx="27">
                        <c:v>W28</c:v>
                      </c:pt>
                      <c:pt idx="28">
                        <c:v>W29</c:v>
                      </c:pt>
                      <c:pt idx="29">
                        <c:v>W30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WIFI!$B$7:$AE$7</c15:sqref>
                        </c15:formulaRef>
                      </c:ext>
                    </c:extLst>
                    <c:numCache>
                      <c:formatCode>"$"#,##0.00_);[Red]\("$"#,##0.00\)</c:formatCode>
                      <c:ptCount val="30"/>
                      <c:pt idx="0">
                        <c:v>19.925640999999999</c:v>
                      </c:pt>
                      <c:pt idx="1">
                        <c:v>25.214077</c:v>
                      </c:pt>
                      <c:pt idx="2">
                        <c:v>14.449856</c:v>
                      </c:pt>
                      <c:pt idx="3">
                        <c:v>11.024823</c:v>
                      </c:pt>
                      <c:pt idx="4">
                        <c:v>10.999521</c:v>
                      </c:pt>
                      <c:pt idx="5">
                        <c:v>17.011232</c:v>
                      </c:pt>
                      <c:pt idx="6">
                        <c:v>21.623571999999999</c:v>
                      </c:pt>
                      <c:pt idx="7">
                        <c:v>27.158988999999998</c:v>
                      </c:pt>
                      <c:pt idx="8">
                        <c:v>26.6</c:v>
                      </c:pt>
                      <c:pt idx="9">
                        <c:v>18.578520999999999</c:v>
                      </c:pt>
                      <c:pt idx="10">
                        <c:v>10.996985</c:v>
                      </c:pt>
                      <c:pt idx="11">
                        <c:v>16.279983000000001</c:v>
                      </c:pt>
                      <c:pt idx="12">
                        <c:v>20.505118</c:v>
                      </c:pt>
                      <c:pt idx="13">
                        <c:v>27.880534999999998</c:v>
                      </c:pt>
                      <c:pt idx="14">
                        <c:v>18.245048000000001</c:v>
                      </c:pt>
                      <c:pt idx="15">
                        <c:v>22.609532000000002</c:v>
                      </c:pt>
                      <c:pt idx="16">
                        <c:v>32.081623999999998</c:v>
                      </c:pt>
                      <c:pt idx="17">
                        <c:v>19.472296</c:v>
                      </c:pt>
                      <c:pt idx="18">
                        <c:v>33.949942</c:v>
                      </c:pt>
                      <c:pt idx="19">
                        <c:v>22.572338999999999</c:v>
                      </c:pt>
                      <c:pt idx="20">
                        <c:v>31.780161</c:v>
                      </c:pt>
                      <c:pt idx="21">
                        <c:v>29.730222999999999</c:v>
                      </c:pt>
                      <c:pt idx="22">
                        <c:v>8.2239718013848098</c:v>
                      </c:pt>
                      <c:pt idx="23">
                        <c:v>9.5933170467087443</c:v>
                      </c:pt>
                      <c:pt idx="24">
                        <c:v>9.894059524838891</c:v>
                      </c:pt>
                      <c:pt idx="25">
                        <c:v>9.8142086949797243</c:v>
                      </c:pt>
                      <c:pt idx="26">
                        <c:v>10.746622340174804</c:v>
                      </c:pt>
                      <c:pt idx="27">
                        <c:v>9.9637394958266743</c:v>
                      </c:pt>
                      <c:pt idx="28">
                        <c:v>9.7711890355358708</c:v>
                      </c:pt>
                      <c:pt idx="29">
                        <c:v>9.8117590579482155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2-FFD5-4CED-91C7-1268391D5587}"/>
                  </c:ext>
                </c:extLst>
              </c15:ser>
            </c15:filteredLineSeries>
          </c:ext>
        </c:extLst>
      </c:lineChart>
      <c:catAx>
        <c:axId val="31948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9492703"/>
        <c:crosses val="autoZero"/>
        <c:auto val="1"/>
        <c:lblAlgn val="ctr"/>
        <c:lblOffset val="100"/>
        <c:noMultiLvlLbl val="0"/>
      </c:catAx>
      <c:valAx>
        <c:axId val="319492703"/>
        <c:scaling>
          <c:orientation val="minMax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948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777240</xdr:colOff>
      <xdr:row>18</xdr:row>
      <xdr:rowOff>19050</xdr:rowOff>
    </xdr:from>
    <xdr:to>
      <xdr:col>21</xdr:col>
      <xdr:colOff>0</xdr:colOff>
      <xdr:row>38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27E17B-03E9-084A-A4FB-4F9565635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495013</xdr:colOff>
      <xdr:row>15</xdr:row>
      <xdr:rowOff>120779</xdr:rowOff>
    </xdr:from>
    <xdr:to>
      <xdr:col>15</xdr:col>
      <xdr:colOff>233264</xdr:colOff>
      <xdr:row>30</xdr:row>
      <xdr:rowOff>162690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9246D3-F246-78DC-C809-2D1EB9B32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653792</xdr:colOff>
      <xdr:row>21</xdr:row>
      <xdr:rowOff>90715</xdr:rowOff>
    </xdr:from>
    <xdr:to>
      <xdr:col>26</xdr:col>
      <xdr:colOff>981874</xdr:colOff>
      <xdr:row>36</xdr:row>
      <xdr:rowOff>136514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F1B89DC-87C4-44AC-8EAB-C8D55E22A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opLeftCell="F1" workbookViewId="0">
      <selection activeCell="P18" sqref="P18"/>
    </sheetView>
  </sheetViews>
  <sheetFormatPr baseColWidth="10" defaultRowHeight="14.5" x14ac:dyDescent="0.35"/>
  <cols>
    <col min="3" max="3" width="13.453125" bestFit="1" customWidth="1"/>
    <col min="4" max="4" width="11.81640625" bestFit="1" customWidth="1"/>
    <col min="5" max="5" width="14.453125" bestFit="1" customWidth="1"/>
    <col min="6" max="6" width="14.54296875" bestFit="1" customWidth="1"/>
    <col min="16" max="16" width="13.54296875" bestFit="1" customWidth="1"/>
    <col min="17" max="17" width="14.54296875" bestFit="1" customWidth="1"/>
  </cols>
  <sheetData>
    <row r="1" spans="1:18" x14ac:dyDescent="0.35">
      <c r="C1" s="70" t="s">
        <v>0</v>
      </c>
      <c r="D1" s="70"/>
      <c r="E1" s="70"/>
      <c r="F1" s="70"/>
      <c r="G1" s="70"/>
      <c r="H1" s="70" t="s">
        <v>1</v>
      </c>
      <c r="I1" s="70"/>
      <c r="J1" s="70"/>
    </row>
    <row r="2" spans="1:18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8" x14ac:dyDescent="0.35">
      <c r="A3" s="69" t="s">
        <v>8</v>
      </c>
      <c r="B3" s="13">
        <v>1</v>
      </c>
      <c r="C3" s="1">
        <v>260723</v>
      </c>
      <c r="D3" s="1">
        <v>70560</v>
      </c>
      <c r="E3" s="2">
        <v>0.61</v>
      </c>
      <c r="F3" s="2">
        <v>0.39</v>
      </c>
      <c r="G3" s="2">
        <v>0.27</v>
      </c>
      <c r="M3" s="3" t="s">
        <v>2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</row>
    <row r="4" spans="1:18" x14ac:dyDescent="0.35">
      <c r="A4" s="69"/>
      <c r="B4" s="13">
        <v>2</v>
      </c>
      <c r="C4" s="1">
        <v>271658</v>
      </c>
      <c r="D4" s="1">
        <v>74995</v>
      </c>
      <c r="E4" s="2">
        <v>0.74</v>
      </c>
      <c r="F4" s="2">
        <v>0.49</v>
      </c>
      <c r="G4" s="2">
        <v>0.28000000000000003</v>
      </c>
      <c r="M4" s="3">
        <v>21</v>
      </c>
      <c r="N4" s="18">
        <v>313576</v>
      </c>
      <c r="O4" s="18">
        <v>92892</v>
      </c>
      <c r="P4" s="46">
        <v>0.4698</v>
      </c>
      <c r="Q4" s="46">
        <v>0.26800000000000002</v>
      </c>
      <c r="R4" s="46">
        <v>0.29620000000000002</v>
      </c>
    </row>
    <row r="5" spans="1:18" x14ac:dyDescent="0.35">
      <c r="A5" s="69"/>
      <c r="B5" s="13">
        <v>3</v>
      </c>
      <c r="C5" s="1">
        <v>272083</v>
      </c>
      <c r="D5" s="1">
        <v>76718</v>
      </c>
      <c r="E5" s="2">
        <v>0.62</v>
      </c>
      <c r="F5" s="2">
        <v>0.45</v>
      </c>
      <c r="G5" s="2">
        <v>0.28000000000000003</v>
      </c>
      <c r="M5" s="3">
        <v>22</v>
      </c>
      <c r="N5" s="18">
        <v>318064</v>
      </c>
      <c r="O5" s="18">
        <v>86846</v>
      </c>
      <c r="P5" s="46">
        <v>0.5161</v>
      </c>
      <c r="Q5" s="46">
        <v>0.31669999999999998</v>
      </c>
      <c r="R5" s="46">
        <v>0.27300000000000002</v>
      </c>
    </row>
    <row r="6" spans="1:18" x14ac:dyDescent="0.35">
      <c r="A6" s="69"/>
      <c r="B6" s="13">
        <v>4</v>
      </c>
      <c r="C6" s="1">
        <v>264784</v>
      </c>
      <c r="D6" s="1">
        <v>71844</v>
      </c>
      <c r="E6" s="2">
        <v>0.34</v>
      </c>
      <c r="F6" s="2">
        <v>0.39</v>
      </c>
      <c r="G6" s="2">
        <v>0.27</v>
      </c>
      <c r="H6" s="2">
        <f>AVERAGE(E3:E6)</f>
        <v>0.57750000000000001</v>
      </c>
      <c r="I6" s="2">
        <f t="shared" ref="I6:J6" si="0">AVERAGE(F3:F6)</f>
        <v>0.43000000000000005</v>
      </c>
      <c r="J6" s="2">
        <f t="shared" si="0"/>
        <v>0.27500000000000002</v>
      </c>
      <c r="M6" s="3">
        <v>23</v>
      </c>
      <c r="N6" s="18">
        <v>305093</v>
      </c>
      <c r="O6" s="18">
        <v>94478</v>
      </c>
      <c r="P6" s="48">
        <v>0.62455134101690013</v>
      </c>
      <c r="Q6" s="48">
        <v>0.27572840703820156</v>
      </c>
      <c r="R6" s="46">
        <v>0.28999999999999998</v>
      </c>
    </row>
    <row r="7" spans="1:18" x14ac:dyDescent="0.35">
      <c r="A7" s="69" t="s">
        <v>9</v>
      </c>
      <c r="B7" s="14">
        <v>5</v>
      </c>
      <c r="C7" s="1">
        <v>279007</v>
      </c>
      <c r="D7" s="1">
        <v>83912</v>
      </c>
      <c r="E7" s="2">
        <v>0.63</v>
      </c>
      <c r="F7" s="2">
        <v>0.44</v>
      </c>
      <c r="G7" s="2">
        <v>0.3</v>
      </c>
      <c r="M7" s="3">
        <v>24</v>
      </c>
      <c r="N7" s="18">
        <v>325582.07623000001</v>
      </c>
      <c r="O7" s="18">
        <v>123803.45</v>
      </c>
      <c r="P7" s="48">
        <v>1.046</v>
      </c>
      <c r="Q7" s="48">
        <v>0.31</v>
      </c>
      <c r="R7" s="46">
        <v>0.38025265835746402</v>
      </c>
    </row>
    <row r="8" spans="1:18" x14ac:dyDescent="0.35">
      <c r="A8" s="69"/>
      <c r="B8" s="14">
        <v>6</v>
      </c>
      <c r="C8" s="1">
        <v>266329</v>
      </c>
      <c r="D8" s="1">
        <v>77794</v>
      </c>
      <c r="E8" s="2">
        <v>0.49</v>
      </c>
      <c r="F8" s="2">
        <v>0.36</v>
      </c>
      <c r="G8" s="2">
        <v>0.28999999999999998</v>
      </c>
      <c r="M8" s="3" t="s">
        <v>10</v>
      </c>
      <c r="N8" s="4">
        <v>1069248</v>
      </c>
      <c r="O8" s="4">
        <v>294117</v>
      </c>
      <c r="P8" s="47">
        <v>0.57999999999999996</v>
      </c>
      <c r="Q8" s="47">
        <v>0.43</v>
      </c>
      <c r="R8" s="47">
        <v>0.28000000000000003</v>
      </c>
    </row>
    <row r="9" spans="1:18" x14ac:dyDescent="0.35">
      <c r="A9" s="69"/>
      <c r="B9" s="14">
        <v>7</v>
      </c>
      <c r="C9" s="1">
        <v>294129</v>
      </c>
      <c r="D9" s="1">
        <v>81653</v>
      </c>
      <c r="E9" s="2">
        <v>0.71</v>
      </c>
      <c r="F9" s="2">
        <v>0.4</v>
      </c>
      <c r="G9" s="2">
        <v>0.28000000000000003</v>
      </c>
      <c r="M9" s="3" t="s">
        <v>11</v>
      </c>
      <c r="N9" s="4">
        <v>1114137</v>
      </c>
      <c r="O9" s="4">
        <v>318120</v>
      </c>
      <c r="P9" s="47">
        <v>0.55000000000000004</v>
      </c>
      <c r="Q9" s="47">
        <v>0.38</v>
      </c>
      <c r="R9" s="47">
        <v>0.28999999999999998</v>
      </c>
    </row>
    <row r="10" spans="1:18" x14ac:dyDescent="0.35">
      <c r="A10" s="69"/>
      <c r="B10" s="14">
        <v>8</v>
      </c>
      <c r="C10" s="1">
        <v>274672</v>
      </c>
      <c r="D10" s="1">
        <v>74761</v>
      </c>
      <c r="E10" s="2">
        <v>0.39</v>
      </c>
      <c r="F10" s="2">
        <v>0.32</v>
      </c>
      <c r="G10" s="2">
        <v>0.27</v>
      </c>
      <c r="H10" s="2">
        <f>AVERAGE(E7:E10)</f>
        <v>0.55500000000000005</v>
      </c>
      <c r="I10" s="2">
        <f>AVERAGE(F7:F10)</f>
        <v>0.38000000000000006</v>
      </c>
      <c r="J10" s="2">
        <f>AVERAGE(G7:G10)</f>
        <v>0.28500000000000003</v>
      </c>
      <c r="M10" s="3" t="s">
        <v>12</v>
      </c>
      <c r="N10" s="4">
        <v>1518922</v>
      </c>
      <c r="O10" s="4">
        <v>417794</v>
      </c>
      <c r="P10" s="47">
        <v>0.52</v>
      </c>
      <c r="Q10" s="47">
        <v>0.36</v>
      </c>
      <c r="R10" s="47">
        <v>0.28000000000000003</v>
      </c>
    </row>
    <row r="11" spans="1:18" x14ac:dyDescent="0.35">
      <c r="A11" s="69" t="s">
        <v>13</v>
      </c>
      <c r="B11" s="15">
        <v>9</v>
      </c>
      <c r="C11" s="1">
        <v>304248</v>
      </c>
      <c r="D11" s="1">
        <v>87697</v>
      </c>
      <c r="E11" s="2">
        <v>0.56999999999999995</v>
      </c>
      <c r="F11" s="2">
        <v>0.39</v>
      </c>
      <c r="G11" s="2">
        <v>0.28999999999999998</v>
      </c>
      <c r="M11" s="3" t="s">
        <v>14</v>
      </c>
      <c r="N11" s="4">
        <v>1213653</v>
      </c>
      <c r="O11" s="4">
        <v>350324</v>
      </c>
      <c r="P11" s="47">
        <v>0.47</v>
      </c>
      <c r="Q11" s="47">
        <v>0.28999999999999998</v>
      </c>
      <c r="R11" s="47">
        <v>0.28999999999999998</v>
      </c>
    </row>
    <row r="12" spans="1:18" x14ac:dyDescent="0.35">
      <c r="A12" s="69"/>
      <c r="B12" s="15">
        <v>10</v>
      </c>
      <c r="C12" s="1">
        <v>320050</v>
      </c>
      <c r="D12" s="1">
        <v>93314</v>
      </c>
      <c r="E12" s="2">
        <v>0.54</v>
      </c>
      <c r="F12" s="2">
        <v>0.39</v>
      </c>
      <c r="G12" s="2">
        <v>0.28999999999999998</v>
      </c>
      <c r="M12" s="3" t="s">
        <v>35</v>
      </c>
      <c r="N12" s="4">
        <v>1226788</v>
      </c>
      <c r="O12" s="4">
        <v>349493</v>
      </c>
      <c r="P12" s="47">
        <v>0.54630000000000001</v>
      </c>
      <c r="Q12" s="47">
        <v>0.28165000000000001</v>
      </c>
      <c r="R12" s="47">
        <v>0.28472500000000001</v>
      </c>
    </row>
    <row r="13" spans="1:18" x14ac:dyDescent="0.35">
      <c r="A13" s="69"/>
      <c r="B13" s="15">
        <v>11</v>
      </c>
      <c r="C13" s="1">
        <v>304380</v>
      </c>
      <c r="D13" s="1">
        <v>79451</v>
      </c>
      <c r="E13" s="2">
        <v>0.42</v>
      </c>
      <c r="F13" s="2">
        <v>0.35</v>
      </c>
      <c r="G13" s="2">
        <v>0.26</v>
      </c>
      <c r="M13" s="3" t="s">
        <v>77</v>
      </c>
      <c r="N13" s="4">
        <v>948739.07623000001</v>
      </c>
      <c r="O13" s="4">
        <v>305127.45</v>
      </c>
      <c r="P13" s="47">
        <v>0.72888378033896684</v>
      </c>
      <c r="Q13" s="47">
        <v>0.30080946901273387</v>
      </c>
      <c r="R13" s="47">
        <v>0.323084219452488</v>
      </c>
    </row>
    <row r="14" spans="1:18" x14ac:dyDescent="0.35">
      <c r="A14" s="69"/>
      <c r="B14" s="15">
        <v>12</v>
      </c>
      <c r="C14" s="1">
        <v>285847</v>
      </c>
      <c r="D14" s="1">
        <v>78710</v>
      </c>
      <c r="E14" s="2">
        <v>0.56999999999999995</v>
      </c>
      <c r="F14" s="2">
        <v>0.31</v>
      </c>
      <c r="G14" s="2">
        <v>0.28000000000000003</v>
      </c>
    </row>
    <row r="15" spans="1:18" x14ac:dyDescent="0.35">
      <c r="A15" s="69"/>
      <c r="B15" s="15">
        <v>13</v>
      </c>
      <c r="C15" s="1">
        <v>304397</v>
      </c>
      <c r="D15" s="1">
        <v>78622</v>
      </c>
      <c r="E15" s="2">
        <v>0.52</v>
      </c>
      <c r="F15" s="2">
        <v>0.28999999999999998</v>
      </c>
      <c r="G15" s="2">
        <v>0.26</v>
      </c>
      <c r="H15" s="2">
        <f>AVERAGE(E11:E15)</f>
        <v>0.52399999999999991</v>
      </c>
      <c r="I15" s="2">
        <f t="shared" ref="I15:J15" si="1">AVERAGE(F11:F15)</f>
        <v>0.34599999999999997</v>
      </c>
      <c r="J15" s="2">
        <f t="shared" si="1"/>
        <v>0.27600000000000002</v>
      </c>
    </row>
    <row r="16" spans="1:18" x14ac:dyDescent="0.35">
      <c r="A16" s="69" t="s">
        <v>15</v>
      </c>
      <c r="B16" s="16">
        <v>14</v>
      </c>
      <c r="C16" s="1">
        <v>286599</v>
      </c>
      <c r="D16" s="1">
        <v>80572</v>
      </c>
      <c r="E16" s="2">
        <v>0.36</v>
      </c>
      <c r="F16" s="2">
        <v>0.22</v>
      </c>
      <c r="G16" s="2">
        <v>0.28000000000000003</v>
      </c>
    </row>
    <row r="17" spans="1:10" x14ac:dyDescent="0.35">
      <c r="A17" s="69"/>
      <c r="B17" s="16">
        <v>15</v>
      </c>
      <c r="C17" s="1">
        <v>314962</v>
      </c>
      <c r="D17" s="1">
        <v>96782</v>
      </c>
      <c r="E17" s="2">
        <v>0.44</v>
      </c>
      <c r="F17" s="2">
        <v>0.33</v>
      </c>
      <c r="G17" s="2">
        <v>0.31</v>
      </c>
    </row>
    <row r="18" spans="1:10" x14ac:dyDescent="0.35">
      <c r="A18" s="69"/>
      <c r="B18" s="16">
        <v>16</v>
      </c>
      <c r="C18" s="1">
        <v>295162</v>
      </c>
      <c r="D18" s="1">
        <v>82409</v>
      </c>
      <c r="E18" s="2">
        <v>0.46</v>
      </c>
      <c r="F18" s="2">
        <v>0.28000000000000003</v>
      </c>
      <c r="G18" s="2">
        <v>0.28000000000000003</v>
      </c>
    </row>
    <row r="19" spans="1:10" x14ac:dyDescent="0.35">
      <c r="A19" s="69"/>
      <c r="B19" s="16">
        <v>17</v>
      </c>
      <c r="C19" s="1">
        <v>316930</v>
      </c>
      <c r="D19" s="1">
        <v>90561</v>
      </c>
      <c r="E19" s="2">
        <v>0.6</v>
      </c>
      <c r="F19" s="2">
        <v>0.35</v>
      </c>
      <c r="G19" s="2">
        <v>0.28999999999999998</v>
      </c>
      <c r="H19" s="2">
        <f>AVERAGE(E16:E19)</f>
        <v>0.46499999999999997</v>
      </c>
      <c r="I19" s="2">
        <f t="shared" ref="I19" si="2">AVERAGE(F16:F19)</f>
        <v>0.29500000000000004</v>
      </c>
      <c r="J19" s="2">
        <f t="shared" ref="J19" si="3">AVERAGE(G16:G19)</f>
        <v>0.29000000000000004</v>
      </c>
    </row>
    <row r="20" spans="1:10" x14ac:dyDescent="0.35">
      <c r="A20" s="69" t="s">
        <v>34</v>
      </c>
      <c r="B20" s="17">
        <v>18</v>
      </c>
      <c r="C20" s="1">
        <v>298932</v>
      </c>
      <c r="D20" s="1">
        <v>81691</v>
      </c>
      <c r="E20" s="2">
        <v>0.44290000000000002</v>
      </c>
      <c r="F20" s="2">
        <v>0.2762</v>
      </c>
      <c r="G20" s="2">
        <v>0.2732</v>
      </c>
    </row>
    <row r="21" spans="1:10" x14ac:dyDescent="0.35">
      <c r="A21" s="69"/>
      <c r="B21" s="17">
        <v>19</v>
      </c>
      <c r="C21" s="1">
        <v>308730</v>
      </c>
      <c r="D21" s="1">
        <v>87946</v>
      </c>
      <c r="E21" s="19">
        <v>0.53739999999999999</v>
      </c>
      <c r="F21" s="19">
        <v>0.2893</v>
      </c>
      <c r="G21" s="19">
        <v>0.28489999999999999</v>
      </c>
    </row>
    <row r="22" spans="1:10" x14ac:dyDescent="0.35">
      <c r="A22" s="69"/>
      <c r="B22" s="17">
        <v>20</v>
      </c>
      <c r="C22" s="1">
        <v>305550</v>
      </c>
      <c r="D22" s="1">
        <v>86964</v>
      </c>
      <c r="E22" s="19">
        <v>0.73509999999999998</v>
      </c>
      <c r="F22" s="19">
        <v>0.29310000000000003</v>
      </c>
      <c r="G22" s="19">
        <v>0.28460000000000002</v>
      </c>
      <c r="H22" s="2"/>
      <c r="I22" s="2"/>
      <c r="J22" s="2"/>
    </row>
    <row r="23" spans="1:10" x14ac:dyDescent="0.35">
      <c r="A23" s="69"/>
      <c r="B23" s="17">
        <v>21</v>
      </c>
      <c r="C23" s="1">
        <v>313576</v>
      </c>
      <c r="D23" s="1">
        <v>92892</v>
      </c>
      <c r="E23" s="2">
        <v>0.4698</v>
      </c>
      <c r="F23" s="2">
        <v>0.26800000000000002</v>
      </c>
      <c r="G23" s="2">
        <v>0.29620000000000002</v>
      </c>
      <c r="H23" s="2">
        <f>AVERAGE(E20:E23)</f>
        <v>0.54630000000000001</v>
      </c>
      <c r="I23" s="2">
        <f>AVERAGE(F20:F23)</f>
        <v>0.28165000000000001</v>
      </c>
      <c r="J23" s="2">
        <f>AVERAGE(G20:G23)</f>
        <v>0.28472500000000001</v>
      </c>
    </row>
    <row r="24" spans="1:10" x14ac:dyDescent="0.35">
      <c r="A24" s="69" t="s">
        <v>74</v>
      </c>
      <c r="B24" s="43">
        <v>22</v>
      </c>
      <c r="C24" s="1">
        <v>318064</v>
      </c>
      <c r="D24" s="1">
        <v>86846</v>
      </c>
      <c r="E24" s="19">
        <v>0.5161</v>
      </c>
      <c r="F24" s="19">
        <v>0.31669999999999998</v>
      </c>
      <c r="G24" s="19">
        <v>0.27300000000000002</v>
      </c>
    </row>
    <row r="25" spans="1:10" x14ac:dyDescent="0.35">
      <c r="A25" s="69"/>
      <c r="B25" s="43">
        <v>23</v>
      </c>
      <c r="C25" s="1">
        <v>305093</v>
      </c>
      <c r="D25" s="1">
        <v>94478</v>
      </c>
      <c r="E25" s="19">
        <v>0.62455134101690013</v>
      </c>
      <c r="F25" s="19">
        <v>0.27572840703820156</v>
      </c>
      <c r="G25" s="19">
        <v>0.316</v>
      </c>
      <c r="H25" s="2"/>
      <c r="I25" s="2"/>
      <c r="J25" s="2"/>
    </row>
    <row r="26" spans="1:10" x14ac:dyDescent="0.35">
      <c r="A26" s="69"/>
      <c r="B26" s="17">
        <v>24</v>
      </c>
      <c r="C26" s="1">
        <v>325582.07623000001</v>
      </c>
      <c r="D26" s="1">
        <v>123803.45</v>
      </c>
      <c r="E26" s="19">
        <v>1.046</v>
      </c>
      <c r="F26" s="19">
        <v>0.31</v>
      </c>
      <c r="G26" s="19">
        <v>0.38025265835746402</v>
      </c>
      <c r="H26" s="2">
        <f>AVERAGE(E24:E26)</f>
        <v>0.72888378033896684</v>
      </c>
      <c r="I26" s="2">
        <f>AVERAGE(F24:F26)</f>
        <v>0.30080946901273387</v>
      </c>
      <c r="J26" s="2">
        <f>AVERAGE(G24:G26)</f>
        <v>0.323084219452488</v>
      </c>
    </row>
    <row r="29" spans="1:10" x14ac:dyDescent="0.35">
      <c r="C29" s="1"/>
      <c r="D29" s="1"/>
      <c r="E29" s="49"/>
      <c r="F29" s="49"/>
      <c r="H29" s="19"/>
    </row>
    <row r="30" spans="1:10" x14ac:dyDescent="0.35">
      <c r="C30" s="51"/>
      <c r="E30" s="21"/>
      <c r="F30" s="52"/>
    </row>
    <row r="31" spans="1:10" x14ac:dyDescent="0.35">
      <c r="D31" s="36"/>
      <c r="E31" s="41"/>
      <c r="F31" s="41"/>
      <c r="G31" s="36"/>
      <c r="H31" s="36"/>
    </row>
    <row r="32" spans="1:10" x14ac:dyDescent="0.35">
      <c r="C32" s="1">
        <f>SUM(C24:C26)</f>
        <v>948739.07623000001</v>
      </c>
      <c r="D32" s="1">
        <f>SUM(D24:D26)</f>
        <v>305127.45</v>
      </c>
      <c r="E32" s="34"/>
      <c r="F32" s="39"/>
      <c r="G32" s="36"/>
      <c r="H32" s="50"/>
    </row>
  </sheetData>
  <mergeCells count="8">
    <mergeCell ref="A24:A26"/>
    <mergeCell ref="A20:A23"/>
    <mergeCell ref="A16:A19"/>
    <mergeCell ref="C1:G1"/>
    <mergeCell ref="H1:J1"/>
    <mergeCell ref="A3:A6"/>
    <mergeCell ref="A7:A10"/>
    <mergeCell ref="A11:A1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C45F-1CAD-4349-B758-18DCC051FEAF}">
  <dimension ref="A1:AI17"/>
  <sheetViews>
    <sheetView tabSelected="1" zoomScale="98" zoomScaleNormal="98" workbookViewId="0">
      <selection activeCell="P18" sqref="P18"/>
    </sheetView>
  </sheetViews>
  <sheetFormatPr baseColWidth="10" defaultRowHeight="14.5" x14ac:dyDescent="0.35"/>
  <cols>
    <col min="1" max="1" width="18.81640625" bestFit="1" customWidth="1"/>
    <col min="2" max="2" width="12.54296875" bestFit="1" customWidth="1"/>
    <col min="3" max="32" width="17.26953125" bestFit="1" customWidth="1"/>
    <col min="33" max="35" width="13.81640625" bestFit="1" customWidth="1"/>
  </cols>
  <sheetData>
    <row r="1" spans="1:35" x14ac:dyDescent="0.35">
      <c r="A1" s="32"/>
      <c r="B1" s="33" t="s">
        <v>37</v>
      </c>
      <c r="C1" s="33" t="s">
        <v>38</v>
      </c>
      <c r="D1" s="33" t="s">
        <v>39</v>
      </c>
      <c r="E1" s="33" t="s">
        <v>40</v>
      </c>
      <c r="F1" s="33" t="s">
        <v>41</v>
      </c>
      <c r="G1" s="33" t="s">
        <v>42</v>
      </c>
      <c r="H1" s="33" t="s">
        <v>43</v>
      </c>
      <c r="I1" s="33" t="s">
        <v>44</v>
      </c>
      <c r="J1" s="33" t="s">
        <v>45</v>
      </c>
      <c r="K1" s="33" t="s">
        <v>46</v>
      </c>
      <c r="L1" s="33" t="s">
        <v>47</v>
      </c>
      <c r="M1" s="33" t="s">
        <v>48</v>
      </c>
      <c r="N1" s="33" t="s">
        <v>49</v>
      </c>
      <c r="O1" s="33" t="s">
        <v>50</v>
      </c>
      <c r="P1" s="33" t="s">
        <v>51</v>
      </c>
      <c r="Q1" s="37" t="s">
        <v>52</v>
      </c>
      <c r="R1" s="33" t="s">
        <v>53</v>
      </c>
      <c r="S1" s="37" t="s">
        <v>54</v>
      </c>
      <c r="T1" s="37" t="s">
        <v>55</v>
      </c>
      <c r="U1" s="33" t="s">
        <v>56</v>
      </c>
      <c r="V1" s="37" t="s">
        <v>57</v>
      </c>
      <c r="W1" s="37" t="s">
        <v>75</v>
      </c>
      <c r="X1" s="33" t="s">
        <v>90</v>
      </c>
      <c r="Y1" s="33" t="s">
        <v>91</v>
      </c>
      <c r="Z1" s="33" t="s">
        <v>92</v>
      </c>
      <c r="AA1" s="33" t="s">
        <v>93</v>
      </c>
      <c r="AB1" s="33" t="s">
        <v>94</v>
      </c>
      <c r="AC1" s="33" t="s">
        <v>95</v>
      </c>
      <c r="AD1" s="33" t="s">
        <v>96</v>
      </c>
      <c r="AE1" s="33" t="s">
        <v>97</v>
      </c>
      <c r="AF1" s="37" t="s">
        <v>98</v>
      </c>
      <c r="AG1" s="33" t="s">
        <v>103</v>
      </c>
      <c r="AH1" s="37" t="s">
        <v>104</v>
      </c>
      <c r="AI1" s="37" t="s">
        <v>105</v>
      </c>
    </row>
    <row r="2" spans="1:35" x14ac:dyDescent="0.35">
      <c r="A2" s="38" t="s">
        <v>58</v>
      </c>
      <c r="B2" s="39">
        <v>19925641</v>
      </c>
      <c r="C2" s="39">
        <v>25214077</v>
      </c>
      <c r="D2" s="39">
        <v>14449856</v>
      </c>
      <c r="E2" s="39">
        <v>11024823</v>
      </c>
      <c r="F2" s="39">
        <v>10999521</v>
      </c>
      <c r="G2" s="39">
        <v>17011232</v>
      </c>
      <c r="H2" s="39">
        <v>21623572</v>
      </c>
      <c r="I2" s="39">
        <v>27158989</v>
      </c>
      <c r="J2" s="39">
        <v>26600000</v>
      </c>
      <c r="K2" s="39">
        <v>18578521</v>
      </c>
      <c r="L2" s="39">
        <v>10996985</v>
      </c>
      <c r="M2" s="39">
        <v>16279983</v>
      </c>
      <c r="N2" s="39">
        <v>20505118</v>
      </c>
      <c r="O2" s="39">
        <v>27880535</v>
      </c>
      <c r="P2" s="39">
        <v>18245048</v>
      </c>
      <c r="Q2" s="39">
        <v>22609532</v>
      </c>
      <c r="R2" s="39">
        <v>32081624</v>
      </c>
      <c r="S2" s="39">
        <v>19472296</v>
      </c>
      <c r="T2" s="39">
        <v>33949942</v>
      </c>
      <c r="U2" s="39">
        <v>22572339</v>
      </c>
      <c r="V2" s="39">
        <v>31780161</v>
      </c>
      <c r="W2" s="39">
        <v>29730223</v>
      </c>
      <c r="X2" s="62">
        <f>X3+X4</f>
        <v>8223971.8013848104</v>
      </c>
      <c r="Y2" s="62">
        <f>Y3+Y4</f>
        <v>9593317.046708744</v>
      </c>
      <c r="Z2" s="62">
        <f t="shared" ref="Z2:AA2" si="0">Z3+Z4</f>
        <v>9894059.5248388909</v>
      </c>
      <c r="AA2" s="62">
        <f t="shared" si="0"/>
        <v>9814208.6949797235</v>
      </c>
      <c r="AB2" s="62">
        <f>AB3+AB4</f>
        <v>10746622.340174804</v>
      </c>
      <c r="AC2" s="61">
        <f>AC3+AC4+6752</f>
        <v>9963739.4958266746</v>
      </c>
      <c r="AD2" s="61">
        <f>AD3+AD4+24137.068965517</f>
        <v>9771189.0355358701</v>
      </c>
      <c r="AE2" s="61">
        <f>AE3+AE4+42337.5</f>
        <v>9811759.0579482149</v>
      </c>
      <c r="AF2" s="60">
        <f>AF3+AF4</f>
        <v>9676465.8174592201</v>
      </c>
      <c r="AG2" s="60">
        <f>AG3+AG4+69301.29</f>
        <v>3926796.72</v>
      </c>
      <c r="AH2" s="60">
        <f>AH3+AH4+82298.27</f>
        <v>5033474.2699999996</v>
      </c>
      <c r="AI2" s="60">
        <f>AI3+AI4+71605.6</f>
        <v>5036802.1979968902</v>
      </c>
    </row>
    <row r="3" spans="1:35" x14ac:dyDescent="0.35">
      <c r="A3" s="38" t="s">
        <v>36</v>
      </c>
      <c r="B3" s="40">
        <v>12199409</v>
      </c>
      <c r="C3" s="40">
        <v>10719036</v>
      </c>
      <c r="D3" s="40">
        <v>7224100</v>
      </c>
      <c r="E3" s="40">
        <v>1543440</v>
      </c>
      <c r="F3" s="32">
        <v>0</v>
      </c>
      <c r="G3" s="40">
        <v>8810880</v>
      </c>
      <c r="H3" s="40">
        <v>6992660</v>
      </c>
      <c r="I3" s="40">
        <v>9041532</v>
      </c>
      <c r="J3" s="40">
        <v>12600000</v>
      </c>
      <c r="K3" s="40">
        <v>9421625</v>
      </c>
      <c r="L3" s="40">
        <v>4088136</v>
      </c>
      <c r="M3" s="40">
        <v>8191439</v>
      </c>
      <c r="N3" s="40">
        <v>13171363</v>
      </c>
      <c r="O3" s="40">
        <v>11813511</v>
      </c>
      <c r="P3" s="40">
        <v>6693788</v>
      </c>
      <c r="Q3" s="40">
        <v>8279099</v>
      </c>
      <c r="R3" s="40">
        <v>15759856</v>
      </c>
      <c r="S3" s="40">
        <v>5436474</v>
      </c>
      <c r="T3" s="40">
        <v>17137445</v>
      </c>
      <c r="U3" s="40">
        <v>7267055</v>
      </c>
      <c r="V3" s="40">
        <v>12661188</v>
      </c>
      <c r="W3" s="45">
        <v>12099870</v>
      </c>
      <c r="X3" s="60">
        <v>8223868.3531089481</v>
      </c>
      <c r="Y3" s="60">
        <v>9552962.2191225365</v>
      </c>
      <c r="Z3" s="60">
        <v>9782460.3869078569</v>
      </c>
      <c r="AA3" s="60">
        <v>9688445.4191176556</v>
      </c>
      <c r="AB3" s="60">
        <v>10482272.021209287</v>
      </c>
      <c r="AC3" s="60">
        <v>9800069.0130680539</v>
      </c>
      <c r="AD3" s="60">
        <v>9606887.4148462154</v>
      </c>
      <c r="AE3" s="60">
        <v>9634910.9372585602</v>
      </c>
      <c r="AF3" s="60">
        <v>9534203.8174592201</v>
      </c>
      <c r="AG3" s="60">
        <v>3712102.48</v>
      </c>
      <c r="AH3" s="21">
        <v>4781640</v>
      </c>
      <c r="AI3" s="21">
        <v>4830136.2279968904</v>
      </c>
    </row>
    <row r="4" spans="1:35" ht="15.5" x14ac:dyDescent="0.35">
      <c r="A4" s="41" t="s">
        <v>59</v>
      </c>
      <c r="B4" s="40">
        <v>17414</v>
      </c>
      <c r="C4" s="40">
        <v>18877</v>
      </c>
      <c r="D4" s="40">
        <v>19501</v>
      </c>
      <c r="E4" s="40">
        <v>62023</v>
      </c>
      <c r="F4" s="40">
        <v>94344</v>
      </c>
      <c r="G4" s="40">
        <v>90246</v>
      </c>
      <c r="H4" s="40">
        <v>90773</v>
      </c>
      <c r="I4" s="40">
        <v>107614</v>
      </c>
      <c r="J4" s="40">
        <v>143436</v>
      </c>
      <c r="K4" s="40">
        <v>133590</v>
      </c>
      <c r="L4" s="40">
        <v>132446</v>
      </c>
      <c r="M4" s="40">
        <v>108827</v>
      </c>
      <c r="N4" s="40">
        <v>132316</v>
      </c>
      <c r="O4" s="40">
        <v>111564</v>
      </c>
      <c r="P4" s="40">
        <v>116799</v>
      </c>
      <c r="Q4" s="40">
        <v>105209</v>
      </c>
      <c r="R4" s="40">
        <v>96637</v>
      </c>
      <c r="S4" s="35">
        <v>71527</v>
      </c>
      <c r="T4" s="42">
        <v>82427</v>
      </c>
      <c r="U4" s="42">
        <v>58025</v>
      </c>
      <c r="V4" s="42">
        <v>19027</v>
      </c>
      <c r="W4" s="42">
        <v>8383</v>
      </c>
      <c r="X4" s="60">
        <v>103.448275862069</v>
      </c>
      <c r="Y4" s="60">
        <v>40354.827586206797</v>
      </c>
      <c r="Z4" s="60">
        <v>111599.137931034</v>
      </c>
      <c r="AA4" s="60">
        <v>125763.275862068</v>
      </c>
      <c r="AB4" s="60">
        <v>264350.31896551698</v>
      </c>
      <c r="AC4" s="60">
        <v>156918.48275862</v>
      </c>
      <c r="AD4" s="60">
        <v>140164.55172413701</v>
      </c>
      <c r="AE4" s="60">
        <v>134510.62068965501</v>
      </c>
      <c r="AF4" s="21">
        <v>142262</v>
      </c>
      <c r="AG4" s="60">
        <v>145392.95000000001</v>
      </c>
      <c r="AH4" s="21">
        <v>169536</v>
      </c>
      <c r="AI4" s="21">
        <v>135060.37</v>
      </c>
    </row>
    <row r="5" spans="1:35" x14ac:dyDescent="0.35">
      <c r="A5" s="63" t="s">
        <v>99</v>
      </c>
      <c r="B5" s="64">
        <v>70559871.172413796</v>
      </c>
      <c r="C5" s="64">
        <v>74994855.586206898</v>
      </c>
      <c r="D5" s="64">
        <v>76717659.241379306</v>
      </c>
      <c r="E5" s="64">
        <v>71843709.456896499</v>
      </c>
      <c r="F5" s="64">
        <v>83911606.663793102</v>
      </c>
      <c r="G5" s="64">
        <v>77793706.818965495</v>
      </c>
      <c r="H5" s="64">
        <v>81653315.818965495</v>
      </c>
      <c r="I5" s="64">
        <v>74760889.724137902</v>
      </c>
      <c r="J5" s="64">
        <v>87697138.982758597</v>
      </c>
      <c r="K5" s="64">
        <v>93313774.594827607</v>
      </c>
      <c r="L5" s="64">
        <v>79451246.318965495</v>
      </c>
      <c r="M5" s="64">
        <v>78710662.1896552</v>
      </c>
      <c r="N5" s="64">
        <v>78622089.431034505</v>
      </c>
      <c r="O5" s="64">
        <v>80572477.086206898</v>
      </c>
      <c r="P5" s="64">
        <v>96781665.887931004</v>
      </c>
      <c r="Q5" s="64">
        <v>82409045</v>
      </c>
      <c r="R5" s="65">
        <v>90561616.715517297</v>
      </c>
      <c r="S5" s="66">
        <v>81679426</v>
      </c>
      <c r="T5" s="65">
        <v>87946158</v>
      </c>
      <c r="U5" s="64">
        <v>86964372.025862098</v>
      </c>
      <c r="V5" s="65">
        <v>92892484.801724106</v>
      </c>
      <c r="W5" s="64">
        <v>86845877.456896603</v>
      </c>
      <c r="X5" s="67">
        <v>77320258</v>
      </c>
      <c r="Y5" s="65">
        <v>89816309.275861993</v>
      </c>
      <c r="Z5" s="64">
        <v>91974035.637931004</v>
      </c>
      <c r="AA5" s="64">
        <v>91090113.2241375</v>
      </c>
      <c r="AB5" s="64">
        <v>98553617.629310101</v>
      </c>
      <c r="AC5" s="64">
        <v>92139590.758620307</v>
      </c>
      <c r="AD5" s="64">
        <v>90323310.34482719</v>
      </c>
      <c r="AE5" s="64">
        <v>90586785.620689571</v>
      </c>
      <c r="AF5" s="64">
        <v>89639944.043103009</v>
      </c>
      <c r="AG5" s="64">
        <v>90486975</v>
      </c>
      <c r="AH5" s="64"/>
      <c r="AI5" s="64"/>
    </row>
    <row r="6" spans="1:35" x14ac:dyDescent="0.35">
      <c r="A6" s="36"/>
      <c r="B6" s="33" t="s">
        <v>60</v>
      </c>
      <c r="C6" s="33" t="s">
        <v>61</v>
      </c>
      <c r="D6" s="33" t="s">
        <v>62</v>
      </c>
      <c r="E6" s="33" t="s">
        <v>63</v>
      </c>
      <c r="F6" s="33" t="s">
        <v>64</v>
      </c>
      <c r="G6" s="33" t="s">
        <v>65</v>
      </c>
      <c r="H6" s="33" t="s">
        <v>66</v>
      </c>
      <c r="I6" s="33" t="s">
        <v>67</v>
      </c>
      <c r="J6" s="33" t="s">
        <v>68</v>
      </c>
      <c r="K6" s="33" t="s">
        <v>69</v>
      </c>
      <c r="L6" s="33" t="s">
        <v>70</v>
      </c>
      <c r="M6" s="33" t="s">
        <v>71</v>
      </c>
      <c r="N6" s="33" t="s">
        <v>72</v>
      </c>
      <c r="O6" s="33" t="s">
        <v>73</v>
      </c>
      <c r="P6" s="33" t="s">
        <v>51</v>
      </c>
      <c r="Q6" s="33" t="s">
        <v>52</v>
      </c>
      <c r="R6" s="33" t="s">
        <v>53</v>
      </c>
      <c r="S6" s="37" t="s">
        <v>54</v>
      </c>
      <c r="T6" s="37" t="s">
        <v>55</v>
      </c>
      <c r="U6" s="33" t="s">
        <v>56</v>
      </c>
      <c r="V6" s="37" t="s">
        <v>57</v>
      </c>
      <c r="W6" s="37" t="s">
        <v>75</v>
      </c>
      <c r="X6" s="33" t="s">
        <v>90</v>
      </c>
      <c r="Y6" s="33" t="s">
        <v>91</v>
      </c>
      <c r="Z6" s="33" t="s">
        <v>92</v>
      </c>
      <c r="AA6" s="33" t="s">
        <v>93</v>
      </c>
      <c r="AB6" s="33" t="s">
        <v>94</v>
      </c>
      <c r="AC6" s="33" t="s">
        <v>95</v>
      </c>
      <c r="AD6" s="33" t="s">
        <v>96</v>
      </c>
      <c r="AE6" s="33" t="s">
        <v>97</v>
      </c>
      <c r="AF6" s="33" t="s">
        <v>98</v>
      </c>
      <c r="AG6" s="33" t="s">
        <v>103</v>
      </c>
      <c r="AH6" s="33" t="s">
        <v>104</v>
      </c>
      <c r="AI6" s="33" t="s">
        <v>105</v>
      </c>
    </row>
    <row r="7" spans="1:35" x14ac:dyDescent="0.35">
      <c r="A7" s="38" t="s">
        <v>58</v>
      </c>
      <c r="B7" s="34">
        <f>B2/1000000</f>
        <v>19.925640999999999</v>
      </c>
      <c r="C7" s="34">
        <f t="shared" ref="C7:AC9" si="1">C2/1000000</f>
        <v>25.214077</v>
      </c>
      <c r="D7" s="34">
        <f t="shared" si="1"/>
        <v>14.449856</v>
      </c>
      <c r="E7" s="34">
        <f t="shared" si="1"/>
        <v>11.024823</v>
      </c>
      <c r="F7" s="34">
        <f t="shared" si="1"/>
        <v>10.999521</v>
      </c>
      <c r="G7" s="34">
        <f t="shared" si="1"/>
        <v>17.011232</v>
      </c>
      <c r="H7" s="34">
        <f t="shared" si="1"/>
        <v>21.623571999999999</v>
      </c>
      <c r="I7" s="34">
        <f t="shared" si="1"/>
        <v>27.158988999999998</v>
      </c>
      <c r="J7" s="34">
        <f t="shared" si="1"/>
        <v>26.6</v>
      </c>
      <c r="K7" s="34">
        <f t="shared" si="1"/>
        <v>18.578520999999999</v>
      </c>
      <c r="L7" s="34">
        <f t="shared" si="1"/>
        <v>10.996985</v>
      </c>
      <c r="M7" s="34">
        <f t="shared" si="1"/>
        <v>16.279983000000001</v>
      </c>
      <c r="N7" s="34">
        <f t="shared" si="1"/>
        <v>20.505118</v>
      </c>
      <c r="O7" s="34">
        <f t="shared" si="1"/>
        <v>27.880534999999998</v>
      </c>
      <c r="P7" s="34">
        <f t="shared" si="1"/>
        <v>18.245048000000001</v>
      </c>
      <c r="Q7" s="34">
        <f t="shared" si="1"/>
        <v>22.609532000000002</v>
      </c>
      <c r="R7" s="34">
        <f t="shared" si="1"/>
        <v>32.081623999999998</v>
      </c>
      <c r="S7" s="34">
        <f t="shared" si="1"/>
        <v>19.472296</v>
      </c>
      <c r="T7" s="34">
        <f t="shared" si="1"/>
        <v>33.949942</v>
      </c>
      <c r="U7" s="34">
        <f t="shared" si="1"/>
        <v>22.572338999999999</v>
      </c>
      <c r="V7" s="34">
        <f t="shared" si="1"/>
        <v>31.780161</v>
      </c>
      <c r="W7" s="34">
        <f t="shared" si="1"/>
        <v>29.730222999999999</v>
      </c>
      <c r="X7" s="34">
        <f t="shared" si="1"/>
        <v>8.2239718013848098</v>
      </c>
      <c r="Y7" s="34">
        <f t="shared" si="1"/>
        <v>9.5933170467087443</v>
      </c>
      <c r="Z7" s="34">
        <f t="shared" si="1"/>
        <v>9.894059524838891</v>
      </c>
      <c r="AA7" s="34">
        <f t="shared" si="1"/>
        <v>9.8142086949797243</v>
      </c>
      <c r="AB7" s="34">
        <f t="shared" si="1"/>
        <v>10.746622340174804</v>
      </c>
      <c r="AC7" s="34">
        <f t="shared" si="1"/>
        <v>9.9637394958266743</v>
      </c>
      <c r="AD7" s="34">
        <f t="shared" ref="AD7:AF7" si="2">AD2/1000000</f>
        <v>9.7711890355358708</v>
      </c>
      <c r="AE7" s="34">
        <f t="shared" si="2"/>
        <v>9.8117590579482155</v>
      </c>
      <c r="AF7" s="34">
        <f t="shared" si="2"/>
        <v>9.6764658174592206</v>
      </c>
      <c r="AG7" s="34">
        <f t="shared" ref="AG7:AH7" si="3">AG2/1000000</f>
        <v>3.92679672</v>
      </c>
      <c r="AH7" s="34">
        <f t="shared" si="3"/>
        <v>5.0334742699999993</v>
      </c>
      <c r="AI7" s="34">
        <f t="shared" ref="AI7" si="4">AI2/1000000</f>
        <v>5.0368021979968898</v>
      </c>
    </row>
    <row r="8" spans="1:35" x14ac:dyDescent="0.35">
      <c r="A8" s="38" t="s">
        <v>36</v>
      </c>
      <c r="B8" s="34">
        <f t="shared" ref="B8:Q9" si="5">B3/1000000</f>
        <v>12.199408999999999</v>
      </c>
      <c r="C8" s="34">
        <f t="shared" si="5"/>
        <v>10.719035999999999</v>
      </c>
      <c r="D8" s="34">
        <f t="shared" si="5"/>
        <v>7.2241</v>
      </c>
      <c r="E8" s="34">
        <f t="shared" si="5"/>
        <v>1.5434399999999999</v>
      </c>
      <c r="F8" s="34"/>
      <c r="G8" s="34">
        <f t="shared" si="5"/>
        <v>8.8108799999999992</v>
      </c>
      <c r="H8" s="34">
        <f t="shared" si="5"/>
        <v>6.9926599999999999</v>
      </c>
      <c r="I8" s="34">
        <f t="shared" si="5"/>
        <v>9.0415320000000001</v>
      </c>
      <c r="J8" s="34">
        <f t="shared" si="5"/>
        <v>12.6</v>
      </c>
      <c r="K8" s="34">
        <f t="shared" si="5"/>
        <v>9.4216250000000006</v>
      </c>
      <c r="L8" s="34">
        <f t="shared" si="5"/>
        <v>4.0881360000000004</v>
      </c>
      <c r="M8" s="34">
        <f t="shared" si="5"/>
        <v>8.1914390000000008</v>
      </c>
      <c r="N8" s="34">
        <f t="shared" si="5"/>
        <v>13.171362999999999</v>
      </c>
      <c r="O8" s="34">
        <f t="shared" si="5"/>
        <v>11.813511</v>
      </c>
      <c r="P8" s="34">
        <f t="shared" si="5"/>
        <v>6.6937879999999996</v>
      </c>
      <c r="Q8" s="34">
        <f t="shared" si="5"/>
        <v>8.2790990000000004</v>
      </c>
      <c r="R8" s="34">
        <f t="shared" si="1"/>
        <v>15.759855999999999</v>
      </c>
      <c r="S8" s="34">
        <f t="shared" si="1"/>
        <v>5.4364739999999996</v>
      </c>
      <c r="T8" s="34">
        <f t="shared" si="1"/>
        <v>17.137445</v>
      </c>
      <c r="U8" s="34">
        <f t="shared" si="1"/>
        <v>7.267055</v>
      </c>
      <c r="V8" s="34">
        <f t="shared" si="1"/>
        <v>12.661187999999999</v>
      </c>
      <c r="W8" s="34">
        <f t="shared" si="1"/>
        <v>12.099869999999999</v>
      </c>
      <c r="X8" s="34">
        <f t="shared" si="1"/>
        <v>8.2238683531089478</v>
      </c>
      <c r="Y8" s="34">
        <f t="shared" si="1"/>
        <v>9.5529622191225361</v>
      </c>
      <c r="Z8" s="34">
        <f t="shared" si="1"/>
        <v>9.7824603869078572</v>
      </c>
      <c r="AA8" s="34">
        <f t="shared" si="1"/>
        <v>9.6884454191176559</v>
      </c>
      <c r="AB8" s="34">
        <f t="shared" si="1"/>
        <v>10.482272021209287</v>
      </c>
      <c r="AC8" s="34">
        <f t="shared" si="1"/>
        <v>9.8000690130680539</v>
      </c>
      <c r="AD8" s="34">
        <f t="shared" ref="AD8" si="6">AD3/1000000</f>
        <v>9.6068874148462147</v>
      </c>
      <c r="AE8" s="34">
        <f>AE3/1000000</f>
        <v>9.6349109372585602</v>
      </c>
      <c r="AF8" s="34">
        <f>AF3/1000000</f>
        <v>9.5342038174592201</v>
      </c>
      <c r="AG8" s="34">
        <f>AG3/1000000</f>
        <v>3.71210248</v>
      </c>
      <c r="AH8" s="34">
        <f>AH3/1000000</f>
        <v>4.7816400000000003</v>
      </c>
      <c r="AI8" s="34">
        <f>AI3/1000000</f>
        <v>4.8301362279968902</v>
      </c>
    </row>
    <row r="9" spans="1:35" x14ac:dyDescent="0.35">
      <c r="A9" s="41" t="s">
        <v>59</v>
      </c>
      <c r="B9" s="34">
        <f t="shared" si="5"/>
        <v>1.7413999999999999E-2</v>
      </c>
      <c r="C9" s="34">
        <f t="shared" si="1"/>
        <v>1.8877000000000001E-2</v>
      </c>
      <c r="D9" s="34">
        <f t="shared" si="1"/>
        <v>1.9501000000000001E-2</v>
      </c>
      <c r="E9" s="34">
        <f t="shared" si="1"/>
        <v>6.2023000000000002E-2</v>
      </c>
      <c r="F9" s="34">
        <f t="shared" si="1"/>
        <v>9.4343999999999997E-2</v>
      </c>
      <c r="G9" s="34">
        <f t="shared" si="1"/>
        <v>9.0246000000000007E-2</v>
      </c>
      <c r="H9" s="34">
        <f t="shared" si="1"/>
        <v>9.0773000000000006E-2</v>
      </c>
      <c r="I9" s="34">
        <f t="shared" si="1"/>
        <v>0.107614</v>
      </c>
      <c r="J9" s="34">
        <f t="shared" si="1"/>
        <v>0.14343600000000001</v>
      </c>
      <c r="K9" s="34">
        <f t="shared" si="1"/>
        <v>0.13358999999999999</v>
      </c>
      <c r="L9" s="34">
        <f t="shared" si="1"/>
        <v>0.13244600000000001</v>
      </c>
      <c r="M9" s="34">
        <f t="shared" si="1"/>
        <v>0.10882699999999999</v>
      </c>
      <c r="N9" s="34">
        <f t="shared" si="1"/>
        <v>0.13231599999999999</v>
      </c>
      <c r="O9" s="34">
        <f t="shared" si="1"/>
        <v>0.111564</v>
      </c>
      <c r="P9" s="34">
        <f t="shared" si="1"/>
        <v>0.116799</v>
      </c>
      <c r="Q9" s="34">
        <f t="shared" si="1"/>
        <v>0.105209</v>
      </c>
      <c r="R9" s="34">
        <f t="shared" si="1"/>
        <v>9.6637000000000001E-2</v>
      </c>
      <c r="S9" s="34">
        <f t="shared" si="1"/>
        <v>7.1526999999999993E-2</v>
      </c>
      <c r="T9" s="34">
        <f t="shared" si="1"/>
        <v>8.2427E-2</v>
      </c>
      <c r="U9" s="34">
        <f t="shared" si="1"/>
        <v>5.8025E-2</v>
      </c>
      <c r="V9" s="34">
        <f t="shared" si="1"/>
        <v>1.9026999999999999E-2</v>
      </c>
      <c r="W9" s="34">
        <f t="shared" si="1"/>
        <v>8.3829999999999998E-3</v>
      </c>
      <c r="X9" s="34">
        <f t="shared" si="1"/>
        <v>1.0344827586206899E-4</v>
      </c>
      <c r="Y9" s="34">
        <f t="shared" si="1"/>
        <v>4.0354827586206794E-2</v>
      </c>
      <c r="Z9" s="34">
        <f>Z4/1000000</f>
        <v>0.111599137931034</v>
      </c>
      <c r="AA9" s="34">
        <f t="shared" si="1"/>
        <v>0.12576327586206801</v>
      </c>
      <c r="AB9" s="34">
        <f t="shared" si="1"/>
        <v>0.26435031896551697</v>
      </c>
      <c r="AC9" s="34">
        <f t="shared" si="1"/>
        <v>0.15691848275862</v>
      </c>
      <c r="AD9" s="34">
        <f t="shared" ref="AD9:AE9" si="7">AD4/1000000</f>
        <v>0.140164551724137</v>
      </c>
      <c r="AE9" s="34">
        <f t="shared" si="7"/>
        <v>0.13451062068965502</v>
      </c>
      <c r="AF9" s="34">
        <f>AF4/1000000</f>
        <v>0.142262</v>
      </c>
      <c r="AG9" s="34">
        <f>AG4/1000000</f>
        <v>0.14539295000000002</v>
      </c>
      <c r="AH9" s="34">
        <f>AH4/1000000</f>
        <v>0.16953599999999999</v>
      </c>
      <c r="AI9" s="34">
        <f>AI4/1000000</f>
        <v>0.13506036999999999</v>
      </c>
    </row>
    <row r="11" spans="1:35" x14ac:dyDescent="0.35">
      <c r="B11" s="33" t="s">
        <v>60</v>
      </c>
      <c r="C11" s="33" t="s">
        <v>61</v>
      </c>
      <c r="D11" s="33" t="s">
        <v>62</v>
      </c>
      <c r="E11" s="33" t="s">
        <v>63</v>
      </c>
      <c r="F11" s="33" t="s">
        <v>64</v>
      </c>
      <c r="G11" s="33" t="s">
        <v>65</v>
      </c>
      <c r="H11" s="33" t="s">
        <v>66</v>
      </c>
      <c r="I11" s="33" t="s">
        <v>67</v>
      </c>
      <c r="J11" s="33" t="s">
        <v>68</v>
      </c>
      <c r="K11" s="33" t="s">
        <v>69</v>
      </c>
      <c r="L11" s="33" t="s">
        <v>70</v>
      </c>
      <c r="M11" s="33" t="s">
        <v>71</v>
      </c>
      <c r="N11" s="33" t="s">
        <v>72</v>
      </c>
      <c r="O11" s="33" t="s">
        <v>73</v>
      </c>
      <c r="P11" s="33" t="s">
        <v>51</v>
      </c>
      <c r="Q11" s="33" t="s">
        <v>52</v>
      </c>
      <c r="R11" s="33" t="s">
        <v>53</v>
      </c>
      <c r="S11" s="37" t="s">
        <v>54</v>
      </c>
      <c r="T11" s="37" t="s">
        <v>55</v>
      </c>
      <c r="U11" s="33" t="s">
        <v>56</v>
      </c>
      <c r="V11" s="37" t="s">
        <v>57</v>
      </c>
      <c r="W11" s="37" t="s">
        <v>75</v>
      </c>
      <c r="X11" s="33" t="s">
        <v>90</v>
      </c>
      <c r="Y11" s="37" t="s">
        <v>91</v>
      </c>
      <c r="Z11" s="37" t="s">
        <v>92</v>
      </c>
      <c r="AA11" s="33" t="s">
        <v>93</v>
      </c>
      <c r="AB11" s="37" t="s">
        <v>94</v>
      </c>
      <c r="AC11" s="37" t="s">
        <v>95</v>
      </c>
      <c r="AD11" s="33" t="s">
        <v>96</v>
      </c>
      <c r="AE11" s="37" t="s">
        <v>97</v>
      </c>
      <c r="AF11" s="37" t="s">
        <v>98</v>
      </c>
      <c r="AG11" s="37" t="s">
        <v>103</v>
      </c>
      <c r="AH11" s="37" t="s">
        <v>104</v>
      </c>
      <c r="AI11" s="37" t="s">
        <v>105</v>
      </c>
    </row>
    <row r="12" spans="1:35" x14ac:dyDescent="0.35">
      <c r="A12" s="41" t="s">
        <v>100</v>
      </c>
      <c r="B12" s="52">
        <f>B2/B5</f>
        <v>0.28239338690558952</v>
      </c>
      <c r="C12" s="52">
        <f t="shared" ref="C12:W12" si="8">C2/C5</f>
        <v>0.3362107547632559</v>
      </c>
      <c r="D12" s="52">
        <f t="shared" si="8"/>
        <v>0.18835110641913541</v>
      </c>
      <c r="E12" s="52">
        <f t="shared" si="8"/>
        <v>0.15345564814710014</v>
      </c>
      <c r="F12" s="52">
        <f t="shared" si="8"/>
        <v>0.13108461912869282</v>
      </c>
      <c r="G12" s="52">
        <f t="shared" si="8"/>
        <v>0.21867105573959866</v>
      </c>
      <c r="H12" s="52">
        <f t="shared" si="8"/>
        <v>0.26482172564727036</v>
      </c>
      <c r="I12" s="52">
        <f t="shared" si="8"/>
        <v>0.3632780334773254</v>
      </c>
      <c r="J12" s="52">
        <f t="shared" si="8"/>
        <v>0.30331662250953939</v>
      </c>
      <c r="K12" s="52">
        <f t="shared" si="8"/>
        <v>0.199097304558397</v>
      </c>
      <c r="L12" s="52">
        <f t="shared" si="8"/>
        <v>0.13841173687636607</v>
      </c>
      <c r="M12" s="52">
        <f t="shared" si="8"/>
        <v>0.20683326181112535</v>
      </c>
      <c r="N12" s="52">
        <f t="shared" si="8"/>
        <v>0.2608060679688069</v>
      </c>
      <c r="O12" s="52">
        <f t="shared" si="8"/>
        <v>0.34603050580373473</v>
      </c>
      <c r="P12" s="52">
        <f t="shared" si="8"/>
        <v>0.18851760643515869</v>
      </c>
      <c r="Q12" s="52">
        <f t="shared" si="8"/>
        <v>0.27435740821896432</v>
      </c>
      <c r="R12" s="52">
        <f t="shared" si="8"/>
        <v>0.3542518912927376</v>
      </c>
      <c r="S12" s="52">
        <f t="shared" si="8"/>
        <v>0.2383990308648839</v>
      </c>
      <c r="T12" s="52">
        <f t="shared" si="8"/>
        <v>0.38603098500334715</v>
      </c>
      <c r="U12" s="52">
        <f t="shared" si="8"/>
        <v>0.25955846600360977</v>
      </c>
      <c r="V12" s="52">
        <f t="shared" si="8"/>
        <v>0.34211767580373897</v>
      </c>
      <c r="W12" s="52">
        <f t="shared" si="8"/>
        <v>0.34233315236817913</v>
      </c>
      <c r="X12" s="68">
        <f>$W$16*X5</f>
        <v>20308264.332079984</v>
      </c>
      <c r="Y12" s="68">
        <f t="shared" ref="Y12:AD12" si="9">$W$16*Y5</f>
        <v>23590368.12973455</v>
      </c>
      <c r="Z12" s="68">
        <f t="shared" si="9"/>
        <v>24157097.709415916</v>
      </c>
      <c r="AA12" s="68">
        <f t="shared" si="9"/>
        <v>23924934.360602871</v>
      </c>
      <c r="AB12" s="68">
        <f t="shared" si="9"/>
        <v>25885233.30714659</v>
      </c>
      <c r="AC12" s="68">
        <f t="shared" si="9"/>
        <v>24200580.972915731</v>
      </c>
      <c r="AD12" s="68">
        <f t="shared" si="9"/>
        <v>23723532.6068266</v>
      </c>
      <c r="AE12" s="68">
        <f>$W$16*AE5</f>
        <v>23792734.723911889</v>
      </c>
      <c r="AF12" s="68">
        <f>$W$16*AF5</f>
        <v>23544045.57651883</v>
      </c>
      <c r="AG12" s="68">
        <f>$W$16*AG5</f>
        <v>23766519.337148529</v>
      </c>
      <c r="AH12" s="68">
        <f>$W$16*AH5</f>
        <v>0</v>
      </c>
      <c r="AI12" s="68">
        <f>$W$16*AI5</f>
        <v>0</v>
      </c>
    </row>
    <row r="13" spans="1:35" x14ac:dyDescent="0.35">
      <c r="A13" s="41" t="s">
        <v>101</v>
      </c>
      <c r="B13" s="19">
        <f>B3/B2</f>
        <v>0.61224675281462715</v>
      </c>
      <c r="C13" s="19">
        <f t="shared" ref="C13:V13" si="10">C3/C2</f>
        <v>0.42512109406186077</v>
      </c>
      <c r="D13" s="19">
        <f t="shared" si="10"/>
        <v>0.49994269839090438</v>
      </c>
      <c r="E13" s="19">
        <f t="shared" si="10"/>
        <v>0.13999680539088927</v>
      </c>
      <c r="F13" s="19">
        <f t="shared" si="10"/>
        <v>0</v>
      </c>
      <c r="G13" s="19">
        <f t="shared" si="10"/>
        <v>0.51794484961465459</v>
      </c>
      <c r="H13" s="19">
        <f t="shared" si="10"/>
        <v>0.32338135438492771</v>
      </c>
      <c r="I13" s="19">
        <f t="shared" si="10"/>
        <v>0.3329112140367228</v>
      </c>
      <c r="J13" s="19">
        <f t="shared" si="10"/>
        <v>0.47368421052631576</v>
      </c>
      <c r="K13" s="19">
        <f t="shared" si="10"/>
        <v>0.50712459834666068</v>
      </c>
      <c r="L13" s="19">
        <f t="shared" si="10"/>
        <v>0.37175062073832055</v>
      </c>
      <c r="M13" s="19">
        <f t="shared" si="10"/>
        <v>0.50316016914759676</v>
      </c>
      <c r="N13" s="19">
        <f t="shared" si="10"/>
        <v>0.64234514524617703</v>
      </c>
      <c r="O13" s="19">
        <f t="shared" si="10"/>
        <v>0.42371894943909794</v>
      </c>
      <c r="P13" s="19">
        <f t="shared" si="10"/>
        <v>0.36688245489954313</v>
      </c>
      <c r="Q13" s="19">
        <f t="shared" si="10"/>
        <v>0.36617737156169355</v>
      </c>
      <c r="R13" s="19">
        <f t="shared" si="10"/>
        <v>0.49124246328677129</v>
      </c>
      <c r="S13" s="19">
        <f t="shared" si="10"/>
        <v>0.27919018897411996</v>
      </c>
      <c r="T13" s="19">
        <f t="shared" si="10"/>
        <v>0.50478569300648579</v>
      </c>
      <c r="U13" s="19">
        <f t="shared" si="10"/>
        <v>0.32194514711124977</v>
      </c>
      <c r="V13" s="19">
        <f t="shared" si="10"/>
        <v>0.39839911446641191</v>
      </c>
      <c r="W13" s="19">
        <f>W3/W2</f>
        <v>0.40698887458731808</v>
      </c>
      <c r="X13" s="68">
        <f>$W$17*X12</f>
        <v>8223868.3531089481</v>
      </c>
      <c r="Y13" s="68">
        <f t="shared" ref="Y13:AD13" si="11">$W$17*Y12</f>
        <v>9552962.2191225365</v>
      </c>
      <c r="Z13" s="68">
        <f t="shared" si="11"/>
        <v>9782460.3869078569</v>
      </c>
      <c r="AA13" s="68">
        <f t="shared" si="11"/>
        <v>9688445.4191176556</v>
      </c>
      <c r="AB13" s="68">
        <f t="shared" si="11"/>
        <v>10482272.021209287</v>
      </c>
      <c r="AC13" s="68">
        <f t="shared" si="11"/>
        <v>9800069.0130680539</v>
      </c>
      <c r="AD13" s="68">
        <f t="shared" si="11"/>
        <v>9606887.4148462154</v>
      </c>
      <c r="AE13" s="68">
        <f>$W$17*AE12</f>
        <v>9634910.9372585602</v>
      </c>
      <c r="AF13" s="68">
        <f>$W$17*AF12</f>
        <v>9534203.8174592201</v>
      </c>
      <c r="AG13" s="68">
        <f>$W$17*AG12</f>
        <v>9624294.9689984284</v>
      </c>
      <c r="AH13" s="68">
        <f>$W$17*AH12</f>
        <v>0</v>
      </c>
      <c r="AI13" s="68">
        <f>$W$17*AI12</f>
        <v>0</v>
      </c>
    </row>
    <row r="15" spans="1:35" x14ac:dyDescent="0.35">
      <c r="W15" t="s">
        <v>102</v>
      </c>
      <c r="AH15" s="21">
        <v>4781640</v>
      </c>
      <c r="AI15" s="21">
        <v>4781641</v>
      </c>
    </row>
    <row r="16" spans="1:35" x14ac:dyDescent="0.35">
      <c r="W16" s="19">
        <v>0.26265127480666173</v>
      </c>
    </row>
    <row r="17" spans="23:23" x14ac:dyDescent="0.35">
      <c r="W17" s="19">
        <v>0.40495180772874323</v>
      </c>
    </row>
  </sheetData>
  <phoneticPr fontId="23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25"/>
  <sheetViews>
    <sheetView showGridLines="0" zoomScale="95" workbookViewId="0">
      <selection activeCell="B2" sqref="B2:E2"/>
    </sheetView>
  </sheetViews>
  <sheetFormatPr baseColWidth="10" defaultRowHeight="14.5" x14ac:dyDescent="0.35"/>
  <cols>
    <col min="17" max="17" width="12.54296875" bestFit="1" customWidth="1"/>
  </cols>
  <sheetData>
    <row r="2" spans="2:19" x14ac:dyDescent="0.35">
      <c r="B2" s="29" t="s">
        <v>27</v>
      </c>
      <c r="C2" s="29" t="s">
        <v>17</v>
      </c>
      <c r="D2" s="29" t="s">
        <v>28</v>
      </c>
      <c r="E2" s="29" t="s">
        <v>19</v>
      </c>
      <c r="F2" s="29" t="s">
        <v>28</v>
      </c>
      <c r="G2" s="29" t="s">
        <v>20</v>
      </c>
      <c r="H2" s="29" t="s">
        <v>28</v>
      </c>
      <c r="I2" s="29" t="s">
        <v>21</v>
      </c>
      <c r="J2" s="29" t="s">
        <v>28</v>
      </c>
      <c r="K2" s="29" t="s">
        <v>22</v>
      </c>
      <c r="L2" s="29" t="s">
        <v>28</v>
      </c>
      <c r="M2" s="29" t="s">
        <v>23</v>
      </c>
      <c r="N2" s="29" t="s">
        <v>28</v>
      </c>
      <c r="O2" s="29" t="s">
        <v>24</v>
      </c>
      <c r="P2" s="29" t="s">
        <v>28</v>
      </c>
      <c r="Q2" s="29" t="s">
        <v>25</v>
      </c>
      <c r="R2" s="29" t="s">
        <v>28</v>
      </c>
      <c r="S2" s="29" t="s">
        <v>26</v>
      </c>
    </row>
    <row r="3" spans="2:19" x14ac:dyDescent="0.35">
      <c r="B3" s="6" t="s">
        <v>29</v>
      </c>
      <c r="C3" s="12">
        <v>192974</v>
      </c>
      <c r="D3" s="6"/>
      <c r="E3" s="12">
        <v>86248</v>
      </c>
      <c r="F3" s="6"/>
      <c r="G3" s="12">
        <v>37606</v>
      </c>
      <c r="H3" s="6"/>
      <c r="I3" s="12">
        <v>862952</v>
      </c>
      <c r="J3" s="6"/>
      <c r="K3" s="7">
        <v>0.27500000000000002</v>
      </c>
      <c r="L3" s="6"/>
      <c r="M3" s="7">
        <v>0.24260000000000001</v>
      </c>
      <c r="N3" s="6"/>
      <c r="O3" s="7">
        <v>0.11550000000000001</v>
      </c>
      <c r="P3" s="6"/>
      <c r="Q3" s="8">
        <v>294116095</v>
      </c>
      <c r="R3" s="6"/>
      <c r="S3" s="9">
        <v>1.02</v>
      </c>
    </row>
    <row r="4" spans="2:19" x14ac:dyDescent="0.35">
      <c r="B4" s="6" t="s">
        <v>30</v>
      </c>
      <c r="C4" s="12">
        <v>207649</v>
      </c>
      <c r="D4" s="9">
        <f>C4/C3-1</f>
        <v>7.604651403816054E-2</v>
      </c>
      <c r="E4" s="12">
        <v>97980</v>
      </c>
      <c r="F4" s="9">
        <f>E4/E3-1</f>
        <v>0.13602634263982938</v>
      </c>
      <c r="G4" s="12">
        <v>41452</v>
      </c>
      <c r="H4" s="9">
        <f>G4/G3-1</f>
        <v>0.10227091421581669</v>
      </c>
      <c r="I4" s="12">
        <v>874331</v>
      </c>
      <c r="J4" s="9">
        <f>I4/I3-1</f>
        <v>1.3186133180060899E-2</v>
      </c>
      <c r="K4" s="7">
        <v>0.2858</v>
      </c>
      <c r="L4" s="9">
        <f>K4/K3-1</f>
        <v>3.9272727272727126E-2</v>
      </c>
      <c r="M4" s="7">
        <v>0.25419999999999998</v>
      </c>
      <c r="N4" s="9">
        <f>M4/M3-1</f>
        <v>4.7815333882934796E-2</v>
      </c>
      <c r="O4" s="7">
        <v>0.1106</v>
      </c>
      <c r="P4" s="9">
        <f>O4/O3-1</f>
        <v>-4.2424242424242475E-2</v>
      </c>
      <c r="Q4" s="8">
        <v>318119416</v>
      </c>
      <c r="R4" s="9">
        <f>Q4/Q3-1</f>
        <v>8.1611722065057402E-2</v>
      </c>
      <c r="S4" s="9">
        <v>1.06</v>
      </c>
    </row>
    <row r="5" spans="2:19" x14ac:dyDescent="0.35">
      <c r="B5" s="6" t="s">
        <v>31</v>
      </c>
      <c r="C5" s="12">
        <v>299574</v>
      </c>
      <c r="D5" s="9">
        <f t="shared" ref="D5" si="0">C5/C4-1</f>
        <v>0.44269416178262366</v>
      </c>
      <c r="E5" s="12">
        <v>148108</v>
      </c>
      <c r="F5" s="9">
        <f t="shared" ref="F5:F8" si="1">E5/E4-1</f>
        <v>0.51161461522759755</v>
      </c>
      <c r="G5" s="12">
        <v>62913</v>
      </c>
      <c r="H5" s="9">
        <f t="shared" ref="H5:H8" si="2">G5/G4-1</f>
        <v>0.5177313519251181</v>
      </c>
      <c r="I5" s="12">
        <v>899159</v>
      </c>
      <c r="J5" s="9">
        <f t="shared" ref="J5:J8" si="3">I5/I4-1</f>
        <v>2.8396568347685225E-2</v>
      </c>
      <c r="K5" s="7">
        <v>0.27489999999999998</v>
      </c>
      <c r="L5" s="9">
        <f t="shared" ref="L5:L8" si="4">K5/K4-1</f>
        <v>-3.8138558432470382E-2</v>
      </c>
      <c r="M5" s="7">
        <v>0.24640000000000001</v>
      </c>
      <c r="N5" s="9">
        <f t="shared" ref="N5:N8" si="5">M5/M4-1</f>
        <v>-3.0684500393390879E-2</v>
      </c>
      <c r="O5" s="7">
        <v>0.1061</v>
      </c>
      <c r="P5" s="9">
        <f t="shared" ref="P5:P8" si="6">O5/O4-1</f>
        <v>-4.068716094032554E-2</v>
      </c>
      <c r="Q5" s="8">
        <v>417794505</v>
      </c>
      <c r="R5" s="9">
        <f t="shared" ref="R5:R8" si="7">Q5/Q4-1</f>
        <v>0.31332601528477588</v>
      </c>
      <c r="S5" s="9">
        <v>1.1399999999999999</v>
      </c>
    </row>
    <row r="6" spans="2:19" x14ac:dyDescent="0.35">
      <c r="B6" s="6" t="s">
        <v>32</v>
      </c>
      <c r="C6" s="12">
        <v>194604</v>
      </c>
      <c r="D6" s="9">
        <f>C6/C5-1</f>
        <v>-0.35039756454164916</v>
      </c>
      <c r="E6" s="12">
        <v>99253</v>
      </c>
      <c r="F6" s="9">
        <f t="shared" si="1"/>
        <v>-0.32986064223404543</v>
      </c>
      <c r="G6" s="12">
        <v>47481</v>
      </c>
      <c r="H6" s="9">
        <f t="shared" si="2"/>
        <v>-0.24529111630346667</v>
      </c>
      <c r="I6" s="12">
        <v>922291</v>
      </c>
      <c r="J6" s="9">
        <f t="shared" si="3"/>
        <v>2.5726261984810206E-2</v>
      </c>
      <c r="K6" s="7">
        <v>0.2883</v>
      </c>
      <c r="L6" s="9">
        <f t="shared" si="4"/>
        <v>4.8744998181156962E-2</v>
      </c>
      <c r="M6" s="7">
        <v>0.25979999999999998</v>
      </c>
      <c r="N6" s="9">
        <f t="shared" si="5"/>
        <v>5.4383116883116811E-2</v>
      </c>
      <c r="O6" s="7">
        <v>0.10290000000000001</v>
      </c>
      <c r="P6" s="9">
        <f t="shared" si="6"/>
        <v>-3.016022620169645E-2</v>
      </c>
      <c r="Q6" s="8">
        <v>350324605</v>
      </c>
      <c r="R6" s="9">
        <f t="shared" si="7"/>
        <v>-0.16149063521072404</v>
      </c>
      <c r="S6" s="9">
        <v>1.04</v>
      </c>
    </row>
    <row r="7" spans="2:19" x14ac:dyDescent="0.35">
      <c r="B7" s="6" t="s">
        <v>33</v>
      </c>
      <c r="C7" s="12">
        <v>204395</v>
      </c>
      <c r="D7" s="9">
        <f>C7/C6-1</f>
        <v>5.0312429343692733E-2</v>
      </c>
      <c r="E7" s="12">
        <v>104633</v>
      </c>
      <c r="F7" s="9">
        <f t="shared" si="1"/>
        <v>5.4204910682800422E-2</v>
      </c>
      <c r="G7" s="12">
        <v>40454</v>
      </c>
      <c r="H7" s="9">
        <f t="shared" si="2"/>
        <v>-0.14799604052147175</v>
      </c>
      <c r="I7" s="12">
        <v>948935</v>
      </c>
      <c r="J7" s="9">
        <f t="shared" si="3"/>
        <v>2.8888929849689493E-2</v>
      </c>
      <c r="K7" s="7">
        <v>0.2848</v>
      </c>
      <c r="L7" s="9">
        <f t="shared" si="4"/>
        <v>-1.2140131807145349E-2</v>
      </c>
      <c r="M7" s="7">
        <v>0.25779999999999997</v>
      </c>
      <c r="N7" s="9">
        <f t="shared" si="5"/>
        <v>-7.6982294072363011E-3</v>
      </c>
      <c r="O7" s="7">
        <v>0.1076</v>
      </c>
      <c r="P7" s="9">
        <f t="shared" si="6"/>
        <v>4.5675413022351785E-2</v>
      </c>
      <c r="Q7" s="8">
        <v>349514577</v>
      </c>
      <c r="R7" s="9">
        <f t="shared" si="7"/>
        <v>-2.3122212611929038E-3</v>
      </c>
      <c r="S7" s="9">
        <v>1.04</v>
      </c>
    </row>
    <row r="8" spans="2:19" x14ac:dyDescent="0.35">
      <c r="B8" s="6" t="s">
        <v>76</v>
      </c>
      <c r="C8" s="12">
        <v>53816</v>
      </c>
      <c r="D8" s="9">
        <f>C8/C7-1</f>
        <v>-0.73670588810880888</v>
      </c>
      <c r="E8" s="12">
        <v>23987</v>
      </c>
      <c r="F8" s="9">
        <f t="shared" si="1"/>
        <v>-0.77075110146894388</v>
      </c>
      <c r="G8" s="12">
        <v>4467</v>
      </c>
      <c r="H8" s="9">
        <f t="shared" si="2"/>
        <v>-0.8895782864488061</v>
      </c>
      <c r="I8" s="12">
        <v>949376</v>
      </c>
      <c r="J8" s="9">
        <f t="shared" si="3"/>
        <v>4.6473151480341812E-4</v>
      </c>
      <c r="K8" s="7">
        <v>0.2732</v>
      </c>
      <c r="L8" s="9">
        <f t="shared" si="4"/>
        <v>-4.0730337078651702E-2</v>
      </c>
      <c r="M8" s="7">
        <v>0.2475</v>
      </c>
      <c r="N8" s="9">
        <f t="shared" si="5"/>
        <v>-3.9953452288595703E-2</v>
      </c>
      <c r="O8" s="7">
        <v>0.1011</v>
      </c>
      <c r="P8" s="9">
        <f t="shared" si="6"/>
        <v>-6.0408921933085558E-2</v>
      </c>
      <c r="Q8" s="8">
        <v>86845877</v>
      </c>
      <c r="R8" s="9">
        <f t="shared" si="7"/>
        <v>-0.75152430623801991</v>
      </c>
      <c r="S8" s="9">
        <v>1.02</v>
      </c>
    </row>
    <row r="9" spans="2:19" x14ac:dyDescent="0.35">
      <c r="C9" s="21"/>
      <c r="G9" s="21"/>
      <c r="I9" s="21"/>
    </row>
    <row r="10" spans="2:19" x14ac:dyDescent="0.35">
      <c r="B10" s="29" t="s">
        <v>16</v>
      </c>
      <c r="C10" s="30" t="s">
        <v>17</v>
      </c>
      <c r="D10" s="29" t="s">
        <v>18</v>
      </c>
      <c r="E10" s="29" t="s">
        <v>19</v>
      </c>
      <c r="F10" s="29" t="s">
        <v>18</v>
      </c>
      <c r="G10" s="30" t="s">
        <v>20</v>
      </c>
      <c r="H10" s="29" t="s">
        <v>18</v>
      </c>
      <c r="I10" s="30" t="s">
        <v>21</v>
      </c>
      <c r="J10" s="29" t="s">
        <v>18</v>
      </c>
      <c r="K10" s="29" t="s">
        <v>22</v>
      </c>
      <c r="L10" s="29" t="s">
        <v>18</v>
      </c>
      <c r="M10" s="29" t="s">
        <v>23</v>
      </c>
      <c r="N10" s="29" t="s">
        <v>18</v>
      </c>
      <c r="O10" s="29" t="s">
        <v>24</v>
      </c>
      <c r="P10" s="29" t="s">
        <v>18</v>
      </c>
      <c r="Q10" s="29" t="s">
        <v>25</v>
      </c>
      <c r="R10" s="29" t="s">
        <v>18</v>
      </c>
      <c r="S10" s="29" t="s">
        <v>26</v>
      </c>
    </row>
    <row r="11" spans="2:19" x14ac:dyDescent="0.35">
      <c r="B11" s="6">
        <v>14</v>
      </c>
      <c r="C11" s="12">
        <v>49788</v>
      </c>
      <c r="D11" s="9"/>
      <c r="E11" s="12">
        <v>25181</v>
      </c>
      <c r="F11" s="6"/>
      <c r="G11" s="12">
        <v>11023</v>
      </c>
      <c r="H11" s="6"/>
      <c r="I11" s="12">
        <v>913344</v>
      </c>
      <c r="J11" s="6"/>
      <c r="K11" s="7">
        <v>0.28100000000000003</v>
      </c>
      <c r="L11" s="6"/>
      <c r="M11" s="7">
        <v>0.25209999999999999</v>
      </c>
      <c r="N11" s="6"/>
      <c r="O11" s="7">
        <v>0.1018</v>
      </c>
      <c r="P11" s="6"/>
      <c r="Q11" s="8">
        <v>80572477</v>
      </c>
      <c r="R11" s="6"/>
      <c r="S11" s="9">
        <v>0.96</v>
      </c>
    </row>
    <row r="12" spans="2:19" x14ac:dyDescent="0.35">
      <c r="B12" s="6">
        <v>15</v>
      </c>
      <c r="C12" s="12">
        <v>49768</v>
      </c>
      <c r="D12" s="9">
        <f>C12/C11-1</f>
        <v>-4.0170322165988814E-4</v>
      </c>
      <c r="E12" s="12">
        <v>25870</v>
      </c>
      <c r="F12" s="9">
        <f>E12/E11-1</f>
        <v>2.7361899845121274E-2</v>
      </c>
      <c r="G12" s="12">
        <v>11958</v>
      </c>
      <c r="H12" s="9">
        <f>G12/G11-1</f>
        <v>8.4822643563458255E-2</v>
      </c>
      <c r="I12" s="12">
        <v>919740</v>
      </c>
      <c r="J12" s="44">
        <f>I12/I11-1</f>
        <v>7.0028379230606674E-3</v>
      </c>
      <c r="K12" s="7">
        <v>0.30730000000000002</v>
      </c>
      <c r="L12" s="9">
        <f>K12/K11-1</f>
        <v>9.3594306049822107E-2</v>
      </c>
      <c r="M12" s="7">
        <v>0.27889999999999998</v>
      </c>
      <c r="N12" s="9">
        <f>M12/M11-1</f>
        <v>0.10630702102340339</v>
      </c>
      <c r="O12" s="7">
        <v>9.2399999999999996E-2</v>
      </c>
      <c r="P12" s="9">
        <f>O12/O11-1</f>
        <v>-9.233791748526532E-2</v>
      </c>
      <c r="Q12" s="8">
        <v>96781609</v>
      </c>
      <c r="R12" s="9">
        <f>Q12/Q11-1</f>
        <v>0.20117455244673677</v>
      </c>
      <c r="S12" s="9">
        <v>1.1499999999999999</v>
      </c>
    </row>
    <row r="13" spans="2:19" x14ac:dyDescent="0.35">
      <c r="B13" s="6">
        <v>16</v>
      </c>
      <c r="C13" s="12">
        <v>49965</v>
      </c>
      <c r="D13" s="9">
        <f t="shared" ref="D13:D17" si="8">C13/C12-1</f>
        <v>3.9583668220544155E-3</v>
      </c>
      <c r="E13" s="12">
        <v>24568</v>
      </c>
      <c r="F13" s="9">
        <f t="shared" ref="F13:F17" si="9">E13/E12-1</f>
        <v>-5.0328565906455403E-2</v>
      </c>
      <c r="G13" s="12">
        <v>12099</v>
      </c>
      <c r="H13" s="9">
        <f t="shared" ref="H13:H17" si="10">G13/G12-1</f>
        <v>1.1791269443050645E-2</v>
      </c>
      <c r="I13" s="12">
        <v>925929</v>
      </c>
      <c r="J13" s="44">
        <f t="shared" ref="J13:J17" si="11">I13/I12-1</f>
        <v>6.7290756083240311E-3</v>
      </c>
      <c r="K13" s="7">
        <v>0.2792</v>
      </c>
      <c r="L13" s="9">
        <f t="shared" ref="L13:L17" si="12">K13/K12-1</f>
        <v>-9.1441588024731568E-2</v>
      </c>
      <c r="M13" s="7">
        <v>0.25130000000000002</v>
      </c>
      <c r="N13" s="9">
        <f t="shared" ref="N13:N17" si="13">M13/M12-1</f>
        <v>-9.8960200788813069E-2</v>
      </c>
      <c r="O13" s="7">
        <v>0.10580000000000001</v>
      </c>
      <c r="P13" s="9">
        <f t="shared" ref="P13:P17" si="14">O13/O12-1</f>
        <v>0.14502164502164505</v>
      </c>
      <c r="Q13" s="8">
        <v>82409219</v>
      </c>
      <c r="R13" s="9">
        <f t="shared" ref="R13:R17" si="15">Q13/Q12-1</f>
        <v>-0.14850331740196632</v>
      </c>
      <c r="S13" s="9">
        <v>1</v>
      </c>
    </row>
    <row r="14" spans="2:19" x14ac:dyDescent="0.35">
      <c r="B14" s="6">
        <v>17</v>
      </c>
      <c r="C14" s="12">
        <v>45083</v>
      </c>
      <c r="D14" s="9">
        <f t="shared" si="8"/>
        <v>-9.7708395877113996E-2</v>
      </c>
      <c r="E14" s="12">
        <v>23634</v>
      </c>
      <c r="F14" s="9">
        <f t="shared" si="9"/>
        <v>-3.8016932595245856E-2</v>
      </c>
      <c r="G14" s="12">
        <v>12401</v>
      </c>
      <c r="H14" s="9">
        <f t="shared" si="10"/>
        <v>2.4960740557070871E-2</v>
      </c>
      <c r="I14" s="12">
        <v>930150</v>
      </c>
      <c r="J14" s="44">
        <f t="shared" si="11"/>
        <v>4.5586648652327089E-3</v>
      </c>
      <c r="K14" s="7">
        <v>0.28570000000000001</v>
      </c>
      <c r="L14" s="9">
        <f t="shared" si="12"/>
        <v>2.3280802292263703E-2</v>
      </c>
      <c r="M14" s="7">
        <v>0.25719999999999998</v>
      </c>
      <c r="N14" s="9">
        <f t="shared" si="13"/>
        <v>2.3477914842817249E-2</v>
      </c>
      <c r="O14" s="7">
        <v>0.1116</v>
      </c>
      <c r="P14" s="9">
        <f t="shared" si="14"/>
        <v>5.4820415879017093E-2</v>
      </c>
      <c r="Q14" s="8">
        <v>90561301</v>
      </c>
      <c r="R14" s="9">
        <f t="shared" si="15"/>
        <v>9.8921966485327362E-2</v>
      </c>
      <c r="S14" s="9">
        <v>1.06</v>
      </c>
    </row>
    <row r="15" spans="2:19" x14ac:dyDescent="0.35">
      <c r="B15" s="6">
        <v>18</v>
      </c>
      <c r="C15" s="12">
        <v>49109</v>
      </c>
      <c r="D15" s="9">
        <f t="shared" si="8"/>
        <v>8.9301954173413467E-2</v>
      </c>
      <c r="E15" s="12">
        <v>23896</v>
      </c>
      <c r="F15" s="9">
        <f t="shared" si="9"/>
        <v>1.1085723957011018E-2</v>
      </c>
      <c r="G15" s="12">
        <v>11492</v>
      </c>
      <c r="H15" s="9">
        <f t="shared" si="10"/>
        <v>-7.3300540279009785E-2</v>
      </c>
      <c r="I15" s="12">
        <v>939934</v>
      </c>
      <c r="J15" s="44">
        <f t="shared" si="11"/>
        <v>1.0518733537601355E-2</v>
      </c>
      <c r="K15" s="7">
        <v>0.27310000000000001</v>
      </c>
      <c r="L15" s="9">
        <f t="shared" si="12"/>
        <v>-4.4102205110255532E-2</v>
      </c>
      <c r="M15" s="7">
        <v>0.24560000000000001</v>
      </c>
      <c r="N15" s="9">
        <f t="shared" si="13"/>
        <v>-4.5101088646967269E-2</v>
      </c>
      <c r="O15" s="7">
        <v>0.1159</v>
      </c>
      <c r="P15" s="9">
        <f t="shared" si="14"/>
        <v>3.853046594982068E-2</v>
      </c>
      <c r="Q15" s="8">
        <v>81679426</v>
      </c>
      <c r="R15" s="9">
        <f t="shared" si="15"/>
        <v>-9.8075832634074045E-2</v>
      </c>
      <c r="S15" s="9">
        <v>0.98</v>
      </c>
    </row>
    <row r="16" spans="2:19" x14ac:dyDescent="0.35">
      <c r="B16" s="23">
        <v>19</v>
      </c>
      <c r="C16" s="27">
        <v>56994</v>
      </c>
      <c r="D16" s="9">
        <f t="shared" si="8"/>
        <v>0.16056120059459578</v>
      </c>
      <c r="E16" s="27">
        <v>29220</v>
      </c>
      <c r="F16" s="9">
        <f t="shared" si="9"/>
        <v>0.22279879477736864</v>
      </c>
      <c r="G16" s="27">
        <v>13313</v>
      </c>
      <c r="H16" s="9">
        <f t="shared" si="10"/>
        <v>0.15845805777932465</v>
      </c>
      <c r="I16" s="27">
        <v>948757</v>
      </c>
      <c r="J16" s="44">
        <f t="shared" si="11"/>
        <v>9.3868292880139315E-3</v>
      </c>
      <c r="K16" s="24">
        <v>0.2848</v>
      </c>
      <c r="L16" s="9">
        <f t="shared" si="12"/>
        <v>4.2841450018308302E-2</v>
      </c>
      <c r="M16" s="24">
        <v>0.25769999999999998</v>
      </c>
      <c r="N16" s="9">
        <f t="shared" si="13"/>
        <v>4.9267100977198552E-2</v>
      </c>
      <c r="O16" s="24">
        <v>0.1138</v>
      </c>
      <c r="P16" s="9">
        <f t="shared" si="14"/>
        <v>-1.8119068162208873E-2</v>
      </c>
      <c r="Q16" s="25">
        <v>87946158</v>
      </c>
      <c r="R16" s="9">
        <f t="shared" si="15"/>
        <v>7.672350684736684E-2</v>
      </c>
      <c r="S16" s="26">
        <v>1.04</v>
      </c>
    </row>
    <row r="17" spans="2:19" x14ac:dyDescent="0.35">
      <c r="B17" s="23">
        <v>20</v>
      </c>
      <c r="C17" s="27">
        <v>50642</v>
      </c>
      <c r="D17" s="9">
        <f t="shared" si="8"/>
        <v>-0.11145032810471278</v>
      </c>
      <c r="E17" s="27">
        <v>26635</v>
      </c>
      <c r="F17" s="9">
        <f t="shared" si="9"/>
        <v>-8.8466803559205998E-2</v>
      </c>
      <c r="G17" s="27">
        <v>10292</v>
      </c>
      <c r="H17" s="9">
        <f t="shared" si="10"/>
        <v>-0.22692105460827761</v>
      </c>
      <c r="I17" s="27">
        <v>953325</v>
      </c>
      <c r="J17" s="44">
        <f t="shared" si="11"/>
        <v>4.8147207346032062E-3</v>
      </c>
      <c r="K17" s="24">
        <v>0.28449999999999998</v>
      </c>
      <c r="L17" s="9">
        <f t="shared" si="12"/>
        <v>-1.0533707865169051E-3</v>
      </c>
      <c r="M17" s="24">
        <v>0.25779999999999997</v>
      </c>
      <c r="N17" s="9">
        <f t="shared" si="13"/>
        <v>3.8804811796655514E-4</v>
      </c>
      <c r="O17" s="24">
        <v>0.10920000000000001</v>
      </c>
      <c r="P17" s="9">
        <f t="shared" si="14"/>
        <v>-4.0421792618629104E-2</v>
      </c>
      <c r="Q17" s="25">
        <v>86964372</v>
      </c>
      <c r="R17" s="9">
        <f t="shared" si="15"/>
        <v>-1.1163489370394131E-2</v>
      </c>
      <c r="S17" s="26">
        <v>1.01</v>
      </c>
    </row>
    <row r="18" spans="2:19" x14ac:dyDescent="0.35">
      <c r="B18" s="23">
        <v>21</v>
      </c>
      <c r="C18" s="27">
        <v>46911</v>
      </c>
      <c r="D18" s="9">
        <f>C18/C17-1</f>
        <v>-7.3674025512420527E-2</v>
      </c>
      <c r="E18" s="27">
        <v>24882</v>
      </c>
      <c r="F18" s="9">
        <f>E18/E17-1</f>
        <v>-6.5815656091608776E-2</v>
      </c>
      <c r="G18" s="27">
        <v>5361</v>
      </c>
      <c r="H18" s="9">
        <f>G18/G17-1</f>
        <v>-0.47910998834045859</v>
      </c>
      <c r="I18" s="27">
        <v>953725</v>
      </c>
      <c r="J18" s="44">
        <f>I18/I17-1</f>
        <v>4.1958408727338359E-4</v>
      </c>
      <c r="K18" s="24">
        <v>0.29670000000000002</v>
      </c>
      <c r="L18" s="9">
        <f>K18/K17-1</f>
        <v>4.2882249560632912E-2</v>
      </c>
      <c r="M18" s="24">
        <v>0.2702</v>
      </c>
      <c r="N18" s="9">
        <f>M18/M17-1</f>
        <v>4.8099301784328974E-2</v>
      </c>
      <c r="O18" s="24">
        <v>9.1600000000000001E-2</v>
      </c>
      <c r="P18" s="9">
        <f>O18/O17-1</f>
        <v>-0.16117216117216115</v>
      </c>
      <c r="Q18" s="25">
        <v>92892485</v>
      </c>
      <c r="R18" s="9">
        <f>Q18/Q17-1</f>
        <v>6.8167145506437876E-2</v>
      </c>
      <c r="S18" s="26">
        <v>1.1100000000000001</v>
      </c>
    </row>
    <row r="19" spans="2:19" x14ac:dyDescent="0.35">
      <c r="B19" s="23">
        <v>22</v>
      </c>
      <c r="C19" s="27">
        <v>53816</v>
      </c>
      <c r="D19" s="9">
        <f>C19/C18-1</f>
        <v>0.14719362196499763</v>
      </c>
      <c r="E19" s="27">
        <v>23987</v>
      </c>
      <c r="F19" s="9">
        <f>E19/E18-1</f>
        <v>-3.5969777349087684E-2</v>
      </c>
      <c r="G19" s="27">
        <v>4467</v>
      </c>
      <c r="H19" s="9">
        <f>G19/G18-1</f>
        <v>-0.16675993284834922</v>
      </c>
      <c r="I19" s="27">
        <v>949376</v>
      </c>
      <c r="J19" s="44">
        <f>I19/I18-1</f>
        <v>-4.560014679283908E-3</v>
      </c>
      <c r="K19" s="24">
        <v>0.2732</v>
      </c>
      <c r="L19" s="9">
        <f>K19/K18-1</f>
        <v>-7.920458375463435E-2</v>
      </c>
      <c r="M19" s="24">
        <v>0.2475</v>
      </c>
      <c r="N19" s="9">
        <f>M19/M18-1</f>
        <v>-8.4011843079200621E-2</v>
      </c>
      <c r="O19" s="24">
        <v>0.1011</v>
      </c>
      <c r="P19" s="9">
        <f>O19/O18-1</f>
        <v>0.10371179039301315</v>
      </c>
      <c r="Q19" s="25">
        <v>86845877</v>
      </c>
      <c r="R19" s="9">
        <f>Q19/Q18-1</f>
        <v>-6.5092542200803405E-2</v>
      </c>
      <c r="S19" s="26">
        <v>1.02</v>
      </c>
    </row>
    <row r="25" spans="2:19" ht="18" x14ac:dyDescent="0.4">
      <c r="B25" s="28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9D073E01-68CD-4517-B1D2-61E914D1224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D4:D8</xm:sqref>
        </x14:conditionalFormatting>
        <x14:conditionalFormatting xmlns:xm="http://schemas.microsoft.com/office/excel/2006/main">
          <x14:cfRule type="iconSet" priority="9" id="{C0ED9F45-F60E-4074-9BC3-F9D34D39C584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D11</xm:sqref>
        </x14:conditionalFormatting>
        <x14:conditionalFormatting xmlns:xm="http://schemas.microsoft.com/office/excel/2006/main">
          <x14:cfRule type="iconSet" priority="8" id="{16CBDD45-8A3A-4AFD-BFCF-748AB2DC29A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D12:D19</xm:sqref>
        </x14:conditionalFormatting>
        <x14:conditionalFormatting xmlns:xm="http://schemas.microsoft.com/office/excel/2006/main">
          <x14:cfRule type="iconSet" priority="16" id="{7DC2E304-F18B-4461-A50B-1D45BF53F6F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F4:F8</xm:sqref>
        </x14:conditionalFormatting>
        <x14:conditionalFormatting xmlns:xm="http://schemas.microsoft.com/office/excel/2006/main">
          <x14:cfRule type="iconSet" priority="7" id="{59A4CD31-5065-43FB-BA58-8CE016A2F352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F12:F19</xm:sqref>
        </x14:conditionalFormatting>
        <x14:conditionalFormatting xmlns:xm="http://schemas.microsoft.com/office/excel/2006/main">
          <x14:cfRule type="iconSet" priority="15" id="{37975BE7-2AE2-44DA-9EAF-D8C6347F110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H4:H8</xm:sqref>
        </x14:conditionalFormatting>
        <x14:conditionalFormatting xmlns:xm="http://schemas.microsoft.com/office/excel/2006/main">
          <x14:cfRule type="iconSet" priority="6" id="{D0724890-E2C1-4937-A865-8FD1DD6C3F3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H12:H19</xm:sqref>
        </x14:conditionalFormatting>
        <x14:conditionalFormatting xmlns:xm="http://schemas.microsoft.com/office/excel/2006/main">
          <x14:cfRule type="iconSet" priority="14" id="{681338A0-7F08-46E9-926B-C65880E5EEA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J4:J8</xm:sqref>
        </x14:conditionalFormatting>
        <x14:conditionalFormatting xmlns:xm="http://schemas.microsoft.com/office/excel/2006/main">
          <x14:cfRule type="iconSet" priority="5" id="{0EBCAF88-31E7-4C53-9057-C765F190E343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J12:J19</xm:sqref>
        </x14:conditionalFormatting>
        <x14:conditionalFormatting xmlns:xm="http://schemas.microsoft.com/office/excel/2006/main">
          <x14:cfRule type="iconSet" priority="13" id="{917968F5-CFEF-416A-A10C-D2F7D3A20F2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L4:L8</xm:sqref>
        </x14:conditionalFormatting>
        <x14:conditionalFormatting xmlns:xm="http://schemas.microsoft.com/office/excel/2006/main">
          <x14:cfRule type="iconSet" priority="4" id="{7AA29512-EFA7-4477-999C-7B230FA5A019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L12:L19</xm:sqref>
        </x14:conditionalFormatting>
        <x14:conditionalFormatting xmlns:xm="http://schemas.microsoft.com/office/excel/2006/main">
          <x14:cfRule type="iconSet" priority="12" id="{F43EADA1-D353-4A5F-8943-8EFCE814E2A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N4:N8</xm:sqref>
        </x14:conditionalFormatting>
        <x14:conditionalFormatting xmlns:xm="http://schemas.microsoft.com/office/excel/2006/main">
          <x14:cfRule type="iconSet" priority="3" id="{BDCBC8F6-BED3-48BD-A9CF-011B17393D24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N12:N19</xm:sqref>
        </x14:conditionalFormatting>
        <x14:conditionalFormatting xmlns:xm="http://schemas.microsoft.com/office/excel/2006/main">
          <x14:cfRule type="iconSet" priority="11" id="{4F5DED9F-5BA4-4FEE-9672-01D8F52D2E2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P4:P8</xm:sqref>
        </x14:conditionalFormatting>
        <x14:conditionalFormatting xmlns:xm="http://schemas.microsoft.com/office/excel/2006/main">
          <x14:cfRule type="iconSet" priority="2" id="{364EE2DD-78ED-47B7-893D-A3976D266729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P12:P19</xm:sqref>
        </x14:conditionalFormatting>
        <x14:conditionalFormatting xmlns:xm="http://schemas.microsoft.com/office/excel/2006/main">
          <x14:cfRule type="iconSet" priority="10" id="{429E242A-8577-4FA2-BBFC-6F1359E5CCCF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R4:R8</xm:sqref>
        </x14:conditionalFormatting>
        <x14:conditionalFormatting xmlns:xm="http://schemas.microsoft.com/office/excel/2006/main">
          <x14:cfRule type="iconSet" priority="1" id="{BF2216B6-47BE-483E-91D9-D614C863D78E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R12:R19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A6AC-44B7-4855-9551-0C505F2FB88E}">
  <dimension ref="A2:R16"/>
  <sheetViews>
    <sheetView showGridLines="0" workbookViewId="0">
      <selection activeCell="E21" sqref="E21"/>
    </sheetView>
  </sheetViews>
  <sheetFormatPr baseColWidth="10" defaultRowHeight="14.5" x14ac:dyDescent="0.35"/>
  <cols>
    <col min="16" max="16" width="11.81640625" bestFit="1" customWidth="1"/>
  </cols>
  <sheetData>
    <row r="2" spans="1:18" x14ac:dyDescent="0.35">
      <c r="A2" s="10" t="s">
        <v>27</v>
      </c>
      <c r="B2" s="10" t="s">
        <v>17</v>
      </c>
      <c r="C2" s="10" t="s">
        <v>28</v>
      </c>
      <c r="D2" s="10" t="s">
        <v>19</v>
      </c>
      <c r="E2" s="10" t="s">
        <v>28</v>
      </c>
      <c r="F2" s="10" t="s">
        <v>20</v>
      </c>
      <c r="G2" s="10" t="s">
        <v>28</v>
      </c>
      <c r="H2" s="10" t="s">
        <v>21</v>
      </c>
      <c r="I2" s="10" t="s">
        <v>28</v>
      </c>
      <c r="J2" s="10" t="s">
        <v>22</v>
      </c>
      <c r="K2" s="10" t="s">
        <v>28</v>
      </c>
      <c r="L2" s="10" t="s">
        <v>23</v>
      </c>
      <c r="M2" s="10" t="s">
        <v>28</v>
      </c>
      <c r="N2" s="10" t="s">
        <v>24</v>
      </c>
      <c r="O2" s="10" t="s">
        <v>28</v>
      </c>
      <c r="P2" s="10" t="s">
        <v>25</v>
      </c>
      <c r="Q2" s="10" t="s">
        <v>28</v>
      </c>
      <c r="R2" s="10" t="s">
        <v>26</v>
      </c>
    </row>
    <row r="3" spans="1:18" x14ac:dyDescent="0.35">
      <c r="A3" s="6" t="s">
        <v>29</v>
      </c>
      <c r="B3" s="12">
        <v>192974</v>
      </c>
      <c r="C3" s="6"/>
      <c r="D3" s="12">
        <v>86248</v>
      </c>
      <c r="E3" s="6"/>
      <c r="F3" s="12">
        <v>37606</v>
      </c>
      <c r="G3" s="6"/>
      <c r="H3" s="12">
        <v>862952</v>
      </c>
      <c r="I3" s="6"/>
      <c r="J3" s="7">
        <v>0.27500000000000002</v>
      </c>
      <c r="K3" s="6"/>
      <c r="L3" s="7">
        <v>0.24260000000000001</v>
      </c>
      <c r="M3" s="6"/>
      <c r="N3" s="7">
        <v>0.11550000000000001</v>
      </c>
      <c r="O3" s="6"/>
      <c r="P3" s="8">
        <v>294116095</v>
      </c>
      <c r="Q3" s="6"/>
      <c r="R3" s="9">
        <v>1.02</v>
      </c>
    </row>
    <row r="4" spans="1:18" x14ac:dyDescent="0.35">
      <c r="A4" s="6" t="s">
        <v>30</v>
      </c>
      <c r="B4" s="12">
        <v>207649</v>
      </c>
      <c r="C4" s="9">
        <f>B4/B3-1</f>
        <v>7.604651403816054E-2</v>
      </c>
      <c r="D4" s="12">
        <v>97980</v>
      </c>
      <c r="E4" s="9">
        <f>D4/D3-1</f>
        <v>0.13602634263982938</v>
      </c>
      <c r="F4" s="12">
        <v>41452</v>
      </c>
      <c r="G4" s="9">
        <f>F4/F3-1</f>
        <v>0.10227091421581669</v>
      </c>
      <c r="H4" s="12">
        <v>874331</v>
      </c>
      <c r="I4" s="9">
        <f>H4/H3-1</f>
        <v>1.3186133180060899E-2</v>
      </c>
      <c r="J4" s="7">
        <v>0.2858</v>
      </c>
      <c r="K4" s="9">
        <f>J4/J3-1</f>
        <v>3.9272727272727126E-2</v>
      </c>
      <c r="L4" s="7">
        <v>0.25419999999999998</v>
      </c>
      <c r="M4" s="9">
        <f>L4/L3-1</f>
        <v>4.7815333882934796E-2</v>
      </c>
      <c r="N4" s="7">
        <v>0.1106</v>
      </c>
      <c r="O4" s="9">
        <f>N4/N3-1</f>
        <v>-4.2424242424242475E-2</v>
      </c>
      <c r="P4" s="8">
        <v>318119416</v>
      </c>
      <c r="Q4" s="9">
        <f>P4/P3-1</f>
        <v>8.1611722065057402E-2</v>
      </c>
      <c r="R4" s="9">
        <v>1.06</v>
      </c>
    </row>
    <row r="5" spans="1:18" x14ac:dyDescent="0.35">
      <c r="A5" s="6" t="s">
        <v>31</v>
      </c>
      <c r="B5" s="12">
        <v>299574</v>
      </c>
      <c r="C5" s="9">
        <f t="shared" ref="C5" si="0">B5/B4-1</f>
        <v>0.44269416178262366</v>
      </c>
      <c r="D5" s="12">
        <v>148108</v>
      </c>
      <c r="E5" s="9">
        <f t="shared" ref="E5:E7" si="1">D5/D4-1</f>
        <v>0.51161461522759755</v>
      </c>
      <c r="F5" s="12">
        <v>62913</v>
      </c>
      <c r="G5" s="9">
        <f t="shared" ref="G5:G7" si="2">F5/F4-1</f>
        <v>0.5177313519251181</v>
      </c>
      <c r="H5" s="12">
        <v>899159</v>
      </c>
      <c r="I5" s="9">
        <f t="shared" ref="I5:I7" si="3">H5/H4-1</f>
        <v>2.8396568347685225E-2</v>
      </c>
      <c r="J5" s="7">
        <v>0.27489999999999998</v>
      </c>
      <c r="K5" s="9">
        <f t="shared" ref="K5:K7" si="4">J5/J4-1</f>
        <v>-3.8138558432470382E-2</v>
      </c>
      <c r="L5" s="7">
        <v>0.24640000000000001</v>
      </c>
      <c r="M5" s="9">
        <f t="shared" ref="M5:M7" si="5">L5/L4-1</f>
        <v>-3.0684500393390879E-2</v>
      </c>
      <c r="N5" s="7">
        <v>0.1061</v>
      </c>
      <c r="O5" s="9">
        <f t="shared" ref="O5:O7" si="6">N5/N4-1</f>
        <v>-4.068716094032554E-2</v>
      </c>
      <c r="P5" s="8">
        <v>417794505</v>
      </c>
      <c r="Q5" s="9">
        <f t="shared" ref="Q5:Q7" si="7">P5/P4-1</f>
        <v>0.31332601528477588</v>
      </c>
      <c r="R5" s="9">
        <v>1.1399999999999999</v>
      </c>
    </row>
    <row r="6" spans="1:18" x14ac:dyDescent="0.35">
      <c r="A6" s="6" t="s">
        <v>32</v>
      </c>
      <c r="B6" s="12">
        <v>194604</v>
      </c>
      <c r="C6" s="9">
        <f>B6/B5-1</f>
        <v>-0.35039756454164916</v>
      </c>
      <c r="D6" s="12">
        <v>99253</v>
      </c>
      <c r="E6" s="9">
        <f t="shared" si="1"/>
        <v>-0.32986064223404543</v>
      </c>
      <c r="F6" s="12">
        <v>47481</v>
      </c>
      <c r="G6" s="9">
        <f t="shared" si="2"/>
        <v>-0.24529111630346667</v>
      </c>
      <c r="H6" s="12">
        <v>922291</v>
      </c>
      <c r="I6" s="9">
        <f t="shared" si="3"/>
        <v>2.5726261984810206E-2</v>
      </c>
      <c r="J6" s="7">
        <v>0.2883</v>
      </c>
      <c r="K6" s="9">
        <f t="shared" si="4"/>
        <v>4.8744998181156962E-2</v>
      </c>
      <c r="L6" s="7">
        <v>0.25979999999999998</v>
      </c>
      <c r="M6" s="9">
        <f t="shared" si="5"/>
        <v>5.4383116883116811E-2</v>
      </c>
      <c r="N6" s="7">
        <v>0.10290000000000001</v>
      </c>
      <c r="O6" s="9">
        <f t="shared" si="6"/>
        <v>-3.016022620169645E-2</v>
      </c>
      <c r="P6" s="8">
        <v>350324605</v>
      </c>
      <c r="Q6" s="9">
        <f t="shared" si="7"/>
        <v>-0.16149063521072404</v>
      </c>
      <c r="R6" s="9">
        <v>1.04</v>
      </c>
    </row>
    <row r="7" spans="1:18" x14ac:dyDescent="0.35">
      <c r="A7" s="6" t="s">
        <v>33</v>
      </c>
      <c r="B7" s="12">
        <v>106284</v>
      </c>
      <c r="C7" s="9">
        <f>B7/B6-1</f>
        <v>-0.45384473083800947</v>
      </c>
      <c r="D7" s="12">
        <v>53116</v>
      </c>
      <c r="E7" s="9">
        <f t="shared" si="1"/>
        <v>-0.46484237252274485</v>
      </c>
      <c r="F7" s="12">
        <v>24807</v>
      </c>
      <c r="G7" s="9">
        <f t="shared" si="2"/>
        <v>-0.47753838377456248</v>
      </c>
      <c r="H7" s="12">
        <v>944346</v>
      </c>
      <c r="I7" s="9">
        <f t="shared" si="3"/>
        <v>2.3913276829113483E-2</v>
      </c>
      <c r="J7" s="7">
        <v>0.27900000000000003</v>
      </c>
      <c r="K7" s="9">
        <f t="shared" si="4"/>
        <v>-3.2258064516128893E-2</v>
      </c>
      <c r="L7" s="7">
        <v>0.25159999999999999</v>
      </c>
      <c r="M7" s="9">
        <f t="shared" si="5"/>
        <v>-3.1562740569668901E-2</v>
      </c>
      <c r="N7" s="7">
        <v>0.1149</v>
      </c>
      <c r="O7" s="9">
        <f t="shared" si="6"/>
        <v>0.11661807580174921</v>
      </c>
      <c r="P7" s="8">
        <v>169637469</v>
      </c>
      <c r="Q7" s="9">
        <f t="shared" si="7"/>
        <v>-0.51577061222976328</v>
      </c>
      <c r="R7" s="9">
        <v>1.01</v>
      </c>
    </row>
    <row r="8" spans="1:18" x14ac:dyDescent="0.35">
      <c r="A8" s="3"/>
      <c r="B8" s="20"/>
      <c r="C8" s="5"/>
      <c r="D8" s="3"/>
      <c r="E8" s="5"/>
      <c r="F8" s="20"/>
      <c r="G8" s="5"/>
      <c r="H8" s="20"/>
      <c r="I8" s="5"/>
      <c r="J8" s="11"/>
      <c r="K8" s="5"/>
      <c r="L8" s="11"/>
      <c r="M8" s="5"/>
      <c r="N8" s="11"/>
      <c r="O8" s="5"/>
      <c r="P8" s="4"/>
      <c r="Q8" s="5"/>
      <c r="R8" s="5"/>
    </row>
    <row r="9" spans="1:18" x14ac:dyDescent="0.35">
      <c r="B9" s="21"/>
      <c r="F9" s="21"/>
      <c r="H9" s="21"/>
    </row>
    <row r="10" spans="1:18" x14ac:dyDescent="0.35">
      <c r="A10" s="10" t="s">
        <v>16</v>
      </c>
      <c r="B10" s="22" t="s">
        <v>17</v>
      </c>
      <c r="C10" s="10" t="s">
        <v>18</v>
      </c>
      <c r="D10" s="10" t="s">
        <v>19</v>
      </c>
      <c r="E10" s="10" t="s">
        <v>18</v>
      </c>
      <c r="F10" s="22" t="s">
        <v>20</v>
      </c>
      <c r="G10" s="10" t="s">
        <v>18</v>
      </c>
      <c r="H10" s="22" t="s">
        <v>21</v>
      </c>
      <c r="I10" s="10" t="s">
        <v>18</v>
      </c>
      <c r="J10" s="10" t="s">
        <v>22</v>
      </c>
      <c r="K10" s="10" t="s">
        <v>18</v>
      </c>
      <c r="L10" s="10" t="s">
        <v>23</v>
      </c>
      <c r="M10" s="10" t="s">
        <v>18</v>
      </c>
      <c r="N10" s="10" t="s">
        <v>24</v>
      </c>
      <c r="O10" s="10" t="s">
        <v>18</v>
      </c>
      <c r="P10" s="10" t="s">
        <v>25</v>
      </c>
      <c r="Q10" s="10" t="s">
        <v>18</v>
      </c>
      <c r="R10" s="10" t="s">
        <v>26</v>
      </c>
    </row>
    <row r="11" spans="1:18" x14ac:dyDescent="0.35">
      <c r="A11" s="6">
        <v>14</v>
      </c>
      <c r="B11" s="12">
        <v>49788</v>
      </c>
      <c r="C11" s="9"/>
      <c r="D11" s="12">
        <v>25181</v>
      </c>
      <c r="E11" s="6"/>
      <c r="F11" s="12">
        <v>11023</v>
      </c>
      <c r="G11" s="6"/>
      <c r="H11" s="12">
        <v>913344</v>
      </c>
      <c r="I11" s="6"/>
      <c r="J11" s="7">
        <v>0.28100000000000003</v>
      </c>
      <c r="K11" s="6"/>
      <c r="L11" s="7">
        <v>0.25209999999999999</v>
      </c>
      <c r="M11" s="6"/>
      <c r="N11" s="7">
        <v>0.1018</v>
      </c>
      <c r="O11" s="6"/>
      <c r="P11" s="8">
        <v>80572477</v>
      </c>
      <c r="Q11" s="6"/>
      <c r="R11" s="9">
        <v>0.96</v>
      </c>
    </row>
    <row r="12" spans="1:18" x14ac:dyDescent="0.35">
      <c r="A12" s="6">
        <v>15</v>
      </c>
      <c r="B12" s="12">
        <v>49768</v>
      </c>
      <c r="C12" s="9">
        <f>B12/B11-1</f>
        <v>-4.0170322165988814E-4</v>
      </c>
      <c r="D12" s="12">
        <v>25870</v>
      </c>
      <c r="E12" s="9">
        <f>D12/D11-1</f>
        <v>2.7361899845121274E-2</v>
      </c>
      <c r="F12" s="12">
        <v>11958</v>
      </c>
      <c r="G12" s="9">
        <f>F12/F11-1</f>
        <v>8.4822643563458255E-2</v>
      </c>
      <c r="H12" s="12">
        <v>919740</v>
      </c>
      <c r="I12" s="9">
        <f>H12/H11-1</f>
        <v>7.0028379230606674E-3</v>
      </c>
      <c r="J12" s="7">
        <v>0.30730000000000002</v>
      </c>
      <c r="K12" s="9">
        <f>J12/J11-1</f>
        <v>9.3594306049822107E-2</v>
      </c>
      <c r="L12" s="7">
        <v>0.27889999999999998</v>
      </c>
      <c r="M12" s="9">
        <f>L12/L11-1</f>
        <v>0.10630702102340339</v>
      </c>
      <c r="N12" s="7">
        <v>9.2399999999999996E-2</v>
      </c>
      <c r="O12" s="9">
        <f>N12/N11-1</f>
        <v>-9.233791748526532E-2</v>
      </c>
      <c r="P12" s="8">
        <v>96781609</v>
      </c>
      <c r="Q12" s="9">
        <f>P12/P11-1</f>
        <v>0.20117455244673677</v>
      </c>
      <c r="R12" s="9">
        <v>1.1499999999999999</v>
      </c>
    </row>
    <row r="13" spans="1:18" x14ac:dyDescent="0.35">
      <c r="A13" s="6">
        <v>16</v>
      </c>
      <c r="B13" s="12">
        <v>49965</v>
      </c>
      <c r="C13" s="9">
        <f t="shared" ref="C13:C16" si="8">B13/B12-1</f>
        <v>3.9583668220544155E-3</v>
      </c>
      <c r="D13" s="12">
        <v>24568</v>
      </c>
      <c r="E13" s="9">
        <f t="shared" ref="E13:E16" si="9">D13/D12-1</f>
        <v>-5.0328565906455403E-2</v>
      </c>
      <c r="F13" s="12">
        <v>12099</v>
      </c>
      <c r="G13" s="9">
        <f t="shared" ref="G13:G16" si="10">F13/F12-1</f>
        <v>1.1791269443050645E-2</v>
      </c>
      <c r="H13" s="12">
        <v>925929</v>
      </c>
      <c r="I13" s="9">
        <f t="shared" ref="I13:I16" si="11">H13/H12-1</f>
        <v>6.7290756083240311E-3</v>
      </c>
      <c r="J13" s="7">
        <v>0.2792</v>
      </c>
      <c r="K13" s="9">
        <f t="shared" ref="K13:K16" si="12">J13/J12-1</f>
        <v>-9.1441588024731568E-2</v>
      </c>
      <c r="L13" s="7">
        <v>0.25130000000000002</v>
      </c>
      <c r="M13" s="9">
        <f t="shared" ref="M13:M16" si="13">L13/L12-1</f>
        <v>-9.8960200788813069E-2</v>
      </c>
      <c r="N13" s="7">
        <v>0.10580000000000001</v>
      </c>
      <c r="O13" s="9">
        <f t="shared" ref="O13:O16" si="14">N13/N12-1</f>
        <v>0.14502164502164505</v>
      </c>
      <c r="P13" s="8">
        <v>82409219</v>
      </c>
      <c r="Q13" s="9">
        <f t="shared" ref="Q13:Q16" si="15">P13/P12-1</f>
        <v>-0.14850331740196632</v>
      </c>
      <c r="R13" s="9">
        <v>1</v>
      </c>
    </row>
    <row r="14" spans="1:18" x14ac:dyDescent="0.35">
      <c r="A14" s="6">
        <v>17</v>
      </c>
      <c r="B14" s="12">
        <v>45083</v>
      </c>
      <c r="C14" s="9">
        <f t="shared" si="8"/>
        <v>-9.7708395877113996E-2</v>
      </c>
      <c r="D14" s="12">
        <v>23634</v>
      </c>
      <c r="E14" s="9">
        <f t="shared" si="9"/>
        <v>-3.8016932595245856E-2</v>
      </c>
      <c r="F14" s="12">
        <v>12401</v>
      </c>
      <c r="G14" s="9">
        <f t="shared" si="10"/>
        <v>2.4960740557070871E-2</v>
      </c>
      <c r="H14" s="12">
        <v>930150</v>
      </c>
      <c r="I14" s="9">
        <f t="shared" si="11"/>
        <v>4.5586648652327089E-3</v>
      </c>
      <c r="J14" s="7">
        <v>0.28570000000000001</v>
      </c>
      <c r="K14" s="9">
        <f t="shared" si="12"/>
        <v>2.3280802292263703E-2</v>
      </c>
      <c r="L14" s="7">
        <v>0.25719999999999998</v>
      </c>
      <c r="M14" s="9">
        <f t="shared" si="13"/>
        <v>2.3477914842817249E-2</v>
      </c>
      <c r="N14" s="7">
        <v>0.1116</v>
      </c>
      <c r="O14" s="9">
        <f t="shared" si="14"/>
        <v>5.4820415879017093E-2</v>
      </c>
      <c r="P14" s="8">
        <v>90561301</v>
      </c>
      <c r="Q14" s="9">
        <f t="shared" si="15"/>
        <v>9.8921966485327362E-2</v>
      </c>
      <c r="R14" s="9">
        <v>1.06</v>
      </c>
    </row>
    <row r="15" spans="1:18" x14ac:dyDescent="0.35">
      <c r="A15" s="6">
        <v>18</v>
      </c>
      <c r="B15" s="12">
        <v>49109</v>
      </c>
      <c r="C15" s="9">
        <f t="shared" si="8"/>
        <v>8.9301954173413467E-2</v>
      </c>
      <c r="D15" s="12">
        <v>23896</v>
      </c>
      <c r="E15" s="9">
        <f t="shared" si="9"/>
        <v>1.1085723957011018E-2</v>
      </c>
      <c r="F15" s="12">
        <v>11492</v>
      </c>
      <c r="G15" s="9">
        <f t="shared" si="10"/>
        <v>-7.3300540279009785E-2</v>
      </c>
      <c r="H15" s="12">
        <v>939934</v>
      </c>
      <c r="I15" s="9">
        <f t="shared" si="11"/>
        <v>1.0518733537601355E-2</v>
      </c>
      <c r="J15" s="7">
        <v>0.27310000000000001</v>
      </c>
      <c r="K15" s="9">
        <f t="shared" si="12"/>
        <v>-4.4102205110255532E-2</v>
      </c>
      <c r="L15" s="7">
        <v>0.24560000000000001</v>
      </c>
      <c r="M15" s="9">
        <f t="shared" si="13"/>
        <v>-4.5101088646967269E-2</v>
      </c>
      <c r="N15" s="7">
        <v>0.1159</v>
      </c>
      <c r="O15" s="9">
        <f t="shared" si="14"/>
        <v>3.853046594982068E-2</v>
      </c>
      <c r="P15" s="8">
        <v>81679426</v>
      </c>
      <c r="Q15" s="9">
        <f t="shared" si="15"/>
        <v>-9.8075832634074045E-2</v>
      </c>
      <c r="R15" s="9">
        <v>0.98</v>
      </c>
    </row>
    <row r="16" spans="1:18" x14ac:dyDescent="0.35">
      <c r="A16" s="23">
        <v>19</v>
      </c>
      <c r="B16" s="23">
        <v>56994</v>
      </c>
      <c r="C16" s="9">
        <f t="shared" si="8"/>
        <v>0.16056120059459578</v>
      </c>
      <c r="D16" s="27">
        <v>29220</v>
      </c>
      <c r="E16" s="9">
        <f t="shared" si="9"/>
        <v>0.22279879477736864</v>
      </c>
      <c r="F16" s="27">
        <v>13313</v>
      </c>
      <c r="G16" s="9">
        <f t="shared" si="10"/>
        <v>0.15845805777932465</v>
      </c>
      <c r="H16" s="23">
        <v>948757</v>
      </c>
      <c r="I16" s="9">
        <f t="shared" si="11"/>
        <v>9.3868292880139315E-3</v>
      </c>
      <c r="J16" s="24">
        <v>0.2848</v>
      </c>
      <c r="K16" s="9">
        <f t="shared" si="12"/>
        <v>4.2841450018308302E-2</v>
      </c>
      <c r="L16" s="24">
        <v>0.25769999999999998</v>
      </c>
      <c r="M16" s="9">
        <f t="shared" si="13"/>
        <v>4.9267100977198552E-2</v>
      </c>
      <c r="N16" s="24">
        <v>0.1138</v>
      </c>
      <c r="O16" s="9">
        <f t="shared" si="14"/>
        <v>-1.8119068162208873E-2</v>
      </c>
      <c r="P16" s="25">
        <v>87946158</v>
      </c>
      <c r="Q16" s="9">
        <f t="shared" si="15"/>
        <v>7.672350684736684E-2</v>
      </c>
      <c r="R16" s="26">
        <v>1.04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E58E2482-227D-4C9C-892D-E76BEB3EC8B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C4:C8</xm:sqref>
        </x14:conditionalFormatting>
        <x14:conditionalFormatting xmlns:xm="http://schemas.microsoft.com/office/excel/2006/main">
          <x14:cfRule type="iconSet" priority="9" id="{B7435B9D-43C4-4FEC-A7B8-9B1ED4FF12E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C11</xm:sqref>
        </x14:conditionalFormatting>
        <x14:conditionalFormatting xmlns:xm="http://schemas.microsoft.com/office/excel/2006/main">
          <x14:cfRule type="iconSet" priority="8" id="{1200F770-472A-43BD-BBC2-F6E1A5C48A6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C12:C16</xm:sqref>
        </x14:conditionalFormatting>
        <x14:conditionalFormatting xmlns:xm="http://schemas.microsoft.com/office/excel/2006/main">
          <x14:cfRule type="iconSet" priority="16" id="{1CA87876-E580-4763-9A4D-FC1C75E20B0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E4:E8</xm:sqref>
        </x14:conditionalFormatting>
        <x14:conditionalFormatting xmlns:xm="http://schemas.microsoft.com/office/excel/2006/main">
          <x14:cfRule type="iconSet" priority="7" id="{50ECC8F9-2164-4A09-A312-17F1955A3342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E12:E16</xm:sqref>
        </x14:conditionalFormatting>
        <x14:conditionalFormatting xmlns:xm="http://schemas.microsoft.com/office/excel/2006/main">
          <x14:cfRule type="iconSet" priority="15" id="{B655B34C-8F4C-4247-801A-64AE30A3451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G4:G8</xm:sqref>
        </x14:conditionalFormatting>
        <x14:conditionalFormatting xmlns:xm="http://schemas.microsoft.com/office/excel/2006/main">
          <x14:cfRule type="iconSet" priority="6" id="{07AAA5C0-AC79-43B6-B83B-D18CBA17AE07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G12:G16</xm:sqref>
        </x14:conditionalFormatting>
        <x14:conditionalFormatting xmlns:xm="http://schemas.microsoft.com/office/excel/2006/main">
          <x14:cfRule type="iconSet" priority="14" id="{BFEB8F53-3ED3-44D1-B7D1-2E62737341B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I4:I8</xm:sqref>
        </x14:conditionalFormatting>
        <x14:conditionalFormatting xmlns:xm="http://schemas.microsoft.com/office/excel/2006/main">
          <x14:cfRule type="iconSet" priority="5" id="{6155956D-C15B-48FF-A402-70DE941C560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I12:I16</xm:sqref>
        </x14:conditionalFormatting>
        <x14:conditionalFormatting xmlns:xm="http://schemas.microsoft.com/office/excel/2006/main">
          <x14:cfRule type="iconSet" priority="13" id="{1C7B65BF-39F0-485D-A4B3-ECD71E5697A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K4:K8</xm:sqref>
        </x14:conditionalFormatting>
        <x14:conditionalFormatting xmlns:xm="http://schemas.microsoft.com/office/excel/2006/main">
          <x14:cfRule type="iconSet" priority="4" id="{DF170D39-0BB6-45DA-B10E-8B22A11BECB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K12:K16</xm:sqref>
        </x14:conditionalFormatting>
        <x14:conditionalFormatting xmlns:xm="http://schemas.microsoft.com/office/excel/2006/main">
          <x14:cfRule type="iconSet" priority="12" id="{F1E79191-3F80-46D3-9069-D942F256CE0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M4:M8</xm:sqref>
        </x14:conditionalFormatting>
        <x14:conditionalFormatting xmlns:xm="http://schemas.microsoft.com/office/excel/2006/main">
          <x14:cfRule type="iconSet" priority="3" id="{6409268F-7CD6-4E6E-BBC1-B833B974684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M12:M16</xm:sqref>
        </x14:conditionalFormatting>
        <x14:conditionalFormatting xmlns:xm="http://schemas.microsoft.com/office/excel/2006/main">
          <x14:cfRule type="iconSet" priority="11" id="{58DA4460-07C6-4A4D-B160-90D0752468C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O4:O8</xm:sqref>
        </x14:conditionalFormatting>
        <x14:conditionalFormatting xmlns:xm="http://schemas.microsoft.com/office/excel/2006/main">
          <x14:cfRule type="iconSet" priority="2" id="{EF5158FF-933F-4FCD-8A68-AC0F9A917C5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O12:O16</xm:sqref>
        </x14:conditionalFormatting>
        <x14:conditionalFormatting xmlns:xm="http://schemas.microsoft.com/office/excel/2006/main">
          <x14:cfRule type="iconSet" priority="10" id="{F000B2BB-6E09-4681-8454-8A9096964F97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Q4:Q8</xm:sqref>
        </x14:conditionalFormatting>
        <x14:conditionalFormatting xmlns:xm="http://schemas.microsoft.com/office/excel/2006/main">
          <x14:cfRule type="iconSet" priority="1" id="{87123113-03E2-4ED7-BD66-C5F513E80D5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Q12:Q16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452D-7AD4-4E0F-920D-C4BE8F6A0626}">
  <dimension ref="B2:O41"/>
  <sheetViews>
    <sheetView showGridLines="0" topLeftCell="A14" zoomScale="73" workbookViewId="0">
      <selection activeCell="C33" sqref="C33:L34"/>
    </sheetView>
  </sheetViews>
  <sheetFormatPr baseColWidth="10" defaultRowHeight="14.5" x14ac:dyDescent="0.35"/>
  <cols>
    <col min="2" max="3" width="12.54296875" bestFit="1" customWidth="1"/>
    <col min="5" max="5" width="14.54296875" bestFit="1" customWidth="1"/>
    <col min="7" max="7" width="14.1796875" hidden="1" customWidth="1"/>
    <col min="8" max="8" width="0" hidden="1" customWidth="1"/>
    <col min="9" max="9" width="16.54296875" bestFit="1" customWidth="1"/>
    <col min="11" max="11" width="11.54296875" bestFit="1" customWidth="1"/>
  </cols>
  <sheetData>
    <row r="2" spans="2:15" x14ac:dyDescent="0.35">
      <c r="B2" s="71" t="s">
        <v>78</v>
      </c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2:15" x14ac:dyDescent="0.35">
      <c r="B3" s="31" t="s">
        <v>79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2:15" x14ac:dyDescent="0.35">
      <c r="B4" s="29" t="s">
        <v>78</v>
      </c>
      <c r="C4" s="29" t="s">
        <v>80</v>
      </c>
      <c r="D4" s="29" t="s">
        <v>81</v>
      </c>
      <c r="E4" s="29" t="s">
        <v>82</v>
      </c>
      <c r="F4" s="29" t="s">
        <v>81</v>
      </c>
      <c r="G4" s="29" t="s">
        <v>83</v>
      </c>
      <c r="H4" s="29" t="s">
        <v>81</v>
      </c>
      <c r="I4" s="29" t="s">
        <v>84</v>
      </c>
      <c r="J4" s="29" t="s">
        <v>81</v>
      </c>
      <c r="K4" s="29" t="s">
        <v>85</v>
      </c>
      <c r="L4" s="29" t="s">
        <v>81</v>
      </c>
    </row>
    <row r="5" spans="2:15" x14ac:dyDescent="0.35">
      <c r="B5" s="23" t="s">
        <v>86</v>
      </c>
      <c r="C5" s="25">
        <v>302811152</v>
      </c>
      <c r="D5" s="25"/>
      <c r="E5" s="25">
        <v>220313</v>
      </c>
      <c r="F5" s="25"/>
      <c r="G5" s="25">
        <v>34484013</v>
      </c>
      <c r="H5" s="25"/>
      <c r="I5" s="25">
        <v>3595523</v>
      </c>
      <c r="J5" s="25"/>
      <c r="K5" s="25">
        <v>9217868</v>
      </c>
      <c r="L5" s="23"/>
    </row>
    <row r="6" spans="2:15" x14ac:dyDescent="0.35">
      <c r="B6" s="23" t="s">
        <v>34</v>
      </c>
      <c r="C6" s="25">
        <v>299997356</v>
      </c>
      <c r="D6" s="53">
        <f>C6/C5-1</f>
        <v>-9.2922469381180317E-3</v>
      </c>
      <c r="E6" s="25">
        <v>323642</v>
      </c>
      <c r="F6" s="53">
        <f>E6/E5-1</f>
        <v>0.46900999940993038</v>
      </c>
      <c r="G6" s="25">
        <v>33084966</v>
      </c>
      <c r="H6" s="53">
        <f>G6/G5-1</f>
        <v>-4.0570887152838075E-2</v>
      </c>
      <c r="I6" s="25">
        <v>4022763</v>
      </c>
      <c r="J6" s="53">
        <f>I6/I5-1</f>
        <v>0.11882555055272914</v>
      </c>
      <c r="K6" s="25">
        <v>12093830</v>
      </c>
      <c r="L6" s="53">
        <f>K6/K5-1</f>
        <v>0.31199860965680992</v>
      </c>
    </row>
    <row r="7" spans="2:15" x14ac:dyDescent="0.3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2:15" x14ac:dyDescent="0.35">
      <c r="B8" s="31" t="s">
        <v>87</v>
      </c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2:15" x14ac:dyDescent="0.35">
      <c r="B9" s="29" t="s">
        <v>78</v>
      </c>
      <c r="C9" s="29" t="s">
        <v>80</v>
      </c>
      <c r="D9" s="29" t="s">
        <v>81</v>
      </c>
      <c r="E9" s="29" t="s">
        <v>82</v>
      </c>
      <c r="F9" s="29" t="s">
        <v>81</v>
      </c>
      <c r="G9" s="29" t="s">
        <v>83</v>
      </c>
      <c r="H9" s="29" t="s">
        <v>81</v>
      </c>
      <c r="I9" s="29" t="s">
        <v>84</v>
      </c>
      <c r="J9" s="29" t="s">
        <v>81</v>
      </c>
      <c r="K9" s="29" t="s">
        <v>85</v>
      </c>
      <c r="L9" s="29" t="s">
        <v>81</v>
      </c>
    </row>
    <row r="10" spans="2:15" x14ac:dyDescent="0.35">
      <c r="B10" s="23">
        <v>20</v>
      </c>
      <c r="C10" s="25">
        <v>74633983</v>
      </c>
      <c r="D10" s="23"/>
      <c r="E10" s="25">
        <v>84118</v>
      </c>
      <c r="F10" s="23"/>
      <c r="G10" s="25">
        <v>8169698</v>
      </c>
      <c r="H10" s="23"/>
      <c r="I10" s="25">
        <v>1052737</v>
      </c>
      <c r="J10" s="23"/>
      <c r="K10" s="25">
        <v>3039153</v>
      </c>
      <c r="L10" s="26"/>
    </row>
    <row r="11" spans="2:15" x14ac:dyDescent="0.35">
      <c r="B11" s="23">
        <v>21</v>
      </c>
      <c r="C11" s="25">
        <v>80108201</v>
      </c>
      <c r="D11" s="53">
        <f>C11/C10-1</f>
        <v>7.3347525885091747E-2</v>
      </c>
      <c r="E11" s="25">
        <v>92639</v>
      </c>
      <c r="F11" s="53">
        <f>E11/E10-1</f>
        <v>0.10129817637128791</v>
      </c>
      <c r="G11" s="25">
        <v>8290136</v>
      </c>
      <c r="H11" s="53">
        <f>G11/G10-1</f>
        <v>1.4742038200188157E-2</v>
      </c>
      <c r="I11" s="25">
        <v>1045309</v>
      </c>
      <c r="J11" s="53">
        <f>I11/I10-1</f>
        <v>-7.0558933522807399E-3</v>
      </c>
      <c r="K11" s="25">
        <v>3363624</v>
      </c>
      <c r="L11" s="53">
        <f>K11/K10-1</f>
        <v>0.1067636278923767</v>
      </c>
    </row>
    <row r="12" spans="2:15" x14ac:dyDescent="0.35">
      <c r="B12" s="23">
        <v>22</v>
      </c>
      <c r="C12" s="25">
        <v>73057911</v>
      </c>
      <c r="D12" s="53">
        <f>C12/C11-1</f>
        <v>-8.800959092814975E-2</v>
      </c>
      <c r="E12" s="25">
        <v>122344</v>
      </c>
      <c r="F12" s="53">
        <f>E12/E11-1</f>
        <v>0.32065328857176789</v>
      </c>
      <c r="G12" s="25">
        <v>8180114</v>
      </c>
      <c r="H12" s="53">
        <f>G12/G11-1</f>
        <v>-1.327143487151472E-2</v>
      </c>
      <c r="I12" s="25">
        <v>1088601</v>
      </c>
      <c r="J12" s="53">
        <f>I12/I11-1</f>
        <v>4.1415504888985044E-2</v>
      </c>
      <c r="K12" s="25">
        <v>4396908</v>
      </c>
      <c r="L12" s="53">
        <f>K12/K11-1</f>
        <v>0.30719366968483985</v>
      </c>
      <c r="O12" s="58"/>
    </row>
    <row r="13" spans="2:15" x14ac:dyDescent="0.35">
      <c r="B13" s="23">
        <v>23</v>
      </c>
      <c r="C13" s="25">
        <v>84990933</v>
      </c>
      <c r="D13" s="53">
        <f>C13/C12-1</f>
        <v>0.1633364797413932</v>
      </c>
      <c r="E13" s="25">
        <v>57836</v>
      </c>
      <c r="F13" s="53">
        <f>E13/E12-1</f>
        <v>-0.52726737723141315</v>
      </c>
      <c r="G13" s="25">
        <v>2032767</v>
      </c>
      <c r="H13" s="53">
        <f>G13/G12-1</f>
        <v>-0.75149893999032291</v>
      </c>
      <c r="I13" s="25">
        <v>837393</v>
      </c>
      <c r="J13" s="53">
        <f>I13/I12-1</f>
        <v>-0.23076223519912253</v>
      </c>
      <c r="K13" s="25">
        <v>2601816</v>
      </c>
      <c r="L13" s="53">
        <f>K13/K12-1</f>
        <v>-0.40826235163437574</v>
      </c>
    </row>
    <row r="14" spans="2:15" x14ac:dyDescent="0.35">
      <c r="B14" s="31"/>
      <c r="C14" s="59"/>
      <c r="D14" s="31"/>
      <c r="E14" s="31"/>
      <c r="G14" s="31"/>
      <c r="H14" s="31"/>
      <c r="I14" s="31"/>
      <c r="J14" s="31"/>
      <c r="K14" s="31"/>
      <c r="L14" s="31"/>
    </row>
    <row r="15" spans="2:15" x14ac:dyDescent="0.35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2:15" x14ac:dyDescent="0.35">
      <c r="B16" s="72" t="s">
        <v>88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</row>
    <row r="17" spans="2:12" x14ac:dyDescent="0.35">
      <c r="B17" s="31" t="s">
        <v>79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2:12" x14ac:dyDescent="0.35">
      <c r="B18" s="29" t="s">
        <v>88</v>
      </c>
      <c r="C18" s="29" t="s">
        <v>80</v>
      </c>
      <c r="D18" s="29" t="s">
        <v>81</v>
      </c>
      <c r="E18" s="29" t="s">
        <v>82</v>
      </c>
      <c r="F18" s="29" t="s">
        <v>81</v>
      </c>
      <c r="G18" s="29" t="s">
        <v>83</v>
      </c>
      <c r="H18" s="29" t="s">
        <v>81</v>
      </c>
      <c r="I18" s="29" t="s">
        <v>84</v>
      </c>
      <c r="J18" s="29" t="s">
        <v>81</v>
      </c>
      <c r="K18" s="29" t="s">
        <v>85</v>
      </c>
      <c r="L18" s="29" t="s">
        <v>81</v>
      </c>
    </row>
    <row r="19" spans="2:12" x14ac:dyDescent="0.35">
      <c r="B19" s="23" t="s">
        <v>86</v>
      </c>
      <c r="C19" s="27">
        <v>2292022</v>
      </c>
      <c r="D19" s="27"/>
      <c r="E19" s="27">
        <v>2299</v>
      </c>
      <c r="F19" s="27"/>
      <c r="G19" s="27">
        <v>268899</v>
      </c>
      <c r="H19" s="27"/>
      <c r="I19" s="27">
        <v>23007</v>
      </c>
      <c r="J19" s="27"/>
      <c r="K19" s="27">
        <v>101598</v>
      </c>
      <c r="L19" s="23"/>
    </row>
    <row r="20" spans="2:12" x14ac:dyDescent="0.35">
      <c r="B20" s="23" t="s">
        <v>34</v>
      </c>
      <c r="C20" s="27">
        <v>2333817</v>
      </c>
      <c r="D20" s="53">
        <f>C20/C19-1</f>
        <v>1.8234990763613901E-2</v>
      </c>
      <c r="E20" s="27">
        <v>3338</v>
      </c>
      <c r="F20" s="53">
        <f>E20/E19-1</f>
        <v>0.45193562418442812</v>
      </c>
      <c r="G20" s="27">
        <v>260273</v>
      </c>
      <c r="H20" s="53">
        <f>G20/G19-1</f>
        <v>-3.2078959014351094E-2</v>
      </c>
      <c r="I20" s="27">
        <v>25564</v>
      </c>
      <c r="J20" s="53">
        <f>I20/I19-1</f>
        <v>0.11114008779936535</v>
      </c>
      <c r="K20" s="27">
        <v>134295</v>
      </c>
      <c r="L20" s="53">
        <f>K20/K19-1</f>
        <v>0.32182720132286069</v>
      </c>
    </row>
    <row r="21" spans="2:12" x14ac:dyDescent="0.3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2:12" x14ac:dyDescent="0.35">
      <c r="B22" s="31" t="s">
        <v>87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2:12" x14ac:dyDescent="0.35">
      <c r="B23" s="29" t="s">
        <v>88</v>
      </c>
      <c r="C23" s="29" t="s">
        <v>80</v>
      </c>
      <c r="D23" s="29" t="s">
        <v>81</v>
      </c>
      <c r="E23" s="29" t="s">
        <v>82</v>
      </c>
      <c r="F23" s="29" t="s">
        <v>81</v>
      </c>
      <c r="G23" s="29" t="s">
        <v>83</v>
      </c>
      <c r="H23" s="29" t="s">
        <v>81</v>
      </c>
      <c r="I23" s="29" t="s">
        <v>84</v>
      </c>
      <c r="J23" s="29" t="s">
        <v>81</v>
      </c>
      <c r="K23" s="29" t="s">
        <v>85</v>
      </c>
      <c r="L23" s="29" t="s">
        <v>81</v>
      </c>
    </row>
    <row r="24" spans="2:12" x14ac:dyDescent="0.35">
      <c r="B24" s="23">
        <v>20</v>
      </c>
      <c r="C24" s="23">
        <v>597736</v>
      </c>
      <c r="D24" s="23"/>
      <c r="E24" s="23">
        <v>858</v>
      </c>
      <c r="F24" s="23"/>
      <c r="G24" s="23">
        <v>65687</v>
      </c>
      <c r="H24" s="23"/>
      <c r="I24" s="23">
        <v>6759</v>
      </c>
      <c r="J24" s="23"/>
      <c r="K24" s="23">
        <v>34016</v>
      </c>
      <c r="L24" s="23"/>
    </row>
    <row r="25" spans="2:12" x14ac:dyDescent="0.35">
      <c r="B25" s="23">
        <v>21</v>
      </c>
      <c r="C25" s="23">
        <v>579785</v>
      </c>
      <c r="D25" s="53">
        <f>C25/C24-1</f>
        <v>-3.00316527697847E-2</v>
      </c>
      <c r="E25" s="23">
        <v>986</v>
      </c>
      <c r="F25" s="53">
        <f>E25/E24-1</f>
        <v>0.14918414918414924</v>
      </c>
      <c r="G25" s="23">
        <v>63327</v>
      </c>
      <c r="H25" s="53">
        <f>G25/G24-1</f>
        <v>-3.5927961392665186E-2</v>
      </c>
      <c r="I25" s="23">
        <v>6813</v>
      </c>
      <c r="J25" s="53">
        <f>I25/I24-1</f>
        <v>7.9893475366179523E-3</v>
      </c>
      <c r="K25" s="23">
        <v>37853</v>
      </c>
      <c r="L25" s="53">
        <f>K25/K24-1</f>
        <v>0.11279985888993416</v>
      </c>
    </row>
    <row r="26" spans="2:12" x14ac:dyDescent="0.35">
      <c r="B26" s="23">
        <v>22</v>
      </c>
      <c r="C26" s="23">
        <v>579020</v>
      </c>
      <c r="D26" s="54">
        <f>C26/C25-1</f>
        <v>-1.3194546254214901E-3</v>
      </c>
      <c r="E26" s="23">
        <v>1348</v>
      </c>
      <c r="F26" s="53">
        <f>E26/E25-1</f>
        <v>0.36713995943204858</v>
      </c>
      <c r="G26" s="23">
        <v>65608</v>
      </c>
      <c r="H26" s="53">
        <f>G26/G25-1</f>
        <v>3.6019391412825508E-2</v>
      </c>
      <c r="I26" s="23">
        <v>7456</v>
      </c>
      <c r="J26" s="53">
        <f>I26/I25-1</f>
        <v>9.4378394246293906E-2</v>
      </c>
      <c r="K26" s="23">
        <v>50712</v>
      </c>
      <c r="L26" s="53">
        <f>K26/K25-1</f>
        <v>0.33970887380128389</v>
      </c>
    </row>
    <row r="27" spans="2:12" x14ac:dyDescent="0.35">
      <c r="B27" s="23">
        <v>23</v>
      </c>
      <c r="C27" s="23">
        <v>763300</v>
      </c>
      <c r="D27" s="54">
        <f>C27/C26-1</f>
        <v>0.31826189078097467</v>
      </c>
      <c r="E27" s="23">
        <v>605</v>
      </c>
      <c r="F27" s="53">
        <f>E27/E26-1</f>
        <v>-0.55118694362017806</v>
      </c>
      <c r="G27" s="23"/>
      <c r="H27" s="53"/>
      <c r="I27" s="23">
        <v>5569</v>
      </c>
      <c r="J27" s="53">
        <f>I27/I26-1</f>
        <v>-0.25308476394849788</v>
      </c>
      <c r="K27" s="23">
        <v>29800</v>
      </c>
      <c r="L27" s="53">
        <f>K27/K26-1</f>
        <v>-0.41236788136930114</v>
      </c>
    </row>
    <row r="28" spans="2:12" x14ac:dyDescent="0.35">
      <c r="B28" s="31"/>
      <c r="C28" s="31"/>
      <c r="D28" s="55"/>
      <c r="E28" s="31"/>
      <c r="F28" s="56"/>
      <c r="G28" s="31"/>
      <c r="H28" s="56"/>
      <c r="I28" s="31"/>
      <c r="J28" s="56"/>
      <c r="K28" s="31"/>
      <c r="L28" s="56"/>
    </row>
    <row r="30" spans="2:12" x14ac:dyDescent="0.35">
      <c r="B30" s="73" t="s">
        <v>89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2:12" x14ac:dyDescent="0.35">
      <c r="B31" s="31" t="s">
        <v>79</v>
      </c>
    </row>
    <row r="32" spans="2:12" x14ac:dyDescent="0.35">
      <c r="B32" s="29" t="s">
        <v>89</v>
      </c>
      <c r="C32" s="29" t="s">
        <v>80</v>
      </c>
      <c r="D32" s="29" t="s">
        <v>81</v>
      </c>
      <c r="E32" s="29" t="s">
        <v>82</v>
      </c>
      <c r="F32" s="29" t="s">
        <v>81</v>
      </c>
      <c r="G32" s="29" t="s">
        <v>83</v>
      </c>
      <c r="H32" s="29" t="s">
        <v>81</v>
      </c>
      <c r="I32" s="29" t="s">
        <v>84</v>
      </c>
      <c r="J32" s="29" t="s">
        <v>81</v>
      </c>
      <c r="K32" s="29" t="s">
        <v>85</v>
      </c>
      <c r="L32" s="29" t="s">
        <v>81</v>
      </c>
    </row>
    <row r="33" spans="2:12" x14ac:dyDescent="0.35">
      <c r="B33" s="23" t="s">
        <v>86</v>
      </c>
      <c r="C33" s="57">
        <v>132.36000000000001</v>
      </c>
      <c r="D33" s="23"/>
      <c r="E33" s="57">
        <v>95.04</v>
      </c>
      <c r="F33" s="23"/>
      <c r="G33" s="57">
        <v>128.38999999999999</v>
      </c>
      <c r="H33" s="23"/>
      <c r="I33" s="57">
        <v>156.24</v>
      </c>
      <c r="J33" s="23"/>
      <c r="K33" s="57">
        <v>90.8</v>
      </c>
      <c r="L33" s="23"/>
    </row>
    <row r="34" spans="2:12" x14ac:dyDescent="0.35">
      <c r="B34" s="23" t="s">
        <v>34</v>
      </c>
      <c r="C34" s="57">
        <v>128.6</v>
      </c>
      <c r="D34" s="53">
        <f>C34/C33-1</f>
        <v>-2.8407373828951532E-2</v>
      </c>
      <c r="E34" s="57">
        <v>96.75</v>
      </c>
      <c r="F34" s="53">
        <f>E34/E33-1</f>
        <v>1.7992424242424088E-2</v>
      </c>
      <c r="G34" s="57">
        <v>127.16</v>
      </c>
      <c r="H34" s="53">
        <f>G34/G33-1</f>
        <v>-9.5801853726924513E-3</v>
      </c>
      <c r="I34" s="57">
        <v>157.44999999999999</v>
      </c>
      <c r="J34" s="53">
        <f>I34/I33-1</f>
        <v>7.7444956477212834E-3</v>
      </c>
      <c r="K34" s="57">
        <v>90.09</v>
      </c>
      <c r="L34" s="53">
        <f>K34/K33-1</f>
        <v>-7.8193832599118274E-3</v>
      </c>
    </row>
    <row r="36" spans="2:12" x14ac:dyDescent="0.35">
      <c r="B36" s="31" t="s">
        <v>87</v>
      </c>
    </row>
    <row r="37" spans="2:12" x14ac:dyDescent="0.35">
      <c r="B37" s="29" t="s">
        <v>89</v>
      </c>
      <c r="C37" s="29" t="s">
        <v>80</v>
      </c>
      <c r="D37" s="29" t="s">
        <v>81</v>
      </c>
      <c r="E37" s="29" t="s">
        <v>82</v>
      </c>
      <c r="F37" s="29" t="s">
        <v>81</v>
      </c>
      <c r="G37" s="29" t="s">
        <v>83</v>
      </c>
      <c r="H37" s="29" t="s">
        <v>81</v>
      </c>
      <c r="I37" s="29" t="s">
        <v>84</v>
      </c>
      <c r="J37" s="29" t="s">
        <v>81</v>
      </c>
      <c r="K37" s="29" t="s">
        <v>85</v>
      </c>
      <c r="L37" s="29" t="s">
        <v>81</v>
      </c>
    </row>
    <row r="38" spans="2:12" x14ac:dyDescent="0.35">
      <c r="B38" s="23">
        <v>20</v>
      </c>
      <c r="C38" s="57">
        <v>124.86</v>
      </c>
      <c r="D38" s="23"/>
      <c r="E38" s="57">
        <v>97.47</v>
      </c>
      <c r="F38" s="23"/>
      <c r="G38" s="57">
        <v>124.37</v>
      </c>
      <c r="H38" s="23"/>
      <c r="I38" s="57">
        <v>155.75</v>
      </c>
      <c r="J38" s="23"/>
      <c r="K38" s="57">
        <v>89.33</v>
      </c>
      <c r="L38" s="23"/>
    </row>
    <row r="39" spans="2:12" x14ac:dyDescent="0.35">
      <c r="B39" s="23">
        <v>21</v>
      </c>
      <c r="C39" s="57">
        <v>138.16999999999999</v>
      </c>
      <c r="D39" s="53">
        <f>C39/C38-1</f>
        <v>0.10659939131827634</v>
      </c>
      <c r="E39" s="57">
        <v>93.48</v>
      </c>
      <c r="F39" s="53">
        <f>E39/E38-1</f>
        <v>-4.0935672514619825E-2</v>
      </c>
      <c r="G39" s="57">
        <v>130.91</v>
      </c>
      <c r="H39" s="53">
        <f>G39/G38-1</f>
        <v>5.2585028543860934E-2</v>
      </c>
      <c r="I39" s="57">
        <v>153.43</v>
      </c>
      <c r="J39" s="53">
        <f>I39/I38-1</f>
        <v>-1.4895666131621188E-2</v>
      </c>
      <c r="K39" s="57">
        <v>88.85</v>
      </c>
      <c r="L39" s="53">
        <f>K39/K38-1</f>
        <v>-5.3733348259263902E-3</v>
      </c>
    </row>
    <row r="40" spans="2:12" x14ac:dyDescent="0.35">
      <c r="B40" s="23">
        <v>22</v>
      </c>
      <c r="C40" s="57">
        <v>126.17</v>
      </c>
      <c r="D40" s="53">
        <f>C40/C39-1</f>
        <v>-8.6849533183759098E-2</v>
      </c>
      <c r="E40" s="57">
        <v>90.76</v>
      </c>
      <c r="F40" s="53">
        <f>E40/E39-1</f>
        <v>-2.9097133076593895E-2</v>
      </c>
      <c r="G40" s="57">
        <v>124.68</v>
      </c>
      <c r="H40" s="53">
        <f>G40/G39-1</f>
        <v>-4.7589947292032586E-2</v>
      </c>
      <c r="I40" s="57">
        <v>146</v>
      </c>
      <c r="J40" s="53">
        <f>I40/I39-1</f>
        <v>-4.842599230919642E-2</v>
      </c>
      <c r="K40" s="57">
        <v>86.69</v>
      </c>
      <c r="L40" s="53">
        <f>K40/K39-1</f>
        <v>-2.4310635903207589E-2</v>
      </c>
    </row>
    <row r="41" spans="2:12" x14ac:dyDescent="0.35">
      <c r="B41" s="23">
        <v>23</v>
      </c>
      <c r="C41" s="57">
        <v>135.54</v>
      </c>
      <c r="D41" s="53">
        <f>C41/C40-1</f>
        <v>7.426488071649362E-2</v>
      </c>
      <c r="E41" s="57">
        <v>95.6</v>
      </c>
      <c r="F41" s="53">
        <f>E41/E40-1</f>
        <v>5.3327457029528347E-2</v>
      </c>
      <c r="G41" s="57"/>
      <c r="H41" s="53"/>
      <c r="I41" s="57">
        <v>150.37</v>
      </c>
      <c r="J41" s="53">
        <f>I41/I40-1</f>
        <v>2.9931506849315115E-2</v>
      </c>
      <c r="K41" s="57">
        <v>87.31</v>
      </c>
      <c r="L41" s="53">
        <f>K41/K40-1</f>
        <v>7.1519206367516297E-3</v>
      </c>
    </row>
  </sheetData>
  <mergeCells count="3">
    <mergeCell ref="B2:L2"/>
    <mergeCell ref="B16:L16"/>
    <mergeCell ref="B30:L30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0954ED17-7FF1-4C5E-8428-89017440BF5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D6</xm:sqref>
        </x14:conditionalFormatting>
        <x14:conditionalFormatting xmlns:xm="http://schemas.microsoft.com/office/excel/2006/main">
          <x14:cfRule type="iconSet" priority="26" id="{73846910-B8BB-471A-BC7D-2D786C04AD6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D11:D13</xm:sqref>
        </x14:conditionalFormatting>
        <x14:conditionalFormatting xmlns:xm="http://schemas.microsoft.com/office/excel/2006/main">
          <x14:cfRule type="iconSet" priority="21" id="{55418D93-8DA0-486B-9F27-A069BB5BD6B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D20</xm:sqref>
        </x14:conditionalFormatting>
        <x14:conditionalFormatting xmlns:xm="http://schemas.microsoft.com/office/excel/2006/main">
          <x14:cfRule type="iconSet" priority="16" id="{610C9148-204F-47AE-BD66-B1B809835E5F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D25:D28</xm:sqref>
        </x14:conditionalFormatting>
        <x14:conditionalFormatting xmlns:xm="http://schemas.microsoft.com/office/excel/2006/main">
          <x14:cfRule type="iconSet" priority="11" id="{21E85D68-3D89-407B-932E-1D7D3E0876D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D34</xm:sqref>
        </x14:conditionalFormatting>
        <x14:conditionalFormatting xmlns:xm="http://schemas.microsoft.com/office/excel/2006/main">
          <x14:cfRule type="iconSet" priority="6" id="{A54B1117-2EDB-4206-A5CB-39D82CD6DD1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D39:D41</xm:sqref>
        </x14:conditionalFormatting>
        <x14:conditionalFormatting xmlns:xm="http://schemas.microsoft.com/office/excel/2006/main">
          <x14:cfRule type="iconSet" priority="30" id="{FF369A77-405F-4645-A579-6156857D30B4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F6</xm:sqref>
        </x14:conditionalFormatting>
        <x14:conditionalFormatting xmlns:xm="http://schemas.microsoft.com/office/excel/2006/main">
          <x14:cfRule type="iconSet" priority="25" id="{F99C7581-8F1B-4834-95B9-AA148764B54A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F11:F13</xm:sqref>
        </x14:conditionalFormatting>
        <x14:conditionalFormatting xmlns:xm="http://schemas.microsoft.com/office/excel/2006/main">
          <x14:cfRule type="iconSet" priority="20" id="{83B0907E-69B4-41F8-B114-80A481A8A4C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F20</xm:sqref>
        </x14:conditionalFormatting>
        <x14:conditionalFormatting xmlns:xm="http://schemas.microsoft.com/office/excel/2006/main">
          <x14:cfRule type="iconSet" priority="15" id="{07005282-82FA-417D-B360-9A32AA855F8E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F25:F28</xm:sqref>
        </x14:conditionalFormatting>
        <x14:conditionalFormatting xmlns:xm="http://schemas.microsoft.com/office/excel/2006/main">
          <x14:cfRule type="iconSet" priority="10" id="{641A4662-65DD-4786-A853-ADE32ADCA06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F34</xm:sqref>
        </x14:conditionalFormatting>
        <x14:conditionalFormatting xmlns:xm="http://schemas.microsoft.com/office/excel/2006/main">
          <x14:cfRule type="iconSet" priority="5" id="{2FB8A3F4-6F2C-4F64-AD33-43A9919DB37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F39:F40</xm:sqref>
        </x14:conditionalFormatting>
        <x14:conditionalFormatting xmlns:xm="http://schemas.microsoft.com/office/excel/2006/main">
          <x14:cfRule type="iconSet" priority="1" id="{B75E1CAE-85E8-4AD5-8AB6-4B8B6EE75B2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F41</xm:sqref>
        </x14:conditionalFormatting>
        <x14:conditionalFormatting xmlns:xm="http://schemas.microsoft.com/office/excel/2006/main">
          <x14:cfRule type="iconSet" priority="29" id="{D4D7C2C5-00B0-49C5-B0CC-35517FF96D19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H6</xm:sqref>
        </x14:conditionalFormatting>
        <x14:conditionalFormatting xmlns:xm="http://schemas.microsoft.com/office/excel/2006/main">
          <x14:cfRule type="iconSet" priority="24" id="{4B9463AD-FC57-4D89-9DAB-475442DD789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H11:H13</xm:sqref>
        </x14:conditionalFormatting>
        <x14:conditionalFormatting xmlns:xm="http://schemas.microsoft.com/office/excel/2006/main">
          <x14:cfRule type="iconSet" priority="19" id="{93414646-9360-4053-A724-F725001CB77A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H20</xm:sqref>
        </x14:conditionalFormatting>
        <x14:conditionalFormatting xmlns:xm="http://schemas.microsoft.com/office/excel/2006/main">
          <x14:cfRule type="iconSet" priority="14" id="{AFE7523F-AA8A-4D07-A82D-488CF6D515E2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H25:H28</xm:sqref>
        </x14:conditionalFormatting>
        <x14:conditionalFormatting xmlns:xm="http://schemas.microsoft.com/office/excel/2006/main">
          <x14:cfRule type="iconSet" priority="9" id="{D15D4672-2A79-43E5-9366-E2B86F85336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H34</xm:sqref>
        </x14:conditionalFormatting>
        <x14:conditionalFormatting xmlns:xm="http://schemas.microsoft.com/office/excel/2006/main">
          <x14:cfRule type="iconSet" priority="4" id="{8F4F05A9-04F3-48F0-9D35-149D64A6CFA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H39:H41</xm:sqref>
        </x14:conditionalFormatting>
        <x14:conditionalFormatting xmlns:xm="http://schemas.microsoft.com/office/excel/2006/main">
          <x14:cfRule type="iconSet" priority="28" id="{ECFDD822-07F8-4970-8ADB-2068E0166FD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J6</xm:sqref>
        </x14:conditionalFormatting>
        <x14:conditionalFormatting xmlns:xm="http://schemas.microsoft.com/office/excel/2006/main">
          <x14:cfRule type="iconSet" priority="23" id="{01BF847A-A30F-46F7-BB24-08CE8B5417C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J11:J13</xm:sqref>
        </x14:conditionalFormatting>
        <x14:conditionalFormatting xmlns:xm="http://schemas.microsoft.com/office/excel/2006/main">
          <x14:cfRule type="iconSet" priority="18" id="{ED4234C9-4411-4A83-A854-0B116B95857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J20</xm:sqref>
        </x14:conditionalFormatting>
        <x14:conditionalFormatting xmlns:xm="http://schemas.microsoft.com/office/excel/2006/main">
          <x14:cfRule type="iconSet" priority="13" id="{71041F1D-0C9B-49F5-9A42-FBE6E398FAD9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J25:J28</xm:sqref>
        </x14:conditionalFormatting>
        <x14:conditionalFormatting xmlns:xm="http://schemas.microsoft.com/office/excel/2006/main">
          <x14:cfRule type="iconSet" priority="8" id="{E056AECA-53E8-4AC9-8684-4D8F642942A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J34</xm:sqref>
        </x14:conditionalFormatting>
        <x14:conditionalFormatting xmlns:xm="http://schemas.microsoft.com/office/excel/2006/main">
          <x14:cfRule type="iconSet" priority="3" id="{FA3E01C6-5F59-404C-B2FD-60FB631FF318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J39:J41</xm:sqref>
        </x14:conditionalFormatting>
        <x14:conditionalFormatting xmlns:xm="http://schemas.microsoft.com/office/excel/2006/main">
          <x14:cfRule type="iconSet" priority="27" id="{97987ADC-7215-493B-AF9F-D8FFFE12432A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L6</xm:sqref>
        </x14:conditionalFormatting>
        <x14:conditionalFormatting xmlns:xm="http://schemas.microsoft.com/office/excel/2006/main">
          <x14:cfRule type="iconSet" priority="22" id="{523949B9-9819-450D-8EDF-8F0F67C26DF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L11:L13</xm:sqref>
        </x14:conditionalFormatting>
        <x14:conditionalFormatting xmlns:xm="http://schemas.microsoft.com/office/excel/2006/main">
          <x14:cfRule type="iconSet" priority="17" id="{C812F089-0BB5-47BB-B9D2-49CF9C49850F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L20</xm:sqref>
        </x14:conditionalFormatting>
        <x14:conditionalFormatting xmlns:xm="http://schemas.microsoft.com/office/excel/2006/main">
          <x14:cfRule type="iconSet" priority="12" id="{080473C3-A67D-43FE-913C-A932AE7081D8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L25:L28</xm:sqref>
        </x14:conditionalFormatting>
        <x14:conditionalFormatting xmlns:xm="http://schemas.microsoft.com/office/excel/2006/main">
          <x14:cfRule type="iconSet" priority="7" id="{39164A5D-EFDE-490B-9296-5D816E086B9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L34</xm:sqref>
        </x14:conditionalFormatting>
        <x14:conditionalFormatting xmlns:xm="http://schemas.microsoft.com/office/excel/2006/main">
          <x14:cfRule type="iconSet" priority="2" id="{D53ACB3E-1046-46EB-BAAA-6CB9E0828D43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2"/>
              <x14:cfIcon iconSet="3Triangles" iconId="2"/>
            </x14:iconSet>
          </x14:cfRule>
          <xm:sqref>L39:L41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crecimiento</vt:lpstr>
      <vt:lpstr>WIFI</vt:lpstr>
      <vt:lpstr>kpis ACUM</vt:lpstr>
      <vt:lpstr>kpis SEM</vt:lpstr>
      <vt:lpstr>KPIS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CORUS</dc:creator>
  <cp:lastModifiedBy>ITSC360 - 11</cp:lastModifiedBy>
  <dcterms:created xsi:type="dcterms:W3CDTF">2023-05-03T01:19:49Z</dcterms:created>
  <dcterms:modified xsi:type="dcterms:W3CDTF">2023-08-28T18:12:50Z</dcterms:modified>
</cp:coreProperties>
</file>