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Iana/Desktop/"/>
    </mc:Choice>
  </mc:AlternateContent>
  <xr:revisionPtr revIDLastSave="0" documentId="13_ncr:1_{4068760C-3DD1-F840-AB06-194BDD2EC9B8}" xr6:coauthVersionLast="45" xr6:coauthVersionMax="45" xr10:uidLastSave="{00000000-0000-0000-0000-000000000000}"/>
  <bookViews>
    <workbookView xWindow="3440" yWindow="460" windowWidth="24400" windowHeight="15560" activeTab="1" xr2:uid="{00000000-000D-0000-FFFF-FFFF00000000}"/>
  </bookViews>
  <sheets>
    <sheet name="Unit-экономика" sheetId="1" r:id="rId1"/>
    <sheet name="Воронка продаж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6" i="1"/>
  <c r="I6" i="1"/>
  <c r="F10" i="2" l="1"/>
  <c r="F51" i="2"/>
  <c r="F52" i="2"/>
  <c r="F53" i="2"/>
  <c r="F55" i="2"/>
  <c r="F56" i="2"/>
  <c r="F54" i="2"/>
  <c r="F50" i="2"/>
  <c r="I8" i="1"/>
  <c r="M3" i="1"/>
  <c r="M9" i="1"/>
  <c r="F6" i="1"/>
  <c r="F3" i="1"/>
  <c r="B5" i="1"/>
  <c r="H8" i="1"/>
  <c r="G7" i="1"/>
  <c r="G42" i="2" l="1"/>
  <c r="G41" i="2"/>
  <c r="G44" i="2"/>
  <c r="G39" i="2"/>
  <c r="G38" i="2"/>
  <c r="G40" i="2"/>
  <c r="G43" i="2"/>
  <c r="C4" i="1"/>
  <c r="D9" i="1" l="1"/>
  <c r="K9" i="1" s="1"/>
  <c r="L9" i="1" s="1"/>
  <c r="D8" i="1"/>
  <c r="D6" i="1"/>
  <c r="D7" i="1"/>
  <c r="K7" i="1" s="1"/>
  <c r="L7" i="1" s="1"/>
  <c r="D4" i="1"/>
  <c r="K3" i="1"/>
  <c r="E4" i="1" l="1"/>
  <c r="M4" i="1"/>
  <c r="J9" i="1"/>
  <c r="L3" i="1"/>
  <c r="K4" i="1" l="1"/>
  <c r="L4" i="1" s="1"/>
  <c r="K5" i="1" l="1"/>
  <c r="N4" i="1" l="1"/>
  <c r="J4" i="1" s="1"/>
  <c r="I7" i="1"/>
  <c r="J7" i="1"/>
  <c r="J8" i="1"/>
  <c r="K6" i="1" l="1"/>
  <c r="L6" i="1" s="1"/>
  <c r="K8" i="1"/>
  <c r="L8" i="1" s="1"/>
  <c r="L5" i="1"/>
  <c r="N5" i="1" l="1"/>
  <c r="J5" i="1" s="1"/>
</calcChain>
</file>

<file path=xl/sharedStrings.xml><?xml version="1.0" encoding="utf-8"?>
<sst xmlns="http://schemas.openxmlformats.org/spreadsheetml/2006/main" count="78" uniqueCount="56">
  <si>
    <t>Пользователи на сайте</t>
  </si>
  <si>
    <t>Конверсия в покупателя</t>
  </si>
  <si>
    <t>Клиенты</t>
  </si>
  <si>
    <t>Выручка</t>
  </si>
  <si>
    <t>Средний чек</t>
  </si>
  <si>
    <t>Маржа</t>
  </si>
  <si>
    <t>Повторные покупки</t>
  </si>
  <si>
    <t>CPAcq</t>
  </si>
  <si>
    <t>CAC</t>
  </si>
  <si>
    <t>ARPPU</t>
  </si>
  <si>
    <t>ARPU</t>
  </si>
  <si>
    <t>Валовая прибыль</t>
  </si>
  <si>
    <t>Расходы на привлечение</t>
  </si>
  <si>
    <t>Текущая экономика</t>
  </si>
  <si>
    <t>Снижение CPAcq</t>
  </si>
  <si>
    <t>Воронка продаж</t>
  </si>
  <si>
    <t>Точки роста в воронке:</t>
  </si>
  <si>
    <t>Гипотеза</t>
  </si>
  <si>
    <t>Влияние</t>
  </si>
  <si>
    <t>Вера в успех</t>
  </si>
  <si>
    <t>Простота реализации</t>
  </si>
  <si>
    <r>
      <t xml:space="preserve">Рост конверсии в покупателя на 0,5% дает </t>
    </r>
    <r>
      <rPr>
        <sz val="12"/>
        <color rgb="FFFF0000"/>
        <rFont val="Arial"/>
        <family val="2"/>
      </rPr>
      <t>+8,2 млн р.</t>
    </r>
  </si>
  <si>
    <t>Добавить больше фотографий товара (с разных ракурсов/сторон)</t>
  </si>
  <si>
    <t>В воронке продаж смущает второй шаг, так как относительная конверсия посетителей карточки товара в посетителей корзины всего лишь 4-5%, соответственно этому пункту я бы уделила больше внимания. Так как воронку расшивать лучше с конца, то вторым приоритетом я бы выбрала третий шаг.</t>
  </si>
  <si>
    <t>Адаптировать сайт под разную диагональ экрана</t>
  </si>
  <si>
    <t>Добавить выбор цвета на странице товара (если товар представлен в нескольких цветовых решениях)</t>
  </si>
  <si>
    <t>В фильтрах добавить возможность выбрать материал</t>
  </si>
  <si>
    <t>Изменить иконку корзины (сделать больше/изменить цвет)</t>
  </si>
  <si>
    <t>Эксперимент</t>
  </si>
  <si>
    <t>Мало фотографий товара</t>
  </si>
  <si>
    <t>Неполностью влезает страница сайта по ширине</t>
  </si>
  <si>
    <t>В карточке товара не видна вариация цвета</t>
  </si>
  <si>
    <t>Нет в фильтрах возможности выбрать материал</t>
  </si>
  <si>
    <t>Не адаптирован сайт под мобильную версию, на мобильном экране все будет мелко, в том числе и кнопки</t>
  </si>
  <si>
    <t>Адаптировать мобильную версию</t>
  </si>
  <si>
    <t>Из каталога нет возможности сразу добавить товар в корзину</t>
  </si>
  <si>
    <t>Добавить кнопку "в корзину" возле каждого товара в каталоге</t>
  </si>
  <si>
    <t>Сложно найти корзину</t>
  </si>
  <si>
    <t>ICE</t>
  </si>
  <si>
    <r>
      <t xml:space="preserve">Аналогичный результат получаем при: 
- увеличении числа пользователей на </t>
    </r>
    <r>
      <rPr>
        <sz val="12"/>
        <color rgb="FFFF0000"/>
        <rFont val="Arial"/>
        <family val="2"/>
      </rPr>
      <t>125 тыс</t>
    </r>
    <r>
      <rPr>
        <sz val="12"/>
        <color theme="1"/>
        <rFont val="Arial"/>
        <family val="2"/>
      </rPr>
      <t>, 
- увеличении среднего чека на 27</t>
    </r>
    <r>
      <rPr>
        <sz val="12"/>
        <color rgb="FFFF0000"/>
        <rFont val="Arial"/>
        <family val="2"/>
      </rPr>
      <t xml:space="preserve"> тыс р.</t>
    </r>
    <r>
      <rPr>
        <sz val="12"/>
        <color theme="1"/>
        <rFont val="Arial"/>
        <family val="2"/>
      </rPr>
      <t xml:space="preserve">,
- увеличении маржи на </t>
    </r>
    <r>
      <rPr>
        <sz val="12"/>
        <color rgb="FFFF0000"/>
        <rFont val="Arial"/>
        <family val="2"/>
      </rPr>
      <t>25%</t>
    </r>
    <r>
      <rPr>
        <sz val="12"/>
        <color theme="1"/>
        <rFont val="Arial"/>
        <family val="2"/>
      </rPr>
      <t xml:space="preserve">,
- увеличении повторных покупок на </t>
    </r>
    <r>
      <rPr>
        <sz val="12"/>
        <color rgb="FFFF0000"/>
        <rFont val="Arial"/>
        <family val="2"/>
      </rPr>
      <t>1,0</t>
    </r>
    <r>
      <rPr>
        <sz val="12"/>
        <color rgb="FF000000"/>
        <rFont val="Arial"/>
        <family val="2"/>
        <charset val="204"/>
      </rPr>
      <t xml:space="preserve">
Снижение CPAcq </t>
    </r>
    <r>
      <rPr>
        <sz val="12"/>
        <color rgb="FFFF0000"/>
        <rFont val="Arial"/>
        <family val="2"/>
      </rPr>
      <t>не дает</t>
    </r>
    <r>
      <rPr>
        <sz val="12"/>
        <color rgb="FF000000"/>
        <rFont val="Arial"/>
        <family val="2"/>
        <charset val="204"/>
      </rPr>
      <t xml:space="preserve"> сравнимого эффекта</t>
    </r>
  </si>
  <si>
    <t>Кратный рост наблюдается у конверсии, поэтому логичнее всего дальше править эту метрику. Во всех остальных случаях, для достижения прибыли 17 млн руб. необходимо добиться достаточно высокого прироста метрики, что сложно осуществить.</t>
  </si>
  <si>
    <t xml:space="preserve">1 приоритет: увеличение количества тех, кто посетил корзину </t>
  </si>
  <si>
    <t>2 приоритет: увеличение количества оплативших заказ</t>
  </si>
  <si>
    <t>Относительная конверсия по всем пользователям</t>
  </si>
  <si>
    <t>Новая конверсия в покупателя</t>
  </si>
  <si>
    <t>Прибыль по Unit-экономике</t>
  </si>
  <si>
    <t>Оценка влияния на относительную конверсию второй ступени воронки</t>
  </si>
  <si>
    <r>
      <t xml:space="preserve">Увеличили конверсию на </t>
    </r>
    <r>
      <rPr>
        <b/>
        <sz val="12"/>
        <color rgb="FFFF0000"/>
        <rFont val="Arial"/>
        <family val="2"/>
      </rPr>
      <t>0,5%</t>
    </r>
  </si>
  <si>
    <r>
      <t xml:space="preserve">Увеличение числа пользователей на </t>
    </r>
    <r>
      <rPr>
        <b/>
        <sz val="12"/>
        <color rgb="FFFF0000"/>
        <rFont val="Arial"/>
        <family val="2"/>
      </rPr>
      <t>125 тыс</t>
    </r>
  </si>
  <si>
    <r>
      <t xml:space="preserve">Увеличение среднего чека на </t>
    </r>
    <r>
      <rPr>
        <b/>
        <sz val="12"/>
        <color rgb="FFFF0000"/>
        <rFont val="Arial"/>
        <family val="2"/>
      </rPr>
      <t>27 тыс руб.</t>
    </r>
  </si>
  <si>
    <r>
      <t xml:space="preserve">Увеличение маржи на </t>
    </r>
    <r>
      <rPr>
        <b/>
        <sz val="12"/>
        <color rgb="FFFF0000"/>
        <rFont val="Arial"/>
        <family val="2"/>
      </rPr>
      <t>25%</t>
    </r>
  </si>
  <si>
    <r>
      <t xml:space="preserve">Увеличение повторных покупок на </t>
    </r>
    <r>
      <rPr>
        <b/>
        <sz val="12"/>
        <color rgb="FFFF0000"/>
        <rFont val="Arial"/>
        <family val="2"/>
      </rPr>
      <t>1 п.</t>
    </r>
  </si>
  <si>
    <r>
      <t>users</t>
    </r>
    <r>
      <rPr>
        <sz val="19"/>
        <color rgb="FF222222"/>
        <rFont val="Times New Roman"/>
        <family val="1"/>
      </rPr>
      <t>∗(</t>
    </r>
    <r>
      <rPr>
        <i/>
        <sz val="19"/>
        <color rgb="FF222222"/>
        <rFont val="KaTeX_Math"/>
      </rPr>
      <t>conv</t>
    </r>
    <r>
      <rPr>
        <sz val="19"/>
        <color rgb="FF222222"/>
        <rFont val="Times New Roman"/>
        <family val="1"/>
      </rPr>
      <t>∗</t>
    </r>
    <r>
      <rPr>
        <i/>
        <sz val="19"/>
        <color rgb="FF222222"/>
        <rFont val="KaTeX_Math"/>
      </rPr>
      <t>AOV</t>
    </r>
    <r>
      <rPr>
        <sz val="19"/>
        <color rgb="FF222222"/>
        <rFont val="Times New Roman"/>
        <family val="1"/>
      </rPr>
      <t>∗</t>
    </r>
    <r>
      <rPr>
        <i/>
        <sz val="19"/>
        <color rgb="FF222222"/>
        <rFont val="KaTeX_Math"/>
      </rPr>
      <t>margin</t>
    </r>
    <r>
      <rPr>
        <sz val="19"/>
        <color rgb="FF222222"/>
        <rFont val="Times New Roman"/>
        <family val="1"/>
      </rPr>
      <t>∗</t>
    </r>
    <r>
      <rPr>
        <i/>
        <sz val="19"/>
        <color rgb="FF222222"/>
        <rFont val="KaTeX_Math"/>
      </rPr>
      <t>RP</t>
    </r>
    <r>
      <rPr>
        <sz val="19"/>
        <color rgb="FF222222"/>
        <rFont val="Times New Roman"/>
        <family val="1"/>
      </rPr>
      <t>−</t>
    </r>
    <r>
      <rPr>
        <i/>
        <sz val="19"/>
        <color rgb="FF222222"/>
        <rFont val="KaTeX_Math"/>
      </rPr>
      <t>CPAcq</t>
    </r>
    <r>
      <rPr>
        <sz val="19"/>
        <color rgb="FF222222"/>
        <rFont val="Times New Roman"/>
        <family val="1"/>
      </rPr>
      <t>)=</t>
    </r>
    <r>
      <rPr>
        <i/>
        <sz val="19"/>
        <color rgb="FF222222"/>
        <rFont val="KaTeX_Math"/>
      </rPr>
      <t>CM</t>
    </r>
  </si>
  <si>
    <r>
      <t xml:space="preserve">Если первая гипотеза сработает, то это принесет </t>
    </r>
    <r>
      <rPr>
        <sz val="12"/>
        <color rgb="FFFF0000"/>
        <rFont val="Arial"/>
        <family val="2"/>
      </rPr>
      <t>+1,7 млн руб.</t>
    </r>
  </si>
  <si>
    <t>Гипотезы с оценкой по ICE</t>
  </si>
  <si>
    <t>Гипотезы с оценкой по Unit-экономике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</si>
</sst>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00\ 000"/>
    <numFmt numFmtId="165" formatCode="#\ ##0.0\ \м\л\н\ \р."/>
    <numFmt numFmtId="166" formatCode="#,##0.00[$ ₽]"/>
    <numFmt numFmtId="167" formatCode="#,##0[$ ₽]"/>
    <numFmt numFmtId="168" formatCode="\1\ \м\л\н.\ \р\у\б"/>
    <numFmt numFmtId="169" formatCode="#,##0.00\ &quot;₽&quot;"/>
    <numFmt numFmtId="170" formatCode="#,##0\ &quot;₽&quot;"/>
    <numFmt numFmtId="171" formatCode="0.0"/>
    <numFmt numFmtId="172" formatCode="0.0%"/>
    <numFmt numFmtId="173" formatCode="0.0000"/>
  </numFmts>
  <fonts count="18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i/>
      <sz val="15"/>
      <color rgb="FF222222"/>
      <name val="KaTeX_Math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2"/>
      <color rgb="FF000000"/>
      <name val="Arial"/>
      <family val="2"/>
      <charset val="204"/>
    </font>
    <font>
      <sz val="12"/>
      <color rgb="FFFF0000"/>
      <name val="Arial"/>
      <family val="2"/>
    </font>
    <font>
      <i/>
      <sz val="12"/>
      <color rgb="FF222222"/>
      <name val="KaTeX_Math"/>
      <charset val="204"/>
    </font>
    <font>
      <sz val="12"/>
      <color theme="1"/>
      <name val="Arial"/>
      <family val="2"/>
    </font>
    <font>
      <b/>
      <sz val="14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2"/>
      <name val="Arial"/>
      <family val="2"/>
    </font>
    <font>
      <sz val="19"/>
      <color rgb="FF222222"/>
      <name val="Times New Roman"/>
      <family val="1"/>
    </font>
    <font>
      <i/>
      <sz val="19"/>
      <color rgb="FF222222"/>
      <name val="KaTeX_Math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0" borderId="0" xfId="0" applyFont="1" applyAlignment="1">
      <alignment wrapText="1"/>
    </xf>
    <xf numFmtId="164" fontId="1" fillId="0" borderId="0" xfId="0" applyNumberFormat="1" applyFont="1" applyAlignment="1"/>
    <xf numFmtId="10" fontId="1" fillId="0" borderId="0" xfId="0" applyNumberFormat="1" applyFont="1" applyAlignment="1"/>
    <xf numFmtId="0" fontId="1" fillId="0" borderId="0" xfId="0" applyFont="1" applyAlignment="1"/>
    <xf numFmtId="166" fontId="1" fillId="0" borderId="0" xfId="0" applyNumberFormat="1" applyFont="1"/>
    <xf numFmtId="9" fontId="2" fillId="0" borderId="0" xfId="0" applyNumberFormat="1" applyFont="1" applyAlignment="1"/>
    <xf numFmtId="167" fontId="1" fillId="0" borderId="0" xfId="0" applyNumberFormat="1" applyFont="1"/>
    <xf numFmtId="167" fontId="1" fillId="0" borderId="0" xfId="0" applyNumberFormat="1" applyFont="1" applyAlignment="1"/>
    <xf numFmtId="165" fontId="2" fillId="0" borderId="0" xfId="0" applyNumberFormat="1" applyFont="1"/>
    <xf numFmtId="0" fontId="3" fillId="2" borderId="0" xfId="0" applyFont="1" applyFill="1" applyAlignment="1">
      <alignment horizontal="center"/>
    </xf>
    <xf numFmtId="168" fontId="1" fillId="0" borderId="0" xfId="0" applyNumberFormat="1" applyFont="1"/>
    <xf numFmtId="169" fontId="0" fillId="0" borderId="0" xfId="0" applyNumberFormat="1" applyFont="1" applyAlignment="1"/>
    <xf numFmtId="0" fontId="4" fillId="0" borderId="0" xfId="0" applyFont="1" applyAlignment="1"/>
    <xf numFmtId="171" fontId="0" fillId="0" borderId="0" xfId="0" applyNumberFormat="1" applyFont="1" applyAlignment="1"/>
    <xf numFmtId="9" fontId="0" fillId="0" borderId="0" xfId="0" applyNumberFormat="1" applyFont="1" applyAlignment="1"/>
    <xf numFmtId="164" fontId="3" fillId="2" borderId="0" xfId="0" applyNumberFormat="1" applyFont="1" applyFill="1" applyAlignment="1">
      <alignment horizontal="center"/>
    </xf>
    <xf numFmtId="0" fontId="1" fillId="0" borderId="2" xfId="0" applyFont="1" applyBorder="1" applyAlignment="1">
      <alignment wrapText="1"/>
    </xf>
    <xf numFmtId="0" fontId="6" fillId="0" borderId="0" xfId="0" applyFont="1" applyAlignment="1"/>
    <xf numFmtId="0" fontId="8" fillId="2" borderId="0" xfId="0" applyFont="1" applyFill="1" applyAlignment="1">
      <alignment horizontal="center"/>
    </xf>
    <xf numFmtId="0" fontId="10" fillId="0" borderId="0" xfId="0" applyFont="1" applyAlignment="1"/>
    <xf numFmtId="0" fontId="11" fillId="0" borderId="0" xfId="0" applyFont="1" applyAlignment="1"/>
    <xf numFmtId="0" fontId="11" fillId="0" borderId="0" xfId="0" applyFont="1" applyBorder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0" fontId="11" fillId="0" borderId="4" xfId="0" applyFont="1" applyFill="1" applyBorder="1" applyAlignment="1">
      <alignment vertical="top" wrapText="1"/>
    </xf>
    <xf numFmtId="0" fontId="11" fillId="0" borderId="3" xfId="0" applyFont="1" applyBorder="1" applyAlignment="1">
      <alignment vertical="top" wrapText="1"/>
    </xf>
    <xf numFmtId="0" fontId="11" fillId="0" borderId="5" xfId="0" applyFont="1" applyBorder="1" applyAlignment="1">
      <alignment vertical="top" wrapText="1"/>
    </xf>
    <xf numFmtId="0" fontId="10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11" fillId="0" borderId="5" xfId="0" applyFont="1" applyBorder="1" applyAlignment="1">
      <alignment vertical="top"/>
    </xf>
    <xf numFmtId="10" fontId="0" fillId="0" borderId="0" xfId="0" applyNumberFormat="1" applyFont="1" applyAlignment="1"/>
    <xf numFmtId="172" fontId="0" fillId="0" borderId="0" xfId="0" applyNumberFormat="1" applyFont="1" applyAlignment="1"/>
    <xf numFmtId="9" fontId="11" fillId="0" borderId="6" xfId="0" applyNumberFormat="1" applyFont="1" applyBorder="1" applyAlignment="1">
      <alignment horizontal="center"/>
    </xf>
    <xf numFmtId="10" fontId="11" fillId="0" borderId="6" xfId="0" applyNumberFormat="1" applyFont="1" applyBorder="1" applyAlignment="1">
      <alignment horizontal="center"/>
    </xf>
    <xf numFmtId="1" fontId="11" fillId="0" borderId="0" xfId="0" applyNumberFormat="1" applyFont="1" applyBorder="1" applyAlignment="1">
      <alignment horizontal="center" vertical="center"/>
    </xf>
    <xf numFmtId="1" fontId="11" fillId="0" borderId="5" xfId="0" applyNumberFormat="1" applyFont="1" applyBorder="1" applyAlignment="1">
      <alignment horizontal="center" vertical="center"/>
    </xf>
    <xf numFmtId="1" fontId="11" fillId="0" borderId="3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wrapText="1"/>
    </xf>
    <xf numFmtId="10" fontId="11" fillId="0" borderId="5" xfId="0" applyNumberFormat="1" applyFont="1" applyBorder="1" applyAlignment="1">
      <alignment horizontal="center" vertical="center"/>
    </xf>
    <xf numFmtId="10" fontId="11" fillId="0" borderId="3" xfId="0" applyNumberFormat="1" applyFont="1" applyBorder="1" applyAlignment="1">
      <alignment horizontal="center" vertical="center"/>
    </xf>
    <xf numFmtId="172" fontId="11" fillId="0" borderId="0" xfId="0" quotePrefix="1" applyNumberFormat="1" applyFont="1" applyBorder="1" applyAlignment="1">
      <alignment horizontal="center" vertical="center"/>
    </xf>
    <xf numFmtId="172" fontId="11" fillId="0" borderId="5" xfId="0" quotePrefix="1" applyNumberFormat="1" applyFont="1" applyBorder="1" applyAlignment="1">
      <alignment horizontal="center" vertical="center"/>
    </xf>
    <xf numFmtId="172" fontId="11" fillId="0" borderId="5" xfId="0" applyNumberFormat="1" applyFont="1" applyBorder="1" applyAlignment="1">
      <alignment horizontal="center" vertical="center"/>
    </xf>
    <xf numFmtId="9" fontId="11" fillId="0" borderId="0" xfId="0" quotePrefix="1" applyNumberFormat="1" applyFont="1" applyBorder="1" applyAlignment="1">
      <alignment horizontal="center" vertical="center"/>
    </xf>
    <xf numFmtId="10" fontId="11" fillId="0" borderId="0" xfId="0" applyNumberFormat="1" applyFont="1" applyBorder="1" applyAlignment="1">
      <alignment horizontal="center" vertical="center"/>
    </xf>
    <xf numFmtId="0" fontId="12" fillId="0" borderId="2" xfId="0" applyFont="1" applyBorder="1" applyAlignment="1"/>
    <xf numFmtId="0" fontId="13" fillId="0" borderId="2" xfId="0" applyFont="1" applyBorder="1" applyAlignment="1"/>
    <xf numFmtId="0" fontId="17" fillId="0" borderId="0" xfId="0" applyFont="1" applyAlignment="1"/>
    <xf numFmtId="167" fontId="9" fillId="0" borderId="0" xfId="0" applyNumberFormat="1" applyFont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9" fontId="15" fillId="0" borderId="0" xfId="0" applyNumberFormat="1" applyFont="1" applyAlignment="1">
      <alignment horizontal="center" vertical="center"/>
    </xf>
    <xf numFmtId="10" fontId="9" fillId="3" borderId="0" xfId="0" applyNumberFormat="1" applyFont="1" applyFill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9" fontId="9" fillId="0" borderId="0" xfId="0" applyNumberFormat="1" applyFont="1" applyAlignment="1">
      <alignment horizontal="center" vertical="center"/>
    </xf>
    <xf numFmtId="169" fontId="11" fillId="3" borderId="0" xfId="0" applyNumberFormat="1" applyFont="1" applyFill="1" applyAlignment="1">
      <alignment horizontal="center" vertical="center"/>
    </xf>
    <xf numFmtId="9" fontId="11" fillId="3" borderId="0" xfId="0" applyNumberFormat="1" applyFont="1" applyFill="1" applyAlignment="1">
      <alignment horizontal="center" vertical="center"/>
    </xf>
    <xf numFmtId="171" fontId="11" fillId="3" borderId="0" xfId="0" applyNumberFormat="1" applyFont="1" applyFill="1" applyAlignment="1">
      <alignment horizontal="center" vertical="center"/>
    </xf>
    <xf numFmtId="170" fontId="11" fillId="4" borderId="0" xfId="0" applyNumberFormat="1" applyFont="1" applyFill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4" fontId="9" fillId="3" borderId="0" xfId="0" applyNumberFormat="1" applyFont="1" applyFill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167" fontId="9" fillId="0" borderId="5" xfId="0" applyNumberFormat="1" applyFont="1" applyBorder="1" applyAlignment="1">
      <alignment horizontal="center" vertical="center"/>
    </xf>
    <xf numFmtId="0" fontId="0" fillId="0" borderId="4" xfId="0" applyFont="1" applyBorder="1" applyAlignment="1"/>
    <xf numFmtId="173" fontId="0" fillId="0" borderId="0" xfId="0" applyNumberFormat="1" applyFont="1" applyAlignment="1"/>
    <xf numFmtId="0" fontId="11" fillId="0" borderId="3" xfId="0" applyFont="1" applyBorder="1" applyAlignment="1">
      <alignment vertical="top"/>
    </xf>
    <xf numFmtId="172" fontId="11" fillId="0" borderId="3" xfId="0" quotePrefix="1" applyNumberFormat="1" applyFont="1" applyBorder="1" applyAlignment="1">
      <alignment horizontal="center" vertical="center"/>
    </xf>
    <xf numFmtId="167" fontId="9" fillId="0" borderId="0" xfId="0" applyNumberFormat="1" applyFont="1" applyBorder="1" applyAlignment="1">
      <alignment horizontal="center" vertical="center"/>
    </xf>
    <xf numFmtId="0" fontId="11" fillId="0" borderId="0" xfId="0" applyFont="1" applyFill="1" applyBorder="1" applyAlignment="1">
      <alignment vertical="top"/>
    </xf>
    <xf numFmtId="0" fontId="6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9C0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5</xdr:row>
      <xdr:rowOff>50800</xdr:rowOff>
    </xdr:from>
    <xdr:to>
      <xdr:col>2</xdr:col>
      <xdr:colOff>3543300</xdr:colOff>
      <xdr:row>22</xdr:row>
      <xdr:rowOff>30016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581F8A08-F190-9B4B-91C3-1E30B66957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939800"/>
          <a:ext cx="7772400" cy="28951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36"/>
  <sheetViews>
    <sheetView showGridLines="0" zoomScaleNormal="100" workbookViewId="0">
      <pane xSplit="1" topLeftCell="B1" activePane="topRight" state="frozen"/>
      <selection activeCell="A9" sqref="A9"/>
      <selection pane="topRight" activeCell="B3" sqref="B3"/>
    </sheetView>
  </sheetViews>
  <sheetFormatPr baseColWidth="10" defaultColWidth="14.5" defaultRowHeight="15.75" customHeight="1"/>
  <cols>
    <col min="1" max="1" width="48.5" bestFit="1" customWidth="1"/>
    <col min="2" max="2" width="21.6640625" customWidth="1"/>
    <col min="3" max="3" width="17.5" customWidth="1"/>
    <col min="4" max="4" width="15.33203125" customWidth="1"/>
    <col min="5" max="5" width="16.1640625" customWidth="1"/>
    <col min="6" max="6" width="15.6640625" customWidth="1"/>
    <col min="7" max="7" width="11.5" customWidth="1"/>
    <col min="13" max="13" width="17.1640625" customWidth="1"/>
    <col min="14" max="14" width="16.5" customWidth="1"/>
  </cols>
  <sheetData>
    <row r="1" spans="1:25" ht="15.75" customHeight="1"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25" ht="34">
      <c r="A2" s="17"/>
      <c r="B2" s="64" t="s">
        <v>0</v>
      </c>
      <c r="C2" s="64" t="s">
        <v>1</v>
      </c>
      <c r="D2" s="64" t="s">
        <v>2</v>
      </c>
      <c r="E2" s="64" t="s">
        <v>3</v>
      </c>
      <c r="F2" s="64" t="s">
        <v>4</v>
      </c>
      <c r="G2" s="64" t="s">
        <v>5</v>
      </c>
      <c r="H2" s="64" t="s">
        <v>6</v>
      </c>
      <c r="I2" s="64" t="s">
        <v>7</v>
      </c>
      <c r="J2" s="64" t="s">
        <v>8</v>
      </c>
      <c r="K2" s="64" t="s">
        <v>9</v>
      </c>
      <c r="L2" s="64" t="s">
        <v>10</v>
      </c>
      <c r="M2" s="64" t="s">
        <v>11</v>
      </c>
      <c r="N2" s="64" t="s">
        <v>12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>
      <c r="A3" s="46" t="s">
        <v>13</v>
      </c>
      <c r="B3" s="62">
        <v>141000</v>
      </c>
      <c r="C3" s="50">
        <v>5.8999999999999999E-3</v>
      </c>
      <c r="D3" s="51">
        <v>830</v>
      </c>
      <c r="E3" s="49">
        <v>32000000</v>
      </c>
      <c r="F3" s="52">
        <f>E3 /(H3*D3)</f>
        <v>32128.5140562249</v>
      </c>
      <c r="G3" s="53">
        <v>0.3</v>
      </c>
      <c r="H3" s="51">
        <v>1.2</v>
      </c>
      <c r="I3" s="49">
        <v>3</v>
      </c>
      <c r="J3" s="49">
        <f>N3/D3</f>
        <v>481.92771084337352</v>
      </c>
      <c r="K3" s="49">
        <f>H3*F3</f>
        <v>38554.216867469877</v>
      </c>
      <c r="L3" s="49">
        <f t="shared" ref="L3:L7" si="0">(D3/B3)*K3</f>
        <v>226.95035460992904</v>
      </c>
      <c r="M3" s="49">
        <f>(((C3*F3*H3*G3)-I3)*B3)</f>
        <v>9198975.9036144577</v>
      </c>
      <c r="N3" s="49">
        <v>400000</v>
      </c>
    </row>
    <row r="4" spans="1:25" ht="15.75" customHeight="1">
      <c r="A4" s="47" t="s">
        <v>47</v>
      </c>
      <c r="B4" s="62">
        <v>141000</v>
      </c>
      <c r="C4" s="54">
        <f>C3+0.005</f>
        <v>1.09E-2</v>
      </c>
      <c r="D4" s="55">
        <f>B4*C4</f>
        <v>1536.9</v>
      </c>
      <c r="E4" s="56">
        <f>D4*F3</f>
        <v>49378313.253012054</v>
      </c>
      <c r="F4" s="52">
        <v>32128.5140562249</v>
      </c>
      <c r="G4" s="57">
        <v>0.3</v>
      </c>
      <c r="H4" s="51">
        <v>1.2</v>
      </c>
      <c r="I4" s="49">
        <v>2.8368794326241136</v>
      </c>
      <c r="J4" s="49">
        <f t="shared" ref="J4:J9" si="1">N4/D4</f>
        <v>260.26416813065259</v>
      </c>
      <c r="K4" s="49">
        <f t="shared" ref="K4:K7" si="2">H4*F4</f>
        <v>38554.216867469877</v>
      </c>
      <c r="L4" s="49">
        <f t="shared" si="0"/>
        <v>420.24096385542168</v>
      </c>
      <c r="M4" s="49">
        <f>(((D4/B4)*F4*H4*(G4))-I4)*B4</f>
        <v>17376192.771084335</v>
      </c>
      <c r="N4" s="49">
        <f>B4*I4</f>
        <v>400000</v>
      </c>
    </row>
    <row r="5" spans="1:25" ht="15.75" customHeight="1">
      <c r="A5" s="46" t="s">
        <v>48</v>
      </c>
      <c r="B5" s="63">
        <f>(M5)/((0.0059*F5*H5*(G5))-I5)</f>
        <v>266338.68882733147</v>
      </c>
      <c r="C5" s="50">
        <v>5.8999999999999999E-3</v>
      </c>
      <c r="D5" s="55">
        <v>994</v>
      </c>
      <c r="E5" s="49">
        <v>32000000</v>
      </c>
      <c r="F5" s="52">
        <v>32128.5140562249</v>
      </c>
      <c r="G5" s="57">
        <v>0.3</v>
      </c>
      <c r="H5" s="51">
        <v>1.2</v>
      </c>
      <c r="I5" s="49">
        <v>3</v>
      </c>
      <c r="J5" s="49">
        <f t="shared" si="1"/>
        <v>803.83910108852558</v>
      </c>
      <c r="K5" s="49">
        <f t="shared" si="2"/>
        <v>38554.216867469877</v>
      </c>
      <c r="L5" s="49">
        <f t="shared" si="0"/>
        <v>143.88781342657265</v>
      </c>
      <c r="M5" s="49">
        <v>17376192.771084335</v>
      </c>
      <c r="N5" s="49">
        <f>B5*I5</f>
        <v>799016.06648199446</v>
      </c>
    </row>
    <row r="6" spans="1:25" ht="15.75" customHeight="1">
      <c r="A6" s="46" t="s">
        <v>49</v>
      </c>
      <c r="B6" s="62">
        <v>141000</v>
      </c>
      <c r="C6" s="50">
        <v>5.8999999999999999E-3</v>
      </c>
      <c r="D6" s="55">
        <f t="shared" ref="D6:D7" si="3">B6*C6</f>
        <v>831.9</v>
      </c>
      <c r="E6" s="49">
        <v>32000000</v>
      </c>
      <c r="F6" s="58">
        <f>(((M6)/B6)+I6)/(C6*G6*H6)</f>
        <v>59356.068341161263</v>
      </c>
      <c r="G6" s="57">
        <v>0.3</v>
      </c>
      <c r="H6" s="51">
        <v>1.2</v>
      </c>
      <c r="I6" s="49">
        <f>N6/B6</f>
        <v>2.8368794326241136</v>
      </c>
      <c r="J6" s="49">
        <f>N6/D6</f>
        <v>480.82702247866331</v>
      </c>
      <c r="K6" s="49">
        <f t="shared" si="2"/>
        <v>71227.282009393515</v>
      </c>
      <c r="L6" s="49">
        <f t="shared" si="0"/>
        <v>420.24096385542174</v>
      </c>
      <c r="M6" s="49">
        <v>17376192.771084335</v>
      </c>
      <c r="N6" s="49">
        <v>400000</v>
      </c>
    </row>
    <row r="7" spans="1:25" ht="15.75" customHeight="1">
      <c r="A7" s="46" t="s">
        <v>50</v>
      </c>
      <c r="B7" s="62">
        <v>141000</v>
      </c>
      <c r="C7" s="50">
        <v>5.8999999999999999E-3</v>
      </c>
      <c r="D7" s="55">
        <f t="shared" si="3"/>
        <v>831.9</v>
      </c>
      <c r="E7" s="49">
        <v>32000000</v>
      </c>
      <c r="F7" s="52">
        <v>32128.5140562249</v>
      </c>
      <c r="G7" s="59">
        <f>(((M7)/B7)+I7)/(C7*F7*H7)</f>
        <v>0.55423728813559325</v>
      </c>
      <c r="H7" s="51">
        <v>1.2</v>
      </c>
      <c r="I7" s="49">
        <f>N7/B7</f>
        <v>2.8368794326241136</v>
      </c>
      <c r="J7" s="49">
        <f t="shared" si="1"/>
        <v>480.82702247866331</v>
      </c>
      <c r="K7" s="49">
        <f t="shared" si="2"/>
        <v>38554.216867469877</v>
      </c>
      <c r="L7" s="49">
        <f t="shared" si="0"/>
        <v>227.46987951807228</v>
      </c>
      <c r="M7" s="49">
        <v>17376192.771084335</v>
      </c>
      <c r="N7" s="49">
        <v>400000</v>
      </c>
    </row>
    <row r="8" spans="1:25" ht="15.75" customHeight="1">
      <c r="A8" s="46" t="s">
        <v>51</v>
      </c>
      <c r="B8" s="62">
        <v>141000</v>
      </c>
      <c r="C8" s="50">
        <v>5.8999999999999999E-3</v>
      </c>
      <c r="D8" s="55">
        <f t="shared" ref="D8" si="4">B8*C8</f>
        <v>831.9</v>
      </c>
      <c r="E8" s="49">
        <v>32000000</v>
      </c>
      <c r="F8" s="52">
        <v>32128.5140562249</v>
      </c>
      <c r="G8" s="57">
        <v>0.3</v>
      </c>
      <c r="H8" s="60">
        <f>(((M8)/B8)+I8)/(C8*F8*G8)</f>
        <v>2.216949152542373</v>
      </c>
      <c r="I8" s="49">
        <f>N8/B8</f>
        <v>2.8368794326241136</v>
      </c>
      <c r="J8" s="49">
        <f t="shared" si="1"/>
        <v>480.82702247866331</v>
      </c>
      <c r="K8" s="49">
        <f t="shared" ref="K8" si="5">H8*F8</f>
        <v>71227.282009393515</v>
      </c>
      <c r="L8" s="49">
        <f t="shared" ref="L8" si="6">(D8/B8)*K8</f>
        <v>420.24096385542174</v>
      </c>
      <c r="M8" s="49">
        <v>17376192.771084335</v>
      </c>
      <c r="N8" s="49">
        <v>400000</v>
      </c>
    </row>
    <row r="9" spans="1:25" ht="16">
      <c r="A9" s="46" t="s">
        <v>14</v>
      </c>
      <c r="B9" s="62">
        <v>141000</v>
      </c>
      <c r="C9" s="50">
        <v>5.8999999999999999E-3</v>
      </c>
      <c r="D9" s="55">
        <f t="shared" ref="D9" si="7">B9*C9</f>
        <v>831.9</v>
      </c>
      <c r="E9" s="49">
        <v>32000000</v>
      </c>
      <c r="F9" s="52">
        <v>32128.5140562249</v>
      </c>
      <c r="G9" s="57">
        <v>0.3</v>
      </c>
      <c r="H9" s="51">
        <v>1.2</v>
      </c>
      <c r="I9" s="61">
        <v>0</v>
      </c>
      <c r="J9" s="49">
        <f t="shared" si="1"/>
        <v>0</v>
      </c>
      <c r="K9" s="49">
        <f t="shared" ref="K9" si="8">H9*F9</f>
        <v>38554.216867469877</v>
      </c>
      <c r="L9" s="49">
        <f t="shared" ref="L9" si="9">(D9/B9)*K9</f>
        <v>227.46987951807228</v>
      </c>
      <c r="M9" s="49">
        <f>(((D9/B9)*F9*H9*(G9))-I9)*B3</f>
        <v>9621975.9036144577</v>
      </c>
      <c r="N9" s="49">
        <v>0</v>
      </c>
    </row>
    <row r="10" spans="1:25" ht="19">
      <c r="B10" s="10"/>
      <c r="M10" s="8"/>
    </row>
    <row r="11" spans="1:25" ht="19">
      <c r="B11" s="16"/>
      <c r="F11" s="12"/>
    </row>
    <row r="12" spans="1:25" ht="16">
      <c r="B12" s="18" t="s">
        <v>21</v>
      </c>
      <c r="C12" s="18"/>
      <c r="D12" s="19"/>
      <c r="E12" s="18"/>
      <c r="F12" s="18"/>
      <c r="G12" s="18"/>
      <c r="H12" s="18"/>
    </row>
    <row r="13" spans="1:25" ht="127" customHeight="1">
      <c r="B13" s="72" t="s">
        <v>39</v>
      </c>
      <c r="C13" s="72"/>
      <c r="D13" s="72"/>
      <c r="E13" s="72"/>
      <c r="F13" s="72"/>
      <c r="G13" s="72"/>
      <c r="H13" s="72"/>
      <c r="K13" s="14"/>
    </row>
    <row r="14" spans="1:25" ht="74" customHeight="1">
      <c r="B14" s="72" t="s">
        <v>40</v>
      </c>
      <c r="C14" s="72"/>
      <c r="D14" s="72"/>
      <c r="E14" s="72"/>
      <c r="F14" s="72"/>
      <c r="G14" s="72"/>
      <c r="H14" s="72"/>
    </row>
    <row r="15" spans="1:25" ht="15.75" customHeight="1">
      <c r="D15" s="13"/>
      <c r="E15" s="15"/>
      <c r="F15" s="13"/>
    </row>
    <row r="16" spans="1:25" ht="15.75" customHeight="1">
      <c r="D16" s="13"/>
      <c r="E16" s="13"/>
    </row>
    <row r="18" spans="2:2" ht="15.75" customHeight="1">
      <c r="B18" s="9"/>
    </row>
    <row r="36" spans="8:8" ht="15.75" customHeight="1">
      <c r="H36" s="11"/>
    </row>
  </sheetData>
  <mergeCells count="2">
    <mergeCell ref="B13:H13"/>
    <mergeCell ref="B14:H14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14FAB-A414-034B-A305-AE18C6D10521}">
  <dimension ref="B4:J122"/>
  <sheetViews>
    <sheetView showGridLines="0" tabSelected="1" topLeftCell="A51" zoomScale="88" workbookViewId="0">
      <selection activeCell="C61" sqref="C61"/>
    </sheetView>
  </sheetViews>
  <sheetFormatPr baseColWidth="10" defaultRowHeight="13"/>
  <cols>
    <col min="2" max="2" width="52.1640625" bestFit="1" customWidth="1"/>
    <col min="3" max="3" width="64.5" bestFit="1" customWidth="1"/>
    <col min="4" max="4" width="37.83203125" customWidth="1"/>
    <col min="5" max="5" width="17.6640625" customWidth="1"/>
    <col min="6" max="6" width="25.33203125" customWidth="1"/>
  </cols>
  <sheetData>
    <row r="4" spans="2:8" ht="18">
      <c r="B4" s="20" t="s">
        <v>15</v>
      </c>
    </row>
    <row r="9" spans="2:8" ht="18">
      <c r="D9" s="20" t="s">
        <v>43</v>
      </c>
    </row>
    <row r="10" spans="2:8" ht="16">
      <c r="D10" s="33">
        <v>1</v>
      </c>
      <c r="E10" s="33">
        <v>0.3</v>
      </c>
      <c r="F10" s="33">
        <f>5%+D56</f>
        <v>5.1000000000000004E-2</v>
      </c>
      <c r="G10" s="34">
        <v>0.36690307328605198</v>
      </c>
      <c r="H10" s="31"/>
    </row>
    <row r="11" spans="2:8">
      <c r="D11" s="15"/>
      <c r="E11" s="15"/>
      <c r="F11" s="32"/>
      <c r="G11" s="31"/>
    </row>
    <row r="13" spans="2:8">
      <c r="D13" s="13"/>
    </row>
    <row r="14" spans="2:8">
      <c r="D14" s="15"/>
      <c r="E14" s="15"/>
      <c r="F14" s="67"/>
      <c r="G14" s="31"/>
    </row>
    <row r="28" spans="2:10" ht="56" customHeight="1">
      <c r="B28" s="73" t="s">
        <v>23</v>
      </c>
      <c r="C28" s="73"/>
      <c r="D28" s="73"/>
      <c r="E28" s="73"/>
      <c r="F28" s="73"/>
      <c r="G28" s="73"/>
      <c r="H28" s="73"/>
      <c r="I28" s="73"/>
      <c r="J28" s="73"/>
    </row>
    <row r="30" spans="2:10" ht="18">
      <c r="B30" s="20" t="s">
        <v>16</v>
      </c>
    </row>
    <row r="31" spans="2:10" ht="16">
      <c r="B31" s="21" t="s">
        <v>41</v>
      </c>
      <c r="C31" s="21"/>
      <c r="D31" s="21"/>
      <c r="E31" s="21"/>
      <c r="F31" s="21"/>
    </row>
    <row r="32" spans="2:10" ht="16">
      <c r="B32" s="21" t="s">
        <v>42</v>
      </c>
      <c r="C32" s="21"/>
      <c r="D32" s="21"/>
      <c r="E32" s="21"/>
      <c r="F32" s="21"/>
    </row>
    <row r="33" spans="2:7" ht="16">
      <c r="C33" s="21"/>
      <c r="D33" s="21"/>
      <c r="E33" s="21"/>
      <c r="F33" s="21"/>
    </row>
    <row r="35" spans="2:7" ht="18">
      <c r="B35" s="20" t="s">
        <v>54</v>
      </c>
    </row>
    <row r="37" spans="2:7" ht="18">
      <c r="B37" s="28" t="s">
        <v>17</v>
      </c>
      <c r="C37" s="27" t="s">
        <v>28</v>
      </c>
      <c r="D37" s="27" t="s">
        <v>18</v>
      </c>
      <c r="E37" s="27" t="s">
        <v>19</v>
      </c>
      <c r="F37" s="27" t="s">
        <v>20</v>
      </c>
      <c r="G37" s="27" t="s">
        <v>38</v>
      </c>
    </row>
    <row r="38" spans="2:7" ht="34">
      <c r="B38" s="24" t="s">
        <v>35</v>
      </c>
      <c r="C38" s="23" t="s">
        <v>36</v>
      </c>
      <c r="D38" s="35">
        <v>9</v>
      </c>
      <c r="E38" s="35">
        <v>8.5</v>
      </c>
      <c r="F38" s="35">
        <v>9.5</v>
      </c>
      <c r="G38" s="35">
        <f t="shared" ref="G38:G44" si="0">D38*E38*F38</f>
        <v>726.75</v>
      </c>
    </row>
    <row r="39" spans="2:7" ht="51">
      <c r="B39" s="26" t="s">
        <v>33</v>
      </c>
      <c r="C39" s="26" t="s">
        <v>34</v>
      </c>
      <c r="D39" s="36">
        <v>8</v>
      </c>
      <c r="E39" s="36">
        <v>8</v>
      </c>
      <c r="F39" s="36">
        <v>8</v>
      </c>
      <c r="G39" s="36">
        <f t="shared" si="0"/>
        <v>512</v>
      </c>
    </row>
    <row r="40" spans="2:7" ht="17">
      <c r="B40" s="23" t="s">
        <v>37</v>
      </c>
      <c r="C40" s="23" t="s">
        <v>27</v>
      </c>
      <c r="D40" s="35">
        <v>6</v>
      </c>
      <c r="E40" s="35">
        <v>6</v>
      </c>
      <c r="F40" s="35">
        <v>9</v>
      </c>
      <c r="G40" s="35">
        <f t="shared" si="0"/>
        <v>324</v>
      </c>
    </row>
    <row r="41" spans="2:7" ht="34">
      <c r="B41" s="26" t="s">
        <v>31</v>
      </c>
      <c r="C41" s="26" t="s">
        <v>25</v>
      </c>
      <c r="D41" s="36">
        <v>4.5</v>
      </c>
      <c r="E41" s="36">
        <v>4.5</v>
      </c>
      <c r="F41" s="36">
        <v>9</v>
      </c>
      <c r="G41" s="36">
        <f t="shared" si="0"/>
        <v>182.25</v>
      </c>
    </row>
    <row r="42" spans="2:7" ht="17">
      <c r="B42" s="22" t="s">
        <v>30</v>
      </c>
      <c r="C42" s="22" t="s">
        <v>24</v>
      </c>
      <c r="D42" s="35">
        <v>2.5</v>
      </c>
      <c r="E42" s="35">
        <v>3</v>
      </c>
      <c r="F42" s="35">
        <v>9.5</v>
      </c>
      <c r="G42" s="35">
        <f t="shared" si="0"/>
        <v>71.25</v>
      </c>
    </row>
    <row r="43" spans="2:7" ht="17">
      <c r="B43" s="26" t="s">
        <v>29</v>
      </c>
      <c r="C43" s="30" t="s">
        <v>22</v>
      </c>
      <c r="D43" s="36">
        <v>5</v>
      </c>
      <c r="E43" s="36">
        <v>3.5</v>
      </c>
      <c r="F43" s="36">
        <v>3.5</v>
      </c>
      <c r="G43" s="36">
        <f t="shared" si="0"/>
        <v>61.25</v>
      </c>
    </row>
    <row r="44" spans="2:7" ht="17">
      <c r="B44" s="25" t="s">
        <v>32</v>
      </c>
      <c r="C44" s="25" t="s">
        <v>26</v>
      </c>
      <c r="D44" s="37">
        <v>3</v>
      </c>
      <c r="E44" s="37">
        <v>2.5</v>
      </c>
      <c r="F44" s="37">
        <v>8</v>
      </c>
      <c r="G44" s="37">
        <f t="shared" si="0"/>
        <v>60</v>
      </c>
    </row>
    <row r="47" spans="2:7" ht="18">
      <c r="B47" s="20" t="s">
        <v>55</v>
      </c>
    </row>
    <row r="49" spans="2:6" ht="57">
      <c r="B49" s="28" t="s">
        <v>17</v>
      </c>
      <c r="C49" s="27" t="s">
        <v>28</v>
      </c>
      <c r="D49" s="38" t="s">
        <v>46</v>
      </c>
      <c r="E49" s="38" t="s">
        <v>44</v>
      </c>
      <c r="F49" s="38" t="s">
        <v>45</v>
      </c>
    </row>
    <row r="50" spans="2:6" ht="34">
      <c r="B50" s="24" t="s">
        <v>35</v>
      </c>
      <c r="C50" s="23" t="s">
        <v>36</v>
      </c>
      <c r="D50" s="44">
        <v>0.01</v>
      </c>
      <c r="E50" s="45">
        <v>6.6E-3</v>
      </c>
      <c r="F50" s="49">
        <f t="shared" ref="F50:F56" si="1" xml:space="preserve"> (((E50*$F$116*$E$116*$D$116)-$G$116))*$B$116 - (((0.0055*$F$116*$E$116*$D$116)-$G$116))*$B$116</f>
        <v>1793927.710843375</v>
      </c>
    </row>
    <row r="51" spans="2:6" ht="51">
      <c r="B51" s="26" t="s">
        <v>33</v>
      </c>
      <c r="C51" s="26" t="s">
        <v>34</v>
      </c>
      <c r="D51" s="42">
        <v>7.0000000000000001E-3</v>
      </c>
      <c r="E51" s="39">
        <v>6.3E-3</v>
      </c>
      <c r="F51" s="65">
        <f t="shared" si="1"/>
        <v>1304674.6987951826</v>
      </c>
    </row>
    <row r="52" spans="2:6" ht="17">
      <c r="B52" s="23" t="s">
        <v>37</v>
      </c>
      <c r="C52" s="23" t="s">
        <v>27</v>
      </c>
      <c r="D52" s="41">
        <v>6.0000000000000001E-3</v>
      </c>
      <c r="E52" s="45">
        <v>6.1999999999999998E-3</v>
      </c>
      <c r="F52" s="49">
        <f t="shared" si="1"/>
        <v>1141590.3614457827</v>
      </c>
    </row>
    <row r="53" spans="2:6" ht="34">
      <c r="B53" s="26" t="s">
        <v>31</v>
      </c>
      <c r="C53" s="26" t="s">
        <v>25</v>
      </c>
      <c r="D53" s="42">
        <v>5.0000000000000001E-3</v>
      </c>
      <c r="E53" s="39">
        <v>6.1000000000000004E-3</v>
      </c>
      <c r="F53" s="65">
        <f t="shared" si="1"/>
        <v>978506.02409638651</v>
      </c>
    </row>
    <row r="54" spans="2:6" ht="17">
      <c r="B54" s="22" t="s">
        <v>32</v>
      </c>
      <c r="C54" s="22" t="s">
        <v>26</v>
      </c>
      <c r="D54" s="43">
        <v>2E-3</v>
      </c>
      <c r="E54" s="39">
        <v>5.7000000000000002E-3</v>
      </c>
      <c r="F54" s="49">
        <f t="shared" si="1"/>
        <v>326168.67469879612</v>
      </c>
    </row>
    <row r="55" spans="2:6" ht="17">
      <c r="B55" s="26" t="s">
        <v>30</v>
      </c>
      <c r="C55" s="26" t="s">
        <v>24</v>
      </c>
      <c r="D55" s="42">
        <v>8.9999999999999998E-4</v>
      </c>
      <c r="E55" s="39">
        <v>5.5999999999999999E-3</v>
      </c>
      <c r="F55" s="65">
        <f t="shared" si="1"/>
        <v>163084.3373493962</v>
      </c>
    </row>
    <row r="56" spans="2:6" ht="17">
      <c r="B56" s="25" t="s">
        <v>29</v>
      </c>
      <c r="C56" s="68" t="s">
        <v>22</v>
      </c>
      <c r="D56" s="69">
        <v>1E-3</v>
      </c>
      <c r="E56" s="40">
        <v>5.5999999999999999E-3</v>
      </c>
      <c r="F56" s="70">
        <f t="shared" si="1"/>
        <v>163084.3373493962</v>
      </c>
    </row>
    <row r="57" spans="2:6">
      <c r="F57" s="66"/>
    </row>
    <row r="59" spans="2:6" ht="16">
      <c r="B59" s="71" t="s">
        <v>53</v>
      </c>
    </row>
    <row r="115" spans="2:7" ht="14">
      <c r="B115" s="29" t="s">
        <v>0</v>
      </c>
      <c r="C115" s="29" t="s">
        <v>1</v>
      </c>
      <c r="D115" s="29" t="s">
        <v>4</v>
      </c>
      <c r="E115" s="29" t="s">
        <v>5</v>
      </c>
      <c r="F115" s="29" t="s">
        <v>6</v>
      </c>
      <c r="G115" s="29" t="s">
        <v>7</v>
      </c>
    </row>
    <row r="116" spans="2:7">
      <c r="B116" s="2">
        <v>141000</v>
      </c>
      <c r="C116" s="3">
        <v>5.8999999999999999E-3</v>
      </c>
      <c r="D116" s="5">
        <v>32128.5140562249</v>
      </c>
      <c r="E116" s="6">
        <v>0.3</v>
      </c>
      <c r="F116" s="4">
        <v>1.2</v>
      </c>
      <c r="G116" s="7">
        <v>3</v>
      </c>
    </row>
    <row r="122" spans="2:7" ht="24">
      <c r="B122" s="48" t="s">
        <v>52</v>
      </c>
    </row>
  </sheetData>
  <sortState xmlns:xlrd2="http://schemas.microsoft.com/office/spreadsheetml/2017/richdata2" ref="B50:F56">
    <sortCondition descending="1" ref="F50:F56"/>
  </sortState>
  <mergeCells count="1">
    <mergeCell ref="B28:J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Unit-экономика</vt:lpstr>
      <vt:lpstr>Воронка продаж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Yana Lamova</cp:lastModifiedBy>
  <dcterms:created xsi:type="dcterms:W3CDTF">2020-09-05T21:05:06Z</dcterms:created>
  <dcterms:modified xsi:type="dcterms:W3CDTF">2020-09-26T14:59:27Z</dcterms:modified>
</cp:coreProperties>
</file>