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RESULTADOS PLANILLAS TESIS\"/>
    </mc:Choice>
  </mc:AlternateContent>
  <xr:revisionPtr revIDLastSave="0" documentId="13_ncr:1_{8232F95A-93FE-4258-9058-8F556FD6F393}" xr6:coauthVersionLast="45" xr6:coauthVersionMax="45" xr10:uidLastSave="{00000000-0000-0000-0000-000000000000}"/>
  <bookViews>
    <workbookView xWindow="-120" yWindow="330" windowWidth="20730" windowHeight="11310" activeTab="1" xr2:uid="{ACCC44D2-3056-4187-A559-E3793EC640FE}"/>
  </bookViews>
  <sheets>
    <sheet name="Shape planilla" sheetId="1" r:id="rId1"/>
    <sheet name="Esfuerzo por estacion" sheetId="2" r:id="rId2"/>
    <sheet name="Tiempo de deteccion entre event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" i="3" l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4" i="3"/>
  <c r="K3" i="3"/>
  <c r="X11" i="2" l="1"/>
  <c r="X19" i="2"/>
  <c r="X12" i="2"/>
  <c r="X13" i="2"/>
  <c r="X33" i="2"/>
  <c r="X23" i="2"/>
  <c r="X31" i="2"/>
  <c r="X10" i="2"/>
  <c r="X27" i="2"/>
  <c r="X28" i="2"/>
  <c r="X20" i="2"/>
  <c r="X30" i="2"/>
  <c r="X29" i="2"/>
  <c r="X14" i="2"/>
  <c r="X9" i="2"/>
  <c r="X16" i="2"/>
  <c r="X4" i="2"/>
  <c r="X15" i="2"/>
  <c r="X24" i="2"/>
  <c r="X8" i="2"/>
  <c r="X21" i="2"/>
  <c r="X22" i="2"/>
  <c r="X7" i="2"/>
  <c r="X25" i="2"/>
  <c r="X6" i="2"/>
  <c r="X17" i="2"/>
  <c r="X5" i="2"/>
  <c r="X26" i="2"/>
  <c r="X18" i="2"/>
  <c r="X34" i="2"/>
  <c r="X35" i="2"/>
  <c r="X36" i="2"/>
  <c r="X37" i="2"/>
  <c r="W11" i="2"/>
  <c r="W19" i="2"/>
  <c r="W12" i="2"/>
  <c r="W13" i="2"/>
  <c r="Y13" i="2" s="1"/>
  <c r="Z13" i="2" s="1"/>
  <c r="W33" i="2"/>
  <c r="W23" i="2"/>
  <c r="W31" i="2"/>
  <c r="W10" i="2"/>
  <c r="Y10" i="2" s="1"/>
  <c r="Z10" i="2" s="1"/>
  <c r="W27" i="2"/>
  <c r="W28" i="2"/>
  <c r="W20" i="2"/>
  <c r="W30" i="2"/>
  <c r="Y30" i="2" s="1"/>
  <c r="Z30" i="2" s="1"/>
  <c r="W29" i="2"/>
  <c r="W14" i="2"/>
  <c r="Y14" i="2" s="1"/>
  <c r="Z14" i="2" s="1"/>
  <c r="W9" i="2"/>
  <c r="W16" i="2"/>
  <c r="Y16" i="2" s="1"/>
  <c r="Z16" i="2" s="1"/>
  <c r="W4" i="2"/>
  <c r="W15" i="2"/>
  <c r="Y15" i="2" s="1"/>
  <c r="Z15" i="2" s="1"/>
  <c r="W24" i="2"/>
  <c r="W8" i="2"/>
  <c r="Y8" i="2" s="1"/>
  <c r="Z8" i="2" s="1"/>
  <c r="W21" i="2"/>
  <c r="Y21" i="2" s="1"/>
  <c r="W22" i="2"/>
  <c r="Y22" i="2" s="1"/>
  <c r="Z22" i="2" s="1"/>
  <c r="W7" i="2"/>
  <c r="W25" i="2"/>
  <c r="Y25" i="2" s="1"/>
  <c r="Z25" i="2" s="1"/>
  <c r="W6" i="2"/>
  <c r="W17" i="2"/>
  <c r="Y17" i="2" s="1"/>
  <c r="Z17" i="2" s="1"/>
  <c r="W5" i="2"/>
  <c r="W26" i="2"/>
  <c r="Y26" i="2" s="1"/>
  <c r="Z26" i="2" s="1"/>
  <c r="W18" i="2"/>
  <c r="W34" i="2"/>
  <c r="Y34" i="2" s="1"/>
  <c r="Z34" i="2" s="1"/>
  <c r="W35" i="2"/>
  <c r="W36" i="2"/>
  <c r="Y36" i="2" s="1"/>
  <c r="Z36" i="2" s="1"/>
  <c r="W37" i="2"/>
  <c r="X32" i="2"/>
  <c r="W32" i="2"/>
  <c r="D43" i="2"/>
  <c r="I11" i="2"/>
  <c r="I19" i="2"/>
  <c r="I12" i="2"/>
  <c r="I13" i="2"/>
  <c r="I33" i="2"/>
  <c r="I23" i="2"/>
  <c r="I31" i="2"/>
  <c r="I10" i="2"/>
  <c r="I27" i="2"/>
  <c r="I28" i="2"/>
  <c r="I20" i="2"/>
  <c r="I30" i="2"/>
  <c r="I29" i="2"/>
  <c r="I14" i="2"/>
  <c r="I9" i="2"/>
  <c r="I16" i="2"/>
  <c r="I4" i="2"/>
  <c r="I15" i="2"/>
  <c r="I24" i="2"/>
  <c r="I8" i="2"/>
  <c r="I21" i="2"/>
  <c r="I22" i="2"/>
  <c r="I7" i="2"/>
  <c r="I25" i="2"/>
  <c r="I6" i="2"/>
  <c r="I17" i="2"/>
  <c r="I5" i="2"/>
  <c r="I26" i="2"/>
  <c r="I18" i="2"/>
  <c r="I34" i="2"/>
  <c r="I35" i="2"/>
  <c r="I36" i="2"/>
  <c r="I37" i="2"/>
  <c r="I32" i="2"/>
  <c r="H11" i="2"/>
  <c r="H19" i="2"/>
  <c r="H12" i="2"/>
  <c r="H13" i="2"/>
  <c r="J13" i="2" s="1"/>
  <c r="K13" i="2" s="1"/>
  <c r="H33" i="2"/>
  <c r="H23" i="2"/>
  <c r="H31" i="2"/>
  <c r="H10" i="2"/>
  <c r="J10" i="2" s="1"/>
  <c r="K10" i="2" s="1"/>
  <c r="H27" i="2"/>
  <c r="H28" i="2"/>
  <c r="H20" i="2"/>
  <c r="H30" i="2"/>
  <c r="J30" i="2" s="1"/>
  <c r="K30" i="2" s="1"/>
  <c r="H29" i="2"/>
  <c r="H14" i="2"/>
  <c r="H9" i="2"/>
  <c r="H16" i="2"/>
  <c r="J16" i="2" s="1"/>
  <c r="K16" i="2" s="1"/>
  <c r="H4" i="2"/>
  <c r="H15" i="2"/>
  <c r="H24" i="2"/>
  <c r="H8" i="2"/>
  <c r="J8" i="2" s="1"/>
  <c r="K8" i="2" s="1"/>
  <c r="H21" i="2"/>
  <c r="H22" i="2"/>
  <c r="H7" i="2"/>
  <c r="H25" i="2"/>
  <c r="J25" i="2" s="1"/>
  <c r="K25" i="2" s="1"/>
  <c r="H6" i="2"/>
  <c r="H17" i="2"/>
  <c r="H5" i="2"/>
  <c r="H26" i="2"/>
  <c r="J26" i="2" s="1"/>
  <c r="K26" i="2" s="1"/>
  <c r="H18" i="2"/>
  <c r="H34" i="2"/>
  <c r="H35" i="2"/>
  <c r="H36" i="2"/>
  <c r="J36" i="2" s="1"/>
  <c r="K36" i="2" s="1"/>
  <c r="H37" i="2"/>
  <c r="H32" i="2"/>
  <c r="J32" i="2" l="1"/>
  <c r="K32" i="2" s="1"/>
  <c r="Y35" i="2"/>
  <c r="Z35" i="2" s="1"/>
  <c r="AB35" i="2" s="1"/>
  <c r="Y5" i="2"/>
  <c r="Z5" i="2" s="1"/>
  <c r="Y37" i="2"/>
  <c r="Z37" i="2" s="1"/>
  <c r="Y18" i="2"/>
  <c r="Z18" i="2" s="1"/>
  <c r="Y6" i="2"/>
  <c r="Z6" i="2" s="1"/>
  <c r="Z21" i="2"/>
  <c r="Y4" i="2"/>
  <c r="Y29" i="2"/>
  <c r="Z29" i="2" s="1"/>
  <c r="Y27" i="2"/>
  <c r="Z27" i="2" s="1"/>
  <c r="Y33" i="2"/>
  <c r="Z33" i="2" s="1"/>
  <c r="Y11" i="2"/>
  <c r="Z11" i="2" s="1"/>
  <c r="Y32" i="2"/>
  <c r="Z32" i="2" s="1"/>
  <c r="Y28" i="2"/>
  <c r="Z28" i="2" s="1"/>
  <c r="Y23" i="2"/>
  <c r="Z23" i="2" s="1"/>
  <c r="Y19" i="2"/>
  <c r="Z19" i="2" s="1"/>
  <c r="Y7" i="2"/>
  <c r="Z7" i="2" s="1"/>
  <c r="Y24" i="2"/>
  <c r="Y9" i="2"/>
  <c r="Z9" i="2" s="1"/>
  <c r="Y20" i="2"/>
  <c r="Z20" i="2" s="1"/>
  <c r="Y31" i="2"/>
  <c r="Z31" i="2" s="1"/>
  <c r="Y12" i="2"/>
  <c r="Z12" i="2" s="1"/>
  <c r="J35" i="2"/>
  <c r="K35" i="2" s="1"/>
  <c r="J5" i="2"/>
  <c r="K5" i="2" s="1"/>
  <c r="J7" i="2"/>
  <c r="K7" i="2" s="1"/>
  <c r="J24" i="2"/>
  <c r="J9" i="2"/>
  <c r="K9" i="2" s="1"/>
  <c r="J20" i="2"/>
  <c r="K20" i="2" s="1"/>
  <c r="J31" i="2"/>
  <c r="K31" i="2" s="1"/>
  <c r="J12" i="2"/>
  <c r="K12" i="2" s="1"/>
  <c r="J23" i="2"/>
  <c r="K23" i="2" s="1"/>
  <c r="J34" i="2"/>
  <c r="J17" i="2"/>
  <c r="K17" i="2" s="1"/>
  <c r="J22" i="2"/>
  <c r="K22" i="2" s="1"/>
  <c r="J15" i="2"/>
  <c r="K15" i="2" s="1"/>
  <c r="J14" i="2"/>
  <c r="J28" i="2"/>
  <c r="K28" i="2" s="1"/>
  <c r="J19" i="2"/>
  <c r="K19" i="2" s="1"/>
  <c r="J37" i="2"/>
  <c r="K37" i="2" s="1"/>
  <c r="J18" i="2"/>
  <c r="K18" i="2" s="1"/>
  <c r="J6" i="2"/>
  <c r="K6" i="2" s="1"/>
  <c r="J21" i="2"/>
  <c r="K21" i="2" s="1"/>
  <c r="J4" i="2"/>
  <c r="J29" i="2"/>
  <c r="J27" i="2"/>
  <c r="K27" i="2" s="1"/>
  <c r="J33" i="2"/>
  <c r="K33" i="2" s="1"/>
  <c r="J11" i="2"/>
  <c r="K11" i="2" s="1"/>
  <c r="K29" i="2"/>
  <c r="J42" i="2" l="1"/>
  <c r="J39" i="2"/>
  <c r="K4" i="2"/>
  <c r="AD35" i="2"/>
  <c r="AA41" i="2"/>
  <c r="AB43" i="2" s="1"/>
  <c r="AB19" i="2"/>
  <c r="K14" i="2"/>
  <c r="N19" i="2"/>
  <c r="K34" i="2"/>
  <c r="L35" i="2" s="1"/>
  <c r="N35" i="2"/>
  <c r="Z4" i="2"/>
  <c r="AD8" i="2"/>
  <c r="Y41" i="2"/>
  <c r="AD19" i="2"/>
  <c r="N9" i="2"/>
  <c r="K24" i="2"/>
  <c r="N28" i="2"/>
  <c r="Z24" i="2"/>
  <c r="AB28" i="2" s="1"/>
  <c r="AD28" i="2"/>
  <c r="L28" i="2"/>
  <c r="L19" i="2"/>
  <c r="L9" i="2"/>
  <c r="Z38" i="2" l="1"/>
  <c r="AA38" i="2" s="1"/>
  <c r="Z41" i="2"/>
  <c r="K42" i="2"/>
  <c r="K39" i="2"/>
  <c r="AD41" i="2"/>
  <c r="K44" i="2"/>
  <c r="N44" i="2"/>
  <c r="AB8" i="2"/>
  <c r="AB41" i="2" s="1"/>
  <c r="S41" i="2" l="1"/>
  <c r="D41" i="2"/>
</calcChain>
</file>

<file path=xl/sharedStrings.xml><?xml version="1.0" encoding="utf-8"?>
<sst xmlns="http://schemas.openxmlformats.org/spreadsheetml/2006/main" count="310" uniqueCount="194">
  <si>
    <t>Shape isla</t>
  </si>
  <si>
    <t>Shape categorización</t>
  </si>
  <si>
    <t>Puntaje total</t>
  </si>
  <si>
    <t>Estación</t>
  </si>
  <si>
    <t>Baja</t>
  </si>
  <si>
    <t>AG</t>
  </si>
  <si>
    <t>Intag. N</t>
  </si>
  <si>
    <t>CBN</t>
  </si>
  <si>
    <t>Selva</t>
  </si>
  <si>
    <t>Media</t>
  </si>
  <si>
    <t>ACH</t>
  </si>
  <si>
    <t>CO-BV</t>
  </si>
  <si>
    <t>Alta</t>
  </si>
  <si>
    <t>CANE</t>
  </si>
  <si>
    <t>CE-B</t>
  </si>
  <si>
    <t>Intag.S</t>
  </si>
  <si>
    <t>CALLZ</t>
  </si>
  <si>
    <t>CEMEN</t>
  </si>
  <si>
    <t>CBS</t>
  </si>
  <si>
    <t>Intag. PREP</t>
  </si>
  <si>
    <t>P1/2</t>
  </si>
  <si>
    <t>CAMP.SOLIS</t>
  </si>
  <si>
    <t>BRISAS</t>
  </si>
  <si>
    <t>BCH</t>
  </si>
  <si>
    <t>LOCAL</t>
  </si>
  <si>
    <t>SELVA PLG</t>
  </si>
  <si>
    <t>GALPONES</t>
  </si>
  <si>
    <t>USINA</t>
  </si>
  <si>
    <t>TATA</t>
  </si>
  <si>
    <t>CO-SELVA</t>
  </si>
  <si>
    <t>ALCIDES</t>
  </si>
  <si>
    <t>CE-POLV.</t>
  </si>
  <si>
    <t>CE-BASURAL</t>
  </si>
  <si>
    <t>baja</t>
  </si>
  <si>
    <t>Intag. P1/2</t>
  </si>
  <si>
    <t>Entre camping</t>
  </si>
  <si>
    <t>FRAGATA</t>
  </si>
  <si>
    <t>MUSEO</t>
  </si>
  <si>
    <t>ID POLIGONO</t>
  </si>
  <si>
    <t>Arenal grande - zona sur</t>
  </si>
  <si>
    <t>Intangible pista norte - zona sherman</t>
  </si>
  <si>
    <t>Polvorín viejo - por camino biologos</t>
  </si>
  <si>
    <t>Camino de selva sudoeste - por cañaveral</t>
  </si>
  <si>
    <t>Arenal chico - cantera</t>
  </si>
  <si>
    <t>Basural viejo - zona sherman</t>
  </si>
  <si>
    <t>Kayak - zona sherman</t>
  </si>
  <si>
    <t>Casa de bombas</t>
  </si>
  <si>
    <t>Pista sur - zona intangible altura faro 1</t>
  </si>
  <si>
    <t>Caballeriza - monte al este</t>
  </si>
  <si>
    <t>Cementerio - zona sherman</t>
  </si>
  <si>
    <t>Arenal grande - centro</t>
  </si>
  <si>
    <t>Biologos sur - primer curva</t>
  </si>
  <si>
    <t>Intangible pre pista</t>
  </si>
  <si>
    <t>Pista media polvorin - zona oeste</t>
  </si>
  <si>
    <t>Camping solís - picada por alambrado</t>
  </si>
  <si>
    <t>Club Brisas - picada en monte</t>
  </si>
  <si>
    <t>Arenal chico - camino</t>
  </si>
  <si>
    <t>Barrio chino</t>
  </si>
  <si>
    <t>Baldío local Selva - por almacen Bety</t>
  </si>
  <si>
    <t>Arenal grande - camino inicio</t>
  </si>
  <si>
    <t>Punta La Gata - sobre camino</t>
  </si>
  <si>
    <t>Pista Norte intangible - último faro</t>
  </si>
  <si>
    <t>Galpones - entre arbustos</t>
  </si>
  <si>
    <t>Usina - zona granja</t>
  </si>
  <si>
    <t>Cañaveral Tata - picada zona sherman</t>
  </si>
  <si>
    <t>Circunvalación O - monte casa Selva</t>
  </si>
  <si>
    <t>Jardín Alcides - soporte de cañas</t>
  </si>
  <si>
    <t>Polvorín de prefectura</t>
  </si>
  <si>
    <t>Basural - monte norte</t>
  </si>
  <si>
    <t>Pista media intangible - polvorin entre faros</t>
  </si>
  <si>
    <t>Bosque entre campings</t>
  </si>
  <si>
    <t>Fragata</t>
  </si>
  <si>
    <t>Baldío Museo</t>
  </si>
  <si>
    <t xml:space="preserve">Coordenadas estaciones </t>
  </si>
  <si>
    <t>Categoria final</t>
  </si>
  <si>
    <t>Shape intensidad</t>
  </si>
  <si>
    <t>Lugar</t>
  </si>
  <si>
    <t>Indice 2018</t>
  </si>
  <si>
    <t>Indice 2019</t>
  </si>
  <si>
    <t>Categorización</t>
  </si>
  <si>
    <t>eventos independientes / esfuerzo</t>
  </si>
  <si>
    <t>esfuerzo:</t>
  </si>
  <si>
    <t>indice:</t>
  </si>
  <si>
    <t>cantidad de camaras / horas de funcionamiento</t>
  </si>
  <si>
    <t>Horas cámara</t>
  </si>
  <si>
    <t>Esfuerzo</t>
  </si>
  <si>
    <t>BUSCAR</t>
  </si>
  <si>
    <t>PREINTERVENCION</t>
  </si>
  <si>
    <t>POSTINTERVENCION</t>
  </si>
  <si>
    <t>Arenal grande</t>
  </si>
  <si>
    <t>Intangible norte</t>
  </si>
  <si>
    <t>Polvorín viejo</t>
  </si>
  <si>
    <t>Selva cañaveral</t>
  </si>
  <si>
    <t>Arenal chico</t>
  </si>
  <si>
    <t>Basural viejo</t>
  </si>
  <si>
    <t>Kayak</t>
  </si>
  <si>
    <t>Pista sur intangible</t>
  </si>
  <si>
    <t>Caballeriza</t>
  </si>
  <si>
    <t>Cementerio</t>
  </si>
  <si>
    <t>Biologos Sur</t>
  </si>
  <si>
    <t>Sendero Prepista</t>
  </si>
  <si>
    <t>Pista media claro</t>
  </si>
  <si>
    <t>Camping Solis</t>
  </si>
  <si>
    <t>Club Brisas</t>
  </si>
  <si>
    <t>Arenal Grande</t>
  </si>
  <si>
    <t>Arenal Chico</t>
  </si>
  <si>
    <t>Barrio Chino</t>
  </si>
  <si>
    <t>Local Selva</t>
  </si>
  <si>
    <t>Arenal grande sendero de ingreso</t>
  </si>
  <si>
    <t>Punta La Gata</t>
  </si>
  <si>
    <t>Pista norte intangible</t>
  </si>
  <si>
    <t>Galpones</t>
  </si>
  <si>
    <t>Usina</t>
  </si>
  <si>
    <t>Cañaveral Tata</t>
  </si>
  <si>
    <t>Circ. Oeste - Monte selva</t>
  </si>
  <si>
    <t>Jardín de Alcides</t>
  </si>
  <si>
    <t>Basural</t>
  </si>
  <si>
    <t>PREINTERVENCION 2018</t>
  </si>
  <si>
    <t>Arenal grande selva</t>
  </si>
  <si>
    <t>Polvorin viejo CBS</t>
  </si>
  <si>
    <t>Intangilbe norte</t>
  </si>
  <si>
    <t>Intangible Sur</t>
  </si>
  <si>
    <t>Selva oeste</t>
  </si>
  <si>
    <t>Arenal chico cantera</t>
  </si>
  <si>
    <t>Basural viejo (roedores)</t>
  </si>
  <si>
    <t>Arenal grande interior</t>
  </si>
  <si>
    <t>Camino biologos sur</t>
  </si>
  <si>
    <t>Camino prepista norte</t>
  </si>
  <si>
    <t>Pista media polvorin</t>
  </si>
  <si>
    <t>Camping solis</t>
  </si>
  <si>
    <t>Selva cementerio</t>
  </si>
  <si>
    <t>Brisas</t>
  </si>
  <si>
    <t>Paso local selva</t>
  </si>
  <si>
    <t>Arenal grande entrada</t>
  </si>
  <si>
    <t>Intangible Norte (ultimo foco)</t>
  </si>
  <si>
    <t>Cañaveral</t>
  </si>
  <si>
    <t>Jardin Alcides</t>
  </si>
  <si>
    <t>Polvorin prefectura</t>
  </si>
  <si>
    <t>Circ. Oeste Selva</t>
  </si>
  <si>
    <t>Intangible pista media</t>
  </si>
  <si>
    <t>Museo</t>
  </si>
  <si>
    <t>POSTINTERVENCION 2019</t>
  </si>
  <si>
    <t>ESTACION</t>
  </si>
  <si>
    <t>Pista media intangible</t>
  </si>
  <si>
    <t>Terreno baldío detrás del museo</t>
  </si>
  <si>
    <t>5 dias</t>
  </si>
  <si>
    <t>120 horas</t>
  </si>
  <si>
    <t>6 dias</t>
  </si>
  <si>
    <t>minutos</t>
  </si>
  <si>
    <t>segundos</t>
  </si>
  <si>
    <t>horas</t>
  </si>
  <si>
    <t>min a hs</t>
  </si>
  <si>
    <t>seg a hs</t>
  </si>
  <si>
    <t>total</t>
  </si>
  <si>
    <t>descomposicion</t>
  </si>
  <si>
    <t>dias</t>
  </si>
  <si>
    <t>hs a dia</t>
  </si>
  <si>
    <t>total horas</t>
  </si>
  <si>
    <t>prom dias</t>
  </si>
  <si>
    <t>horas activas</t>
  </si>
  <si>
    <t>24 dias son 576 hs</t>
  </si>
  <si>
    <t>20 dias son 480 hs</t>
  </si>
  <si>
    <t>6 dias son 144</t>
  </si>
  <si>
    <t>5 dias son 120</t>
  </si>
  <si>
    <t>prom</t>
  </si>
  <si>
    <t>Las camaras estuvieron activas por 19, 48 dias</t>
  </si>
  <si>
    <t>prom horas</t>
  </si>
  <si>
    <t>Hora inicio</t>
  </si>
  <si>
    <t>Hora fin</t>
  </si>
  <si>
    <t>Fechia inicio</t>
  </si>
  <si>
    <t>Fecha fin</t>
  </si>
  <si>
    <t>13 al 18 ago.</t>
  </si>
  <si>
    <t>20 al 25 ago.</t>
  </si>
  <si>
    <t>27 al 1 ago./sep.</t>
  </si>
  <si>
    <t>3 al 8 sep.</t>
  </si>
  <si>
    <t>Postintervención</t>
  </si>
  <si>
    <t>19 al 24 ago.</t>
  </si>
  <si>
    <t>26 al 31 ago.</t>
  </si>
  <si>
    <t>2 al 7 sep.</t>
  </si>
  <si>
    <t>10 al 15 sep.</t>
  </si>
  <si>
    <t>Preintervención</t>
  </si>
  <si>
    <t>Rafagas</t>
  </si>
  <si>
    <t>Min</t>
  </si>
  <si>
    <t>Seg</t>
  </si>
  <si>
    <t>Tiempo de acercamiento (min)</t>
  </si>
  <si>
    <t>Año</t>
  </si>
  <si>
    <t>1.5</t>
  </si>
  <si>
    <t xml:space="preserve">1.5 </t>
  </si>
  <si>
    <t>Polvorin Pista</t>
  </si>
  <si>
    <t>Casos</t>
  </si>
  <si>
    <t>Gatos sentados, parados estáticos, comiendo, etc</t>
  </si>
  <si>
    <t>TOTAL</t>
  </si>
  <si>
    <t>Arenal Grande centro</t>
  </si>
  <si>
    <t>Arenal Chico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</si>
</sst>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155CC"/>
        <bgColor indexed="64"/>
      </patternFill>
    </fill>
  </fills>
  <borders count="50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20" xfId="0" applyBorder="1"/>
    <xf numFmtId="0" fontId="0" fillId="0" borderId="8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/>
    <xf numFmtId="0" fontId="0" fillId="4" borderId="12" xfId="0" applyFill="1" applyBorder="1"/>
    <xf numFmtId="0" fontId="0" fillId="0" borderId="2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2" fillId="4" borderId="24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center" wrapText="1"/>
    </xf>
    <xf numFmtId="0" fontId="2" fillId="4" borderId="25" xfId="0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46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0" fillId="0" borderId="0" xfId="0" applyNumberFormat="1" applyBorder="1" applyAlignment="1">
      <alignment horizontal="center"/>
    </xf>
    <xf numFmtId="46" fontId="0" fillId="0" borderId="20" xfId="0" applyNumberFormat="1" applyBorder="1" applyAlignment="1">
      <alignment horizontal="left"/>
    </xf>
    <xf numFmtId="46" fontId="5" fillId="0" borderId="0" xfId="0" applyNumberFormat="1" applyFont="1" applyAlignment="1">
      <alignment horizontal="center"/>
    </xf>
    <xf numFmtId="46" fontId="5" fillId="0" borderId="0" xfId="0" applyNumberFormat="1" applyFont="1"/>
    <xf numFmtId="0" fontId="4" fillId="0" borderId="0" xfId="0" applyFont="1" applyBorder="1" applyAlignment="1">
      <alignment horizontal="center" vertical="center"/>
    </xf>
    <xf numFmtId="46" fontId="0" fillId="0" borderId="0" xfId="0" applyNumberFormat="1" applyBorder="1" applyAlignment="1">
      <alignment horizontal="left"/>
    </xf>
    <xf numFmtId="2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46" fontId="0" fillId="0" borderId="16" xfId="0" applyNumberFormat="1" applyBorder="1" applyAlignment="1">
      <alignment horizontal="left"/>
    </xf>
    <xf numFmtId="46" fontId="0" fillId="0" borderId="22" xfId="0" applyNumberFormat="1" applyBorder="1" applyAlignment="1">
      <alignment horizontal="left"/>
    </xf>
    <xf numFmtId="46" fontId="0" fillId="0" borderId="15" xfId="0" applyNumberFormat="1" applyBorder="1" applyAlignment="1">
      <alignment horizontal="left"/>
    </xf>
    <xf numFmtId="46" fontId="0" fillId="0" borderId="21" xfId="0" applyNumberFormat="1" applyBorder="1" applyAlignment="1">
      <alignment horizontal="left"/>
    </xf>
    <xf numFmtId="0" fontId="0" fillId="0" borderId="6" xfId="0" applyBorder="1" applyAlignment="1">
      <alignment horizontal="center"/>
    </xf>
    <xf numFmtId="2" fontId="0" fillId="0" borderId="46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15" xfId="0" applyFill="1" applyBorder="1" applyAlignment="1">
      <alignment horizontal="center"/>
    </xf>
    <xf numFmtId="164" fontId="0" fillId="0" borderId="41" xfId="0" applyNumberFormat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164" fontId="0" fillId="0" borderId="43" xfId="0" applyNumberForma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" fontId="0" fillId="0" borderId="3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0" fontId="0" fillId="0" borderId="45" xfId="0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5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" fontId="0" fillId="0" borderId="35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2" fontId="0" fillId="0" borderId="48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/>
    <xf numFmtId="0" fontId="0" fillId="0" borderId="21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37" xfId="0" applyNumberFormat="1" applyBorder="1" applyAlignment="1">
      <alignment horizontal="center"/>
    </xf>
    <xf numFmtId="2" fontId="0" fillId="0" borderId="49" xfId="0" applyNumberFormat="1" applyBorder="1" applyAlignment="1">
      <alignment horizontal="center" vertical="center"/>
    </xf>
    <xf numFmtId="0" fontId="0" fillId="0" borderId="34" xfId="0" applyBorder="1"/>
    <xf numFmtId="0" fontId="0" fillId="0" borderId="15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/>
    </xf>
    <xf numFmtId="2" fontId="0" fillId="0" borderId="0" xfId="0" applyNumberForma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4" borderId="0" xfId="0" applyFont="1" applyFill="1"/>
    <xf numFmtId="164" fontId="7" fillId="4" borderId="0" xfId="0" applyNumberFormat="1" applyFont="1" applyFill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8F78-1043-444F-8859-830038930ED4}">
  <dimension ref="A1:AA39"/>
  <sheetViews>
    <sheetView topLeftCell="G1" workbookViewId="0">
      <selection activeCell="M10" sqref="M10"/>
    </sheetView>
  </sheetViews>
  <sheetFormatPr baseColWidth="10" defaultRowHeight="15" x14ac:dyDescent="0.25"/>
  <cols>
    <col min="1" max="1" width="20.5703125" customWidth="1"/>
    <col min="2" max="2" width="13" customWidth="1"/>
    <col min="3" max="3" width="14.5703125" customWidth="1"/>
    <col min="4" max="4" width="12.28515625" customWidth="1"/>
    <col min="5" max="5" width="40.5703125" bestFit="1" customWidth="1"/>
    <col min="6" max="6" width="33.28515625" customWidth="1"/>
    <col min="7" max="11" width="13.85546875" customWidth="1"/>
    <col min="13" max="13" width="14" customWidth="1"/>
    <col min="16" max="17" width="17.5703125" customWidth="1"/>
    <col min="18" max="18" width="19.140625" bestFit="1" customWidth="1"/>
  </cols>
  <sheetData>
    <row r="1" spans="1:27" x14ac:dyDescent="0.25">
      <c r="A1" t="s">
        <v>0</v>
      </c>
    </row>
    <row r="3" spans="1:27" ht="15.75" thickBot="1" x14ac:dyDescent="0.3"/>
    <row r="4" spans="1:27" ht="41.25" customHeight="1" thickBot="1" x14ac:dyDescent="0.3">
      <c r="A4" s="35" t="s">
        <v>0</v>
      </c>
      <c r="B4" s="123" t="s">
        <v>1</v>
      </c>
      <c r="C4" s="124"/>
      <c r="D4" s="124"/>
      <c r="E4" s="124"/>
      <c r="F4" s="125"/>
      <c r="G4" s="120"/>
      <c r="H4" s="120"/>
      <c r="I4" s="120"/>
      <c r="J4" s="120"/>
      <c r="K4" s="120"/>
      <c r="L4" s="126" t="s">
        <v>75</v>
      </c>
      <c r="M4" s="127"/>
      <c r="N4" s="127"/>
      <c r="O4" s="128"/>
      <c r="P4" s="35" t="s">
        <v>85</v>
      </c>
      <c r="Q4" s="29"/>
      <c r="R4" s="30" t="s">
        <v>82</v>
      </c>
      <c r="S4" s="31" t="s">
        <v>80</v>
      </c>
      <c r="T4" s="32"/>
      <c r="U4" s="33"/>
      <c r="W4" s="30" t="s">
        <v>81</v>
      </c>
      <c r="X4" s="31" t="s">
        <v>83</v>
      </c>
      <c r="Y4" s="34"/>
      <c r="Z4" s="34"/>
      <c r="AA4" s="33"/>
    </row>
    <row r="5" spans="1:27" ht="15.75" thickBot="1" x14ac:dyDescent="0.3">
      <c r="A5" s="14"/>
      <c r="B5" s="36" t="s">
        <v>2</v>
      </c>
      <c r="C5" s="18" t="s">
        <v>74</v>
      </c>
      <c r="D5" s="19" t="s">
        <v>3</v>
      </c>
      <c r="E5" s="20" t="s">
        <v>38</v>
      </c>
      <c r="F5" s="44" t="s">
        <v>73</v>
      </c>
      <c r="G5" s="121" t="s">
        <v>169</v>
      </c>
      <c r="H5" s="121" t="s">
        <v>167</v>
      </c>
      <c r="I5" s="121" t="s">
        <v>170</v>
      </c>
      <c r="J5" s="45" t="s">
        <v>168</v>
      </c>
      <c r="K5" s="44"/>
      <c r="L5" s="21" t="s">
        <v>76</v>
      </c>
      <c r="M5" s="46" t="s">
        <v>79</v>
      </c>
      <c r="N5" s="22" t="s">
        <v>77</v>
      </c>
      <c r="O5" s="23" t="s">
        <v>78</v>
      </c>
      <c r="P5" s="45" t="s">
        <v>84</v>
      </c>
      <c r="Q5" s="12"/>
    </row>
    <row r="6" spans="1:27" ht="15.75" thickBot="1" x14ac:dyDescent="0.3">
      <c r="A6" s="10" t="s">
        <v>86</v>
      </c>
      <c r="B6" s="37"/>
      <c r="C6" s="1" t="s">
        <v>4</v>
      </c>
      <c r="D6" s="5" t="s">
        <v>5</v>
      </c>
      <c r="E6" s="13" t="s">
        <v>39</v>
      </c>
      <c r="F6" s="14"/>
      <c r="G6" s="24"/>
      <c r="H6" s="24"/>
      <c r="I6" s="24"/>
      <c r="J6" s="24"/>
      <c r="K6" s="24"/>
      <c r="L6" s="24"/>
      <c r="M6" s="15"/>
      <c r="N6" s="15"/>
      <c r="O6" s="25"/>
      <c r="P6" s="14"/>
    </row>
    <row r="7" spans="1:27" ht="15.75" thickBot="1" x14ac:dyDescent="0.3">
      <c r="A7" s="10"/>
      <c r="B7" s="37"/>
      <c r="C7" s="1" t="s">
        <v>4</v>
      </c>
      <c r="D7" s="6" t="s">
        <v>6</v>
      </c>
      <c r="E7" s="13" t="s">
        <v>40</v>
      </c>
      <c r="F7" s="10"/>
      <c r="G7" s="24"/>
      <c r="H7" s="24"/>
      <c r="I7" s="24"/>
      <c r="J7" s="24"/>
      <c r="K7" s="24"/>
      <c r="L7" s="24"/>
      <c r="M7" s="15"/>
      <c r="N7" s="15"/>
      <c r="O7" s="25"/>
      <c r="P7" s="10"/>
      <c r="R7" t="s">
        <v>87</v>
      </c>
      <c r="S7" s="47">
        <v>165.11293981481481</v>
      </c>
    </row>
    <row r="8" spans="1:27" ht="15.75" thickBot="1" x14ac:dyDescent="0.3">
      <c r="A8" s="10"/>
      <c r="B8" s="37"/>
      <c r="C8" s="1" t="s">
        <v>4</v>
      </c>
      <c r="D8" s="6" t="s">
        <v>7</v>
      </c>
      <c r="E8" s="13" t="s">
        <v>41</v>
      </c>
      <c r="F8" s="10"/>
      <c r="G8" s="24"/>
      <c r="H8" s="24"/>
      <c r="I8" s="24"/>
      <c r="J8" s="24"/>
      <c r="K8" s="24"/>
      <c r="L8" s="24"/>
      <c r="M8" s="15"/>
      <c r="N8" s="15"/>
      <c r="O8" s="25"/>
      <c r="P8" s="10"/>
    </row>
    <row r="9" spans="1:27" ht="15.75" thickBot="1" x14ac:dyDescent="0.3">
      <c r="A9" s="10"/>
      <c r="B9" s="37"/>
      <c r="C9" s="1" t="s">
        <v>4</v>
      </c>
      <c r="D9" s="6" t="s">
        <v>8</v>
      </c>
      <c r="E9" s="13" t="s">
        <v>42</v>
      </c>
      <c r="F9" s="10"/>
      <c r="G9" s="24"/>
      <c r="H9" s="24"/>
      <c r="I9" s="24"/>
      <c r="J9" s="24"/>
      <c r="K9" s="24"/>
      <c r="L9" s="24"/>
      <c r="M9" s="15"/>
      <c r="N9" s="15"/>
      <c r="O9" s="25"/>
      <c r="P9" s="10"/>
      <c r="R9" t="s">
        <v>88</v>
      </c>
      <c r="S9" s="47">
        <v>168.72516203703705</v>
      </c>
    </row>
    <row r="10" spans="1:27" ht="15.75" thickBot="1" x14ac:dyDescent="0.3">
      <c r="A10" s="10"/>
      <c r="B10" s="38"/>
      <c r="C10" s="2" t="s">
        <v>9</v>
      </c>
      <c r="D10" s="7" t="s">
        <v>10</v>
      </c>
      <c r="E10" s="13" t="s">
        <v>43</v>
      </c>
      <c r="F10" s="10"/>
      <c r="G10" s="24"/>
      <c r="H10" s="24"/>
      <c r="I10" s="24"/>
      <c r="J10" s="24"/>
      <c r="K10" s="24"/>
      <c r="L10" s="24"/>
      <c r="M10" s="15"/>
      <c r="N10" s="15"/>
      <c r="O10" s="25"/>
      <c r="P10" s="10"/>
    </row>
    <row r="11" spans="1:27" ht="15.75" thickBot="1" x14ac:dyDescent="0.3">
      <c r="A11" s="10"/>
      <c r="B11" s="37"/>
      <c r="C11" s="1" t="s">
        <v>4</v>
      </c>
      <c r="D11" s="6" t="s">
        <v>11</v>
      </c>
      <c r="E11" s="13" t="s">
        <v>44</v>
      </c>
      <c r="F11" s="10"/>
      <c r="G11" s="24"/>
      <c r="H11" s="24"/>
      <c r="I11" s="24"/>
      <c r="J11" s="24"/>
      <c r="K11" s="24"/>
      <c r="L11" s="24"/>
      <c r="M11" s="15"/>
      <c r="N11" s="15"/>
      <c r="O11" s="25"/>
      <c r="P11" s="10"/>
    </row>
    <row r="12" spans="1:27" ht="15.75" thickBot="1" x14ac:dyDescent="0.3">
      <c r="A12" s="10"/>
      <c r="B12" s="39"/>
      <c r="C12" s="3" t="s">
        <v>12</v>
      </c>
      <c r="D12" s="8" t="s">
        <v>13</v>
      </c>
      <c r="E12" s="13" t="s">
        <v>45</v>
      </c>
      <c r="F12" s="10"/>
      <c r="G12" s="24"/>
      <c r="H12" s="24"/>
      <c r="I12" s="24"/>
      <c r="J12" s="24"/>
      <c r="K12" s="24"/>
      <c r="L12" s="24"/>
      <c r="M12" s="15"/>
      <c r="N12" s="15"/>
      <c r="O12" s="25"/>
      <c r="P12" s="10"/>
    </row>
    <row r="13" spans="1:27" ht="15.75" thickBot="1" x14ac:dyDescent="0.3">
      <c r="A13" s="10"/>
      <c r="B13" s="38"/>
      <c r="C13" s="2" t="s">
        <v>9</v>
      </c>
      <c r="D13" s="7" t="s">
        <v>14</v>
      </c>
      <c r="E13" s="13" t="s">
        <v>46</v>
      </c>
      <c r="F13" s="10"/>
      <c r="G13" s="24"/>
      <c r="H13" s="24"/>
      <c r="I13" s="24"/>
      <c r="J13" s="24"/>
      <c r="K13" s="24"/>
      <c r="L13" s="24"/>
      <c r="M13" s="15"/>
      <c r="N13" s="15"/>
      <c r="O13" s="25"/>
      <c r="P13" s="10"/>
    </row>
    <row r="14" spans="1:27" ht="15.75" thickBot="1" x14ac:dyDescent="0.3">
      <c r="A14" s="10"/>
      <c r="B14" s="38"/>
      <c r="C14" s="2" t="s">
        <v>9</v>
      </c>
      <c r="D14" s="7" t="s">
        <v>15</v>
      </c>
      <c r="E14" s="13" t="s">
        <v>47</v>
      </c>
      <c r="F14" s="10"/>
      <c r="G14" s="24"/>
      <c r="H14" s="24"/>
      <c r="I14" s="24"/>
      <c r="J14" s="24"/>
      <c r="K14" s="24"/>
      <c r="L14" s="24"/>
      <c r="M14" s="15"/>
      <c r="N14" s="15"/>
      <c r="O14" s="25"/>
      <c r="P14" s="10"/>
    </row>
    <row r="15" spans="1:27" ht="15.75" thickBot="1" x14ac:dyDescent="0.3">
      <c r="A15" s="10"/>
      <c r="B15" s="39"/>
      <c r="C15" s="3" t="s">
        <v>12</v>
      </c>
      <c r="D15" s="8" t="s">
        <v>16</v>
      </c>
      <c r="E15" s="13" t="s">
        <v>48</v>
      </c>
      <c r="F15" s="10"/>
      <c r="G15" s="24"/>
      <c r="H15" s="24"/>
      <c r="I15" s="24"/>
      <c r="J15" s="24"/>
      <c r="K15" s="24"/>
      <c r="L15" s="24"/>
      <c r="M15" s="15"/>
      <c r="N15" s="15"/>
      <c r="O15" s="25"/>
      <c r="P15" s="10"/>
    </row>
    <row r="16" spans="1:27" ht="15.75" thickBot="1" x14ac:dyDescent="0.3">
      <c r="A16" s="10"/>
      <c r="B16" s="38"/>
      <c r="C16" s="2" t="s">
        <v>9</v>
      </c>
      <c r="D16" s="7" t="s">
        <v>17</v>
      </c>
      <c r="E16" s="13" t="s">
        <v>49</v>
      </c>
      <c r="F16" s="10"/>
      <c r="G16" s="24"/>
      <c r="H16" s="24"/>
      <c r="I16" s="24"/>
      <c r="J16" s="24"/>
      <c r="K16" s="24"/>
      <c r="L16" s="24"/>
      <c r="M16" s="15"/>
      <c r="N16" s="15"/>
      <c r="O16" s="25"/>
      <c r="P16" s="10"/>
    </row>
    <row r="17" spans="1:16" ht="15.75" thickBot="1" x14ac:dyDescent="0.3">
      <c r="A17" s="10"/>
      <c r="B17" s="37"/>
      <c r="C17" s="1" t="s">
        <v>4</v>
      </c>
      <c r="D17" s="6" t="s">
        <v>5</v>
      </c>
      <c r="E17" s="13" t="s">
        <v>50</v>
      </c>
      <c r="F17" s="10"/>
      <c r="G17" s="24"/>
      <c r="H17" s="24"/>
      <c r="I17" s="24"/>
      <c r="J17" s="24"/>
      <c r="K17" s="24"/>
      <c r="L17" s="24"/>
      <c r="M17" s="15"/>
      <c r="N17" s="15"/>
      <c r="O17" s="25"/>
      <c r="P17" s="10"/>
    </row>
    <row r="18" spans="1:16" ht="15.75" thickBot="1" x14ac:dyDescent="0.3">
      <c r="A18" s="10"/>
      <c r="B18" s="37"/>
      <c r="C18" s="1" t="s">
        <v>4</v>
      </c>
      <c r="D18" s="6" t="s">
        <v>18</v>
      </c>
      <c r="E18" s="13" t="s">
        <v>51</v>
      </c>
      <c r="F18" s="10"/>
      <c r="G18" s="24"/>
      <c r="H18" s="24"/>
      <c r="I18" s="24"/>
      <c r="J18" s="24"/>
      <c r="K18" s="24"/>
      <c r="L18" s="24"/>
      <c r="M18" s="15"/>
      <c r="N18" s="15"/>
      <c r="O18" s="25"/>
      <c r="P18" s="10"/>
    </row>
    <row r="19" spans="1:16" ht="15.75" thickBot="1" x14ac:dyDescent="0.3">
      <c r="A19" s="10"/>
      <c r="B19" s="40"/>
      <c r="C19" s="1" t="s">
        <v>4</v>
      </c>
      <c r="D19" s="6" t="s">
        <v>19</v>
      </c>
      <c r="E19" s="13" t="s">
        <v>52</v>
      </c>
      <c r="F19" s="10"/>
      <c r="G19" s="24"/>
      <c r="H19" s="24"/>
      <c r="I19" s="24"/>
      <c r="J19" s="24"/>
      <c r="K19" s="24"/>
      <c r="L19" s="24"/>
      <c r="M19" s="15"/>
      <c r="N19" s="15"/>
      <c r="O19" s="25"/>
      <c r="P19" s="10"/>
    </row>
    <row r="20" spans="1:16" ht="16.5" thickTop="1" thickBot="1" x14ac:dyDescent="0.3">
      <c r="A20" s="10"/>
      <c r="B20" s="41"/>
      <c r="C20" s="2" t="s">
        <v>9</v>
      </c>
      <c r="D20" s="7" t="s">
        <v>20</v>
      </c>
      <c r="E20" s="13" t="s">
        <v>53</v>
      </c>
      <c r="F20" s="10"/>
      <c r="G20" s="24"/>
      <c r="H20" s="24"/>
      <c r="I20" s="24"/>
      <c r="J20" s="24"/>
      <c r="K20" s="24"/>
      <c r="L20" s="24"/>
      <c r="M20" s="15"/>
      <c r="N20" s="15"/>
      <c r="O20" s="25"/>
      <c r="P20" s="10"/>
    </row>
    <row r="21" spans="1:16" ht="16.5" thickTop="1" thickBot="1" x14ac:dyDescent="0.3">
      <c r="A21" s="10"/>
      <c r="B21" s="42"/>
      <c r="C21" s="3" t="s">
        <v>12</v>
      </c>
      <c r="D21" s="8" t="s">
        <v>21</v>
      </c>
      <c r="E21" s="13" t="s">
        <v>54</v>
      </c>
      <c r="F21" s="10"/>
      <c r="G21" s="24"/>
      <c r="H21" s="24"/>
      <c r="I21" s="24"/>
      <c r="J21" s="24"/>
      <c r="K21" s="24"/>
      <c r="L21" s="24"/>
      <c r="M21" s="15"/>
      <c r="N21" s="15"/>
      <c r="O21" s="25"/>
      <c r="P21" s="10"/>
    </row>
    <row r="22" spans="1:16" ht="16.5" thickTop="1" thickBot="1" x14ac:dyDescent="0.3">
      <c r="A22" s="10"/>
      <c r="B22" s="42"/>
      <c r="C22" s="3" t="s">
        <v>12</v>
      </c>
      <c r="D22" s="8" t="s">
        <v>22</v>
      </c>
      <c r="E22" s="13" t="s">
        <v>55</v>
      </c>
      <c r="F22" s="10"/>
      <c r="G22" s="24"/>
      <c r="H22" s="24"/>
      <c r="I22" s="24"/>
      <c r="J22" s="24"/>
      <c r="K22" s="24"/>
      <c r="L22" s="24"/>
      <c r="M22" s="15"/>
      <c r="N22" s="15"/>
      <c r="O22" s="25"/>
      <c r="P22" s="10"/>
    </row>
    <row r="23" spans="1:16" ht="16.5" thickTop="1" thickBot="1" x14ac:dyDescent="0.3">
      <c r="A23" s="10"/>
      <c r="B23" s="41"/>
      <c r="C23" s="2" t="s">
        <v>9</v>
      </c>
      <c r="D23" s="7" t="s">
        <v>10</v>
      </c>
      <c r="E23" s="13" t="s">
        <v>56</v>
      </c>
      <c r="F23" s="10"/>
      <c r="G23" s="24"/>
      <c r="H23" s="24"/>
      <c r="I23" s="24"/>
      <c r="J23" s="24"/>
      <c r="K23" s="24"/>
      <c r="L23" s="24"/>
      <c r="M23" s="15"/>
      <c r="N23" s="15"/>
      <c r="O23" s="25"/>
      <c r="P23" s="10"/>
    </row>
    <row r="24" spans="1:16" ht="16.5" thickTop="1" thickBot="1" x14ac:dyDescent="0.3">
      <c r="A24" s="10"/>
      <c r="B24" s="41"/>
      <c r="C24" s="2" t="s">
        <v>9</v>
      </c>
      <c r="D24" s="7" t="s">
        <v>23</v>
      </c>
      <c r="E24" s="13" t="s">
        <v>57</v>
      </c>
      <c r="F24" s="10"/>
      <c r="G24" s="24"/>
      <c r="H24" s="24"/>
      <c r="I24" s="24"/>
      <c r="J24" s="24"/>
      <c r="K24" s="24"/>
      <c r="L24" s="24"/>
      <c r="M24" s="15"/>
      <c r="N24" s="15"/>
      <c r="O24" s="25"/>
      <c r="P24" s="10"/>
    </row>
    <row r="25" spans="1:16" ht="16.5" thickTop="1" thickBot="1" x14ac:dyDescent="0.3">
      <c r="A25" s="10"/>
      <c r="B25" s="42"/>
      <c r="C25" s="3" t="s">
        <v>12</v>
      </c>
      <c r="D25" s="8" t="s">
        <v>24</v>
      </c>
      <c r="E25" s="13" t="s">
        <v>58</v>
      </c>
      <c r="F25" s="10"/>
      <c r="G25" s="24"/>
      <c r="H25" s="24"/>
      <c r="I25" s="24"/>
      <c r="J25" s="24"/>
      <c r="K25" s="24"/>
      <c r="L25" s="24"/>
      <c r="M25" s="15"/>
      <c r="N25" s="15"/>
      <c r="O25" s="25"/>
      <c r="P25" s="10"/>
    </row>
    <row r="26" spans="1:16" ht="16.5" thickTop="1" thickBot="1" x14ac:dyDescent="0.3">
      <c r="A26" s="10"/>
      <c r="B26" s="40"/>
      <c r="C26" s="1" t="s">
        <v>4</v>
      </c>
      <c r="D26" s="6" t="s">
        <v>5</v>
      </c>
      <c r="E26" s="13" t="s">
        <v>59</v>
      </c>
      <c r="F26" s="10"/>
      <c r="G26" s="24"/>
      <c r="H26" s="24"/>
      <c r="I26" s="24"/>
      <c r="J26" s="24"/>
      <c r="K26" s="24"/>
      <c r="L26" s="24"/>
      <c r="M26" s="15"/>
      <c r="N26" s="15"/>
      <c r="O26" s="25"/>
      <c r="P26" s="10"/>
    </row>
    <row r="27" spans="1:16" ht="16.5" thickTop="1" thickBot="1" x14ac:dyDescent="0.3">
      <c r="A27" s="10"/>
      <c r="B27" s="40"/>
      <c r="C27" s="1" t="s">
        <v>4</v>
      </c>
      <c r="D27" s="6" t="s">
        <v>25</v>
      </c>
      <c r="E27" s="13" t="s">
        <v>60</v>
      </c>
      <c r="F27" s="10"/>
      <c r="G27" s="24"/>
      <c r="H27" s="24"/>
      <c r="I27" s="24"/>
      <c r="J27" s="24"/>
      <c r="K27" s="24"/>
      <c r="L27" s="24"/>
      <c r="M27" s="15"/>
      <c r="N27" s="15"/>
      <c r="O27" s="25"/>
      <c r="P27" s="10"/>
    </row>
    <row r="28" spans="1:16" ht="16.5" thickTop="1" thickBot="1" x14ac:dyDescent="0.3">
      <c r="A28" s="10"/>
      <c r="B28" s="40"/>
      <c r="C28" s="1" t="s">
        <v>4</v>
      </c>
      <c r="D28" s="6" t="s">
        <v>6</v>
      </c>
      <c r="E28" s="13" t="s">
        <v>61</v>
      </c>
      <c r="F28" s="10"/>
      <c r="G28" s="24"/>
      <c r="H28" s="24"/>
      <c r="I28" s="24"/>
      <c r="J28" s="24"/>
      <c r="K28" s="24"/>
      <c r="L28" s="24"/>
      <c r="M28" s="15"/>
      <c r="N28" s="15"/>
      <c r="O28" s="25"/>
      <c r="P28" s="10"/>
    </row>
    <row r="29" spans="1:16" ht="16.5" thickTop="1" thickBot="1" x14ac:dyDescent="0.3">
      <c r="A29" s="10"/>
      <c r="B29" s="41"/>
      <c r="C29" s="2" t="s">
        <v>9</v>
      </c>
      <c r="D29" s="7" t="s">
        <v>26</v>
      </c>
      <c r="E29" s="13" t="s">
        <v>62</v>
      </c>
      <c r="F29" s="10"/>
      <c r="G29" s="24"/>
      <c r="H29" s="24"/>
      <c r="I29" s="24"/>
      <c r="J29" s="24"/>
      <c r="K29" s="24"/>
      <c r="L29" s="24"/>
      <c r="M29" s="15"/>
      <c r="N29" s="15"/>
      <c r="O29" s="25"/>
      <c r="P29" s="10"/>
    </row>
    <row r="30" spans="1:16" ht="16.5" thickTop="1" thickBot="1" x14ac:dyDescent="0.3">
      <c r="A30" s="10"/>
      <c r="B30" s="42"/>
      <c r="C30" s="3" t="s">
        <v>12</v>
      </c>
      <c r="D30" s="8" t="s">
        <v>27</v>
      </c>
      <c r="E30" s="13" t="s">
        <v>63</v>
      </c>
      <c r="F30" s="10"/>
      <c r="G30" s="24"/>
      <c r="H30" s="24"/>
      <c r="I30" s="24"/>
      <c r="J30" s="24"/>
      <c r="K30" s="24"/>
      <c r="L30" s="24"/>
      <c r="M30" s="15"/>
      <c r="N30" s="15"/>
      <c r="O30" s="25"/>
      <c r="P30" s="10"/>
    </row>
    <row r="31" spans="1:16" ht="16.5" thickTop="1" thickBot="1" x14ac:dyDescent="0.3">
      <c r="A31" s="10"/>
      <c r="B31" s="41"/>
      <c r="C31" s="2" t="s">
        <v>9</v>
      </c>
      <c r="D31" s="7" t="s">
        <v>28</v>
      </c>
      <c r="E31" s="13" t="s">
        <v>64</v>
      </c>
      <c r="F31" s="10"/>
      <c r="G31" s="24"/>
      <c r="H31" s="24"/>
      <c r="I31" s="24"/>
      <c r="J31" s="24"/>
      <c r="K31" s="24"/>
      <c r="L31" s="24"/>
      <c r="M31" s="15"/>
      <c r="N31" s="15"/>
      <c r="O31" s="25"/>
      <c r="P31" s="10"/>
    </row>
    <row r="32" spans="1:16" ht="16.5" thickTop="1" thickBot="1" x14ac:dyDescent="0.3">
      <c r="A32" s="10"/>
      <c r="B32" s="43"/>
      <c r="C32" s="4" t="s">
        <v>9</v>
      </c>
      <c r="D32" s="9" t="s">
        <v>29</v>
      </c>
      <c r="E32" s="13" t="s">
        <v>65</v>
      </c>
      <c r="F32" s="10"/>
      <c r="G32" s="24"/>
      <c r="H32" s="24"/>
      <c r="I32" s="24"/>
      <c r="J32" s="24"/>
      <c r="K32" s="24"/>
      <c r="L32" s="24"/>
      <c r="M32" s="15"/>
      <c r="N32" s="15"/>
      <c r="O32" s="25"/>
      <c r="P32" s="10"/>
    </row>
    <row r="33" spans="1:16" ht="16.5" thickTop="1" thickBot="1" x14ac:dyDescent="0.3">
      <c r="A33" s="10"/>
      <c r="B33" s="42"/>
      <c r="C33" s="3" t="s">
        <v>12</v>
      </c>
      <c r="D33" s="8" t="s">
        <v>30</v>
      </c>
      <c r="E33" s="13" t="s">
        <v>66</v>
      </c>
      <c r="F33" s="10"/>
      <c r="G33" s="24"/>
      <c r="H33" s="24"/>
      <c r="I33" s="24"/>
      <c r="J33" s="24"/>
      <c r="K33" s="24"/>
      <c r="L33" s="24"/>
      <c r="M33" s="15"/>
      <c r="N33" s="15"/>
      <c r="O33" s="25"/>
      <c r="P33" s="10"/>
    </row>
    <row r="34" spans="1:16" ht="16.5" thickTop="1" thickBot="1" x14ac:dyDescent="0.3">
      <c r="A34" s="10"/>
      <c r="B34" s="41"/>
      <c r="C34" s="2" t="s">
        <v>9</v>
      </c>
      <c r="D34" s="7" t="s">
        <v>31</v>
      </c>
      <c r="E34" s="13" t="s">
        <v>67</v>
      </c>
      <c r="F34" s="10"/>
      <c r="G34" s="24"/>
      <c r="H34" s="24"/>
      <c r="I34" s="24"/>
      <c r="J34" s="24"/>
      <c r="K34" s="24"/>
      <c r="L34" s="24"/>
      <c r="M34" s="15"/>
      <c r="N34" s="15"/>
      <c r="O34" s="25"/>
      <c r="P34" s="10"/>
    </row>
    <row r="35" spans="1:16" ht="16.5" thickTop="1" thickBot="1" x14ac:dyDescent="0.3">
      <c r="A35" s="10"/>
      <c r="B35" s="41"/>
      <c r="C35" s="2" t="s">
        <v>9</v>
      </c>
      <c r="D35" s="7" t="s">
        <v>32</v>
      </c>
      <c r="E35" s="13" t="s">
        <v>68</v>
      </c>
      <c r="F35" s="10"/>
      <c r="G35" s="24"/>
      <c r="H35" s="24"/>
      <c r="I35" s="24"/>
      <c r="J35" s="24"/>
      <c r="K35" s="24"/>
      <c r="L35" s="24"/>
      <c r="M35" s="15"/>
      <c r="N35" s="15"/>
      <c r="O35" s="25"/>
      <c r="P35" s="10"/>
    </row>
    <row r="36" spans="1:16" ht="16.5" thickTop="1" thickBot="1" x14ac:dyDescent="0.3">
      <c r="A36" s="10"/>
      <c r="B36" s="40"/>
      <c r="C36" s="1" t="s">
        <v>33</v>
      </c>
      <c r="D36" s="6" t="s">
        <v>34</v>
      </c>
      <c r="E36" s="13" t="s">
        <v>69</v>
      </c>
      <c r="F36" s="10"/>
      <c r="G36" s="24"/>
      <c r="H36" s="24"/>
      <c r="I36" s="24"/>
      <c r="J36" s="24"/>
      <c r="K36" s="24"/>
      <c r="L36" s="24"/>
      <c r="M36" s="15"/>
      <c r="N36" s="15"/>
      <c r="O36" s="25"/>
      <c r="P36" s="10"/>
    </row>
    <row r="37" spans="1:16" ht="18.75" customHeight="1" thickTop="1" thickBot="1" x14ac:dyDescent="0.3">
      <c r="A37" s="10"/>
      <c r="B37" s="41"/>
      <c r="C37" s="2" t="s">
        <v>9</v>
      </c>
      <c r="D37" s="7" t="s">
        <v>35</v>
      </c>
      <c r="E37" s="13" t="s">
        <v>70</v>
      </c>
      <c r="F37" s="10"/>
      <c r="G37" s="24"/>
      <c r="H37" s="24"/>
      <c r="I37" s="24"/>
      <c r="J37" s="24"/>
      <c r="K37" s="24"/>
      <c r="L37" s="24"/>
      <c r="M37" s="15"/>
      <c r="N37" s="15"/>
      <c r="O37" s="25"/>
      <c r="P37" s="10"/>
    </row>
    <row r="38" spans="1:16" ht="16.5" thickTop="1" thickBot="1" x14ac:dyDescent="0.3">
      <c r="A38" s="10"/>
      <c r="B38" s="42"/>
      <c r="C38" s="3" t="s">
        <v>12</v>
      </c>
      <c r="D38" s="8" t="s">
        <v>36</v>
      </c>
      <c r="E38" s="13" t="s">
        <v>71</v>
      </c>
      <c r="F38" s="10"/>
      <c r="G38" s="24"/>
      <c r="H38" s="24"/>
      <c r="I38" s="24"/>
      <c r="J38" s="24"/>
      <c r="K38" s="24"/>
      <c r="L38" s="24"/>
      <c r="M38" s="15"/>
      <c r="N38" s="15"/>
      <c r="O38" s="25"/>
      <c r="P38" s="10"/>
    </row>
    <row r="39" spans="1:16" ht="16.5" thickTop="1" thickBot="1" x14ac:dyDescent="0.3">
      <c r="A39" s="11"/>
      <c r="B39" s="42"/>
      <c r="C39" s="3" t="s">
        <v>12</v>
      </c>
      <c r="D39" s="8" t="s">
        <v>37</v>
      </c>
      <c r="E39" s="16" t="s">
        <v>72</v>
      </c>
      <c r="F39" s="11"/>
      <c r="G39" s="26"/>
      <c r="H39" s="26"/>
      <c r="I39" s="26"/>
      <c r="J39" s="26"/>
      <c r="K39" s="26"/>
      <c r="L39" s="26"/>
      <c r="M39" s="27"/>
      <c r="N39" s="27"/>
      <c r="O39" s="28"/>
      <c r="P39" s="11"/>
    </row>
  </sheetData>
  <mergeCells count="2">
    <mergeCell ref="B4:F4"/>
    <mergeCell ref="L4:O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BF41-DD56-4616-B5A5-603B80521C2A}">
  <dimension ref="A1:AG56"/>
  <sheetViews>
    <sheetView tabSelected="1" workbookViewId="0">
      <selection activeCell="L14" sqref="L14"/>
    </sheetView>
  </sheetViews>
  <sheetFormatPr baseColWidth="10" defaultRowHeight="15" x14ac:dyDescent="0.25"/>
  <cols>
    <col min="1" max="1" width="11.42578125" style="29"/>
    <col min="2" max="2" width="9.85546875" bestFit="1" customWidth="1"/>
    <col min="3" max="3" width="31.28515625" bestFit="1" customWidth="1"/>
    <col min="4" max="4" width="14.140625" bestFit="1" customWidth="1"/>
    <col min="5" max="5" width="6.5703125" style="17" bestFit="1" customWidth="1"/>
    <col min="6" max="6" width="8.28515625" style="17" bestFit="1" customWidth="1"/>
    <col min="7" max="7" width="9.42578125" style="17" bestFit="1" customWidth="1"/>
    <col min="8" max="8" width="8.28515625" style="17" bestFit="1" customWidth="1"/>
    <col min="9" max="9" width="8.5703125" style="17" bestFit="1" customWidth="1"/>
    <col min="10" max="10" width="10.42578125" style="17" bestFit="1" customWidth="1"/>
    <col min="11" max="11" width="7.5703125" style="17" bestFit="1" customWidth="1"/>
    <col min="12" max="15" width="6.5703125" customWidth="1"/>
    <col min="16" max="16" width="6.5703125" style="29" customWidth="1"/>
    <col min="17" max="17" width="10.42578125" style="17" bestFit="1" customWidth="1"/>
    <col min="18" max="18" width="28" bestFit="1" customWidth="1"/>
    <col min="19" max="19" width="14.140625" bestFit="1" customWidth="1"/>
    <col min="20" max="20" width="5.85546875" style="17" bestFit="1" customWidth="1"/>
    <col min="21" max="21" width="8.28515625" style="17" bestFit="1" customWidth="1"/>
    <col min="22" max="22" width="9.42578125" style="17" bestFit="1" customWidth="1"/>
    <col min="23" max="23" width="8.28515625" style="17" bestFit="1" customWidth="1"/>
    <col min="24" max="24" width="7.85546875" style="17" bestFit="1" customWidth="1"/>
    <col min="25" max="25" width="15.5703125" style="17" bestFit="1" customWidth="1"/>
    <col min="26" max="26" width="12.7109375" bestFit="1" customWidth="1"/>
    <col min="28" max="28" width="12.5703125" bestFit="1" customWidth="1"/>
    <col min="29" max="29" width="11.5703125" bestFit="1" customWidth="1"/>
    <col min="30" max="30" width="13.5703125" bestFit="1" customWidth="1"/>
    <col min="32" max="32" width="19.140625" bestFit="1" customWidth="1"/>
    <col min="33" max="33" width="12.140625" bestFit="1" customWidth="1"/>
  </cols>
  <sheetData>
    <row r="1" spans="1:33" ht="27" customHeight="1" x14ac:dyDescent="0.25">
      <c r="B1" s="29" t="s">
        <v>142</v>
      </c>
      <c r="C1" s="49" t="s">
        <v>117</v>
      </c>
      <c r="D1" s="50"/>
      <c r="E1" s="56"/>
      <c r="F1" s="56"/>
      <c r="G1" s="56"/>
      <c r="H1" s="56"/>
      <c r="I1" s="56"/>
      <c r="J1" s="56"/>
      <c r="K1" s="48"/>
      <c r="L1" s="48"/>
      <c r="M1" s="48"/>
      <c r="N1" s="48"/>
      <c r="O1" s="48"/>
      <c r="P1" s="48"/>
      <c r="Q1" s="48" t="s">
        <v>142</v>
      </c>
      <c r="R1" s="49" t="s">
        <v>141</v>
      </c>
      <c r="S1" s="51"/>
      <c r="T1" s="61"/>
      <c r="U1" s="61"/>
      <c r="V1" s="61"/>
      <c r="W1" s="61"/>
      <c r="X1" s="61"/>
      <c r="Y1" s="61"/>
      <c r="Z1" s="15"/>
    </row>
    <row r="2" spans="1:33" ht="15.75" thickBot="1" x14ac:dyDescent="0.3">
      <c r="C2" s="24"/>
      <c r="D2" s="25"/>
      <c r="E2" s="61"/>
      <c r="F2" s="69" t="s">
        <v>154</v>
      </c>
      <c r="G2" s="61"/>
      <c r="H2" s="129" t="s">
        <v>150</v>
      </c>
      <c r="I2" s="129"/>
      <c r="J2" s="129"/>
      <c r="K2" s="62" t="s">
        <v>155</v>
      </c>
      <c r="R2" s="24"/>
      <c r="S2" s="25"/>
      <c r="T2" s="61"/>
      <c r="U2" s="61"/>
      <c r="V2" s="61"/>
      <c r="W2" s="61"/>
      <c r="X2" s="61"/>
      <c r="Y2" s="61"/>
      <c r="Z2" s="15"/>
    </row>
    <row r="3" spans="1:33" ht="15.75" thickBot="1" x14ac:dyDescent="0.3">
      <c r="C3" s="24"/>
      <c r="D3" s="25"/>
      <c r="E3" s="61" t="s">
        <v>150</v>
      </c>
      <c r="F3" s="61" t="s">
        <v>148</v>
      </c>
      <c r="G3" s="61" t="s">
        <v>149</v>
      </c>
      <c r="H3" s="82" t="s">
        <v>151</v>
      </c>
      <c r="I3" s="92" t="s">
        <v>152</v>
      </c>
      <c r="J3" s="77" t="s">
        <v>157</v>
      </c>
      <c r="K3" s="71" t="s">
        <v>156</v>
      </c>
      <c r="L3" s="60"/>
      <c r="M3" s="60"/>
      <c r="N3" s="60"/>
      <c r="O3" s="60"/>
      <c r="P3" s="115"/>
      <c r="R3" s="24"/>
      <c r="S3" s="25"/>
      <c r="T3" s="61" t="s">
        <v>150</v>
      </c>
      <c r="U3" s="61" t="s">
        <v>148</v>
      </c>
      <c r="V3" s="61" t="s">
        <v>149</v>
      </c>
      <c r="W3" s="82" t="s">
        <v>151</v>
      </c>
      <c r="X3" s="83" t="s">
        <v>152</v>
      </c>
      <c r="Y3" s="71" t="s">
        <v>157</v>
      </c>
      <c r="Z3" s="119" t="s">
        <v>156</v>
      </c>
      <c r="AF3" t="s">
        <v>87</v>
      </c>
      <c r="AG3" s="47">
        <v>165.11293981481481</v>
      </c>
    </row>
    <row r="4" spans="1:33" x14ac:dyDescent="0.25">
      <c r="A4" s="29">
        <v>1</v>
      </c>
      <c r="B4" s="63">
        <v>18</v>
      </c>
      <c r="C4" s="64" t="s">
        <v>89</v>
      </c>
      <c r="D4" s="65">
        <v>4.9325810185185182</v>
      </c>
      <c r="E4" s="93">
        <v>118</v>
      </c>
      <c r="F4" s="93">
        <v>22</v>
      </c>
      <c r="G4" s="93">
        <v>55</v>
      </c>
      <c r="H4" s="94">
        <f t="shared" ref="H4:H37" si="0">F4/60</f>
        <v>0.36666666666666664</v>
      </c>
      <c r="I4" s="95">
        <f t="shared" ref="I4:I37" si="1">G4/3600</f>
        <v>1.5277777777777777E-2</v>
      </c>
      <c r="J4" s="78">
        <f t="shared" ref="J4:J37" si="2">E4+H4+I4</f>
        <v>118.38194444444444</v>
      </c>
      <c r="K4" s="72">
        <f>J4/24</f>
        <v>4.9325810185185182</v>
      </c>
      <c r="L4" s="58"/>
      <c r="M4" s="58"/>
      <c r="N4" s="58"/>
      <c r="O4" s="58"/>
      <c r="P4" s="63">
        <v>1</v>
      </c>
      <c r="Q4" s="101">
        <v>18</v>
      </c>
      <c r="R4" s="64" t="s">
        <v>118</v>
      </c>
      <c r="S4" s="67">
        <v>4.9946875000000004</v>
      </c>
      <c r="T4" s="102">
        <v>119</v>
      </c>
      <c r="U4" s="102">
        <v>52</v>
      </c>
      <c r="V4" s="103">
        <v>21</v>
      </c>
      <c r="W4" s="94">
        <f t="shared" ref="W4:W37" si="3">U4/60</f>
        <v>0.8666666666666667</v>
      </c>
      <c r="X4" s="104">
        <f t="shared" ref="X4:X37" si="4">V4/3600</f>
        <v>5.8333333333333336E-3</v>
      </c>
      <c r="Y4" s="105">
        <f t="shared" ref="Y4:Y37" si="5">SUM(T4,W4,X4)</f>
        <v>119.87249999999999</v>
      </c>
      <c r="Z4" s="106">
        <f t="shared" ref="Z4:Z37" si="6">Y4/24</f>
        <v>4.9946874999999995</v>
      </c>
      <c r="AA4" s="107"/>
    </row>
    <row r="5" spans="1:33" x14ac:dyDescent="0.25">
      <c r="A5" s="29">
        <v>2</v>
      </c>
      <c r="B5" s="13">
        <v>28</v>
      </c>
      <c r="C5" s="24" t="s">
        <v>90</v>
      </c>
      <c r="D5" s="53">
        <v>4.9015972222222226</v>
      </c>
      <c r="E5" s="96">
        <v>117</v>
      </c>
      <c r="F5" s="96">
        <v>38</v>
      </c>
      <c r="G5" s="96">
        <v>18</v>
      </c>
      <c r="H5" s="86">
        <f t="shared" si="0"/>
        <v>0.6333333333333333</v>
      </c>
      <c r="I5" s="97">
        <f t="shared" si="1"/>
        <v>5.0000000000000001E-3</v>
      </c>
      <c r="J5" s="79">
        <f t="shared" si="2"/>
        <v>117.63833333333334</v>
      </c>
      <c r="K5" s="73">
        <f t="shared" ref="K5:K37" si="7">J5/24</f>
        <v>4.9015972222222226</v>
      </c>
      <c r="L5" s="58"/>
      <c r="M5" s="58"/>
      <c r="N5" s="58"/>
      <c r="O5" s="58"/>
      <c r="P5" s="13">
        <v>2</v>
      </c>
      <c r="Q5" s="52">
        <v>28</v>
      </c>
      <c r="R5" s="24" t="s">
        <v>120</v>
      </c>
      <c r="S5" s="57">
        <v>4.9800231481481481</v>
      </c>
      <c r="T5" s="84">
        <v>119</v>
      </c>
      <c r="U5" s="84">
        <v>31</v>
      </c>
      <c r="V5" s="85">
        <v>14</v>
      </c>
      <c r="W5" s="86">
        <f t="shared" si="3"/>
        <v>0.51666666666666672</v>
      </c>
      <c r="X5" s="87">
        <f t="shared" si="4"/>
        <v>3.8888888888888888E-3</v>
      </c>
      <c r="Y5" s="88">
        <f t="shared" si="5"/>
        <v>119.52055555555556</v>
      </c>
      <c r="Z5" s="70">
        <f t="shared" si="6"/>
        <v>4.9800231481481481</v>
      </c>
      <c r="AA5" s="108"/>
      <c r="AF5" t="s">
        <v>88</v>
      </c>
      <c r="AG5" s="47">
        <v>168.72516203703705</v>
      </c>
    </row>
    <row r="6" spans="1:33" x14ac:dyDescent="0.25">
      <c r="A6" s="29">
        <v>3</v>
      </c>
      <c r="B6" s="13">
        <v>26</v>
      </c>
      <c r="C6" s="24" t="s">
        <v>91</v>
      </c>
      <c r="D6" s="53">
        <v>4.8788310185185191</v>
      </c>
      <c r="E6" s="96">
        <v>117</v>
      </c>
      <c r="F6" s="96">
        <v>5</v>
      </c>
      <c r="G6" s="96">
        <v>31</v>
      </c>
      <c r="H6" s="86">
        <f t="shared" si="0"/>
        <v>8.3333333333333329E-2</v>
      </c>
      <c r="I6" s="97">
        <f t="shared" si="1"/>
        <v>8.611111111111111E-3</v>
      </c>
      <c r="J6" s="79">
        <f t="shared" si="2"/>
        <v>117.09194444444444</v>
      </c>
      <c r="K6" s="73">
        <f t="shared" si="7"/>
        <v>4.8788310185185182</v>
      </c>
      <c r="L6" s="58"/>
      <c r="M6" s="58"/>
      <c r="N6" s="58"/>
      <c r="O6" s="58"/>
      <c r="P6" s="13">
        <v>3</v>
      </c>
      <c r="Q6" s="52">
        <v>26</v>
      </c>
      <c r="R6" s="24" t="s">
        <v>119</v>
      </c>
      <c r="S6" s="57">
        <v>4.9868865740740747</v>
      </c>
      <c r="T6" s="84">
        <v>119</v>
      </c>
      <c r="U6" s="84">
        <v>41</v>
      </c>
      <c r="V6" s="85">
        <v>7</v>
      </c>
      <c r="W6" s="86">
        <f t="shared" si="3"/>
        <v>0.68333333333333335</v>
      </c>
      <c r="X6" s="87">
        <f t="shared" si="4"/>
        <v>1.9444444444444444E-3</v>
      </c>
      <c r="Y6" s="88">
        <f t="shared" si="5"/>
        <v>119.68527777777778</v>
      </c>
      <c r="Z6" s="70">
        <f t="shared" si="6"/>
        <v>4.9868865740740747</v>
      </c>
      <c r="AA6" s="108"/>
    </row>
    <row r="7" spans="1:33" x14ac:dyDescent="0.25">
      <c r="A7" s="29">
        <v>4</v>
      </c>
      <c r="B7" s="13">
        <v>24</v>
      </c>
      <c r="C7" s="24" t="s">
        <v>92</v>
      </c>
      <c r="D7" s="53">
        <v>4.8498032407407408</v>
      </c>
      <c r="E7" s="96">
        <v>116</v>
      </c>
      <c r="F7" s="96">
        <v>23</v>
      </c>
      <c r="G7" s="96">
        <v>43</v>
      </c>
      <c r="H7" s="86">
        <f t="shared" si="0"/>
        <v>0.38333333333333336</v>
      </c>
      <c r="I7" s="97">
        <f t="shared" si="1"/>
        <v>1.1944444444444445E-2</v>
      </c>
      <c r="J7" s="79">
        <f t="shared" si="2"/>
        <v>116.39527777777778</v>
      </c>
      <c r="K7" s="73">
        <f t="shared" si="7"/>
        <v>4.8498032407407408</v>
      </c>
      <c r="L7" s="58"/>
      <c r="M7" s="58"/>
      <c r="N7" s="58"/>
      <c r="O7" s="58"/>
      <c r="P7" s="13">
        <v>4</v>
      </c>
      <c r="Q7" s="52">
        <v>24</v>
      </c>
      <c r="R7" s="24" t="s">
        <v>122</v>
      </c>
      <c r="S7" s="57">
        <v>4.8270023148148153</v>
      </c>
      <c r="T7" s="84">
        <v>115</v>
      </c>
      <c r="U7" s="84">
        <v>50</v>
      </c>
      <c r="V7" s="85">
        <v>53</v>
      </c>
      <c r="W7" s="86">
        <f t="shared" si="3"/>
        <v>0.83333333333333337</v>
      </c>
      <c r="X7" s="87">
        <f t="shared" si="4"/>
        <v>1.4722222222222222E-2</v>
      </c>
      <c r="Y7" s="88">
        <f t="shared" si="5"/>
        <v>115.84805555555555</v>
      </c>
      <c r="Z7" s="70">
        <f t="shared" si="6"/>
        <v>4.8270023148148145</v>
      </c>
      <c r="AA7" s="108"/>
    </row>
    <row r="8" spans="1:33" x14ac:dyDescent="0.25">
      <c r="A8" s="29">
        <v>5</v>
      </c>
      <c r="B8" s="13">
        <v>21</v>
      </c>
      <c r="C8" s="24" t="s">
        <v>93</v>
      </c>
      <c r="D8" s="53">
        <v>4.8327314814814812</v>
      </c>
      <c r="E8" s="96">
        <v>115</v>
      </c>
      <c r="F8" s="96">
        <v>59</v>
      </c>
      <c r="G8" s="96">
        <v>8</v>
      </c>
      <c r="H8" s="86">
        <f t="shared" si="0"/>
        <v>0.98333333333333328</v>
      </c>
      <c r="I8" s="97">
        <f t="shared" si="1"/>
        <v>2.2222222222222222E-3</v>
      </c>
      <c r="J8" s="79">
        <f t="shared" si="2"/>
        <v>115.98555555555555</v>
      </c>
      <c r="K8" s="73">
        <f t="shared" si="7"/>
        <v>4.8327314814814812</v>
      </c>
      <c r="L8" s="58" t="s">
        <v>158</v>
      </c>
      <c r="M8" s="58"/>
      <c r="N8" s="58" t="s">
        <v>166</v>
      </c>
      <c r="O8" s="58"/>
      <c r="P8" s="13">
        <v>5</v>
      </c>
      <c r="Q8" s="52">
        <v>21</v>
      </c>
      <c r="R8" s="24" t="s">
        <v>123</v>
      </c>
      <c r="S8" s="57">
        <v>4.8217824074074072</v>
      </c>
      <c r="T8" s="84">
        <v>115</v>
      </c>
      <c r="U8" s="84">
        <v>43</v>
      </c>
      <c r="V8" s="85">
        <v>22</v>
      </c>
      <c r="W8" s="86">
        <f t="shared" si="3"/>
        <v>0.71666666666666667</v>
      </c>
      <c r="X8" s="87">
        <f t="shared" si="4"/>
        <v>6.1111111111111114E-3</v>
      </c>
      <c r="Y8" s="88">
        <f t="shared" si="5"/>
        <v>115.72277777777778</v>
      </c>
      <c r="Z8" s="70">
        <f t="shared" si="6"/>
        <v>4.8217824074074072</v>
      </c>
      <c r="AA8" s="108"/>
      <c r="AB8" s="59">
        <f>AVERAGE(Z4:Z13)</f>
        <v>4.9061909722222223</v>
      </c>
      <c r="AC8" s="59"/>
      <c r="AD8" s="59">
        <f>AVERAGE(Y4:Y13)</f>
        <v>117.74858333333334</v>
      </c>
      <c r="AE8" s="59"/>
    </row>
    <row r="9" spans="1:33" x14ac:dyDescent="0.25">
      <c r="A9" s="29">
        <v>6</v>
      </c>
      <c r="B9" s="13">
        <v>16</v>
      </c>
      <c r="C9" s="24" t="s">
        <v>94</v>
      </c>
      <c r="D9" s="53">
        <v>4.8194675925925923</v>
      </c>
      <c r="E9" s="96">
        <v>115</v>
      </c>
      <c r="F9" s="96">
        <v>40</v>
      </c>
      <c r="G9" s="96">
        <v>2</v>
      </c>
      <c r="H9" s="86">
        <f t="shared" si="0"/>
        <v>0.66666666666666663</v>
      </c>
      <c r="I9" s="97">
        <f t="shared" si="1"/>
        <v>5.5555555555555556E-4</v>
      </c>
      <c r="J9" s="79">
        <f t="shared" si="2"/>
        <v>115.66722222222222</v>
      </c>
      <c r="K9" s="73">
        <f t="shared" si="7"/>
        <v>4.8194675925925923</v>
      </c>
      <c r="L9" s="58">
        <f>AVERAGE(K4:K13)</f>
        <v>4.795993055555555</v>
      </c>
      <c r="M9" s="58"/>
      <c r="N9" s="58">
        <f>AVERAGE(J4:J13)</f>
        <v>115.10383333333334</v>
      </c>
      <c r="O9" s="58"/>
      <c r="P9" s="13">
        <v>6</v>
      </c>
      <c r="Q9" s="52">
        <v>16</v>
      </c>
      <c r="R9" s="24" t="s">
        <v>124</v>
      </c>
      <c r="S9" s="57">
        <v>4.8124305555555553</v>
      </c>
      <c r="T9" s="84">
        <v>115</v>
      </c>
      <c r="U9" s="84">
        <v>29</v>
      </c>
      <c r="V9" s="85">
        <v>54</v>
      </c>
      <c r="W9" s="86">
        <f t="shared" si="3"/>
        <v>0.48333333333333334</v>
      </c>
      <c r="X9" s="87">
        <f t="shared" si="4"/>
        <v>1.4999999999999999E-2</v>
      </c>
      <c r="Y9" s="88">
        <f t="shared" si="5"/>
        <v>115.49833333333333</v>
      </c>
      <c r="Z9" s="70">
        <f t="shared" si="6"/>
        <v>4.8124305555555553</v>
      </c>
      <c r="AA9" s="108"/>
      <c r="AF9" t="s">
        <v>145</v>
      </c>
      <c r="AG9" t="s">
        <v>146</v>
      </c>
    </row>
    <row r="10" spans="1:33" x14ac:dyDescent="0.25">
      <c r="A10" s="29">
        <v>7</v>
      </c>
      <c r="B10" s="13">
        <v>9</v>
      </c>
      <c r="C10" s="24" t="s">
        <v>95</v>
      </c>
      <c r="D10" s="53">
        <v>4.7293981481481486</v>
      </c>
      <c r="E10" s="96">
        <v>113</v>
      </c>
      <c r="F10" s="96">
        <v>30</v>
      </c>
      <c r="G10" s="96">
        <v>20</v>
      </c>
      <c r="H10" s="86">
        <f t="shared" si="0"/>
        <v>0.5</v>
      </c>
      <c r="I10" s="97">
        <f t="shared" si="1"/>
        <v>5.5555555555555558E-3</v>
      </c>
      <c r="J10" s="79">
        <f t="shared" si="2"/>
        <v>113.50555555555556</v>
      </c>
      <c r="K10" s="73">
        <f t="shared" si="7"/>
        <v>4.7293981481481486</v>
      </c>
      <c r="L10" s="58"/>
      <c r="M10" s="58"/>
      <c r="N10" s="58"/>
      <c r="O10" s="58"/>
      <c r="P10" s="13">
        <v>7</v>
      </c>
      <c r="Q10" s="52">
        <v>9</v>
      </c>
      <c r="R10" s="24" t="s">
        <v>13</v>
      </c>
      <c r="S10" s="57">
        <v>4.8023726851851851</v>
      </c>
      <c r="T10" s="84">
        <v>115</v>
      </c>
      <c r="U10" s="84">
        <v>15</v>
      </c>
      <c r="V10" s="85">
        <v>25</v>
      </c>
      <c r="W10" s="86">
        <f t="shared" si="3"/>
        <v>0.25</v>
      </c>
      <c r="X10" s="87">
        <f t="shared" si="4"/>
        <v>6.9444444444444441E-3</v>
      </c>
      <c r="Y10" s="88">
        <f t="shared" si="5"/>
        <v>115.25694444444444</v>
      </c>
      <c r="Z10" s="70">
        <f t="shared" si="6"/>
        <v>4.8023726851851851</v>
      </c>
      <c r="AA10" s="108"/>
      <c r="AF10" t="s">
        <v>147</v>
      </c>
      <c r="AG10">
        <v>148</v>
      </c>
    </row>
    <row r="11" spans="1:33" x14ac:dyDescent="0.25">
      <c r="A11" s="29">
        <v>8</v>
      </c>
      <c r="B11" s="13">
        <v>2</v>
      </c>
      <c r="C11" s="24" t="s">
        <v>46</v>
      </c>
      <c r="D11" s="53">
        <v>4.6959953703703698</v>
      </c>
      <c r="E11" s="96">
        <v>112</v>
      </c>
      <c r="F11" s="96">
        <v>42</v>
      </c>
      <c r="G11" s="96">
        <v>14</v>
      </c>
      <c r="H11" s="86">
        <f t="shared" si="0"/>
        <v>0.7</v>
      </c>
      <c r="I11" s="97">
        <f t="shared" si="1"/>
        <v>3.8888888888888888E-3</v>
      </c>
      <c r="J11" s="79">
        <f t="shared" si="2"/>
        <v>112.7038888888889</v>
      </c>
      <c r="K11" s="73">
        <f t="shared" si="7"/>
        <v>4.6959953703703707</v>
      </c>
      <c r="L11" s="58"/>
      <c r="M11" s="58"/>
      <c r="N11" s="58"/>
      <c r="O11" s="58"/>
      <c r="P11" s="13">
        <v>8</v>
      </c>
      <c r="Q11" s="52">
        <v>2</v>
      </c>
      <c r="R11" s="24" t="s">
        <v>46</v>
      </c>
      <c r="S11" s="57">
        <v>4.9459259259259261</v>
      </c>
      <c r="T11" s="84">
        <v>118</v>
      </c>
      <c r="U11" s="84">
        <v>42</v>
      </c>
      <c r="V11" s="85">
        <v>8</v>
      </c>
      <c r="W11" s="86">
        <f t="shared" si="3"/>
        <v>0.7</v>
      </c>
      <c r="X11" s="87">
        <f t="shared" si="4"/>
        <v>2.2222222222222222E-3</v>
      </c>
      <c r="Y11" s="88">
        <f t="shared" si="5"/>
        <v>118.70222222222222</v>
      </c>
      <c r="Z11" s="70">
        <f t="shared" si="6"/>
        <v>4.9459259259259261</v>
      </c>
      <c r="AA11" s="108"/>
    </row>
    <row r="12" spans="1:33" x14ac:dyDescent="0.25">
      <c r="A12" s="29">
        <v>9</v>
      </c>
      <c r="B12" s="13">
        <v>4</v>
      </c>
      <c r="C12" s="24" t="s">
        <v>96</v>
      </c>
      <c r="D12" s="53">
        <v>4.6722800925925929</v>
      </c>
      <c r="E12" s="96">
        <v>112</v>
      </c>
      <c r="F12" s="96">
        <v>8</v>
      </c>
      <c r="G12" s="96">
        <v>5</v>
      </c>
      <c r="H12" s="86">
        <f t="shared" si="0"/>
        <v>0.13333333333333333</v>
      </c>
      <c r="I12" s="97">
        <f t="shared" si="1"/>
        <v>1.3888888888888889E-3</v>
      </c>
      <c r="J12" s="79">
        <f t="shared" si="2"/>
        <v>112.13472222222222</v>
      </c>
      <c r="K12" s="73">
        <f t="shared" si="7"/>
        <v>4.6722800925925929</v>
      </c>
      <c r="L12" s="58"/>
      <c r="M12" s="58"/>
      <c r="N12" s="58"/>
      <c r="O12" s="58"/>
      <c r="P12" s="13">
        <v>9</v>
      </c>
      <c r="Q12" s="52">
        <v>4</v>
      </c>
      <c r="R12" s="24" t="s">
        <v>121</v>
      </c>
      <c r="S12" s="57">
        <v>4.9538773148148145</v>
      </c>
      <c r="T12" s="84">
        <v>118</v>
      </c>
      <c r="U12" s="84">
        <v>53</v>
      </c>
      <c r="V12" s="85">
        <v>35</v>
      </c>
      <c r="W12" s="86">
        <f t="shared" si="3"/>
        <v>0.8833333333333333</v>
      </c>
      <c r="X12" s="87">
        <f t="shared" si="4"/>
        <v>9.7222222222222224E-3</v>
      </c>
      <c r="Y12" s="88">
        <f t="shared" si="5"/>
        <v>118.89305555555556</v>
      </c>
      <c r="Z12" s="70">
        <f t="shared" si="6"/>
        <v>4.9538773148148154</v>
      </c>
      <c r="AA12" s="108"/>
    </row>
    <row r="13" spans="1:33" ht="15.75" thickBot="1" x14ac:dyDescent="0.3">
      <c r="A13" s="29">
        <v>10</v>
      </c>
      <c r="B13" s="16">
        <v>5</v>
      </c>
      <c r="C13" s="26" t="s">
        <v>97</v>
      </c>
      <c r="D13" s="66">
        <v>4.6472453703703707</v>
      </c>
      <c r="E13" s="98">
        <v>111</v>
      </c>
      <c r="F13" s="98">
        <v>32</v>
      </c>
      <c r="G13" s="98">
        <v>2</v>
      </c>
      <c r="H13" s="89">
        <f t="shared" si="0"/>
        <v>0.53333333333333333</v>
      </c>
      <c r="I13" s="99">
        <f t="shared" si="1"/>
        <v>5.5555555555555556E-4</v>
      </c>
      <c r="J13" s="80">
        <f t="shared" si="2"/>
        <v>111.53388888888888</v>
      </c>
      <c r="K13" s="74">
        <f t="shared" si="7"/>
        <v>4.6472453703703698</v>
      </c>
      <c r="L13" s="58"/>
      <c r="M13" s="58"/>
      <c r="N13" s="58"/>
      <c r="O13" s="58"/>
      <c r="P13" s="16">
        <v>10</v>
      </c>
      <c r="Q13" s="109">
        <v>5</v>
      </c>
      <c r="R13" s="26" t="s">
        <v>97</v>
      </c>
      <c r="S13" s="68">
        <v>4.9369212962962967</v>
      </c>
      <c r="T13" s="110">
        <v>118</v>
      </c>
      <c r="U13" s="110">
        <v>29</v>
      </c>
      <c r="V13" s="111">
        <v>10</v>
      </c>
      <c r="W13" s="89">
        <f t="shared" si="3"/>
        <v>0.48333333333333334</v>
      </c>
      <c r="X13" s="90">
        <f t="shared" si="4"/>
        <v>2.7777777777777779E-3</v>
      </c>
      <c r="Y13" s="91">
        <f t="shared" si="5"/>
        <v>118.48611111111111</v>
      </c>
      <c r="Z13" s="112">
        <f t="shared" si="6"/>
        <v>4.9369212962962967</v>
      </c>
      <c r="AA13" s="113"/>
    </row>
    <row r="14" spans="1:33" x14ac:dyDescent="0.25">
      <c r="A14" s="29">
        <v>11</v>
      </c>
      <c r="B14" s="63">
        <v>15</v>
      </c>
      <c r="C14" s="64" t="s">
        <v>98</v>
      </c>
      <c r="D14" s="65">
        <v>5.0108333333333333</v>
      </c>
      <c r="E14" s="93">
        <v>120</v>
      </c>
      <c r="F14" s="93">
        <v>15</v>
      </c>
      <c r="G14" s="93">
        <v>36</v>
      </c>
      <c r="H14" s="94">
        <f t="shared" si="0"/>
        <v>0.25</v>
      </c>
      <c r="I14" s="95">
        <f t="shared" si="1"/>
        <v>0.01</v>
      </c>
      <c r="J14" s="78">
        <f t="shared" si="2"/>
        <v>120.26</v>
      </c>
      <c r="K14" s="72">
        <f t="shared" si="7"/>
        <v>5.0108333333333333</v>
      </c>
      <c r="L14" s="58"/>
      <c r="M14" s="58"/>
      <c r="N14" s="58"/>
      <c r="O14" s="58"/>
      <c r="P14" s="63">
        <v>11</v>
      </c>
      <c r="Q14" s="114">
        <v>15</v>
      </c>
      <c r="R14" s="64" t="s">
        <v>130</v>
      </c>
      <c r="S14" s="67">
        <v>4.9902893518518523</v>
      </c>
      <c r="T14" s="102">
        <v>119</v>
      </c>
      <c r="U14" s="102">
        <v>46</v>
      </c>
      <c r="V14" s="103">
        <v>1</v>
      </c>
      <c r="W14" s="94">
        <f t="shared" si="3"/>
        <v>0.76666666666666672</v>
      </c>
      <c r="X14" s="104">
        <f t="shared" si="4"/>
        <v>2.7777777777777778E-4</v>
      </c>
      <c r="Y14" s="105">
        <f t="shared" si="5"/>
        <v>119.76694444444445</v>
      </c>
      <c r="Z14" s="106">
        <f t="shared" si="6"/>
        <v>4.9902893518518523</v>
      </c>
      <c r="AA14" s="107"/>
    </row>
    <row r="15" spans="1:33" x14ac:dyDescent="0.25">
      <c r="A15" s="29">
        <v>12</v>
      </c>
      <c r="B15" s="13">
        <v>19</v>
      </c>
      <c r="C15" s="24" t="s">
        <v>104</v>
      </c>
      <c r="D15" s="53">
        <v>4.7849074074074069</v>
      </c>
      <c r="E15" s="96">
        <v>114</v>
      </c>
      <c r="F15" s="96">
        <v>50</v>
      </c>
      <c r="G15" s="96">
        <v>16</v>
      </c>
      <c r="H15" s="86">
        <f t="shared" si="0"/>
        <v>0.83333333333333337</v>
      </c>
      <c r="I15" s="97">
        <f t="shared" si="1"/>
        <v>4.4444444444444444E-3</v>
      </c>
      <c r="J15" s="79">
        <f t="shared" si="2"/>
        <v>114.83777777777777</v>
      </c>
      <c r="K15" s="73">
        <f t="shared" si="7"/>
        <v>4.7849074074074069</v>
      </c>
      <c r="L15" s="58"/>
      <c r="M15" s="58"/>
      <c r="N15" s="58"/>
      <c r="O15" s="58"/>
      <c r="P15" s="13">
        <v>12</v>
      </c>
      <c r="Q15" s="61">
        <v>19</v>
      </c>
      <c r="R15" s="24" t="s">
        <v>125</v>
      </c>
      <c r="S15" s="57">
        <v>4.9903356481481476</v>
      </c>
      <c r="T15" s="84">
        <v>119</v>
      </c>
      <c r="U15" s="84">
        <v>46</v>
      </c>
      <c r="V15" s="85">
        <v>5</v>
      </c>
      <c r="W15" s="86">
        <f t="shared" si="3"/>
        <v>0.76666666666666672</v>
      </c>
      <c r="X15" s="87">
        <f t="shared" si="4"/>
        <v>1.3888888888888889E-3</v>
      </c>
      <c r="Y15" s="88">
        <f t="shared" si="5"/>
        <v>119.76805555555555</v>
      </c>
      <c r="Z15" s="70">
        <f t="shared" si="6"/>
        <v>4.9903356481481476</v>
      </c>
      <c r="AA15" s="108"/>
    </row>
    <row r="16" spans="1:33" x14ac:dyDescent="0.25">
      <c r="A16" s="29">
        <v>13</v>
      </c>
      <c r="B16" s="13">
        <v>17</v>
      </c>
      <c r="C16" s="24" t="s">
        <v>99</v>
      </c>
      <c r="D16" s="53">
        <v>4.9059375000000003</v>
      </c>
      <c r="E16" s="96">
        <v>117</v>
      </c>
      <c r="F16" s="96">
        <v>44</v>
      </c>
      <c r="G16" s="96">
        <v>33</v>
      </c>
      <c r="H16" s="86">
        <f t="shared" si="0"/>
        <v>0.73333333333333328</v>
      </c>
      <c r="I16" s="97">
        <f t="shared" si="1"/>
        <v>9.1666666666666667E-3</v>
      </c>
      <c r="J16" s="79">
        <f t="shared" si="2"/>
        <v>117.74250000000001</v>
      </c>
      <c r="K16" s="73">
        <f t="shared" si="7"/>
        <v>4.9059375000000003</v>
      </c>
      <c r="L16" s="58"/>
      <c r="M16" s="58"/>
      <c r="N16" s="58"/>
      <c r="O16" s="58"/>
      <c r="P16" s="13">
        <v>13</v>
      </c>
      <c r="Q16" s="61">
        <v>17</v>
      </c>
      <c r="R16" s="24" t="s">
        <v>126</v>
      </c>
      <c r="S16" s="57">
        <v>4.9903009259259257</v>
      </c>
      <c r="T16" s="84">
        <v>119</v>
      </c>
      <c r="U16" s="84">
        <v>46</v>
      </c>
      <c r="V16" s="85">
        <v>2</v>
      </c>
      <c r="W16" s="86">
        <f t="shared" si="3"/>
        <v>0.76666666666666672</v>
      </c>
      <c r="X16" s="87">
        <f t="shared" si="4"/>
        <v>5.5555555555555556E-4</v>
      </c>
      <c r="Y16" s="88">
        <f t="shared" si="5"/>
        <v>119.76722222222222</v>
      </c>
      <c r="Z16" s="70">
        <f t="shared" si="6"/>
        <v>4.9903009259259257</v>
      </c>
      <c r="AA16" s="108"/>
    </row>
    <row r="17" spans="1:31" x14ac:dyDescent="0.25">
      <c r="A17" s="29">
        <v>14</v>
      </c>
      <c r="B17" s="13">
        <v>27</v>
      </c>
      <c r="C17" s="24" t="s">
        <v>100</v>
      </c>
      <c r="D17" s="53">
        <v>4.8899999999999997</v>
      </c>
      <c r="E17" s="96">
        <v>117</v>
      </c>
      <c r="F17" s="96">
        <v>21</v>
      </c>
      <c r="G17" s="96">
        <v>36</v>
      </c>
      <c r="H17" s="86">
        <f t="shared" si="0"/>
        <v>0.35</v>
      </c>
      <c r="I17" s="97">
        <f t="shared" si="1"/>
        <v>0.01</v>
      </c>
      <c r="J17" s="79">
        <f t="shared" si="2"/>
        <v>117.36</v>
      </c>
      <c r="K17" s="73">
        <f t="shared" si="7"/>
        <v>4.8899999999999997</v>
      </c>
      <c r="L17" s="58"/>
      <c r="M17" s="58"/>
      <c r="N17" s="58"/>
      <c r="O17" s="58"/>
      <c r="P17" s="13">
        <v>14</v>
      </c>
      <c r="Q17" s="61">
        <v>27</v>
      </c>
      <c r="R17" s="24" t="s">
        <v>127</v>
      </c>
      <c r="S17" s="57">
        <v>4.9858796296296299</v>
      </c>
      <c r="T17" s="84">
        <v>119</v>
      </c>
      <c r="U17" s="84">
        <v>39</v>
      </c>
      <c r="V17" s="85">
        <v>40</v>
      </c>
      <c r="W17" s="86">
        <f t="shared" si="3"/>
        <v>0.65</v>
      </c>
      <c r="X17" s="87">
        <f t="shared" si="4"/>
        <v>1.1111111111111112E-2</v>
      </c>
      <c r="Y17" s="88">
        <f t="shared" si="5"/>
        <v>119.66111111111111</v>
      </c>
      <c r="Z17" s="70">
        <f t="shared" si="6"/>
        <v>4.9858796296296299</v>
      </c>
      <c r="AA17" s="108"/>
    </row>
    <row r="18" spans="1:31" x14ac:dyDescent="0.25">
      <c r="A18" s="29">
        <v>15</v>
      </c>
      <c r="B18" s="13">
        <v>30</v>
      </c>
      <c r="C18" s="24" t="s">
        <v>101</v>
      </c>
      <c r="D18" s="53">
        <v>4.8676620370370367</v>
      </c>
      <c r="E18" s="96">
        <v>116</v>
      </c>
      <c r="F18" s="96">
        <v>49</v>
      </c>
      <c r="G18" s="96">
        <v>26</v>
      </c>
      <c r="H18" s="86">
        <f t="shared" si="0"/>
        <v>0.81666666666666665</v>
      </c>
      <c r="I18" s="97">
        <f t="shared" si="1"/>
        <v>7.2222222222222219E-3</v>
      </c>
      <c r="J18" s="79">
        <f t="shared" si="2"/>
        <v>116.82388888888889</v>
      </c>
      <c r="K18" s="73">
        <f t="shared" si="7"/>
        <v>4.8676620370370367</v>
      </c>
      <c r="L18" s="58"/>
      <c r="M18" s="58"/>
      <c r="N18" s="58"/>
      <c r="O18" s="58"/>
      <c r="P18" s="13">
        <v>15</v>
      </c>
      <c r="Q18" s="61">
        <v>30</v>
      </c>
      <c r="R18" s="24" t="s">
        <v>128</v>
      </c>
      <c r="S18" s="57">
        <v>4.9808449074074073</v>
      </c>
      <c r="T18" s="84">
        <v>119</v>
      </c>
      <c r="U18" s="84">
        <v>32</v>
      </c>
      <c r="V18" s="85">
        <v>25</v>
      </c>
      <c r="W18" s="86">
        <f t="shared" si="3"/>
        <v>0.53333333333333333</v>
      </c>
      <c r="X18" s="87">
        <f t="shared" si="4"/>
        <v>6.9444444444444441E-3</v>
      </c>
      <c r="Y18" s="88">
        <f t="shared" si="5"/>
        <v>119.54027777777777</v>
      </c>
      <c r="Z18" s="70">
        <f t="shared" si="6"/>
        <v>4.9808449074074073</v>
      </c>
      <c r="AA18" s="108"/>
    </row>
    <row r="19" spans="1:31" x14ac:dyDescent="0.25">
      <c r="A19" s="29">
        <v>16</v>
      </c>
      <c r="B19" s="13">
        <v>3</v>
      </c>
      <c r="C19" s="24" t="s">
        <v>102</v>
      </c>
      <c r="D19" s="53">
        <v>4.8555439814814809</v>
      </c>
      <c r="E19" s="96">
        <v>116</v>
      </c>
      <c r="F19" s="96">
        <v>31</v>
      </c>
      <c r="G19" s="96">
        <v>59</v>
      </c>
      <c r="H19" s="86">
        <f t="shared" si="0"/>
        <v>0.51666666666666672</v>
      </c>
      <c r="I19" s="97">
        <f t="shared" si="1"/>
        <v>1.638888888888889E-2</v>
      </c>
      <c r="J19" s="79">
        <f t="shared" si="2"/>
        <v>116.53305555555555</v>
      </c>
      <c r="K19" s="73">
        <f t="shared" si="7"/>
        <v>4.8555439814814809</v>
      </c>
      <c r="L19" s="58">
        <f>AVERAGE(K14:K23)</f>
        <v>4.8066678240740739</v>
      </c>
      <c r="M19" s="58"/>
      <c r="N19" s="58">
        <f>AVERAGE(J14:J23)</f>
        <v>115.36002777777776</v>
      </c>
      <c r="O19" s="58"/>
      <c r="P19" s="13">
        <v>16</v>
      </c>
      <c r="Q19" s="61">
        <v>3</v>
      </c>
      <c r="R19" s="24" t="s">
        <v>129</v>
      </c>
      <c r="S19" s="57">
        <v>4.9826388888888884</v>
      </c>
      <c r="T19" s="84">
        <v>119</v>
      </c>
      <c r="U19" s="84">
        <v>35</v>
      </c>
      <c r="V19" s="85">
        <v>0</v>
      </c>
      <c r="W19" s="86">
        <f t="shared" si="3"/>
        <v>0.58333333333333337</v>
      </c>
      <c r="X19" s="87">
        <f t="shared" si="4"/>
        <v>0</v>
      </c>
      <c r="Y19" s="88">
        <f t="shared" si="5"/>
        <v>119.58333333333333</v>
      </c>
      <c r="Z19" s="70">
        <f t="shared" si="6"/>
        <v>4.9826388888888884</v>
      </c>
      <c r="AA19" s="108"/>
      <c r="AB19" s="59">
        <f>AVERAGE(Z14:Z23)</f>
        <v>4.9822592592592603</v>
      </c>
      <c r="AC19" s="59"/>
      <c r="AD19" s="59">
        <f>AVERAGE(Y14:Y23)</f>
        <v>119.57422222222223</v>
      </c>
      <c r="AE19" s="59"/>
    </row>
    <row r="20" spans="1:31" x14ac:dyDescent="0.25">
      <c r="A20" s="29">
        <v>17</v>
      </c>
      <c r="B20" s="13">
        <v>12</v>
      </c>
      <c r="C20" s="24" t="s">
        <v>103</v>
      </c>
      <c r="D20" s="53">
        <v>4.8323379629629626</v>
      </c>
      <c r="E20" s="96">
        <v>115</v>
      </c>
      <c r="F20" s="96">
        <v>58</v>
      </c>
      <c r="G20" s="96">
        <v>34</v>
      </c>
      <c r="H20" s="86">
        <f t="shared" si="0"/>
        <v>0.96666666666666667</v>
      </c>
      <c r="I20" s="97">
        <f t="shared" si="1"/>
        <v>9.4444444444444445E-3</v>
      </c>
      <c r="J20" s="79">
        <f t="shared" si="2"/>
        <v>115.97611111111111</v>
      </c>
      <c r="K20" s="73">
        <f t="shared" si="7"/>
        <v>4.8323379629629626</v>
      </c>
      <c r="L20" s="58"/>
      <c r="M20" s="58"/>
      <c r="N20" s="58"/>
      <c r="O20" s="58"/>
      <c r="P20" s="13">
        <v>17</v>
      </c>
      <c r="Q20" s="61">
        <v>12</v>
      </c>
      <c r="R20" s="24" t="s">
        <v>131</v>
      </c>
      <c r="S20" s="57">
        <v>4.9728009259259265</v>
      </c>
      <c r="T20" s="84">
        <v>119</v>
      </c>
      <c r="U20" s="84">
        <v>20</v>
      </c>
      <c r="V20" s="85">
        <v>50</v>
      </c>
      <c r="W20" s="86">
        <f t="shared" si="3"/>
        <v>0.33333333333333331</v>
      </c>
      <c r="X20" s="87">
        <f t="shared" si="4"/>
        <v>1.3888888888888888E-2</v>
      </c>
      <c r="Y20" s="88">
        <f t="shared" si="5"/>
        <v>119.34722222222221</v>
      </c>
      <c r="Z20" s="70">
        <f t="shared" si="6"/>
        <v>4.9728009259259256</v>
      </c>
      <c r="AA20" s="108"/>
    </row>
    <row r="21" spans="1:31" x14ac:dyDescent="0.25">
      <c r="A21" s="29">
        <v>18</v>
      </c>
      <c r="B21" s="13">
        <v>22</v>
      </c>
      <c r="C21" s="24" t="s">
        <v>105</v>
      </c>
      <c r="D21" s="53">
        <v>4.7071064814814809</v>
      </c>
      <c r="E21" s="96">
        <v>112</v>
      </c>
      <c r="F21" s="96">
        <v>58</v>
      </c>
      <c r="G21" s="96">
        <v>14</v>
      </c>
      <c r="H21" s="86">
        <f t="shared" si="0"/>
        <v>0.96666666666666667</v>
      </c>
      <c r="I21" s="97">
        <f t="shared" si="1"/>
        <v>3.8888888888888888E-3</v>
      </c>
      <c r="J21" s="79">
        <f t="shared" si="2"/>
        <v>112.97055555555556</v>
      </c>
      <c r="K21" s="73">
        <f t="shared" si="7"/>
        <v>4.7071064814814818</v>
      </c>
      <c r="L21" s="58"/>
      <c r="M21" s="58"/>
      <c r="N21" s="58"/>
      <c r="O21" s="58"/>
      <c r="P21" s="13">
        <v>18</v>
      </c>
      <c r="Q21" s="61">
        <v>22</v>
      </c>
      <c r="R21" s="24" t="s">
        <v>123</v>
      </c>
      <c r="S21" s="57">
        <v>4.9757523148148151</v>
      </c>
      <c r="T21" s="84">
        <v>119</v>
      </c>
      <c r="U21" s="84">
        <v>25</v>
      </c>
      <c r="V21" s="85">
        <v>5</v>
      </c>
      <c r="W21" s="86">
        <f t="shared" si="3"/>
        <v>0.41666666666666669</v>
      </c>
      <c r="X21" s="87">
        <f t="shared" si="4"/>
        <v>1.3888888888888889E-3</v>
      </c>
      <c r="Y21" s="88">
        <f>SUM(T21,W21,X21)</f>
        <v>119.41805555555555</v>
      </c>
      <c r="Z21" s="70">
        <f t="shared" si="6"/>
        <v>4.9757523148148151</v>
      </c>
      <c r="AA21" s="108"/>
    </row>
    <row r="22" spans="1:31" x14ac:dyDescent="0.25">
      <c r="A22" s="29">
        <v>19</v>
      </c>
      <c r="B22" s="13">
        <v>23</v>
      </c>
      <c r="C22" s="24" t="s">
        <v>106</v>
      </c>
      <c r="D22" s="53">
        <v>4.6765972222222221</v>
      </c>
      <c r="E22" s="96">
        <v>112</v>
      </c>
      <c r="F22" s="96">
        <v>14</v>
      </c>
      <c r="G22" s="96">
        <v>18</v>
      </c>
      <c r="H22" s="86">
        <f t="shared" si="0"/>
        <v>0.23333333333333334</v>
      </c>
      <c r="I22" s="97">
        <f t="shared" si="1"/>
        <v>5.0000000000000001E-3</v>
      </c>
      <c r="J22" s="79">
        <f t="shared" si="2"/>
        <v>112.23833333333333</v>
      </c>
      <c r="K22" s="73">
        <f t="shared" si="7"/>
        <v>4.6765972222222221</v>
      </c>
      <c r="L22" s="58"/>
      <c r="M22" s="58"/>
      <c r="N22" s="58"/>
      <c r="O22" s="58"/>
      <c r="P22" s="13">
        <v>19</v>
      </c>
      <c r="Q22" s="61">
        <v>23</v>
      </c>
      <c r="R22" s="24" t="s">
        <v>57</v>
      </c>
      <c r="S22" s="57">
        <v>4.9848726851851852</v>
      </c>
      <c r="T22" s="84">
        <v>119</v>
      </c>
      <c r="U22" s="84">
        <v>38</v>
      </c>
      <c r="V22" s="85">
        <v>13</v>
      </c>
      <c r="W22" s="86">
        <f t="shared" si="3"/>
        <v>0.6333333333333333</v>
      </c>
      <c r="X22" s="87">
        <f t="shared" si="4"/>
        <v>3.6111111111111109E-3</v>
      </c>
      <c r="Y22" s="88">
        <f t="shared" si="5"/>
        <v>119.63694444444445</v>
      </c>
      <c r="Z22" s="70">
        <f t="shared" si="6"/>
        <v>4.9848726851851852</v>
      </c>
      <c r="AA22" s="108"/>
    </row>
    <row r="23" spans="1:31" ht="15.75" thickBot="1" x14ac:dyDescent="0.3">
      <c r="A23" s="29">
        <v>20</v>
      </c>
      <c r="B23" s="16">
        <v>7</v>
      </c>
      <c r="C23" s="26" t="s">
        <v>107</v>
      </c>
      <c r="D23" s="66">
        <v>4.5357523148148147</v>
      </c>
      <c r="E23" s="98">
        <v>108</v>
      </c>
      <c r="F23" s="98">
        <v>51</v>
      </c>
      <c r="G23" s="98">
        <v>29</v>
      </c>
      <c r="H23" s="89">
        <f t="shared" si="0"/>
        <v>0.85</v>
      </c>
      <c r="I23" s="99">
        <f t="shared" si="1"/>
        <v>8.0555555555555554E-3</v>
      </c>
      <c r="J23" s="80">
        <f t="shared" si="2"/>
        <v>108.85805555555555</v>
      </c>
      <c r="K23" s="74">
        <f t="shared" si="7"/>
        <v>4.5357523148148147</v>
      </c>
      <c r="L23" s="58"/>
      <c r="M23" s="58"/>
      <c r="N23" s="58"/>
      <c r="O23" s="58"/>
      <c r="P23" s="16">
        <v>20</v>
      </c>
      <c r="Q23" s="62">
        <v>7</v>
      </c>
      <c r="R23" s="26" t="s">
        <v>132</v>
      </c>
      <c r="S23" s="68">
        <v>4.9688773148148151</v>
      </c>
      <c r="T23" s="110">
        <v>119</v>
      </c>
      <c r="U23" s="110">
        <v>15</v>
      </c>
      <c r="V23" s="111">
        <v>11</v>
      </c>
      <c r="W23" s="89">
        <f t="shared" si="3"/>
        <v>0.25</v>
      </c>
      <c r="X23" s="90">
        <f t="shared" si="4"/>
        <v>3.0555555555555557E-3</v>
      </c>
      <c r="Y23" s="91">
        <f t="shared" si="5"/>
        <v>119.25305555555556</v>
      </c>
      <c r="Z23" s="112">
        <f t="shared" si="6"/>
        <v>4.9688773148148151</v>
      </c>
      <c r="AA23" s="113"/>
    </row>
    <row r="24" spans="1:31" x14ac:dyDescent="0.25">
      <c r="A24" s="29">
        <v>21</v>
      </c>
      <c r="B24" s="63">
        <v>20</v>
      </c>
      <c r="C24" s="64" t="s">
        <v>108</v>
      </c>
      <c r="D24" s="65">
        <v>4.9815856481481484</v>
      </c>
      <c r="E24" s="93">
        <v>119</v>
      </c>
      <c r="F24" s="93">
        <v>33</v>
      </c>
      <c r="G24" s="93">
        <v>29</v>
      </c>
      <c r="H24" s="94">
        <f t="shared" si="0"/>
        <v>0.55000000000000004</v>
      </c>
      <c r="I24" s="95">
        <f t="shared" si="1"/>
        <v>8.0555555555555554E-3</v>
      </c>
      <c r="J24" s="78">
        <f t="shared" si="2"/>
        <v>119.55805555555555</v>
      </c>
      <c r="K24" s="72">
        <f t="shared" si="7"/>
        <v>4.9815856481481484</v>
      </c>
      <c r="L24" s="58"/>
      <c r="M24" s="58"/>
      <c r="N24" s="58"/>
      <c r="O24" s="58"/>
      <c r="P24" s="63">
        <v>21</v>
      </c>
      <c r="Q24" s="114">
        <v>20</v>
      </c>
      <c r="R24" s="64" t="s">
        <v>133</v>
      </c>
      <c r="S24" s="67">
        <v>4.9627199074074069</v>
      </c>
      <c r="T24" s="102">
        <v>119</v>
      </c>
      <c r="U24" s="102">
        <v>6</v>
      </c>
      <c r="V24" s="103">
        <v>19</v>
      </c>
      <c r="W24" s="94">
        <f t="shared" si="3"/>
        <v>0.1</v>
      </c>
      <c r="X24" s="104">
        <f t="shared" si="4"/>
        <v>5.2777777777777779E-3</v>
      </c>
      <c r="Y24" s="105">
        <f t="shared" si="5"/>
        <v>119.10527777777777</v>
      </c>
      <c r="Z24" s="106">
        <f t="shared" si="6"/>
        <v>4.9627199074074069</v>
      </c>
      <c r="AA24" s="107"/>
    </row>
    <row r="25" spans="1:31" x14ac:dyDescent="0.25">
      <c r="A25" s="29">
        <v>22</v>
      </c>
      <c r="B25" s="13">
        <v>25</v>
      </c>
      <c r="C25" s="24" t="s">
        <v>109</v>
      </c>
      <c r="D25" s="53">
        <v>4.9722106481481481</v>
      </c>
      <c r="E25" s="96">
        <v>119</v>
      </c>
      <c r="F25" s="96">
        <v>19</v>
      </c>
      <c r="G25" s="96">
        <v>59</v>
      </c>
      <c r="H25" s="86">
        <f t="shared" si="0"/>
        <v>0.31666666666666665</v>
      </c>
      <c r="I25" s="97">
        <f t="shared" si="1"/>
        <v>1.638888888888889E-2</v>
      </c>
      <c r="J25" s="79">
        <f t="shared" si="2"/>
        <v>119.33305555555555</v>
      </c>
      <c r="K25" s="73">
        <f t="shared" si="7"/>
        <v>4.9722106481481481</v>
      </c>
      <c r="L25" s="58"/>
      <c r="M25" s="58"/>
      <c r="N25" s="58"/>
      <c r="O25" s="58"/>
      <c r="P25" s="13">
        <v>22</v>
      </c>
      <c r="Q25" s="61">
        <v>25</v>
      </c>
      <c r="R25" s="24" t="s">
        <v>109</v>
      </c>
      <c r="S25" s="57">
        <v>4.977048611111111</v>
      </c>
      <c r="T25" s="84">
        <v>119</v>
      </c>
      <c r="U25" s="84">
        <v>26</v>
      </c>
      <c r="V25" s="85">
        <v>57</v>
      </c>
      <c r="W25" s="86">
        <f t="shared" si="3"/>
        <v>0.43333333333333335</v>
      </c>
      <c r="X25" s="87">
        <f t="shared" si="4"/>
        <v>1.5833333333333335E-2</v>
      </c>
      <c r="Y25" s="88">
        <f t="shared" si="5"/>
        <v>119.44916666666667</v>
      </c>
      <c r="Z25" s="70">
        <f t="shared" si="6"/>
        <v>4.977048611111111</v>
      </c>
      <c r="AA25" s="108"/>
    </row>
    <row r="26" spans="1:31" x14ac:dyDescent="0.25">
      <c r="A26" s="29">
        <v>23</v>
      </c>
      <c r="B26" s="13">
        <v>29</v>
      </c>
      <c r="C26" s="24" t="s">
        <v>110</v>
      </c>
      <c r="D26" s="53">
        <v>4.9639699074074075</v>
      </c>
      <c r="E26" s="96">
        <v>119</v>
      </c>
      <c r="F26" s="96">
        <v>8</v>
      </c>
      <c r="G26" s="96">
        <v>7</v>
      </c>
      <c r="H26" s="86">
        <f t="shared" si="0"/>
        <v>0.13333333333333333</v>
      </c>
      <c r="I26" s="97">
        <f t="shared" si="1"/>
        <v>1.9444444444444444E-3</v>
      </c>
      <c r="J26" s="79">
        <f t="shared" si="2"/>
        <v>119.13527777777779</v>
      </c>
      <c r="K26" s="73">
        <f t="shared" si="7"/>
        <v>4.9639699074074075</v>
      </c>
      <c r="L26" s="58"/>
      <c r="M26" s="58"/>
      <c r="N26" s="58"/>
      <c r="O26" s="58"/>
      <c r="P26" s="13">
        <v>23</v>
      </c>
      <c r="Q26" s="61">
        <v>29</v>
      </c>
      <c r="R26" s="24" t="s">
        <v>134</v>
      </c>
      <c r="S26" s="57">
        <v>4.9830092592592594</v>
      </c>
      <c r="T26" s="84">
        <v>119</v>
      </c>
      <c r="U26" s="84">
        <v>35</v>
      </c>
      <c r="V26" s="85">
        <v>32</v>
      </c>
      <c r="W26" s="86">
        <f t="shared" si="3"/>
        <v>0.58333333333333337</v>
      </c>
      <c r="X26" s="87">
        <f t="shared" si="4"/>
        <v>8.8888888888888889E-3</v>
      </c>
      <c r="Y26" s="88">
        <f t="shared" si="5"/>
        <v>119.59222222222222</v>
      </c>
      <c r="Z26" s="70">
        <f t="shared" si="6"/>
        <v>4.9830092592592594</v>
      </c>
      <c r="AA26" s="108"/>
    </row>
    <row r="27" spans="1:31" x14ac:dyDescent="0.25">
      <c r="A27" s="29">
        <v>24</v>
      </c>
      <c r="B27" s="13">
        <v>10</v>
      </c>
      <c r="C27" s="24" t="s">
        <v>111</v>
      </c>
      <c r="D27" s="53">
        <v>4.9590740740740742</v>
      </c>
      <c r="E27" s="96">
        <v>119</v>
      </c>
      <c r="F27" s="96">
        <v>1</v>
      </c>
      <c r="G27" s="96">
        <v>4</v>
      </c>
      <c r="H27" s="86">
        <f t="shared" si="0"/>
        <v>1.6666666666666666E-2</v>
      </c>
      <c r="I27" s="97">
        <f t="shared" si="1"/>
        <v>1.1111111111111111E-3</v>
      </c>
      <c r="J27" s="79">
        <f t="shared" si="2"/>
        <v>119.01777777777778</v>
      </c>
      <c r="K27" s="73">
        <f t="shared" si="7"/>
        <v>4.9590740740740742</v>
      </c>
      <c r="L27" s="58"/>
      <c r="M27" s="58"/>
      <c r="N27" s="58"/>
      <c r="O27" s="58"/>
      <c r="P27" s="13">
        <v>24</v>
      </c>
      <c r="Q27" s="61">
        <v>10</v>
      </c>
      <c r="R27" s="24" t="s">
        <v>111</v>
      </c>
      <c r="S27" s="57">
        <v>4.9863078703703705</v>
      </c>
      <c r="T27" s="84">
        <v>119</v>
      </c>
      <c r="U27" s="84">
        <v>40</v>
      </c>
      <c r="V27" s="85">
        <v>17</v>
      </c>
      <c r="W27" s="86">
        <f t="shared" si="3"/>
        <v>0.66666666666666663</v>
      </c>
      <c r="X27" s="87">
        <f t="shared" si="4"/>
        <v>4.7222222222222223E-3</v>
      </c>
      <c r="Y27" s="88">
        <f t="shared" si="5"/>
        <v>119.6713888888889</v>
      </c>
      <c r="Z27" s="70">
        <f t="shared" si="6"/>
        <v>4.9863078703703705</v>
      </c>
      <c r="AA27" s="108"/>
    </row>
    <row r="28" spans="1:31" x14ac:dyDescent="0.25">
      <c r="A28" s="29">
        <v>25</v>
      </c>
      <c r="B28" s="13">
        <v>11</v>
      </c>
      <c r="C28" s="24" t="s">
        <v>112</v>
      </c>
      <c r="D28" s="53">
        <v>4.939131944444445</v>
      </c>
      <c r="E28" s="96">
        <v>118</v>
      </c>
      <c r="F28" s="96">
        <v>32</v>
      </c>
      <c r="G28" s="96">
        <v>21</v>
      </c>
      <c r="H28" s="86">
        <f t="shared" si="0"/>
        <v>0.53333333333333333</v>
      </c>
      <c r="I28" s="97">
        <f t="shared" si="1"/>
        <v>5.8333333333333336E-3</v>
      </c>
      <c r="J28" s="79">
        <f t="shared" si="2"/>
        <v>118.53916666666666</v>
      </c>
      <c r="K28" s="73">
        <f t="shared" si="7"/>
        <v>4.9391319444444441</v>
      </c>
      <c r="L28" s="58">
        <f>AVERAGE(K24:K33)</f>
        <v>4.9261828703703703</v>
      </c>
      <c r="M28" s="58"/>
      <c r="N28" s="58">
        <f>AVERAGE(J24:J33)</f>
        <v>118.22838888888887</v>
      </c>
      <c r="O28" s="58"/>
      <c r="P28" s="13">
        <v>25</v>
      </c>
      <c r="Q28" s="61">
        <v>11</v>
      </c>
      <c r="R28" s="24" t="s">
        <v>112</v>
      </c>
      <c r="S28" s="57">
        <v>5.0585185185185191</v>
      </c>
      <c r="T28" s="84">
        <v>121</v>
      </c>
      <c r="U28" s="84">
        <v>24</v>
      </c>
      <c r="V28" s="85">
        <v>16</v>
      </c>
      <c r="W28" s="86">
        <f t="shared" si="3"/>
        <v>0.4</v>
      </c>
      <c r="X28" s="87">
        <f t="shared" si="4"/>
        <v>4.4444444444444444E-3</v>
      </c>
      <c r="Y28" s="88">
        <f t="shared" si="5"/>
        <v>121.40444444444445</v>
      </c>
      <c r="Z28" s="70">
        <f t="shared" si="6"/>
        <v>5.0585185185185191</v>
      </c>
      <c r="AA28" s="108"/>
      <c r="AB28" s="59">
        <f>AVERAGE(Z24:Z33)</f>
        <v>4.9868020833333331</v>
      </c>
      <c r="AC28" s="59"/>
      <c r="AD28" s="59">
        <f>AVERAGE(Y24:Y33)</f>
        <v>119.68325</v>
      </c>
      <c r="AE28" s="59"/>
    </row>
    <row r="29" spans="1:31" x14ac:dyDescent="0.25">
      <c r="A29" s="29">
        <v>26</v>
      </c>
      <c r="B29" s="13">
        <v>14</v>
      </c>
      <c r="C29" s="24" t="s">
        <v>113</v>
      </c>
      <c r="D29" s="53">
        <v>4.9380092592592595</v>
      </c>
      <c r="E29" s="96">
        <v>118</v>
      </c>
      <c r="F29" s="96">
        <v>30</v>
      </c>
      <c r="G29" s="96">
        <v>44</v>
      </c>
      <c r="H29" s="86">
        <f t="shared" si="0"/>
        <v>0.5</v>
      </c>
      <c r="I29" s="97">
        <f t="shared" si="1"/>
        <v>1.2222222222222223E-2</v>
      </c>
      <c r="J29" s="79">
        <f t="shared" si="2"/>
        <v>118.51222222222222</v>
      </c>
      <c r="K29" s="73">
        <f t="shared" si="7"/>
        <v>4.9380092592592595</v>
      </c>
      <c r="L29" s="58"/>
      <c r="M29" s="58"/>
      <c r="N29" s="58"/>
      <c r="O29" s="58"/>
      <c r="P29" s="13">
        <v>26</v>
      </c>
      <c r="Q29" s="61">
        <v>14</v>
      </c>
      <c r="R29" s="24" t="s">
        <v>135</v>
      </c>
      <c r="S29" s="57">
        <v>4.9748958333333331</v>
      </c>
      <c r="T29" s="84">
        <v>119</v>
      </c>
      <c r="U29" s="84">
        <v>23</v>
      </c>
      <c r="V29" s="85">
        <v>51</v>
      </c>
      <c r="W29" s="86">
        <f t="shared" si="3"/>
        <v>0.38333333333333336</v>
      </c>
      <c r="X29" s="87">
        <f t="shared" si="4"/>
        <v>1.4166666666666666E-2</v>
      </c>
      <c r="Y29" s="88">
        <f t="shared" si="5"/>
        <v>119.39750000000001</v>
      </c>
      <c r="Z29" s="70">
        <f t="shared" si="6"/>
        <v>4.974895833333334</v>
      </c>
      <c r="AA29" s="108"/>
    </row>
    <row r="30" spans="1:31" x14ac:dyDescent="0.25">
      <c r="A30" s="29">
        <v>27</v>
      </c>
      <c r="B30" s="13">
        <v>13</v>
      </c>
      <c r="C30" s="24" t="s">
        <v>114</v>
      </c>
      <c r="D30" s="53">
        <v>4.9318402777777779</v>
      </c>
      <c r="E30" s="96">
        <v>118</v>
      </c>
      <c r="F30" s="96">
        <v>21</v>
      </c>
      <c r="G30" s="96">
        <v>51</v>
      </c>
      <c r="H30" s="86">
        <f t="shared" si="0"/>
        <v>0.35</v>
      </c>
      <c r="I30" s="97">
        <f t="shared" si="1"/>
        <v>1.4166666666666666E-2</v>
      </c>
      <c r="J30" s="79">
        <f t="shared" si="2"/>
        <v>118.36416666666666</v>
      </c>
      <c r="K30" s="73">
        <f t="shared" si="7"/>
        <v>4.9318402777777779</v>
      </c>
      <c r="L30" s="58"/>
      <c r="M30" s="58"/>
      <c r="N30" s="58"/>
      <c r="O30" s="58"/>
      <c r="P30" s="13">
        <v>27</v>
      </c>
      <c r="Q30" s="61">
        <v>13</v>
      </c>
      <c r="R30" s="24" t="s">
        <v>138</v>
      </c>
      <c r="S30" s="57">
        <v>4.9812500000000002</v>
      </c>
      <c r="T30" s="84">
        <v>119</v>
      </c>
      <c r="U30" s="84">
        <v>33</v>
      </c>
      <c r="V30" s="85">
        <v>0</v>
      </c>
      <c r="W30" s="86">
        <f t="shared" si="3"/>
        <v>0.55000000000000004</v>
      </c>
      <c r="X30" s="87">
        <f t="shared" si="4"/>
        <v>0</v>
      </c>
      <c r="Y30" s="88">
        <f t="shared" si="5"/>
        <v>119.55</v>
      </c>
      <c r="Z30" s="70">
        <f t="shared" si="6"/>
        <v>4.9812500000000002</v>
      </c>
      <c r="AA30" s="108"/>
    </row>
    <row r="31" spans="1:31" x14ac:dyDescent="0.25">
      <c r="A31" s="29">
        <v>28</v>
      </c>
      <c r="B31" s="13">
        <v>8</v>
      </c>
      <c r="C31" s="24" t="s">
        <v>115</v>
      </c>
      <c r="D31" s="53">
        <v>4.9324074074074078</v>
      </c>
      <c r="E31" s="96">
        <v>118</v>
      </c>
      <c r="F31" s="96">
        <v>22</v>
      </c>
      <c r="G31" s="96">
        <v>40</v>
      </c>
      <c r="H31" s="86">
        <f t="shared" si="0"/>
        <v>0.36666666666666664</v>
      </c>
      <c r="I31" s="97">
        <f t="shared" si="1"/>
        <v>1.1111111111111112E-2</v>
      </c>
      <c r="J31" s="79">
        <f t="shared" si="2"/>
        <v>118.37777777777777</v>
      </c>
      <c r="K31" s="73">
        <f t="shared" si="7"/>
        <v>4.9324074074074069</v>
      </c>
      <c r="L31" s="58"/>
      <c r="M31" s="58"/>
      <c r="N31" s="58"/>
      <c r="O31" s="58"/>
      <c r="P31" s="13">
        <v>28</v>
      </c>
      <c r="Q31" s="61">
        <v>8</v>
      </c>
      <c r="R31" s="24" t="s">
        <v>136</v>
      </c>
      <c r="S31" s="57">
        <v>4.9818634259259253</v>
      </c>
      <c r="T31" s="84">
        <v>119</v>
      </c>
      <c r="U31" s="84">
        <v>33</v>
      </c>
      <c r="V31" s="85">
        <v>53</v>
      </c>
      <c r="W31" s="86">
        <f t="shared" si="3"/>
        <v>0.55000000000000004</v>
      </c>
      <c r="X31" s="87">
        <f t="shared" si="4"/>
        <v>1.4722222222222222E-2</v>
      </c>
      <c r="Y31" s="88">
        <f t="shared" si="5"/>
        <v>119.56472222222222</v>
      </c>
      <c r="Z31" s="70">
        <f t="shared" si="6"/>
        <v>4.9818634259259253</v>
      </c>
      <c r="AA31" s="108"/>
    </row>
    <row r="32" spans="1:31" x14ac:dyDescent="0.25">
      <c r="A32" s="29">
        <v>29</v>
      </c>
      <c r="B32" s="13">
        <v>1</v>
      </c>
      <c r="C32" s="24" t="s">
        <v>67</v>
      </c>
      <c r="D32" s="53">
        <v>4.8472106481481481</v>
      </c>
      <c r="E32" s="96">
        <v>116</v>
      </c>
      <c r="F32" s="96">
        <v>19</v>
      </c>
      <c r="G32" s="96">
        <v>59</v>
      </c>
      <c r="H32" s="86">
        <f t="shared" si="0"/>
        <v>0.31666666666666665</v>
      </c>
      <c r="I32" s="97">
        <f t="shared" si="1"/>
        <v>1.638888888888889E-2</v>
      </c>
      <c r="J32" s="79">
        <f t="shared" si="2"/>
        <v>116.33305555555555</v>
      </c>
      <c r="K32" s="73">
        <f t="shared" si="7"/>
        <v>4.8472106481481481</v>
      </c>
      <c r="L32" s="58"/>
      <c r="M32" s="58"/>
      <c r="N32" s="58"/>
      <c r="O32" s="58"/>
      <c r="P32" s="13">
        <v>29</v>
      </c>
      <c r="Q32" s="61">
        <v>1</v>
      </c>
      <c r="R32" s="24" t="s">
        <v>137</v>
      </c>
      <c r="S32" s="57">
        <v>4.9822222222222221</v>
      </c>
      <c r="T32" s="84">
        <v>119</v>
      </c>
      <c r="U32" s="84">
        <v>34</v>
      </c>
      <c r="V32" s="85">
        <v>24</v>
      </c>
      <c r="W32" s="86">
        <f t="shared" si="3"/>
        <v>0.56666666666666665</v>
      </c>
      <c r="X32" s="87">
        <f t="shared" si="4"/>
        <v>6.6666666666666671E-3</v>
      </c>
      <c r="Y32" s="88">
        <f t="shared" si="5"/>
        <v>119.57333333333332</v>
      </c>
      <c r="Z32" s="70">
        <f t="shared" si="6"/>
        <v>4.9822222222222221</v>
      </c>
      <c r="AA32" s="108"/>
    </row>
    <row r="33" spans="1:33" ht="15.75" thickBot="1" x14ac:dyDescent="0.3">
      <c r="A33" s="29">
        <v>30</v>
      </c>
      <c r="B33" s="16">
        <v>6</v>
      </c>
      <c r="C33" s="26" t="s">
        <v>116</v>
      </c>
      <c r="D33" s="66">
        <v>4.796388888888889</v>
      </c>
      <c r="E33" s="98">
        <v>115</v>
      </c>
      <c r="F33" s="98">
        <v>6</v>
      </c>
      <c r="G33" s="98">
        <v>48</v>
      </c>
      <c r="H33" s="89">
        <f t="shared" si="0"/>
        <v>0.1</v>
      </c>
      <c r="I33" s="99">
        <f t="shared" si="1"/>
        <v>1.3333333333333334E-2</v>
      </c>
      <c r="J33" s="80">
        <f t="shared" si="2"/>
        <v>115.11333333333333</v>
      </c>
      <c r="K33" s="74">
        <f t="shared" si="7"/>
        <v>4.796388888888889</v>
      </c>
      <c r="L33" s="58"/>
      <c r="M33" s="58"/>
      <c r="N33" s="58"/>
      <c r="O33" s="58"/>
      <c r="P33" s="16">
        <v>30</v>
      </c>
      <c r="Q33" s="62">
        <v>6</v>
      </c>
      <c r="R33" s="26" t="s">
        <v>116</v>
      </c>
      <c r="S33" s="68">
        <v>4.980185185185185</v>
      </c>
      <c r="T33" s="110">
        <v>119</v>
      </c>
      <c r="U33" s="110">
        <v>31</v>
      </c>
      <c r="V33" s="111">
        <v>28</v>
      </c>
      <c r="W33" s="89">
        <f t="shared" si="3"/>
        <v>0.51666666666666672</v>
      </c>
      <c r="X33" s="90">
        <f t="shared" si="4"/>
        <v>7.7777777777777776E-3</v>
      </c>
      <c r="Y33" s="91">
        <f t="shared" si="5"/>
        <v>119.52444444444444</v>
      </c>
      <c r="Z33" s="112">
        <f t="shared" si="6"/>
        <v>4.980185185185185</v>
      </c>
      <c r="AA33" s="113"/>
    </row>
    <row r="34" spans="1:33" x14ac:dyDescent="0.25">
      <c r="A34" s="29">
        <v>31</v>
      </c>
      <c r="B34" s="63">
        <v>31</v>
      </c>
      <c r="C34" s="64" t="s">
        <v>143</v>
      </c>
      <c r="D34" s="65">
        <v>4.9951273148148152</v>
      </c>
      <c r="E34" s="93">
        <v>119</v>
      </c>
      <c r="F34" s="93">
        <v>52</v>
      </c>
      <c r="G34" s="93">
        <v>59</v>
      </c>
      <c r="H34" s="94">
        <f t="shared" si="0"/>
        <v>0.8666666666666667</v>
      </c>
      <c r="I34" s="95">
        <f t="shared" si="1"/>
        <v>1.638888888888889E-2</v>
      </c>
      <c r="J34" s="78">
        <f t="shared" si="2"/>
        <v>119.88305555555554</v>
      </c>
      <c r="K34" s="72">
        <f t="shared" si="7"/>
        <v>4.9951273148148143</v>
      </c>
      <c r="L34" s="58"/>
      <c r="M34" s="58"/>
      <c r="N34" s="58"/>
      <c r="O34" s="58"/>
      <c r="P34" s="63">
        <v>31</v>
      </c>
      <c r="Q34" s="114">
        <v>31</v>
      </c>
      <c r="R34" s="64" t="s">
        <v>139</v>
      </c>
      <c r="S34" s="67">
        <v>5.0019791666666666</v>
      </c>
      <c r="T34" s="102">
        <v>120</v>
      </c>
      <c r="U34" s="102">
        <v>2</v>
      </c>
      <c r="V34" s="103">
        <v>51</v>
      </c>
      <c r="W34" s="94">
        <f t="shared" si="3"/>
        <v>3.3333333333333333E-2</v>
      </c>
      <c r="X34" s="104">
        <f t="shared" si="4"/>
        <v>1.4166666666666666E-2</v>
      </c>
      <c r="Y34" s="105">
        <f t="shared" si="5"/>
        <v>120.0475</v>
      </c>
      <c r="Z34" s="106">
        <f t="shared" si="6"/>
        <v>5.0019791666666666</v>
      </c>
      <c r="AA34" s="107"/>
    </row>
    <row r="35" spans="1:33" x14ac:dyDescent="0.25">
      <c r="A35" s="29">
        <v>32</v>
      </c>
      <c r="B35" s="13">
        <v>32</v>
      </c>
      <c r="C35" s="24" t="s">
        <v>70</v>
      </c>
      <c r="D35" s="53">
        <v>4.9642129629629634</v>
      </c>
      <c r="E35" s="96">
        <v>119</v>
      </c>
      <c r="F35" s="96">
        <v>8</v>
      </c>
      <c r="G35" s="96">
        <v>28</v>
      </c>
      <c r="H35" s="86">
        <f t="shared" si="0"/>
        <v>0.13333333333333333</v>
      </c>
      <c r="I35" s="97">
        <f t="shared" si="1"/>
        <v>7.7777777777777776E-3</v>
      </c>
      <c r="J35" s="79">
        <f t="shared" si="2"/>
        <v>119.14111111111112</v>
      </c>
      <c r="K35" s="73">
        <f t="shared" si="7"/>
        <v>4.9642129629629634</v>
      </c>
      <c r="L35" s="58">
        <f>AVERAGE(K34:K37)</f>
        <v>4.9561545138888885</v>
      </c>
      <c r="M35" s="58"/>
      <c r="N35" s="58">
        <f>AVERAGE(J34:J37)</f>
        <v>118.94770833333334</v>
      </c>
      <c r="O35" s="58"/>
      <c r="P35" s="13">
        <v>32</v>
      </c>
      <c r="Q35" s="61">
        <v>32</v>
      </c>
      <c r="R35" s="24" t="s">
        <v>70</v>
      </c>
      <c r="S35" s="57">
        <v>5.0031018518518513</v>
      </c>
      <c r="T35" s="84">
        <v>120</v>
      </c>
      <c r="U35" s="84">
        <v>4</v>
      </c>
      <c r="V35" s="85">
        <v>28</v>
      </c>
      <c r="W35" s="86">
        <f t="shared" si="3"/>
        <v>6.6666666666666666E-2</v>
      </c>
      <c r="X35" s="87">
        <f t="shared" si="4"/>
        <v>7.7777777777777776E-3</v>
      </c>
      <c r="Y35" s="88">
        <f t="shared" si="5"/>
        <v>120.07444444444444</v>
      </c>
      <c r="Z35" s="70">
        <f t="shared" si="6"/>
        <v>5.0031018518518513</v>
      </c>
      <c r="AA35" s="108"/>
      <c r="AB35" s="58">
        <f>AVERAGE(Z34:Z37)</f>
        <v>4.9931597222222219</v>
      </c>
      <c r="AC35" s="58"/>
      <c r="AD35" s="58">
        <f>AVERAGE(Y34:Y37)</f>
        <v>119.83583333333333</v>
      </c>
      <c r="AE35" s="58"/>
      <c r="AF35" s="58"/>
      <c r="AG35" s="58"/>
    </row>
    <row r="36" spans="1:33" x14ac:dyDescent="0.25">
      <c r="A36" s="29">
        <v>33</v>
      </c>
      <c r="B36" s="13">
        <v>33</v>
      </c>
      <c r="C36" s="24" t="s">
        <v>71</v>
      </c>
      <c r="D36" s="53">
        <v>4.9158333333333335</v>
      </c>
      <c r="E36" s="96">
        <v>117</v>
      </c>
      <c r="F36" s="96">
        <v>58</v>
      </c>
      <c r="G36" s="96">
        <v>58</v>
      </c>
      <c r="H36" s="86">
        <f t="shared" si="0"/>
        <v>0.96666666666666667</v>
      </c>
      <c r="I36" s="97">
        <f t="shared" si="1"/>
        <v>1.6111111111111111E-2</v>
      </c>
      <c r="J36" s="79">
        <f t="shared" si="2"/>
        <v>117.98277777777778</v>
      </c>
      <c r="K36" s="73">
        <f t="shared" si="7"/>
        <v>4.9159490740740743</v>
      </c>
      <c r="L36" s="58"/>
      <c r="M36" s="58"/>
      <c r="N36" s="58"/>
      <c r="O36" s="58"/>
      <c r="P36" s="13">
        <v>33</v>
      </c>
      <c r="Q36" s="61">
        <v>33</v>
      </c>
      <c r="R36" s="24" t="s">
        <v>71</v>
      </c>
      <c r="S36" s="57">
        <v>4.9756828703703704</v>
      </c>
      <c r="T36" s="84">
        <v>119</v>
      </c>
      <c r="U36" s="84">
        <v>24</v>
      </c>
      <c r="V36" s="85">
        <v>59</v>
      </c>
      <c r="W36" s="86">
        <f t="shared" si="3"/>
        <v>0.4</v>
      </c>
      <c r="X36" s="87">
        <f t="shared" si="4"/>
        <v>1.638888888888889E-2</v>
      </c>
      <c r="Y36" s="88">
        <f t="shared" si="5"/>
        <v>119.41638888888889</v>
      </c>
      <c r="Z36" s="70">
        <f t="shared" si="6"/>
        <v>4.9756828703703704</v>
      </c>
      <c r="AA36" s="108"/>
      <c r="AF36" s="29"/>
      <c r="AG36" s="29"/>
    </row>
    <row r="37" spans="1:33" ht="15.75" thickBot="1" x14ac:dyDescent="0.3">
      <c r="A37" s="29">
        <v>34</v>
      </c>
      <c r="B37" s="16">
        <v>34</v>
      </c>
      <c r="C37" s="26" t="s">
        <v>144</v>
      </c>
      <c r="D37" s="66">
        <v>4.9493287037037037</v>
      </c>
      <c r="E37" s="98">
        <v>118</v>
      </c>
      <c r="F37" s="98">
        <v>47</v>
      </c>
      <c r="G37" s="98">
        <v>2</v>
      </c>
      <c r="H37" s="89">
        <f t="shared" si="0"/>
        <v>0.78333333333333333</v>
      </c>
      <c r="I37" s="99">
        <f t="shared" si="1"/>
        <v>5.5555555555555556E-4</v>
      </c>
      <c r="J37" s="80">
        <f t="shared" si="2"/>
        <v>118.78388888888888</v>
      </c>
      <c r="K37" s="74">
        <f t="shared" si="7"/>
        <v>4.9493287037037037</v>
      </c>
      <c r="L37" s="58"/>
      <c r="M37" s="58"/>
      <c r="N37" s="58"/>
      <c r="O37" s="58"/>
      <c r="P37" s="16">
        <v>34</v>
      </c>
      <c r="Q37" s="62">
        <v>34</v>
      </c>
      <c r="R37" s="26" t="s">
        <v>140</v>
      </c>
      <c r="S37" s="68">
        <v>4.9918750000000003</v>
      </c>
      <c r="T37" s="110">
        <v>119</v>
      </c>
      <c r="U37" s="110">
        <v>48</v>
      </c>
      <c r="V37" s="111">
        <v>18</v>
      </c>
      <c r="W37" s="89">
        <f t="shared" si="3"/>
        <v>0.8</v>
      </c>
      <c r="X37" s="90">
        <f t="shared" si="4"/>
        <v>5.0000000000000001E-3</v>
      </c>
      <c r="Y37" s="91">
        <f t="shared" si="5"/>
        <v>119.80499999999999</v>
      </c>
      <c r="Z37" s="112">
        <f t="shared" si="6"/>
        <v>4.9918749999999994</v>
      </c>
      <c r="AA37" s="113"/>
      <c r="AF37" s="47"/>
      <c r="AG37" s="47"/>
    </row>
    <row r="38" spans="1:33" ht="15.75" thickBot="1" x14ac:dyDescent="0.3">
      <c r="C38" s="26"/>
      <c r="D38" s="28"/>
      <c r="E38" s="61"/>
      <c r="F38" s="61"/>
      <c r="G38" s="61"/>
      <c r="H38" s="61"/>
      <c r="I38" s="61"/>
      <c r="J38" s="61"/>
      <c r="R38" s="26"/>
      <c r="S38" s="28"/>
      <c r="T38" s="61"/>
      <c r="U38" s="61"/>
      <c r="V38" s="61"/>
      <c r="W38" s="61"/>
      <c r="X38" s="61"/>
      <c r="Y38" s="61"/>
      <c r="Z38" s="118">
        <f>SUM(Z4:Z37)</f>
        <v>168.72516203703702</v>
      </c>
      <c r="AA38" s="122">
        <f>Z38/34</f>
        <v>4.9625047657952068</v>
      </c>
      <c r="AF38" s="47"/>
      <c r="AG38" s="47"/>
    </row>
    <row r="39" spans="1:33" x14ac:dyDescent="0.25">
      <c r="J39" s="100">
        <f>AVERAGE(J4:J37)</f>
        <v>116.55039215686271</v>
      </c>
      <c r="K39" s="75">
        <f>SUM(K4:K37)</f>
        <v>165.11305555555555</v>
      </c>
    </row>
    <row r="40" spans="1:33" x14ac:dyDescent="0.25">
      <c r="Y40" s="17" t="s">
        <v>159</v>
      </c>
      <c r="Z40" t="s">
        <v>158</v>
      </c>
      <c r="AA40" t="s">
        <v>166</v>
      </c>
    </row>
    <row r="41" spans="1:33" ht="18.75" x14ac:dyDescent="0.3">
      <c r="D41" s="55">
        <f>SUM(D4:D37)</f>
        <v>165.11293981481481</v>
      </c>
      <c r="E41" s="54"/>
      <c r="F41" s="54" t="s">
        <v>153</v>
      </c>
      <c r="G41" s="54"/>
      <c r="H41" s="54"/>
      <c r="I41" s="54"/>
      <c r="J41" s="54" t="s">
        <v>159</v>
      </c>
      <c r="K41" s="75"/>
      <c r="L41" s="59"/>
      <c r="M41" s="59"/>
      <c r="N41" s="59"/>
      <c r="O41" s="59"/>
      <c r="P41" s="116"/>
      <c r="S41" s="54">
        <f>SUM(S4:S37)</f>
        <v>168.72516203703702</v>
      </c>
      <c r="T41" s="54"/>
      <c r="U41" s="54"/>
      <c r="V41" s="54"/>
      <c r="W41" s="54"/>
      <c r="X41" s="54"/>
      <c r="Y41" s="76">
        <f>SUM(Y4:Y37)</f>
        <v>4049.4038888888886</v>
      </c>
      <c r="Z41" s="76">
        <f>AVERAGE(Z4:Z37)</f>
        <v>4.9625047657952068</v>
      </c>
      <c r="AA41" s="117">
        <f>AVERAGE(Y4:Y37)</f>
        <v>119.10011437908496</v>
      </c>
      <c r="AB41" s="59">
        <f>SUM(AB4:AB37)</f>
        <v>19.868412037037039</v>
      </c>
      <c r="AC41" s="59"/>
      <c r="AD41" s="59">
        <f>SUM(AD4:AD37)</f>
        <v>476.84188888888889</v>
      </c>
    </row>
    <row r="42" spans="1:33" ht="18.75" x14ac:dyDescent="0.3">
      <c r="J42" s="81">
        <f>SUM(J4:J37)</f>
        <v>3962.7133333333322</v>
      </c>
      <c r="K42" s="76">
        <f>AVERAGE(K4:K37)</f>
        <v>4.8562663398692809</v>
      </c>
      <c r="L42" s="59" t="s">
        <v>158</v>
      </c>
      <c r="M42" s="59"/>
      <c r="N42" s="59"/>
    </row>
    <row r="43" spans="1:33" x14ac:dyDescent="0.25">
      <c r="D43" s="47">
        <f>AVERAGE(D4:D37)</f>
        <v>4.8562629357298475</v>
      </c>
      <c r="F43" s="17" t="s">
        <v>164</v>
      </c>
      <c r="AB43" s="59">
        <f>AA41*4</f>
        <v>476.40045751633983</v>
      </c>
    </row>
    <row r="44" spans="1:33" x14ac:dyDescent="0.25">
      <c r="C44" t="s">
        <v>160</v>
      </c>
      <c r="I44" s="100"/>
      <c r="K44" s="75">
        <f>SUM(L35,L28,L19,L9)</f>
        <v>19.484998263888887</v>
      </c>
      <c r="N44" s="59">
        <f>SUM(N35,N28,N19,N9)</f>
        <v>467.63995833333331</v>
      </c>
    </row>
    <row r="45" spans="1:33" x14ac:dyDescent="0.25">
      <c r="C45" t="s">
        <v>161</v>
      </c>
    </row>
    <row r="46" spans="1:33" x14ac:dyDescent="0.25">
      <c r="C46" t="s">
        <v>162</v>
      </c>
      <c r="K46" s="75"/>
    </row>
    <row r="47" spans="1:33" ht="15.75" x14ac:dyDescent="0.25">
      <c r="C47" t="s">
        <v>163</v>
      </c>
      <c r="E47" s="17" t="s">
        <v>165</v>
      </c>
      <c r="S47" s="81">
        <v>3962.7133333333322</v>
      </c>
      <c r="U47" s="17">
        <v>4.8600000000000003</v>
      </c>
    </row>
    <row r="48" spans="1:33" ht="18.75" x14ac:dyDescent="0.3">
      <c r="S48" s="76">
        <v>4049.4038888888886</v>
      </c>
      <c r="U48" s="17">
        <v>4.96</v>
      </c>
    </row>
    <row r="49" spans="1:2" x14ac:dyDescent="0.25">
      <c r="A49" s="29" t="s">
        <v>180</v>
      </c>
      <c r="B49" t="s">
        <v>171</v>
      </c>
    </row>
    <row r="50" spans="1:2" x14ac:dyDescent="0.25">
      <c r="B50" t="s">
        <v>172</v>
      </c>
    </row>
    <row r="51" spans="1:2" x14ac:dyDescent="0.25">
      <c r="B51" t="s">
        <v>173</v>
      </c>
    </row>
    <row r="52" spans="1:2" x14ac:dyDescent="0.25">
      <c r="B52" t="s">
        <v>174</v>
      </c>
    </row>
    <row r="53" spans="1:2" x14ac:dyDescent="0.25">
      <c r="A53" s="29" t="s">
        <v>175</v>
      </c>
      <c r="B53" t="s">
        <v>176</v>
      </c>
    </row>
    <row r="54" spans="1:2" x14ac:dyDescent="0.25">
      <c r="B54" t="s">
        <v>177</v>
      </c>
    </row>
    <row r="55" spans="1:2" x14ac:dyDescent="0.25">
      <c r="B55" t="s">
        <v>178</v>
      </c>
    </row>
    <row r="56" spans="1:2" x14ac:dyDescent="0.25">
      <c r="B56" t="s">
        <v>179</v>
      </c>
    </row>
  </sheetData>
  <sortState xmlns:xlrd2="http://schemas.microsoft.com/office/spreadsheetml/2017/richdata2" ref="P4:Z37">
    <sortCondition ref="P4"/>
  </sortState>
  <mergeCells count="1">
    <mergeCell ref="H2:J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86DA-BD61-416B-950C-3D4017101B2B}">
  <dimension ref="B1:L20"/>
  <sheetViews>
    <sheetView workbookViewId="0">
      <selection activeCell="G14" sqref="G14"/>
    </sheetView>
  </sheetViews>
  <sheetFormatPr baseColWidth="10" defaultRowHeight="15" x14ac:dyDescent="0.25"/>
  <cols>
    <col min="2" max="2" width="6" bestFit="1" customWidth="1"/>
    <col min="3" max="3" width="13.140625" bestFit="1" customWidth="1"/>
    <col min="4" max="4" width="5" bestFit="1" customWidth="1"/>
    <col min="5" max="5" width="7.7109375" bestFit="1" customWidth="1"/>
    <col min="6" max="6" width="28.5703125" bestFit="1" customWidth="1"/>
  </cols>
  <sheetData>
    <row r="1" spans="2:12" ht="32.25" customHeight="1" x14ac:dyDescent="0.25">
      <c r="B1" s="130"/>
      <c r="C1" s="132" t="s">
        <v>190</v>
      </c>
      <c r="D1" s="130"/>
      <c r="E1" s="130"/>
      <c r="F1" s="130"/>
      <c r="K1" t="s">
        <v>182</v>
      </c>
      <c r="L1" t="s">
        <v>183</v>
      </c>
    </row>
    <row r="2" spans="2:12" x14ac:dyDescent="0.25">
      <c r="B2" s="131" t="s">
        <v>189</v>
      </c>
      <c r="C2" s="131" t="s">
        <v>3</v>
      </c>
      <c r="D2" s="131" t="s">
        <v>185</v>
      </c>
      <c r="E2" s="131" t="s">
        <v>181</v>
      </c>
      <c r="F2" s="131" t="s">
        <v>184</v>
      </c>
      <c r="K2">
        <v>1</v>
      </c>
      <c r="L2">
        <v>60</v>
      </c>
    </row>
    <row r="3" spans="2:12" x14ac:dyDescent="0.25">
      <c r="B3" s="130">
        <v>1</v>
      </c>
      <c r="C3" s="130" t="s">
        <v>71</v>
      </c>
      <c r="D3" s="130">
        <v>2018</v>
      </c>
      <c r="E3" s="130">
        <v>2</v>
      </c>
      <c r="F3" s="130">
        <v>0.25</v>
      </c>
      <c r="K3">
        <f>(L3*K2)/L2</f>
        <v>0.5</v>
      </c>
      <c r="L3">
        <v>30</v>
      </c>
    </row>
    <row r="4" spans="2:12" x14ac:dyDescent="0.25">
      <c r="B4" s="130">
        <f>B3+1</f>
        <v>2</v>
      </c>
      <c r="C4" s="130" t="s">
        <v>71</v>
      </c>
      <c r="D4" s="130">
        <v>2018</v>
      </c>
      <c r="E4" s="130">
        <v>3</v>
      </c>
      <c r="F4" s="130">
        <v>5</v>
      </c>
    </row>
    <row r="5" spans="2:12" x14ac:dyDescent="0.25">
      <c r="B5" s="130">
        <f t="shared" ref="B5:B19" si="0">B4+1</f>
        <v>3</v>
      </c>
      <c r="C5" s="130" t="s">
        <v>131</v>
      </c>
      <c r="D5" s="130">
        <v>2018</v>
      </c>
      <c r="E5" s="130">
        <v>2</v>
      </c>
      <c r="F5" s="130">
        <v>0.23</v>
      </c>
    </row>
    <row r="6" spans="2:12" x14ac:dyDescent="0.25">
      <c r="B6" s="130">
        <f t="shared" si="0"/>
        <v>4</v>
      </c>
      <c r="C6" s="130" t="s">
        <v>111</v>
      </c>
      <c r="D6" s="130">
        <v>2018</v>
      </c>
      <c r="E6" s="130">
        <v>7</v>
      </c>
      <c r="F6" s="130">
        <v>3</v>
      </c>
    </row>
    <row r="7" spans="2:12" x14ac:dyDescent="0.25">
      <c r="B7" s="130">
        <f t="shared" si="0"/>
        <v>5</v>
      </c>
      <c r="C7" s="130" t="s">
        <v>97</v>
      </c>
      <c r="D7" s="130">
        <v>2018</v>
      </c>
      <c r="E7" s="130">
        <v>2</v>
      </c>
      <c r="F7" s="130">
        <v>0.25</v>
      </c>
    </row>
    <row r="8" spans="2:12" x14ac:dyDescent="0.25">
      <c r="B8" s="130">
        <f t="shared" si="0"/>
        <v>6</v>
      </c>
      <c r="C8" s="130" t="s">
        <v>97</v>
      </c>
      <c r="D8" s="130">
        <v>2018</v>
      </c>
      <c r="E8" s="130">
        <v>3</v>
      </c>
      <c r="F8" s="130">
        <v>0.57999999999999996</v>
      </c>
    </row>
    <row r="9" spans="2:12" x14ac:dyDescent="0.25">
      <c r="B9" s="130">
        <f t="shared" si="0"/>
        <v>7</v>
      </c>
      <c r="C9" s="130" t="s">
        <v>71</v>
      </c>
      <c r="D9" s="130">
        <v>2019</v>
      </c>
      <c r="E9" s="130">
        <v>4</v>
      </c>
      <c r="F9" s="130" t="s">
        <v>186</v>
      </c>
    </row>
    <row r="10" spans="2:12" x14ac:dyDescent="0.25">
      <c r="B10" s="130">
        <f t="shared" si="0"/>
        <v>8</v>
      </c>
      <c r="C10" s="130" t="s">
        <v>71</v>
      </c>
      <c r="D10" s="130">
        <v>2019</v>
      </c>
      <c r="E10" s="130">
        <v>3</v>
      </c>
      <c r="F10" s="130" t="s">
        <v>187</v>
      </c>
    </row>
    <row r="11" spans="2:12" x14ac:dyDescent="0.25">
      <c r="B11" s="130">
        <f t="shared" si="0"/>
        <v>9</v>
      </c>
      <c r="C11" s="130" t="s">
        <v>71</v>
      </c>
      <c r="D11" s="130">
        <v>2019</v>
      </c>
      <c r="E11" s="130">
        <v>4</v>
      </c>
      <c r="F11" s="130">
        <v>3</v>
      </c>
    </row>
    <row r="12" spans="2:12" x14ac:dyDescent="0.25">
      <c r="B12" s="130">
        <f t="shared" si="0"/>
        <v>10</v>
      </c>
      <c r="C12" s="130" t="s">
        <v>71</v>
      </c>
      <c r="D12" s="130">
        <v>2019</v>
      </c>
      <c r="E12" s="130">
        <v>5</v>
      </c>
      <c r="F12" s="130" t="s">
        <v>186</v>
      </c>
    </row>
    <row r="13" spans="2:12" x14ac:dyDescent="0.25">
      <c r="B13" s="130">
        <f t="shared" si="0"/>
        <v>11</v>
      </c>
      <c r="C13" s="130" t="s">
        <v>71</v>
      </c>
      <c r="D13" s="130">
        <v>2019</v>
      </c>
      <c r="E13" s="130">
        <v>3</v>
      </c>
      <c r="F13" s="130">
        <v>2</v>
      </c>
    </row>
    <row r="14" spans="2:12" x14ac:dyDescent="0.25">
      <c r="B14" s="130">
        <f t="shared" si="0"/>
        <v>12</v>
      </c>
      <c r="C14" s="130" t="s">
        <v>71</v>
      </c>
      <c r="D14" s="130">
        <v>2019</v>
      </c>
      <c r="E14" s="130">
        <v>3</v>
      </c>
      <c r="F14" s="130">
        <v>1</v>
      </c>
    </row>
    <row r="15" spans="2:12" x14ac:dyDescent="0.25">
      <c r="B15" s="130">
        <f t="shared" si="0"/>
        <v>13</v>
      </c>
      <c r="C15" s="130" t="s">
        <v>112</v>
      </c>
      <c r="D15" s="130">
        <v>2019</v>
      </c>
      <c r="E15" s="130">
        <v>5</v>
      </c>
      <c r="F15" s="130">
        <v>1</v>
      </c>
    </row>
    <row r="16" spans="2:12" x14ac:dyDescent="0.25">
      <c r="B16" s="130">
        <f t="shared" si="0"/>
        <v>14</v>
      </c>
      <c r="C16" s="130" t="s">
        <v>140</v>
      </c>
      <c r="D16" s="130">
        <v>2019</v>
      </c>
      <c r="E16" s="130">
        <v>10</v>
      </c>
      <c r="F16" s="130">
        <v>3</v>
      </c>
    </row>
    <row r="17" spans="2:6" x14ac:dyDescent="0.25">
      <c r="B17" s="130">
        <f t="shared" si="0"/>
        <v>15</v>
      </c>
      <c r="C17" s="130" t="s">
        <v>13</v>
      </c>
      <c r="D17" s="130">
        <v>2019</v>
      </c>
      <c r="E17" s="130">
        <v>5</v>
      </c>
      <c r="F17" s="130">
        <v>1</v>
      </c>
    </row>
    <row r="18" spans="2:6" x14ac:dyDescent="0.25">
      <c r="B18" s="130">
        <f t="shared" si="0"/>
        <v>16</v>
      </c>
      <c r="C18" s="130" t="s">
        <v>13</v>
      </c>
      <c r="D18" s="130">
        <v>2019</v>
      </c>
      <c r="E18" s="130">
        <v>2</v>
      </c>
      <c r="F18" s="130">
        <v>0.25</v>
      </c>
    </row>
    <row r="19" spans="2:6" x14ac:dyDescent="0.25">
      <c r="B19" s="130">
        <f t="shared" si="0"/>
        <v>17</v>
      </c>
      <c r="C19" s="130" t="s">
        <v>188</v>
      </c>
      <c r="D19" s="130">
        <v>2019</v>
      </c>
      <c r="E19" s="130">
        <v>7</v>
      </c>
      <c r="F19" s="130" t="s">
        <v>186</v>
      </c>
    </row>
    <row r="20" spans="2:6" ht="15.75" x14ac:dyDescent="0.25">
      <c r="E20" s="133" t="s">
        <v>191</v>
      </c>
      <c r="F20" s="134">
        <f>AVERAGE(F3:F19)</f>
        <v>1.5815384615384618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0B4B-70B0-4AFF-A980-CBFD95887E5D}">
  <dimension ref="A2:B35"/>
  <sheetViews>
    <sheetView workbookViewId="0">
      <selection activeCell="B35" sqref="B35"/>
    </sheetView>
  </sheetViews>
  <sheetFormatPr baseColWidth="10" defaultRowHeight="15" x14ac:dyDescent="0.25"/>
  <cols>
    <col min="1" max="1" width="15.5703125" customWidth="1"/>
    <col min="2" max="2" width="31.28515625" bestFit="1" customWidth="1"/>
  </cols>
  <sheetData>
    <row r="2" spans="1:2" x14ac:dyDescent="0.25">
      <c r="A2" s="135">
        <v>1</v>
      </c>
      <c r="B2" s="15" t="s">
        <v>67</v>
      </c>
    </row>
    <row r="3" spans="1:2" x14ac:dyDescent="0.25">
      <c r="A3" s="135">
        <v>2</v>
      </c>
      <c r="B3" s="15" t="s">
        <v>46</v>
      </c>
    </row>
    <row r="4" spans="1:2" x14ac:dyDescent="0.25">
      <c r="A4" s="135">
        <v>3</v>
      </c>
      <c r="B4" s="15" t="s">
        <v>102</v>
      </c>
    </row>
    <row r="5" spans="1:2" x14ac:dyDescent="0.25">
      <c r="A5" s="135">
        <v>4</v>
      </c>
      <c r="B5" s="15" t="s">
        <v>96</v>
      </c>
    </row>
    <row r="6" spans="1:2" x14ac:dyDescent="0.25">
      <c r="A6" s="135">
        <v>5</v>
      </c>
      <c r="B6" s="15" t="s">
        <v>97</v>
      </c>
    </row>
    <row r="7" spans="1:2" x14ac:dyDescent="0.25">
      <c r="A7" s="135">
        <v>6</v>
      </c>
      <c r="B7" s="15" t="s">
        <v>116</v>
      </c>
    </row>
    <row r="8" spans="1:2" x14ac:dyDescent="0.25">
      <c r="A8" s="135">
        <v>7</v>
      </c>
      <c r="B8" s="15" t="s">
        <v>107</v>
      </c>
    </row>
    <row r="9" spans="1:2" x14ac:dyDescent="0.25">
      <c r="A9" s="135">
        <v>8</v>
      </c>
      <c r="B9" s="15" t="s">
        <v>115</v>
      </c>
    </row>
    <row r="10" spans="1:2" x14ac:dyDescent="0.25">
      <c r="A10" s="135">
        <v>9</v>
      </c>
      <c r="B10" s="15" t="s">
        <v>95</v>
      </c>
    </row>
    <row r="11" spans="1:2" x14ac:dyDescent="0.25">
      <c r="A11" s="135">
        <v>10</v>
      </c>
      <c r="B11" s="15" t="s">
        <v>111</v>
      </c>
    </row>
    <row r="12" spans="1:2" x14ac:dyDescent="0.25">
      <c r="A12" s="135">
        <v>11</v>
      </c>
      <c r="B12" s="15" t="s">
        <v>112</v>
      </c>
    </row>
    <row r="13" spans="1:2" x14ac:dyDescent="0.25">
      <c r="A13" s="135">
        <v>12</v>
      </c>
      <c r="B13" s="15" t="s">
        <v>103</v>
      </c>
    </row>
    <row r="14" spans="1:2" x14ac:dyDescent="0.25">
      <c r="A14" s="135">
        <v>13</v>
      </c>
      <c r="B14" s="15" t="s">
        <v>114</v>
      </c>
    </row>
    <row r="15" spans="1:2" x14ac:dyDescent="0.25">
      <c r="A15" s="135">
        <v>14</v>
      </c>
      <c r="B15" s="15" t="s">
        <v>113</v>
      </c>
    </row>
    <row r="16" spans="1:2" x14ac:dyDescent="0.25">
      <c r="A16" s="135">
        <v>15</v>
      </c>
      <c r="B16" s="15" t="s">
        <v>98</v>
      </c>
    </row>
    <row r="17" spans="1:2" x14ac:dyDescent="0.25">
      <c r="A17" s="135">
        <v>16</v>
      </c>
      <c r="B17" s="15" t="s">
        <v>94</v>
      </c>
    </row>
    <row r="18" spans="1:2" x14ac:dyDescent="0.25">
      <c r="A18" s="135">
        <v>17</v>
      </c>
      <c r="B18" s="15" t="s">
        <v>99</v>
      </c>
    </row>
    <row r="19" spans="1:2" x14ac:dyDescent="0.25">
      <c r="A19" s="135">
        <v>18</v>
      </c>
      <c r="B19" s="15" t="s">
        <v>118</v>
      </c>
    </row>
    <row r="20" spans="1:2" x14ac:dyDescent="0.25">
      <c r="A20" s="135">
        <v>19</v>
      </c>
      <c r="B20" s="15" t="s">
        <v>192</v>
      </c>
    </row>
    <row r="21" spans="1:2" x14ac:dyDescent="0.25">
      <c r="A21" s="135">
        <v>20</v>
      </c>
      <c r="B21" s="15" t="s">
        <v>108</v>
      </c>
    </row>
    <row r="22" spans="1:2" x14ac:dyDescent="0.25">
      <c r="A22" s="135">
        <v>21</v>
      </c>
      <c r="B22" s="15" t="s">
        <v>123</v>
      </c>
    </row>
    <row r="23" spans="1:2" x14ac:dyDescent="0.25">
      <c r="A23" s="135">
        <v>22</v>
      </c>
      <c r="B23" s="15" t="s">
        <v>193</v>
      </c>
    </row>
    <row r="24" spans="1:2" x14ac:dyDescent="0.25">
      <c r="A24" s="135">
        <v>23</v>
      </c>
      <c r="B24" s="15" t="s">
        <v>106</v>
      </c>
    </row>
    <row r="25" spans="1:2" x14ac:dyDescent="0.25">
      <c r="A25" s="135">
        <v>24</v>
      </c>
      <c r="B25" s="15" t="s">
        <v>92</v>
      </c>
    </row>
    <row r="26" spans="1:2" x14ac:dyDescent="0.25">
      <c r="A26" s="135">
        <v>25</v>
      </c>
      <c r="B26" s="15" t="s">
        <v>109</v>
      </c>
    </row>
    <row r="27" spans="1:2" x14ac:dyDescent="0.25">
      <c r="A27" s="135">
        <v>26</v>
      </c>
      <c r="B27" s="15" t="s">
        <v>91</v>
      </c>
    </row>
    <row r="28" spans="1:2" x14ac:dyDescent="0.25">
      <c r="A28" s="135">
        <v>27</v>
      </c>
      <c r="B28" s="15" t="s">
        <v>100</v>
      </c>
    </row>
    <row r="29" spans="1:2" x14ac:dyDescent="0.25">
      <c r="A29" s="135">
        <v>28</v>
      </c>
      <c r="B29" s="15" t="s">
        <v>90</v>
      </c>
    </row>
    <row r="30" spans="1:2" x14ac:dyDescent="0.25">
      <c r="A30" s="135">
        <v>29</v>
      </c>
      <c r="B30" s="15" t="s">
        <v>110</v>
      </c>
    </row>
    <row r="31" spans="1:2" x14ac:dyDescent="0.25">
      <c r="A31" s="135">
        <v>30</v>
      </c>
      <c r="B31" s="15" t="s">
        <v>101</v>
      </c>
    </row>
    <row r="32" spans="1:2" x14ac:dyDescent="0.25">
      <c r="A32" s="135">
        <v>31</v>
      </c>
      <c r="B32" s="15" t="s">
        <v>143</v>
      </c>
    </row>
    <row r="33" spans="1:2" x14ac:dyDescent="0.25">
      <c r="A33" s="135">
        <v>32</v>
      </c>
      <c r="B33" s="15" t="s">
        <v>70</v>
      </c>
    </row>
    <row r="34" spans="1:2" x14ac:dyDescent="0.25">
      <c r="A34" s="135">
        <v>33</v>
      </c>
      <c r="B34" s="15" t="s">
        <v>71</v>
      </c>
    </row>
    <row r="35" spans="1:2" x14ac:dyDescent="0.25">
      <c r="A35" s="135">
        <v>34</v>
      </c>
      <c r="B35" s="15" t="s">
        <v>144</v>
      </c>
    </row>
  </sheetData>
  <sortState xmlns:xlrd2="http://schemas.microsoft.com/office/spreadsheetml/2017/richdata2" ref="A2:B3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Shape planilla</vt:lpstr>
      <vt:lpstr>Esfuerzo por estacion</vt:lpstr>
      <vt:lpstr>Tiempo de deteccion entre event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2019-11-05T16:35:32Z</dcterms:created>
  <dcterms:modified xsi:type="dcterms:W3CDTF">2020-02-27T00:05:00Z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