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a6222f04d61bddcb/Desktop/Data Analysis/"/>
    </mc:Choice>
  </mc:AlternateContent>
  <xr:revisionPtr revIDLastSave="1097" documentId="8_{3F0F1FB4-C804-49C3-BF60-2376F73AAECF}" xr6:coauthVersionLast="47" xr6:coauthVersionMax="47" xr10:uidLastSave="{12E34027-E4AA-43E9-AAB6-08A5A159C216}"/>
  <bookViews>
    <workbookView xWindow="825" yWindow="0" windowWidth="19665" windowHeight="10920" firstSheet="1" activeTab="5" xr2:uid="{25F96ACF-445D-45F9-B90F-C467841736DC}"/>
  </bookViews>
  <sheets>
    <sheet name="AmazonSalesData" sheetId="1" r:id="rId1"/>
    <sheet name="Working_sheet" sheetId="2" r:id="rId2"/>
    <sheet name="KPI's" sheetId="3" r:id="rId3"/>
    <sheet name="Trends" sheetId="5" r:id="rId4"/>
    <sheet name="Data Analysis" sheetId="8" r:id="rId5"/>
    <sheet name="Dasboard" sheetId="4" r:id="rId6"/>
  </sheets>
  <definedNames>
    <definedName name="_xlchart.v1.0" hidden="1">'KPI''s'!$L$27:$L$33</definedName>
    <definedName name="_xlchart.v1.1" hidden="1">'KPI''s'!$M$26</definedName>
    <definedName name="_xlchart.v1.2" hidden="1">'KPI''s'!$M$27:$M$33</definedName>
    <definedName name="NativeTimeline_Order_Date">#N/A</definedName>
    <definedName name="Slicer_Region">#N/A</definedName>
    <definedName name="Slicer_Sales_Channel">#N/A</definedName>
  </definedNames>
  <calcPr calcId="191029"/>
  <pivotCaches>
    <pivotCache cacheId="70" r:id="rId7"/>
    <pivotCache cacheId="7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L28" i="3"/>
  <c r="L29" i="3"/>
  <c r="L30" i="3"/>
  <c r="L31" i="3"/>
  <c r="L32" i="3"/>
  <c r="L33" i="3"/>
  <c r="L27" i="3"/>
  <c r="M27" i="3"/>
  <c r="M28" i="3"/>
  <c r="M29" i="3"/>
  <c r="M30" i="3"/>
  <c r="M31" i="3"/>
  <c r="M32" i="3"/>
  <c r="M33" i="3"/>
  <c r="L22" i="3"/>
  <c r="L21" i="3"/>
  <c r="M21" i="3" s="1"/>
  <c r="I24" i="5"/>
  <c r="I31" i="5"/>
  <c r="G29" i="5"/>
  <c r="F31" i="5"/>
  <c r="C31" i="5"/>
  <c r="C30" i="5"/>
  <c r="D30" i="5"/>
  <c r="G30" i="5"/>
  <c r="H30" i="5"/>
  <c r="I30" i="5"/>
  <c r="I29" i="5"/>
  <c r="H29" i="5"/>
  <c r="F30" i="5"/>
  <c r="E30" i="5"/>
  <c r="C29" i="5"/>
  <c r="D28" i="5"/>
  <c r="E28" i="5"/>
  <c r="F28" i="5"/>
  <c r="G28" i="5"/>
  <c r="H27" i="5"/>
  <c r="G27" i="5"/>
  <c r="F27" i="5"/>
  <c r="E27" i="5"/>
  <c r="D26" i="5"/>
  <c r="E26" i="5"/>
  <c r="F26" i="5"/>
  <c r="G26" i="5"/>
  <c r="H26" i="5"/>
  <c r="I26" i="5"/>
  <c r="I25" i="5"/>
  <c r="G25" i="5"/>
  <c r="F25" i="5"/>
  <c r="E25" i="5"/>
  <c r="D25" i="5"/>
  <c r="C25" i="5"/>
  <c r="C24" i="5"/>
  <c r="D24" i="5"/>
  <c r="E24" i="5"/>
  <c r="G24" i="5"/>
  <c r="J24" i="5"/>
  <c r="H23" i="5"/>
  <c r="G23" i="5"/>
  <c r="F23" i="5"/>
  <c r="E23" i="5"/>
  <c r="D23" i="5"/>
  <c r="J22" i="5"/>
  <c r="I22" i="5"/>
  <c r="F22" i="5"/>
  <c r="E22" i="5"/>
  <c r="J21" i="5"/>
  <c r="H21" i="5"/>
  <c r="G21" i="5"/>
  <c r="F21" i="5"/>
  <c r="E21" i="5"/>
  <c r="D21" i="5"/>
  <c r="J20" i="5"/>
  <c r="H20" i="5"/>
  <c r="E20" i="5"/>
  <c r="D20" i="5"/>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G18" i="3"/>
  <c r="G9" i="3"/>
  <c r="C9" i="3"/>
  <c r="C3" i="3"/>
  <c r="G14" i="3"/>
  <c r="M22" i="3"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alcChain>
</file>

<file path=xl/sharedStrings.xml><?xml version="1.0" encoding="utf-8"?>
<sst xmlns="http://schemas.openxmlformats.org/spreadsheetml/2006/main" count="1157" uniqueCount="162">
  <si>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</si>
  <si>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</si>
  <si>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</si>
  <si>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</si>
  <si>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</si>
  <si>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</si>
  <si>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</si>
  <si>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</si>
  <si>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</si>
  <si>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</si>
  <si>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</si>
  <si>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</si>
  <si>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</si>
  <si>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</si>
  <si>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</si>
  <si>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</si>
  <si>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</si>
  <si>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</si>
  <si>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</si>
  <si>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</si>
  <si>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</si>
  <si>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</si>
  <si>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</si>
  <si>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</si>
  <si>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</si>
  <si>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</si>
  <si>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</si>
  <si>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</si>
  <si>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</si>
  <si>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</si>
  <si>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</si>
  <si>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</si>
  <si>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</si>
  <si>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</si>
  <si>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</si>
  <si>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</si>
  <si>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</si>
  <si>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</si>
  <si>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</si>
  <si>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</si>
  <si>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</si>
  <si>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</si>
  <si>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</si>
  <si>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</si>
  <si>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</si>
  <si>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</si>
  <si>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</si>
  <si>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</si>
  <si>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</si>
  <si>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</si>
  <si>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</si>
  <si>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</si>
  <si>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</si>
  <si>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</si>
  <si>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</si>
  <si>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</si>
  <si>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</si>
  <si>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</si>
  <si>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</si>
  <si>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</si>
  <si>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</si>
  <si>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</si>
  <si>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</si>
  <si>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</si>
  <si>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</si>
  <si>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</si>
  <si>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</si>
  <si>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</si>
  <si>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</si>
  <si>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</si>
  <si>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</si>
  <si>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</si>
  <si>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</si>
  <si>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</si>
  <si>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</si>
  <si>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</si>
  <si>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</si>
  <si>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</si>
  <si>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</si>
  <si>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</si>
  <si>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</si>
  <si>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</si>
  <si>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</si>
  <si>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</si>
  <si>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</si>
  <si>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</si>
  <si>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</si>
  <si>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</si>
  <si>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</si>
  <si>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</si>
  <si>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</si>
  <si>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</si>
  <si>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</si>
  <si>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</si>
  <si>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</si>
  <si>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</si>
  <si>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</si>
  <si>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</si>
  <si>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</si>
  <si>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</si>
  <si>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</si>
  <si>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</si>
  <si>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</si>
  <si>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</si>
  <si>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</si>
  <si>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</si>
  <si>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</si>
  <si>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</si>
  <si>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</si>
  <si>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</si>
  <si>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</si>
  <si>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</si>
  <si>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</si>
  <si>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</si>
  <si>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</si>
  <si>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Order Month name</t>
  </si>
  <si>
    <t>Sum of Total Revenue</t>
  </si>
  <si>
    <t>Sum of Total Cost</t>
  </si>
  <si>
    <t>Sum of Total Profit</t>
  </si>
  <si>
    <t>Count of Ship Date</t>
  </si>
  <si>
    <t>Count of Order ID</t>
  </si>
  <si>
    <t>Sum of Units Sold</t>
  </si>
  <si>
    <t>Year</t>
  </si>
  <si>
    <t>Row Labels</t>
  </si>
  <si>
    <t>2010</t>
  </si>
  <si>
    <t>2011</t>
  </si>
  <si>
    <t>2012</t>
  </si>
  <si>
    <t>2013</t>
  </si>
  <si>
    <t>2014</t>
  </si>
  <si>
    <t>2015</t>
  </si>
  <si>
    <t>2016</t>
  </si>
  <si>
    <t>2017</t>
  </si>
  <si>
    <t>Grand Total</t>
  </si>
  <si>
    <t>Dec</t>
  </si>
  <si>
    <t>Feb</t>
  </si>
  <si>
    <t>Jun</t>
  </si>
  <si>
    <t>May</t>
  </si>
  <si>
    <t>Nov</t>
  </si>
  <si>
    <t>Oct</t>
  </si>
  <si>
    <t>Months</t>
  </si>
  <si>
    <t>Average of Total Profit</t>
  </si>
  <si>
    <t>Apr</t>
  </si>
  <si>
    <t>Jan</t>
  </si>
  <si>
    <t>Jul</t>
  </si>
  <si>
    <t>Sep</t>
  </si>
  <si>
    <t>Aug</t>
  </si>
  <si>
    <t>Mar</t>
  </si>
  <si>
    <t>Profit 2010</t>
  </si>
  <si>
    <t>Profit 2011</t>
  </si>
  <si>
    <t>Profit 2012</t>
  </si>
  <si>
    <t>Profit 2013</t>
  </si>
  <si>
    <t>Profit 2014</t>
  </si>
  <si>
    <t>Profit 2015</t>
  </si>
  <si>
    <t>Profit 2016</t>
  </si>
  <si>
    <t>Profit 2017</t>
  </si>
  <si>
    <t>Sales Chanel</t>
  </si>
  <si>
    <t>Nbr of Order ID</t>
  </si>
  <si>
    <t>Total Uniot Sold</t>
  </si>
  <si>
    <t>Profit Per Item Type</t>
  </si>
  <si>
    <t>Profit Per Sales Chanel</t>
  </si>
  <si>
    <t>Average Profit Per Region</t>
  </si>
  <si>
    <t>Nber of Shipment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</si>
</sst>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0.0,&quot;K&quot;"/>
  </numFmts>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4" fontId="0" fillId="0" borderId="0" xfId="0" applyNumberFormat="1"/>
    <xf numFmtId="0" fontId="0" fillId="0" borderId="0" xfId="0" applyNumberFormat="1"/>
    <xf numFmtId="4" fontId="0" fillId="0" borderId="0" xfId="0" applyNumberFormat="1"/>
    <xf numFmtId="166" fontId="0" fillId="0" borderId="0" xfId="0" applyNumberFormat="1"/>
    <xf numFmtId="4" fontId="0" fillId="0" borderId="0" xfId="0" pivotButton="1" applyNumberFormat="1"/>
    <xf numFmtId="0" fontId="0" fillId="33" borderId="0" xfId="0" applyFill="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applyAlignment="1">
      <alignment horizontal="left"/>
    </xf>
    <xf numFmtId="0" fontId="18" fillId="33" borderId="0" xfId="0" applyFont="1" applyFill="1" applyAlignment="1">
      <alignment horizontal="left" vertical="center"/>
    </xf>
    <xf numFmtId="0" fontId="18" fillId="33" borderId="0" xfId="0" applyFont="1" applyFill="1"/>
    <xf numFmtId="4" fontId="0" fillId="0" borderId="0" xfId="0" applyNumberFormat="1" applyAlignment="1">
      <alignment horizontal="left"/>
    </xf>
    <xf numFmtId="9" fontId="0" fillId="0" borderId="0" xfId="42" applyFont="1"/>
    <xf numFmtId="4" fontId="0" fillId="33" borderId="0" xfId="0" applyNumberForma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4">
    <dxf>
      <numFmt numFmtId="4" formatCode="#,##0.00"/>
    </dxf>
    <dxf>
      <numFmt numFmtId="0" formatCode="General"/>
    </dxf>
    <dxf>
      <numFmt numFmtId="0" formatCode="General"/>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0" formatCode="General"/>
    </dxf>
    <dxf>
      <numFmt numFmtId="4" formatCode="#,##0.00"/>
    </dxf>
    <dxf>
      <numFmt numFmtId="4" formatCode="#,##0.00"/>
    </dxf>
    <dxf>
      <numFmt numFmtId="166" formatCode="0.0,&quot;K&quot;"/>
    </dxf>
    <dxf>
      <numFmt numFmtId="0" formatCode="General"/>
    </dxf>
    <dxf>
      <numFmt numFmtId="0" formatCode="General"/>
    </dxf>
    <dxf>
      <numFmt numFmtId="4" formatCode="#,##0.00"/>
    </dxf>
    <dxf>
      <font>
        <b/>
        <i val="0"/>
        <sz val="12"/>
        <color theme="1" tint="0.34998626667073579"/>
      </font>
    </dxf>
    <dxf>
      <font>
        <b val="0"/>
        <i val="0"/>
        <color theme="0" tint="-0.24994659260841701"/>
      </fon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0" formatCode="General"/>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166" formatCode="0.0,&quot;K&quot;"/>
    </dxf>
    <dxf>
      <numFmt numFmtId="4" formatCode="#,##0.00"/>
    </dxf>
    <dxf>
      <numFmt numFmtId="4" formatCode="#,##0.00"/>
    </dxf>
    <dxf>
      <numFmt numFmtId="0" formatCode="General"/>
    </dxf>
    <dxf>
      <numFmt numFmtId="4" formatCode="#,##0.00"/>
    </dxf>
    <dxf>
      <numFmt numFmtId="4" formatCode="#,##0.00"/>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9" formatCode="m/d/yyyy"/>
    </dxf>
    <dxf>
      <numFmt numFmtId="19" formatCode="m/d/yyyy"/>
    </dxf>
    <dxf>
      <numFmt numFmtId="19" formatCode="m/d/yyyy"/>
    </dxf>
    <dxf>
      <numFmt numFmtId="19" formatCode="m/d/yyyy"/>
    </dxf>
    <dxf>
      <numFmt numFmtId="19" formatCode="m/d/yyyy"/>
    </dxf>
  </dxfs>
  <tableStyles count="1" defaultTableStyle="TableStyleMedium2" defaultPivotStyle="PivotStyleLight16">
    <tableStyle name="Slicer Style 1" pivot="0" table="0" count="7" xr9:uid="{B22CA31D-3147-4286-8A1B-391006B90C0A}">
      <tableStyleElement type="wholeTable" dxfId="25"/>
      <tableStyleElement type="headerRow" dxfId="24"/>
    </tableStyle>
  </tableStyles>
  <colors>
    <mruColors>
      <color rgb="FF565642"/>
      <color rgb="FFCC3300"/>
    </mruColors>
  </colors>
  <extLst>
    <ext xmlns:x14="http://schemas.microsoft.com/office/spreadsheetml/2009/9/main" uri="{46F421CA-312F-682f-3DD2-61675219B42D}">
      <x14:dxfs count="5">
        <dxf>
          <font>
            <color theme="2" tint="-0.749961851863155"/>
          </font>
        </dxf>
        <dxf>
          <font>
            <color theme="4" tint="0.79998168889431442"/>
          </font>
        </dxf>
        <dxf>
          <font>
            <color theme="3" tint="0.749961851863155"/>
          </font>
        </dxf>
        <dxf>
          <font>
            <color theme="0"/>
          </font>
        </dxf>
        <dxf>
          <font>
            <color theme="0" tint="-4.9989318521683403E-2"/>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Trends!$C$19</c:f>
              <c:strCache>
                <c:ptCount val="1"/>
                <c:pt idx="0">
                  <c:v>Profit 2010</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Trends!$C$20:$C$31</c:f>
              <c:numCache>
                <c:formatCode>0.0,"K"</c:formatCode>
                <c:ptCount val="12"/>
                <c:pt idx="1">
                  <c:v>712205.47</c:v>
                </c:pt>
                <c:pt idx="4">
                  <c:v>482720.76</c:v>
                </c:pt>
                <c:pt idx="5">
                  <c:v>727423.2</c:v>
                </c:pt>
                <c:pt idx="9">
                  <c:v>747696.39500000002</c:v>
                </c:pt>
                <c:pt idx="10">
                  <c:v>1375311.7</c:v>
                </c:pt>
                <c:pt idx="11">
                  <c:v>320793.64</c:v>
                </c:pt>
              </c:numCache>
            </c:numRef>
          </c:val>
          <c:smooth val="0"/>
          <c:extLst>
            <c:ext xmlns:c16="http://schemas.microsoft.com/office/drawing/2014/chart" uri="{C3380CC4-5D6E-409C-BE32-E72D297353CC}">
              <c16:uniqueId val="{00000000-8C14-4D8E-869C-D9A33B3ED55E}"/>
            </c:ext>
          </c:extLst>
        </c:ser>
        <c:ser>
          <c:idx val="1"/>
          <c:order val="1"/>
          <c:tx>
            <c:strRef>
              <c:f>Trends!$D$19</c:f>
              <c:strCache>
                <c:ptCount val="1"/>
                <c:pt idx="0">
                  <c:v>Profit 2011</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Trends!$D$20:$D$31</c:f>
              <c:numCache>
                <c:formatCode>0.0,"K"</c:formatCode>
                <c:ptCount val="12"/>
                <c:pt idx="0">
                  <c:v>181754.52000000002</c:v>
                </c:pt>
                <c:pt idx="1">
                  <c:v>127722.96</c:v>
                </c:pt>
                <c:pt idx="3">
                  <c:v>693911.51</c:v>
                </c:pt>
                <c:pt idx="4">
                  <c:v>89904.06</c:v>
                </c:pt>
                <c:pt idx="5">
                  <c:v>7828.12</c:v>
                </c:pt>
                <c:pt idx="6">
                  <c:v>65214.720000000001</c:v>
                </c:pt>
                <c:pt idx="8">
                  <c:v>235601.16</c:v>
                </c:pt>
                <c:pt idx="10">
                  <c:v>289329.16499999998</c:v>
                </c:pt>
              </c:numCache>
            </c:numRef>
          </c:val>
          <c:smooth val="0"/>
          <c:extLst>
            <c:ext xmlns:c16="http://schemas.microsoft.com/office/drawing/2014/chart" uri="{C3380CC4-5D6E-409C-BE32-E72D297353CC}">
              <c16:uniqueId val="{00000001-8C14-4D8E-869C-D9A33B3ED55E}"/>
            </c:ext>
          </c:extLst>
        </c:ser>
        <c:ser>
          <c:idx val="2"/>
          <c:order val="2"/>
          <c:tx>
            <c:strRef>
              <c:f>Trends!$E$19</c:f>
              <c:strCache>
                <c:ptCount val="1"/>
                <c:pt idx="0">
                  <c:v>Profit 2012</c:v>
                </c:pt>
              </c:strCache>
            </c:strRef>
          </c:tx>
          <c:spPr>
            <a:ln w="28575" cap="rnd">
              <a:solidFill>
                <a:schemeClr val="accent3"/>
              </a:solidFill>
              <a:round/>
            </a:ln>
            <a:effectLst/>
          </c:spPr>
          <c:marker>
            <c:symbol val="circle"/>
            <c:size val="6"/>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Trends!$E$20:$E$31</c:f>
              <c:numCache>
                <c:formatCode>0.0,"K"</c:formatCode>
                <c:ptCount val="12"/>
                <c:pt idx="0">
                  <c:v>103284.18</c:v>
                </c:pt>
                <c:pt idx="1">
                  <c:v>517922.32666666666</c:v>
                </c:pt>
                <c:pt idx="2">
                  <c:v>407630.41</c:v>
                </c:pt>
                <c:pt idx="3">
                  <c:v>323669.38</c:v>
                </c:pt>
                <c:pt idx="4">
                  <c:v>609259.07000000007</c:v>
                </c:pt>
                <c:pt idx="5">
                  <c:v>232804.78666666665</c:v>
                </c:pt>
                <c:pt idx="6">
                  <c:v>355024.54000000004</c:v>
                </c:pt>
                <c:pt idx="7">
                  <c:v>248406.36</c:v>
                </c:pt>
                <c:pt idx="8">
                  <c:v>1042444.515</c:v>
                </c:pt>
                <c:pt idx="10">
                  <c:v>379367.36</c:v>
                </c:pt>
              </c:numCache>
            </c:numRef>
          </c:val>
          <c:smooth val="0"/>
          <c:extLst>
            <c:ext xmlns:c16="http://schemas.microsoft.com/office/drawing/2014/chart" uri="{C3380CC4-5D6E-409C-BE32-E72D297353CC}">
              <c16:uniqueId val="{00000002-8C14-4D8E-869C-D9A33B3ED55E}"/>
            </c:ext>
          </c:extLst>
        </c:ser>
        <c:ser>
          <c:idx val="3"/>
          <c:order val="3"/>
          <c:tx>
            <c:strRef>
              <c:f>Trends!$F$19</c:f>
              <c:strCache>
                <c:ptCount val="1"/>
                <c:pt idx="0">
                  <c:v>Profit 2013</c:v>
                </c:pt>
              </c:strCache>
            </c:strRef>
          </c:tx>
          <c:spPr>
            <a:ln w="28575" cap="rnd">
              <a:solidFill>
                <a:schemeClr val="accent4"/>
              </a:solidFill>
              <a:round/>
            </a:ln>
            <a:effectLst/>
          </c:spPr>
          <c:marker>
            <c:symbol val="circle"/>
            <c:size val="6"/>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Trends!$F$20:$F$31</c:f>
              <c:numCache>
                <c:formatCode>0.0,"K"</c:formatCode>
                <c:ptCount val="12"/>
                <c:pt idx="1">
                  <c:v>639077.5</c:v>
                </c:pt>
                <c:pt idx="2">
                  <c:v>359941.17</c:v>
                </c:pt>
                <c:pt idx="3">
                  <c:v>632512.5</c:v>
                </c:pt>
                <c:pt idx="5">
                  <c:v>257876.69</c:v>
                </c:pt>
                <c:pt idx="6">
                  <c:v>1699231.51</c:v>
                </c:pt>
                <c:pt idx="7">
                  <c:v>23150.46</c:v>
                </c:pt>
                <c:pt idx="8">
                  <c:v>18405.169999999998</c:v>
                </c:pt>
                <c:pt idx="10">
                  <c:v>537432.16999999993</c:v>
                </c:pt>
                <c:pt idx="11">
                  <c:v>53252.5</c:v>
                </c:pt>
              </c:numCache>
            </c:numRef>
          </c:val>
          <c:smooth val="0"/>
          <c:extLst>
            <c:ext xmlns:c16="http://schemas.microsoft.com/office/drawing/2014/chart" uri="{C3380CC4-5D6E-409C-BE32-E72D297353CC}">
              <c16:uniqueId val="{00000003-8C14-4D8E-869C-D9A33B3ED55E}"/>
            </c:ext>
          </c:extLst>
        </c:ser>
        <c:ser>
          <c:idx val="4"/>
          <c:order val="4"/>
          <c:tx>
            <c:strRef>
              <c:f>Trends!$G$19</c:f>
              <c:strCache>
                <c:ptCount val="1"/>
                <c:pt idx="0">
                  <c:v>Profit 2014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Trends!$G$20:$G$31</c:f>
              <c:numCache>
                <c:formatCode>0.0,"K"</c:formatCode>
                <c:ptCount val="12"/>
                <c:pt idx="1">
                  <c:v>327852.40000000002</c:v>
                </c:pt>
                <c:pt idx="3">
                  <c:v>919272.95999999996</c:v>
                </c:pt>
                <c:pt idx="4">
                  <c:v>469377.875</c:v>
                </c:pt>
                <c:pt idx="5">
                  <c:v>19525.82</c:v>
                </c:pt>
                <c:pt idx="6">
                  <c:v>113636.79</c:v>
                </c:pt>
                <c:pt idx="7">
                  <c:v>306097.91999999998</c:v>
                </c:pt>
                <c:pt idx="8">
                  <c:v>5270.67</c:v>
                </c:pt>
                <c:pt idx="9">
                  <c:v>245266.93333333335</c:v>
                </c:pt>
                <c:pt idx="10">
                  <c:v>1152486.42</c:v>
                </c:pt>
              </c:numCache>
            </c:numRef>
          </c:val>
          <c:smooth val="0"/>
          <c:extLst>
            <c:ext xmlns:c16="http://schemas.microsoft.com/office/drawing/2014/chart" uri="{C3380CC4-5D6E-409C-BE32-E72D297353CC}">
              <c16:uniqueId val="{00000004-8C14-4D8E-869C-D9A33B3ED55E}"/>
            </c:ext>
          </c:extLst>
        </c:ser>
        <c:ser>
          <c:idx val="5"/>
          <c:order val="5"/>
          <c:tx>
            <c:strRef>
              <c:f>Trends!$H$19</c:f>
              <c:strCache>
                <c:ptCount val="1"/>
                <c:pt idx="0">
                  <c:v>Profit 2015</c:v>
                </c:pt>
              </c:strCache>
            </c:strRef>
          </c:tx>
          <c:spPr>
            <a:ln w="28575" cap="rnd">
              <a:solidFill>
                <a:schemeClr val="accent6"/>
              </a:solidFill>
              <a:round/>
            </a:ln>
            <a:effectLst/>
          </c:spPr>
          <c:marker>
            <c:symbol val="circle"/>
            <c:size val="6"/>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Trends!$H$20:$H$31</c:f>
              <c:numCache>
                <c:formatCode>0.0,"K"</c:formatCode>
                <c:ptCount val="12"/>
                <c:pt idx="0">
                  <c:v>1367272.5</c:v>
                </c:pt>
                <c:pt idx="1">
                  <c:v>390047.76500000001</c:v>
                </c:pt>
                <c:pt idx="3">
                  <c:v>312115.14</c:v>
                </c:pt>
                <c:pt idx="6">
                  <c:v>139555</c:v>
                </c:pt>
                <c:pt idx="7">
                  <c:v>1621.93</c:v>
                </c:pt>
                <c:pt idx="9">
                  <c:v>369155</c:v>
                </c:pt>
                <c:pt idx="10">
                  <c:v>435499.2</c:v>
                </c:pt>
              </c:numCache>
            </c:numRef>
          </c:val>
          <c:smooth val="0"/>
          <c:extLst>
            <c:ext xmlns:c16="http://schemas.microsoft.com/office/drawing/2014/chart" uri="{C3380CC4-5D6E-409C-BE32-E72D297353CC}">
              <c16:uniqueId val="{00000005-8C14-4D8E-869C-D9A33B3ED55E}"/>
            </c:ext>
          </c:extLst>
        </c:ser>
        <c:ser>
          <c:idx val="6"/>
          <c:order val="6"/>
          <c:tx>
            <c:strRef>
              <c:f>Trends!$I$19</c:f>
              <c:strCache>
                <c:ptCount val="1"/>
                <c:pt idx="0">
                  <c:v>Profit 2016</c:v>
                </c:pt>
              </c:strCache>
            </c:strRef>
          </c:tx>
          <c:spPr>
            <a:ln w="28575" cap="rnd">
              <a:solidFill>
                <a:schemeClr val="accent1">
                  <a:lumMod val="60000"/>
                </a:schemeClr>
              </a:solidFill>
              <a:round/>
            </a:ln>
            <a:effectLst/>
          </c:spPr>
          <c:marker>
            <c:symbol val="circle"/>
            <c:size val="6"/>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Trends!$I$20:$I$31</c:f>
              <c:numCache>
                <c:formatCode>0.0,"K"</c:formatCode>
                <c:ptCount val="12"/>
                <c:pt idx="2">
                  <c:v>85223.58</c:v>
                </c:pt>
                <c:pt idx="4">
                  <c:v>127054.2</c:v>
                </c:pt>
                <c:pt idx="5">
                  <c:v>108217.27499999999</c:v>
                </c:pt>
                <c:pt idx="6">
                  <c:v>403773.12</c:v>
                </c:pt>
                <c:pt idx="9">
                  <c:v>72975.600000000006</c:v>
                </c:pt>
                <c:pt idx="10">
                  <c:v>1168493.335</c:v>
                </c:pt>
                <c:pt idx="11">
                  <c:v>830695.14500000002</c:v>
                </c:pt>
              </c:numCache>
            </c:numRef>
          </c:val>
          <c:smooth val="0"/>
          <c:extLst>
            <c:ext xmlns:c16="http://schemas.microsoft.com/office/drawing/2014/chart" uri="{C3380CC4-5D6E-409C-BE32-E72D297353CC}">
              <c16:uniqueId val="{00000006-8C14-4D8E-869C-D9A33B3ED55E}"/>
            </c:ext>
          </c:extLst>
        </c:ser>
        <c:ser>
          <c:idx val="7"/>
          <c:order val="7"/>
          <c:tx>
            <c:strRef>
              <c:f>Trends!$J$19</c:f>
              <c:strCache>
                <c:ptCount val="1"/>
                <c:pt idx="0">
                  <c:v>Profit 2017</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Trends!$B$20:$B$31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Trends!$J$20:$J$31</c:f>
              <c:numCache>
                <c:formatCode>0.0,"K"</c:formatCode>
                <c:ptCount val="12"/>
                <c:pt idx="0">
                  <c:v>439753.56</c:v>
                </c:pt>
                <c:pt idx="1">
                  <c:v>945635.9</c:v>
                </c:pt>
                <c:pt idx="2">
                  <c:v>75555.899999999994</c:v>
                </c:pt>
                <c:pt idx="4">
                  <c:v>414339.54333333339</c:v>
                </c:pt>
              </c:numCache>
            </c:numRef>
          </c:val>
          <c:smooth val="0"/>
          <c:extLst>
            <c:ext xmlns:c16="http://schemas.microsoft.com/office/drawing/2014/chart" uri="{C3380CC4-5D6E-409C-BE32-E72D297353CC}">
              <c16:uniqueId val="{00000007-8C14-4D8E-869C-D9A33B3ED55E}"/>
            </c:ext>
          </c:extLst>
        </c:ser>
        <c:dLbls>
          <c:dLblPos val="t"/>
          <c:showLegendKey val="0"/>
          <c:showVal val="1"/>
          <c:showCatName val="0"/>
          <c:showSerName val="0"/>
          <c:showPercent val="0"/>
          <c:showBubbleSize val="0"/>
        </c:dLbls>
        <c:marker val="1"/>
        <c:smooth val="0"/>
        <c:axId val="1517761679"/>
        <c:axId val="13046367"/>
      </c:lineChart>
      <c:catAx>
        <c:axId val="151776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13046367"/>
        <c:crosses val="autoZero"/>
        <c:auto val="1"/>
        <c:lblAlgn val="ctr"/>
        <c:lblOffset val="100"/>
        <c:noMultiLvlLbl val="0"/>
      </c:catAx>
      <c:valAx>
        <c:axId val="13046367"/>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fr-FR"/>
          </a:p>
        </c:txPr>
        <c:crossAx val="1517761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[AmazonSalesData.xlsx]KPI's!PivotTable23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'KPI''s'!$J$4</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'KPI''s'!$I$5:$I$17</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'KPI''s'!$J$5:$J$17</c:f>
              <c:numCache>
                <c:formatCode>0.0,"K"</c:formatCode>
                <c:ptCount val="12"/>
                <c:pt idx="0">
                  <c:v>3886643.7</c:v>
                </c:pt>
                <c:pt idx="1">
                  <c:v>888047.27999999991</c:v>
                </c:pt>
                <c:pt idx="2">
                  <c:v>2292443.4299999997</c:v>
                </c:pt>
                <c:pt idx="3">
                  <c:v>5233334.4000000004</c:v>
                </c:pt>
                <c:pt idx="4">
                  <c:v>14556048.66</c:v>
                </c:pt>
                <c:pt idx="5">
                  <c:v>120495.18</c:v>
                </c:pt>
                <c:pt idx="6">
                  <c:v>7412605.7100000009</c:v>
                </c:pt>
                <c:pt idx="7">
                  <c:v>610610</c:v>
                </c:pt>
                <c:pt idx="8">
                  <c:v>5929583.75</c:v>
                </c:pt>
                <c:pt idx="9">
                  <c:v>1220622.48</c:v>
                </c:pt>
                <c:pt idx="10">
                  <c:v>751944.18</c:v>
                </c:pt>
                <c:pt idx="11">
                  <c:v>1265819.6300000001</c:v>
                </c:pt>
              </c:numCache>
            </c:numRef>
          </c:val>
          <c:extLst>
            <c:ext xmlns:c16="http://schemas.microsoft.com/office/drawing/2014/chart" uri="{C3380CC4-5D6E-409C-BE32-E72D297353CC}">
              <c16:uniqueId val="{00000000-8272-43DE-9899-859E84770366}"/>
            </c:ext>
          </c:extLst>
        </c:ser>
        <c:dLbls>
          <c:dLblPos val="outEnd"/>
          <c:showLegendKey val="0"/>
          <c:showVal val="1"/>
          <c:showCatName val="0"/>
          <c:showSerName val="0"/>
          <c:showPercent val="0"/>
          <c:showBubbleSize val="0"/>
        </c:dLbls>
        <c:gapWidth val="67"/>
        <c:overlap val="5"/>
        <c:axId val="430727343"/>
        <c:axId val="192401551"/>
      </c:barChart>
      <c:catAx>
        <c:axId val="43072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192401551"/>
        <c:crosses val="autoZero"/>
        <c:auto val="1"/>
        <c:lblAlgn val="ctr"/>
        <c:lblOffset val="100"/>
        <c:noMultiLvlLbl val="0"/>
      </c:catAx>
      <c:valAx>
        <c:axId val="192401551"/>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4307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2">
                  <a:lumMod val="50000"/>
                </a:schemeClr>
              </a:solidFill>
              <a:ln w="19050">
                <a:noFill/>
              </a:ln>
              <a:effectLst/>
            </c:spPr>
            <c:extLst>
              <c:ext xmlns:c16="http://schemas.microsoft.com/office/drawing/2014/chart" uri="{C3380CC4-5D6E-409C-BE32-E72D297353CC}">
                <c16:uniqueId val="{00000001-141A-47DC-9399-9AD3C6F2888A}"/>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141A-47DC-9399-9AD3C6F2888A}"/>
              </c:ext>
            </c:extLst>
          </c:dPt>
          <c:dLbls>
            <c:dLbl>
              <c:idx val="0"/>
              <c:layout>
                <c:manualLayout>
                  <c:x val="0.15522388059701492"/>
                  <c:y val="-3.9548022598870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1A-47DC-9399-9AD3C6F2888A}"/>
                </c:ext>
              </c:extLst>
            </c:dLbl>
            <c:dLbl>
              <c:idx val="1"/>
              <c:layout>
                <c:manualLayout>
                  <c:x val="-0.1154228855721393"/>
                  <c:y val="-8.4745762711864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1A-47DC-9399-9AD3C6F2888A}"/>
                </c:ext>
              </c:extLst>
            </c:dLbl>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'KPI''s'!$M$21:$M$22</c:f>
              <c:numCache>
                <c:formatCode>0%</c:formatCode>
                <c:ptCount val="2"/>
                <c:pt idx="0">
                  <c:v>0.56422330031011625</c:v>
                </c:pt>
                <c:pt idx="1">
                  <c:v>0.43577669968988375</c:v>
                </c:pt>
              </c:numCache>
            </c:numRef>
          </c:val>
          <c:extLst>
            <c:ext xmlns:c16="http://schemas.microsoft.com/office/drawing/2014/chart" uri="{C3380CC4-5D6E-409C-BE32-E72D297353CC}">
              <c16:uniqueId val="{00000004-141A-47DC-9399-9AD3C6F2888A}"/>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[AmazonSalesData.xlsx]KPI's!PivotTable30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'KPI''s'!$J$38</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cat>
            <c:strRef>
              <c:f>'KPI''s'!$I$39:$I$51</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'KPI''s'!$J$39:$J$51</c:f>
              <c:numCache>
                <c:formatCode>General</c:formatCode>
                <c:ptCount val="12"/>
                <c:pt idx="0">
                  <c:v>9</c:v>
                </c:pt>
                <c:pt idx="1">
                  <c:v>4</c:v>
                </c:pt>
                <c:pt idx="2">
                  <c:v>5</c:v>
                </c:pt>
                <c:pt idx="3">
                  <c:v>13</c:v>
                </c:pt>
                <c:pt idx="4">
                  <c:v>7</c:v>
                </c:pt>
                <c:pt idx="5">
                  <c:v>12</c:v>
                </c:pt>
                <c:pt idx="6">
                  <c:v>10</c:v>
                </c:pt>
                <c:pt idx="7">
                  <c:v>4</c:v>
                </c:pt>
                <c:pt idx="8">
                  <c:v>11</c:v>
                </c:pt>
                <c:pt idx="9">
                  <c:v>9</c:v>
                </c:pt>
                <c:pt idx="10">
                  <c:v>11</c:v>
                </c:pt>
                <c:pt idx="11">
                  <c:v>5</c:v>
                </c:pt>
              </c:numCache>
            </c:numRef>
          </c:val>
          <c:extLst>
            <c:ext xmlns:c16="http://schemas.microsoft.com/office/drawing/2014/chart" uri="{C3380CC4-5D6E-409C-BE32-E72D297353CC}">
              <c16:uniqueId val="{00000000-1136-41F2-8FD5-4D1F4BB79479}"/>
            </c:ext>
          </c:extLst>
        </c:ser>
        <c:dLbls>
          <c:showLegendKey val="0"/>
          <c:showVal val="0"/>
          <c:showCatName val="0"/>
          <c:showSerName val="0"/>
          <c:showPercent val="0"/>
          <c:showBubbleSize val="0"/>
        </c:dLbls>
        <c:gapWidth val="71"/>
        <c:overlap val="-27"/>
        <c:axId val="414086447"/>
        <c:axId val="192516879"/>
      </c:barChart>
      <c:catAx>
        <c:axId val="41408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192516879"/>
        <c:crosses val="autoZero"/>
        <c:auto val="1"/>
        <c:lblAlgn val="ctr"/>
        <c:lblOffset val="100"/>
        <c:noMultiLvlLbl val="0"/>
      </c:catAx>
      <c:valAx>
        <c:axId val="19251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41408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73114A1-141B-40B7-93A7-FC526E78D583}">
          <cx:tx>
            <cx:txData>
              <cx:f>_xlchart.v1.1</cx:f>
              <cx:v>Average of Total Profit</cx:v>
            </cx:txData>
          </cx:tx>
          <cx:dataLabels pos="inEnd">
            <cx:txPr>
              <a:bodyPr spcFirstLastPara="1" vertOverflow="ellipsis" horzOverflow="overflow" wrap="square" lIns="0" tIns="0" rIns="0" bIns="0" anchor="ctr" anchorCtr="1"/>
              <a:lstStyle/>
              <a:p>
                <a:pPr algn="ctr" rtl="0">
                  <a:defRPr sz="1100" b="1">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n-US" sz="1100" b="1" i="0" u="none" strike="noStrike" baseline="0">
                  <a:solidFill>
                    <a:sysClr val="windowText" lastClr="000000"/>
                  </a:solidFill>
                  <a:latin typeface="Arial" panose="020B0604020202020204" pitchFamily="34" charset="0"/>
                  <a:cs typeface="Arial" panose="020B0604020202020204" pitchFamily="34" charset="0"/>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100"/>
                  </a:pPr>
                  <a:r>
                    <a:rPr lang="en-US" sz="1100" b="1" i="0" u="none" strike="noStrike" baseline="0">
                      <a:solidFill>
                        <a:sysClr val="windowText" lastClr="000000"/>
                      </a:solidFill>
                      <a:latin typeface="Arial" panose="020B0604020202020204" pitchFamily="34" charset="0"/>
                      <a:cs typeface="Arial" panose="020B0604020202020204" pitchFamily="34" charset="0"/>
                    </a:rPr>
                    <a:t>Asia, 555.8K</a:t>
                  </a:r>
                </a:p>
              </cx:txPr>
            </cx:dataLabel>
            <cx:dataLabel idx="4">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solidFill>
                      <a:latin typeface="Arial" panose="020B0604020202020204" pitchFamily="34" charset="0"/>
                      <a:cs typeface="Arial" panose="020B0604020202020204" pitchFamily="34" charset="0"/>
                    </a:rPr>
                    <a:t>Middle East and North Africa, 576.1K</a:t>
                  </a:r>
                </a:p>
              </cx:txP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sboard!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ta Analys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Trends!A1"/><Relationship Id="rId4" Type="http://schemas.openxmlformats.org/officeDocument/2006/relationships/hyperlink" Target="#Working_sheet!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sboard!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ta Analys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Trends!A1"/><Relationship Id="rId4" Type="http://schemas.openxmlformats.org/officeDocument/2006/relationships/hyperlink" Target="#Working_sheet!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Dasboard!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Data Analysi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Trends!A1"/><Relationship Id="rId4" Type="http://schemas.openxmlformats.org/officeDocument/2006/relationships/hyperlink" Target="#Working_sheet!A1"/><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hyperlink" Target="#Working_sheet!A1"/><Relationship Id="rId18" Type="http://schemas.openxmlformats.org/officeDocument/2006/relationships/image" Target="../media/image6.svg"/><Relationship Id="rId3" Type="http://schemas.openxmlformats.org/officeDocument/2006/relationships/image" Target="../media/image11.png"/><Relationship Id="rId21" Type="http://schemas.openxmlformats.org/officeDocument/2006/relationships/image" Target="../media/image8.svg"/><Relationship Id="rId7" Type="http://schemas.openxmlformats.org/officeDocument/2006/relationships/chart" Target="../charts/chart3.xml"/><Relationship Id="rId12" Type="http://schemas.openxmlformats.org/officeDocument/2006/relationships/image" Target="../media/image2.svg"/><Relationship Id="rId17" Type="http://schemas.openxmlformats.org/officeDocument/2006/relationships/image" Target="../media/image5.png"/><Relationship Id="rId2" Type="http://schemas.openxmlformats.org/officeDocument/2006/relationships/image" Target="../media/image10.svg"/><Relationship Id="rId16" Type="http://schemas.openxmlformats.org/officeDocument/2006/relationships/hyperlink" Target="#Dasboard!A1"/><Relationship Id="rId20" Type="http://schemas.openxmlformats.org/officeDocument/2006/relationships/image" Target="../media/image7.png"/><Relationship Id="rId1" Type="http://schemas.openxmlformats.org/officeDocument/2006/relationships/image" Target="../media/image9.png"/><Relationship Id="rId6" Type="http://schemas.openxmlformats.org/officeDocument/2006/relationships/chart" Target="../charts/chart2.xml"/><Relationship Id="rId11" Type="http://schemas.openxmlformats.org/officeDocument/2006/relationships/image" Target="../media/image1.png"/><Relationship Id="rId5" Type="http://schemas.openxmlformats.org/officeDocument/2006/relationships/chart" Target="../charts/chart1.xml"/><Relationship Id="rId15" Type="http://schemas.openxmlformats.org/officeDocument/2006/relationships/image" Target="../media/image4.svg"/><Relationship Id="rId10" Type="http://schemas.openxmlformats.org/officeDocument/2006/relationships/hyperlink" Target="#'Data Analysis'!A1"/><Relationship Id="rId19" Type="http://schemas.openxmlformats.org/officeDocument/2006/relationships/hyperlink" Target="#Trends!A1"/><Relationship Id="rId4" Type="http://schemas.openxmlformats.org/officeDocument/2006/relationships/image" Target="../media/image12.svg"/><Relationship Id="rId9" Type="http://schemas.openxmlformats.org/officeDocument/2006/relationships/chart" Target="../charts/chart4.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133349</xdr:rowOff>
    </xdr:from>
    <xdr:to>
      <xdr:col>2</xdr:col>
      <xdr:colOff>438150</xdr:colOff>
      <xdr:row>28</xdr:row>
      <xdr:rowOff>104774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C5389D4-9B83-A938-A00A-2BAABF8EA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3950" y="2666999"/>
              <a:ext cx="1828800" cy="25050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156210</xdr:colOff>
      <xdr:row>36</xdr:row>
      <xdr:rowOff>104776</xdr:rowOff>
    </xdr:to>
    <xdr:sp macro="" textlink="">
      <xdr:nvSpPr>
        <xdr:cNvPr id="18" name="Rectangle: Rounded Corners 17">
          <a:extLst>
            <a:ext uri="{FF2B5EF4-FFF2-40B4-BE49-F238E27FC236}">
              <a16:creationId xmlns:a16="http://schemas.microsoft.com/office/drawing/2014/main" id="{5992990C-5CDD-4FBD-A978-C9AD41ED4ABE}"/>
            </a:ext>
          </a:extLst>
        </xdr:cNvPr>
        <xdr:cNvSpPr/>
      </xdr:nvSpPr>
      <xdr:spPr>
        <a:xfrm>
          <a:off x="0" y="0"/>
          <a:ext cx="1280160" cy="6619876"/>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0</xdr:col>
      <xdr:colOff>95250</xdr:colOff>
      <xdr:row>6</xdr:row>
      <xdr:rowOff>114301</xdr:rowOff>
    </xdr:from>
    <xdr:to>
      <xdr:col>0</xdr:col>
      <xdr:colOff>1009650</xdr:colOff>
      <xdr:row>11</xdr:row>
      <xdr:rowOff>123826</xdr:rowOff>
    </xdr:to>
    <xdr:pic>
      <xdr:nvPicPr>
        <xdr:cNvPr id="19" name="Graphic 18" descr="Database with solid fill">
          <a:hlinkClick xmlns:r="http://schemas.openxmlformats.org/officeDocument/2006/relationships" r:id="rId1"/>
          <a:extLst>
            <a:ext uri="{FF2B5EF4-FFF2-40B4-BE49-F238E27FC236}">
              <a16:creationId xmlns:a16="http://schemas.microsoft.com/office/drawing/2014/main" id="{2C11CACC-6734-4F80-A4D2-732FC944C5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250" y="1200151"/>
          <a:ext cx="914400" cy="914400"/>
        </a:xfrm>
        <a:prstGeom prst="rect">
          <a:avLst/>
        </a:prstGeom>
      </xdr:spPr>
    </xdr:pic>
    <xdr:clientData/>
  </xdr:twoCellAnchor>
  <xdr:twoCellAnchor editAs="oneCell">
    <xdr:from>
      <xdr:col>0</xdr:col>
      <xdr:colOff>180975</xdr:colOff>
      <xdr:row>0</xdr:row>
      <xdr:rowOff>66676</xdr:rowOff>
    </xdr:from>
    <xdr:to>
      <xdr:col>0</xdr:col>
      <xdr:colOff>1095375</xdr:colOff>
      <xdr:row>5</xdr:row>
      <xdr:rowOff>76201</xdr:rowOff>
    </xdr:to>
    <xdr:pic>
      <xdr:nvPicPr>
        <xdr:cNvPr id="20" name="Graphic 19" descr="Shopping cart with solid fill">
          <a:hlinkClick xmlns:r="http://schemas.openxmlformats.org/officeDocument/2006/relationships" r:id="rId4"/>
          <a:extLst>
            <a:ext uri="{FF2B5EF4-FFF2-40B4-BE49-F238E27FC236}">
              <a16:creationId xmlns:a16="http://schemas.microsoft.com/office/drawing/2014/main" id="{86AC044E-F454-4BB5-B870-5CE5C6D90C7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0975" y="66676"/>
          <a:ext cx="914400" cy="914400"/>
        </a:xfrm>
        <a:prstGeom prst="rect">
          <a:avLst/>
        </a:prstGeom>
      </xdr:spPr>
    </xdr:pic>
    <xdr:clientData/>
  </xdr:twoCellAnchor>
  <xdr:twoCellAnchor editAs="oneCell">
    <xdr:from>
      <xdr:col>0</xdr:col>
      <xdr:colOff>64274</xdr:colOff>
      <xdr:row>17</xdr:row>
      <xdr:rowOff>178575</xdr:rowOff>
    </xdr:from>
    <xdr:to>
      <xdr:col>0</xdr:col>
      <xdr:colOff>1104899</xdr:colOff>
      <xdr:row>23</xdr:row>
      <xdr:rowOff>133350</xdr:rowOff>
    </xdr:to>
    <xdr:pic>
      <xdr:nvPicPr>
        <xdr:cNvPr id="21" name="Graphic 20" descr="Presentation with pie chart with solid fill">
          <a:hlinkClick xmlns:r="http://schemas.openxmlformats.org/officeDocument/2006/relationships" r:id="rId7"/>
          <a:extLst>
            <a:ext uri="{FF2B5EF4-FFF2-40B4-BE49-F238E27FC236}">
              <a16:creationId xmlns:a16="http://schemas.microsoft.com/office/drawing/2014/main" id="{9D0390FD-456F-45C3-A38D-74148587623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4274" y="3255150"/>
          <a:ext cx="1040625" cy="1040625"/>
        </a:xfrm>
        <a:prstGeom prst="rect">
          <a:avLst/>
        </a:prstGeom>
      </xdr:spPr>
    </xdr:pic>
    <xdr:clientData/>
  </xdr:twoCellAnchor>
  <xdr:twoCellAnchor editAs="oneCell">
    <xdr:from>
      <xdr:col>0</xdr:col>
      <xdr:colOff>95250</xdr:colOff>
      <xdr:row>12</xdr:row>
      <xdr:rowOff>57151</xdr:rowOff>
    </xdr:from>
    <xdr:to>
      <xdr:col>0</xdr:col>
      <xdr:colOff>1009650</xdr:colOff>
      <xdr:row>17</xdr:row>
      <xdr:rowOff>66676</xdr:rowOff>
    </xdr:to>
    <xdr:pic>
      <xdr:nvPicPr>
        <xdr:cNvPr id="22" name="Graphic 21" descr="Statistics with solid fill">
          <a:hlinkClick xmlns:r="http://schemas.openxmlformats.org/officeDocument/2006/relationships" r:id="rId10"/>
          <a:extLst>
            <a:ext uri="{FF2B5EF4-FFF2-40B4-BE49-F238E27FC236}">
              <a16:creationId xmlns:a16="http://schemas.microsoft.com/office/drawing/2014/main" id="{F40617F1-917D-43C3-95F9-9D13D5BF5A3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250" y="2228851"/>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3810</xdr:colOff>
      <xdr:row>35</xdr:row>
      <xdr:rowOff>161926</xdr:rowOff>
    </xdr:to>
    <xdr:sp macro="" textlink="">
      <xdr:nvSpPr>
        <xdr:cNvPr id="9" name="Rectangle: Rounded Corners 8">
          <a:extLst>
            <a:ext uri="{FF2B5EF4-FFF2-40B4-BE49-F238E27FC236}">
              <a16:creationId xmlns:a16="http://schemas.microsoft.com/office/drawing/2014/main" id="{A1EC37C3-8A2E-48D4-8718-BE75660C46CE}"/>
            </a:ext>
          </a:extLst>
        </xdr:cNvPr>
        <xdr:cNvSpPr/>
      </xdr:nvSpPr>
      <xdr:spPr>
        <a:xfrm>
          <a:off x="0" y="0"/>
          <a:ext cx="1280160" cy="6619876"/>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0</xdr:col>
      <xdr:colOff>95250</xdr:colOff>
      <xdr:row>6</xdr:row>
      <xdr:rowOff>114301</xdr:rowOff>
    </xdr:from>
    <xdr:to>
      <xdr:col>0</xdr:col>
      <xdr:colOff>1009650</xdr:colOff>
      <xdr:row>11</xdr:row>
      <xdr:rowOff>123826</xdr:rowOff>
    </xdr:to>
    <xdr:pic>
      <xdr:nvPicPr>
        <xdr:cNvPr id="10" name="Graphic 9" descr="Database with solid fill">
          <a:hlinkClick xmlns:r="http://schemas.openxmlformats.org/officeDocument/2006/relationships" r:id="rId1"/>
          <a:extLst>
            <a:ext uri="{FF2B5EF4-FFF2-40B4-BE49-F238E27FC236}">
              <a16:creationId xmlns:a16="http://schemas.microsoft.com/office/drawing/2014/main" id="{F3B1E88B-B652-492B-A2C2-F65F4D1098C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250" y="1200151"/>
          <a:ext cx="914400" cy="914400"/>
        </a:xfrm>
        <a:prstGeom prst="rect">
          <a:avLst/>
        </a:prstGeom>
      </xdr:spPr>
    </xdr:pic>
    <xdr:clientData/>
  </xdr:twoCellAnchor>
  <xdr:twoCellAnchor editAs="oneCell">
    <xdr:from>
      <xdr:col>0</xdr:col>
      <xdr:colOff>180975</xdr:colOff>
      <xdr:row>0</xdr:row>
      <xdr:rowOff>66676</xdr:rowOff>
    </xdr:from>
    <xdr:to>
      <xdr:col>0</xdr:col>
      <xdr:colOff>1095375</xdr:colOff>
      <xdr:row>5</xdr:row>
      <xdr:rowOff>76201</xdr:rowOff>
    </xdr:to>
    <xdr:pic>
      <xdr:nvPicPr>
        <xdr:cNvPr id="11" name="Graphic 10" descr="Shopping cart with solid fill">
          <a:hlinkClick xmlns:r="http://schemas.openxmlformats.org/officeDocument/2006/relationships" r:id="rId4"/>
          <a:extLst>
            <a:ext uri="{FF2B5EF4-FFF2-40B4-BE49-F238E27FC236}">
              <a16:creationId xmlns:a16="http://schemas.microsoft.com/office/drawing/2014/main" id="{6B260C18-6AF1-459B-A565-D4EC701C6D7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0975" y="66676"/>
          <a:ext cx="914400" cy="914400"/>
        </a:xfrm>
        <a:prstGeom prst="rect">
          <a:avLst/>
        </a:prstGeom>
      </xdr:spPr>
    </xdr:pic>
    <xdr:clientData/>
  </xdr:twoCellAnchor>
  <xdr:twoCellAnchor editAs="oneCell">
    <xdr:from>
      <xdr:col>0</xdr:col>
      <xdr:colOff>64274</xdr:colOff>
      <xdr:row>17</xdr:row>
      <xdr:rowOff>178575</xdr:rowOff>
    </xdr:from>
    <xdr:to>
      <xdr:col>0</xdr:col>
      <xdr:colOff>1104899</xdr:colOff>
      <xdr:row>23</xdr:row>
      <xdr:rowOff>85725</xdr:rowOff>
    </xdr:to>
    <xdr:pic>
      <xdr:nvPicPr>
        <xdr:cNvPr id="12" name="Graphic 11" descr="Presentation with pie chart with solid fill">
          <a:hlinkClick xmlns:r="http://schemas.openxmlformats.org/officeDocument/2006/relationships" r:id="rId7"/>
          <a:extLst>
            <a:ext uri="{FF2B5EF4-FFF2-40B4-BE49-F238E27FC236}">
              <a16:creationId xmlns:a16="http://schemas.microsoft.com/office/drawing/2014/main" id="{8895A4CB-55BF-42F4-8284-80B8E3F5B13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4274" y="3255150"/>
          <a:ext cx="1040625" cy="1040625"/>
        </a:xfrm>
        <a:prstGeom prst="rect">
          <a:avLst/>
        </a:prstGeom>
      </xdr:spPr>
    </xdr:pic>
    <xdr:clientData/>
  </xdr:twoCellAnchor>
  <xdr:twoCellAnchor editAs="oneCell">
    <xdr:from>
      <xdr:col>0</xdr:col>
      <xdr:colOff>95250</xdr:colOff>
      <xdr:row>12</xdr:row>
      <xdr:rowOff>57151</xdr:rowOff>
    </xdr:from>
    <xdr:to>
      <xdr:col>0</xdr:col>
      <xdr:colOff>1009650</xdr:colOff>
      <xdr:row>17</xdr:row>
      <xdr:rowOff>66676</xdr:rowOff>
    </xdr:to>
    <xdr:pic>
      <xdr:nvPicPr>
        <xdr:cNvPr id="13" name="Graphic 12" descr="Statistics with solid fill">
          <a:hlinkClick xmlns:r="http://schemas.openxmlformats.org/officeDocument/2006/relationships" r:id="rId10"/>
          <a:extLst>
            <a:ext uri="{FF2B5EF4-FFF2-40B4-BE49-F238E27FC236}">
              <a16:creationId xmlns:a16="http://schemas.microsoft.com/office/drawing/2014/main" id="{3FCDDFA2-EC3F-4F8C-BF94-81D6701EF1B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250" y="2228851"/>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594360</xdr:colOff>
      <xdr:row>34</xdr:row>
      <xdr:rowOff>142876</xdr:rowOff>
    </xdr:to>
    <xdr:sp macro="" textlink="">
      <xdr:nvSpPr>
        <xdr:cNvPr id="2" name="Rectangle: Rounded Corners 1">
          <a:extLst>
            <a:ext uri="{FF2B5EF4-FFF2-40B4-BE49-F238E27FC236}">
              <a16:creationId xmlns:a16="http://schemas.microsoft.com/office/drawing/2014/main" id="{E77BE491-FCB9-40FC-95D4-D641CC26095A}"/>
            </a:ext>
          </a:extLst>
        </xdr:cNvPr>
        <xdr:cNvSpPr/>
      </xdr:nvSpPr>
      <xdr:spPr>
        <a:xfrm>
          <a:off x="0" y="0"/>
          <a:ext cx="1280160" cy="6619876"/>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0</xdr:col>
      <xdr:colOff>95250</xdr:colOff>
      <xdr:row>6</xdr:row>
      <xdr:rowOff>57151</xdr:rowOff>
    </xdr:from>
    <xdr:to>
      <xdr:col>1</xdr:col>
      <xdr:colOff>323850</xdr:colOff>
      <xdr:row>11</xdr:row>
      <xdr:rowOff>19051</xdr:rowOff>
    </xdr:to>
    <xdr:pic>
      <xdr:nvPicPr>
        <xdr:cNvPr id="3" name="Graphic 2" descr="Database with solid fill">
          <a:hlinkClick xmlns:r="http://schemas.openxmlformats.org/officeDocument/2006/relationships" r:id="rId1"/>
          <a:extLst>
            <a:ext uri="{FF2B5EF4-FFF2-40B4-BE49-F238E27FC236}">
              <a16:creationId xmlns:a16="http://schemas.microsoft.com/office/drawing/2014/main" id="{3AEE6C54-73EA-4AAA-AE6C-46FA5EF5F2E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250" y="1200151"/>
          <a:ext cx="914400" cy="914400"/>
        </a:xfrm>
        <a:prstGeom prst="rect">
          <a:avLst/>
        </a:prstGeom>
      </xdr:spPr>
    </xdr:pic>
    <xdr:clientData/>
  </xdr:twoCellAnchor>
  <xdr:twoCellAnchor editAs="oneCell">
    <xdr:from>
      <xdr:col>0</xdr:col>
      <xdr:colOff>180975</xdr:colOff>
      <xdr:row>0</xdr:row>
      <xdr:rowOff>66676</xdr:rowOff>
    </xdr:from>
    <xdr:to>
      <xdr:col>1</xdr:col>
      <xdr:colOff>409575</xdr:colOff>
      <xdr:row>5</xdr:row>
      <xdr:rowOff>28576</xdr:rowOff>
    </xdr:to>
    <xdr:pic>
      <xdr:nvPicPr>
        <xdr:cNvPr id="4" name="Graphic 3" descr="Shopping cart with solid fill">
          <a:hlinkClick xmlns:r="http://schemas.openxmlformats.org/officeDocument/2006/relationships" r:id="rId4"/>
          <a:extLst>
            <a:ext uri="{FF2B5EF4-FFF2-40B4-BE49-F238E27FC236}">
              <a16:creationId xmlns:a16="http://schemas.microsoft.com/office/drawing/2014/main" id="{F9240CCE-EB7E-48E9-94AA-8E0872302E9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0975" y="66676"/>
          <a:ext cx="914400" cy="914400"/>
        </a:xfrm>
        <a:prstGeom prst="rect">
          <a:avLst/>
        </a:prstGeom>
      </xdr:spPr>
    </xdr:pic>
    <xdr:clientData/>
  </xdr:twoCellAnchor>
  <xdr:twoCellAnchor editAs="oneCell">
    <xdr:from>
      <xdr:col>0</xdr:col>
      <xdr:colOff>64274</xdr:colOff>
      <xdr:row>17</xdr:row>
      <xdr:rowOff>16650</xdr:rowOff>
    </xdr:from>
    <xdr:to>
      <xdr:col>1</xdr:col>
      <xdr:colOff>419099</xdr:colOff>
      <xdr:row>22</xdr:row>
      <xdr:rowOff>104775</xdr:rowOff>
    </xdr:to>
    <xdr:pic>
      <xdr:nvPicPr>
        <xdr:cNvPr id="5" name="Graphic 4" descr="Presentation with pie chart with solid fill">
          <a:hlinkClick xmlns:r="http://schemas.openxmlformats.org/officeDocument/2006/relationships" r:id="rId7"/>
          <a:extLst>
            <a:ext uri="{FF2B5EF4-FFF2-40B4-BE49-F238E27FC236}">
              <a16:creationId xmlns:a16="http://schemas.microsoft.com/office/drawing/2014/main" id="{4C650745-112A-46EC-A9F1-2817FD6480D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4274" y="3255150"/>
          <a:ext cx="1040625" cy="1040625"/>
        </a:xfrm>
        <a:prstGeom prst="rect">
          <a:avLst/>
        </a:prstGeom>
      </xdr:spPr>
    </xdr:pic>
    <xdr:clientData/>
  </xdr:twoCellAnchor>
  <xdr:twoCellAnchor editAs="oneCell">
    <xdr:from>
      <xdr:col>0</xdr:col>
      <xdr:colOff>95250</xdr:colOff>
      <xdr:row>11</xdr:row>
      <xdr:rowOff>133351</xdr:rowOff>
    </xdr:from>
    <xdr:to>
      <xdr:col>1</xdr:col>
      <xdr:colOff>323850</xdr:colOff>
      <xdr:row>16</xdr:row>
      <xdr:rowOff>95251</xdr:rowOff>
    </xdr:to>
    <xdr:pic>
      <xdr:nvPicPr>
        <xdr:cNvPr id="6" name="Graphic 5" descr="Statistics with solid fill">
          <a:hlinkClick xmlns:r="http://schemas.openxmlformats.org/officeDocument/2006/relationships" r:id="rId10"/>
          <a:extLst>
            <a:ext uri="{FF2B5EF4-FFF2-40B4-BE49-F238E27FC236}">
              <a16:creationId xmlns:a16="http://schemas.microsoft.com/office/drawing/2014/main" id="{28E6A488-4538-45AD-B0B0-296D1D7A508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250" y="2228851"/>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47625</xdr:rowOff>
    </xdr:from>
    <xdr:to>
      <xdr:col>21</xdr:col>
      <xdr:colOff>419100</xdr:colOff>
      <xdr:row>5</xdr:row>
      <xdr:rowOff>9525</xdr:rowOff>
    </xdr:to>
    <xdr:sp macro="" textlink="">
      <xdr:nvSpPr>
        <xdr:cNvPr id="3" name="Rectangle: Rounded Corners 2">
          <a:extLst>
            <a:ext uri="{FF2B5EF4-FFF2-40B4-BE49-F238E27FC236}">
              <a16:creationId xmlns:a16="http://schemas.microsoft.com/office/drawing/2014/main" id="{AAC9A50B-279C-E3FD-0733-F531C2212FF3}"/>
            </a:ext>
          </a:extLst>
        </xdr:cNvPr>
        <xdr:cNvSpPr/>
      </xdr:nvSpPr>
      <xdr:spPr>
        <a:xfrm>
          <a:off x="57150" y="47625"/>
          <a:ext cx="14763750" cy="866775"/>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57150</xdr:colOff>
      <xdr:row>5</xdr:row>
      <xdr:rowOff>47624</xdr:rowOff>
    </xdr:from>
    <xdr:to>
      <xdr:col>1</xdr:col>
      <xdr:colOff>651510</xdr:colOff>
      <xdr:row>41</xdr:row>
      <xdr:rowOff>152400</xdr:rowOff>
    </xdr:to>
    <xdr:sp macro="" textlink="">
      <xdr:nvSpPr>
        <xdr:cNvPr id="4" name="Rectangle: Rounded Corners 3">
          <a:extLst>
            <a:ext uri="{FF2B5EF4-FFF2-40B4-BE49-F238E27FC236}">
              <a16:creationId xmlns:a16="http://schemas.microsoft.com/office/drawing/2014/main" id="{DFC64EB2-0AA7-01DE-516A-B314AB94FE67}"/>
            </a:ext>
          </a:extLst>
        </xdr:cNvPr>
        <xdr:cNvSpPr/>
      </xdr:nvSpPr>
      <xdr:spPr>
        <a:xfrm>
          <a:off x="57150" y="952499"/>
          <a:ext cx="1280160" cy="6619876"/>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xdr:col>
      <xdr:colOff>676275</xdr:colOff>
      <xdr:row>5</xdr:row>
      <xdr:rowOff>57149</xdr:rowOff>
    </xdr:from>
    <xdr:to>
      <xdr:col>6</xdr:col>
      <xdr:colOff>447675</xdr:colOff>
      <xdr:row>10</xdr:row>
      <xdr:rowOff>158114</xdr:rowOff>
    </xdr:to>
    <xdr:sp macro="" textlink="">
      <xdr:nvSpPr>
        <xdr:cNvPr id="5" name="Rectangle: Rounded Corners 4">
          <a:extLst>
            <a:ext uri="{FF2B5EF4-FFF2-40B4-BE49-F238E27FC236}">
              <a16:creationId xmlns:a16="http://schemas.microsoft.com/office/drawing/2014/main" id="{244551BF-6BAC-0F71-873D-957989BEF2D3}"/>
            </a:ext>
          </a:extLst>
        </xdr:cNvPr>
        <xdr:cNvSpPr/>
      </xdr:nvSpPr>
      <xdr:spPr>
        <a:xfrm>
          <a:off x="1362075" y="962024"/>
          <a:ext cx="3200400" cy="1005840"/>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492125</xdr:colOff>
      <xdr:row>5</xdr:row>
      <xdr:rowOff>57149</xdr:rowOff>
    </xdr:from>
    <xdr:to>
      <xdr:col>11</xdr:col>
      <xdr:colOff>263525</xdr:colOff>
      <xdr:row>10</xdr:row>
      <xdr:rowOff>158114</xdr:rowOff>
    </xdr:to>
    <xdr:sp macro="" textlink="">
      <xdr:nvSpPr>
        <xdr:cNvPr id="6" name="Rectangle: Rounded Corners 5">
          <a:extLst>
            <a:ext uri="{FF2B5EF4-FFF2-40B4-BE49-F238E27FC236}">
              <a16:creationId xmlns:a16="http://schemas.microsoft.com/office/drawing/2014/main" id="{BA2598F7-D21A-0E51-DBDE-00004393374E}"/>
            </a:ext>
          </a:extLst>
        </xdr:cNvPr>
        <xdr:cNvSpPr/>
      </xdr:nvSpPr>
      <xdr:spPr>
        <a:xfrm>
          <a:off x="4606925" y="962024"/>
          <a:ext cx="3200400" cy="1005840"/>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123824</xdr:colOff>
      <xdr:row>5</xdr:row>
      <xdr:rowOff>57149</xdr:rowOff>
    </xdr:from>
    <xdr:to>
      <xdr:col>21</xdr:col>
      <xdr:colOff>438149</xdr:colOff>
      <xdr:row>10</xdr:row>
      <xdr:rowOff>158114</xdr:rowOff>
    </xdr:to>
    <xdr:sp macro="" textlink="">
      <xdr:nvSpPr>
        <xdr:cNvPr id="7" name="Rectangle: Rounded Corners 6">
          <a:extLst>
            <a:ext uri="{FF2B5EF4-FFF2-40B4-BE49-F238E27FC236}">
              <a16:creationId xmlns:a16="http://schemas.microsoft.com/office/drawing/2014/main" id="{34CCCD0E-D892-B9E6-FAE0-22DC9672453E}"/>
            </a:ext>
          </a:extLst>
        </xdr:cNvPr>
        <xdr:cNvSpPr/>
      </xdr:nvSpPr>
      <xdr:spPr>
        <a:xfrm>
          <a:off x="11096624" y="962024"/>
          <a:ext cx="3743325" cy="1005840"/>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11</xdr:col>
      <xdr:colOff>307975</xdr:colOff>
      <xdr:row>5</xdr:row>
      <xdr:rowOff>57149</xdr:rowOff>
    </xdr:from>
    <xdr:to>
      <xdr:col>16</xdr:col>
      <xdr:colOff>79375</xdr:colOff>
      <xdr:row>10</xdr:row>
      <xdr:rowOff>158114</xdr:rowOff>
    </xdr:to>
    <xdr:sp macro="" textlink="">
      <xdr:nvSpPr>
        <xdr:cNvPr id="8" name="Rectangle: Rounded Corners 7">
          <a:extLst>
            <a:ext uri="{FF2B5EF4-FFF2-40B4-BE49-F238E27FC236}">
              <a16:creationId xmlns:a16="http://schemas.microsoft.com/office/drawing/2014/main" id="{783BF5EA-C746-D07E-71DF-A3983C1079A1}"/>
            </a:ext>
          </a:extLst>
        </xdr:cNvPr>
        <xdr:cNvSpPr/>
      </xdr:nvSpPr>
      <xdr:spPr>
        <a:xfrm>
          <a:off x="7851775" y="962024"/>
          <a:ext cx="3200400" cy="1005840"/>
        </a:xfrm>
        <a:prstGeom prst="roundRect">
          <a:avLst>
            <a:gd name="adj" fmla="val 5678"/>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285750</xdr:colOff>
      <xdr:row>1</xdr:row>
      <xdr:rowOff>28575</xdr:rowOff>
    </xdr:from>
    <xdr:to>
      <xdr:col>14</xdr:col>
      <xdr:colOff>495300</xdr:colOff>
      <xdr:row>4</xdr:row>
      <xdr:rowOff>76200</xdr:rowOff>
    </xdr:to>
    <xdr:sp macro="" textlink="">
      <xdr:nvSpPr>
        <xdr:cNvPr id="9" name="TextBox 8">
          <a:extLst>
            <a:ext uri="{FF2B5EF4-FFF2-40B4-BE49-F238E27FC236}">
              <a16:creationId xmlns:a16="http://schemas.microsoft.com/office/drawing/2014/main" id="{55C3A0C3-9137-D61A-80B4-1C47DAA96742}"/>
            </a:ext>
          </a:extLst>
        </xdr:cNvPr>
        <xdr:cNvSpPr txBox="1"/>
      </xdr:nvSpPr>
      <xdr:spPr>
        <a:xfrm>
          <a:off x="3028950" y="209550"/>
          <a:ext cx="70675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500" b="1">
              <a:latin typeface="Arial" panose="020B0604020202020204" pitchFamily="34" charset="0"/>
              <a:cs typeface="Arial" panose="020B0604020202020204" pitchFamily="34" charset="0"/>
            </a:rPr>
            <a:t>AMAZON</a:t>
          </a:r>
          <a:r>
            <a:rPr lang="fr-FR" sz="3500" b="1" baseline="0">
              <a:latin typeface="Arial" panose="020B0604020202020204" pitchFamily="34" charset="0"/>
              <a:cs typeface="Arial" panose="020B0604020202020204" pitchFamily="34" charset="0"/>
            </a:rPr>
            <a:t> SALES DASHBOARD</a:t>
          </a:r>
          <a:endParaRPr lang="fr-FR" sz="3500" b="1">
            <a:latin typeface="Arial" panose="020B0604020202020204" pitchFamily="34" charset="0"/>
            <a:cs typeface="Arial" panose="020B0604020202020204" pitchFamily="34" charset="0"/>
          </a:endParaRPr>
        </a:p>
      </xdr:txBody>
    </xdr:sp>
    <xdr:clientData/>
  </xdr:twoCellAnchor>
  <xdr:twoCellAnchor>
    <xdr:from>
      <xdr:col>15</xdr:col>
      <xdr:colOff>19050</xdr:colOff>
      <xdr:row>1</xdr:row>
      <xdr:rowOff>114300</xdr:rowOff>
    </xdr:from>
    <xdr:to>
      <xdr:col>17</xdr:col>
      <xdr:colOff>581025</xdr:colOff>
      <xdr:row>3</xdr:row>
      <xdr:rowOff>133350</xdr:rowOff>
    </xdr:to>
    <xdr:sp macro="" textlink="">
      <xdr:nvSpPr>
        <xdr:cNvPr id="10" name="TextBox 9">
          <a:extLst>
            <a:ext uri="{FF2B5EF4-FFF2-40B4-BE49-F238E27FC236}">
              <a16:creationId xmlns:a16="http://schemas.microsoft.com/office/drawing/2014/main" id="{31BF5C6D-4345-F23C-E731-C45F21807421}"/>
            </a:ext>
          </a:extLst>
        </xdr:cNvPr>
        <xdr:cNvSpPr txBox="1"/>
      </xdr:nvSpPr>
      <xdr:spPr>
        <a:xfrm>
          <a:off x="10306050" y="295275"/>
          <a:ext cx="19335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baseline="0">
              <a:latin typeface="Arial" panose="020B0604020202020204" pitchFamily="34" charset="0"/>
              <a:cs typeface="Arial" panose="020B0604020202020204" pitchFamily="34" charset="0"/>
            </a:rPr>
            <a:t>Nbr of Order ID</a:t>
          </a:r>
          <a:endParaRPr lang="fr-FR" sz="1800" b="1">
            <a:latin typeface="Arial" panose="020B0604020202020204" pitchFamily="34" charset="0"/>
            <a:cs typeface="Arial" panose="020B0604020202020204" pitchFamily="34" charset="0"/>
          </a:endParaRPr>
        </a:p>
      </xdr:txBody>
    </xdr:sp>
    <xdr:clientData/>
  </xdr:twoCellAnchor>
  <xdr:twoCellAnchor editAs="oneCell">
    <xdr:from>
      <xdr:col>17</xdr:col>
      <xdr:colOff>581024</xdr:colOff>
      <xdr:row>1</xdr:row>
      <xdr:rowOff>85725</xdr:rowOff>
    </xdr:from>
    <xdr:to>
      <xdr:col>18</xdr:col>
      <xdr:colOff>428625</xdr:colOff>
      <xdr:row>3</xdr:row>
      <xdr:rowOff>133350</xdr:rowOff>
    </xdr:to>
    <xdr:pic>
      <xdr:nvPicPr>
        <xdr:cNvPr id="13" name="Graphic 12" descr="Female Profile with solid fill">
          <a:extLst>
            <a:ext uri="{FF2B5EF4-FFF2-40B4-BE49-F238E27FC236}">
              <a16:creationId xmlns:a16="http://schemas.microsoft.com/office/drawing/2014/main" id="{A1D29437-A39D-9304-7C4E-6AF8235FA4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239624" y="266700"/>
          <a:ext cx="533401" cy="409575"/>
        </a:xfrm>
        <a:prstGeom prst="rect">
          <a:avLst/>
        </a:prstGeom>
      </xdr:spPr>
    </xdr:pic>
    <xdr:clientData/>
  </xdr:twoCellAnchor>
  <xdr:twoCellAnchor editAs="oneCell">
    <xdr:from>
      <xdr:col>18</xdr:col>
      <xdr:colOff>311925</xdr:colOff>
      <xdr:row>1</xdr:row>
      <xdr:rowOff>95250</xdr:rowOff>
    </xdr:from>
    <xdr:to>
      <xdr:col>19</xdr:col>
      <xdr:colOff>209550</xdr:colOff>
      <xdr:row>3</xdr:row>
      <xdr:rowOff>152400</xdr:rowOff>
    </xdr:to>
    <xdr:pic>
      <xdr:nvPicPr>
        <xdr:cNvPr id="15" name="Graphic 14" descr="Male profile with solid fill">
          <a:extLst>
            <a:ext uri="{FF2B5EF4-FFF2-40B4-BE49-F238E27FC236}">
              <a16:creationId xmlns:a16="http://schemas.microsoft.com/office/drawing/2014/main" id="{ABFD0FCF-4F75-D9CC-C0A1-4AF2D4F6E73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656325" y="276225"/>
          <a:ext cx="583425" cy="419100"/>
        </a:xfrm>
        <a:prstGeom prst="rect">
          <a:avLst/>
        </a:prstGeom>
      </xdr:spPr>
    </xdr:pic>
    <xdr:clientData/>
  </xdr:twoCellAnchor>
  <xdr:twoCellAnchor>
    <xdr:from>
      <xdr:col>19</xdr:col>
      <xdr:colOff>371475</xdr:colOff>
      <xdr:row>1</xdr:row>
      <xdr:rowOff>104776</xdr:rowOff>
    </xdr:from>
    <xdr:to>
      <xdr:col>20</xdr:col>
      <xdr:colOff>485775</xdr:colOff>
      <xdr:row>3</xdr:row>
      <xdr:rowOff>161926</xdr:rowOff>
    </xdr:to>
    <xdr:sp macro="" textlink="'KPI''s'!G14">
      <xdr:nvSpPr>
        <xdr:cNvPr id="17" name="TextBox 16">
          <a:extLst>
            <a:ext uri="{FF2B5EF4-FFF2-40B4-BE49-F238E27FC236}">
              <a16:creationId xmlns:a16="http://schemas.microsoft.com/office/drawing/2014/main" id="{56ED32A2-EC34-5AFE-BD6B-E4E6EA5A2E92}"/>
            </a:ext>
          </a:extLst>
        </xdr:cNvPr>
        <xdr:cNvSpPr txBox="1"/>
      </xdr:nvSpPr>
      <xdr:spPr>
        <a:xfrm>
          <a:off x="13401675" y="285751"/>
          <a:ext cx="8001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0DD42C-4E64-4C53-9DD1-64EE1A66951E}" type="TxLink">
            <a:rPr lang="en-US" sz="2000" b="1" i="0" u="none" strike="noStrike">
              <a:solidFill>
                <a:sysClr val="windowText" lastClr="000000"/>
              </a:solidFill>
              <a:latin typeface="Arial" panose="020B0604020202020204" pitchFamily="34" charset="0"/>
              <a:cs typeface="Arial" panose="020B0604020202020204" pitchFamily="34" charset="0"/>
            </a:rPr>
            <a:t>100</a:t>
          </a:fld>
          <a:endParaRPr lang="fr-FR" sz="72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628649</xdr:colOff>
      <xdr:row>5</xdr:row>
      <xdr:rowOff>104775</xdr:rowOff>
    </xdr:from>
    <xdr:to>
      <xdr:col>4</xdr:col>
      <xdr:colOff>447674</xdr:colOff>
      <xdr:row>7</xdr:row>
      <xdr:rowOff>104775</xdr:rowOff>
    </xdr:to>
    <xdr:sp macro="" textlink="">
      <xdr:nvSpPr>
        <xdr:cNvPr id="18" name="TextBox 17">
          <a:extLst>
            <a:ext uri="{FF2B5EF4-FFF2-40B4-BE49-F238E27FC236}">
              <a16:creationId xmlns:a16="http://schemas.microsoft.com/office/drawing/2014/main" id="{B0562F9E-7AC3-4E9D-898D-8C29D6107FDA}"/>
            </a:ext>
          </a:extLst>
        </xdr:cNvPr>
        <xdr:cNvSpPr txBox="1"/>
      </xdr:nvSpPr>
      <xdr:spPr>
        <a:xfrm>
          <a:off x="1314449" y="1009650"/>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Total</a:t>
          </a:r>
          <a:r>
            <a:rPr lang="fr-FR" sz="1800" b="1" baseline="0">
              <a:latin typeface="Arial" panose="020B0604020202020204" pitchFamily="34" charset="0"/>
              <a:cs typeface="Arial" panose="020B0604020202020204" pitchFamily="34" charset="0"/>
            </a:rPr>
            <a:t> Revenue</a:t>
          </a:r>
          <a:endParaRPr lang="fr-FR" sz="1800" b="1">
            <a:latin typeface="Arial" panose="020B0604020202020204" pitchFamily="34" charset="0"/>
            <a:cs typeface="Arial" panose="020B0604020202020204" pitchFamily="34" charset="0"/>
          </a:endParaRPr>
        </a:p>
      </xdr:txBody>
    </xdr:sp>
    <xdr:clientData/>
  </xdr:twoCellAnchor>
  <xdr:twoCellAnchor>
    <xdr:from>
      <xdr:col>3</xdr:col>
      <xdr:colOff>9524</xdr:colOff>
      <xdr:row>8</xdr:row>
      <xdr:rowOff>0</xdr:rowOff>
    </xdr:from>
    <xdr:to>
      <xdr:col>5</xdr:col>
      <xdr:colOff>514349</xdr:colOff>
      <xdr:row>10</xdr:row>
      <xdr:rowOff>0</xdr:rowOff>
    </xdr:to>
    <xdr:sp macro="" textlink="'KPI''s'!C3">
      <xdr:nvSpPr>
        <xdr:cNvPr id="20" name="TextBox 19">
          <a:extLst>
            <a:ext uri="{FF2B5EF4-FFF2-40B4-BE49-F238E27FC236}">
              <a16:creationId xmlns:a16="http://schemas.microsoft.com/office/drawing/2014/main" id="{300223D1-0A68-FF71-46B3-E472D0C629D3}"/>
            </a:ext>
          </a:extLst>
        </xdr:cNvPr>
        <xdr:cNvSpPr txBox="1"/>
      </xdr:nvSpPr>
      <xdr:spPr>
        <a:xfrm>
          <a:off x="2066924" y="1447800"/>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207BA9-83F7-4F0E-ADD6-E7238E3AD6AA}" type="TxLink">
            <a:rPr lang="en-US" sz="1800" b="1" i="0" u="none" strike="noStrike">
              <a:solidFill>
                <a:srgbClr val="000000"/>
              </a:solidFill>
              <a:latin typeface="Arial" panose="020B0604020202020204" pitchFamily="34" charset="0"/>
              <a:cs typeface="Arial" panose="020B0604020202020204" pitchFamily="34" charset="0"/>
            </a:rPr>
            <a:t>137348.8K</a:t>
          </a:fld>
          <a:endParaRPr lang="fr-FR" sz="3200" b="1">
            <a:latin typeface="Arial" panose="020B0604020202020204" pitchFamily="34" charset="0"/>
            <a:cs typeface="Arial" panose="020B0604020202020204" pitchFamily="34" charset="0"/>
          </a:endParaRPr>
        </a:p>
      </xdr:txBody>
    </xdr:sp>
    <xdr:clientData/>
  </xdr:twoCellAnchor>
  <xdr:twoCellAnchor>
    <xdr:from>
      <xdr:col>7</xdr:col>
      <xdr:colOff>409575</xdr:colOff>
      <xdr:row>8</xdr:row>
      <xdr:rowOff>47625</xdr:rowOff>
    </xdr:from>
    <xdr:to>
      <xdr:col>9</xdr:col>
      <xdr:colOff>609600</xdr:colOff>
      <xdr:row>9</xdr:row>
      <xdr:rowOff>161925</xdr:rowOff>
    </xdr:to>
    <xdr:sp macro="" textlink="'KPI''s'!C9">
      <xdr:nvSpPr>
        <xdr:cNvPr id="21" name="TextBox 20">
          <a:extLst>
            <a:ext uri="{FF2B5EF4-FFF2-40B4-BE49-F238E27FC236}">
              <a16:creationId xmlns:a16="http://schemas.microsoft.com/office/drawing/2014/main" id="{6BCAA7FC-6803-A7EA-D1DE-BD4004C2CF55}"/>
            </a:ext>
          </a:extLst>
        </xdr:cNvPr>
        <xdr:cNvSpPr txBox="1"/>
      </xdr:nvSpPr>
      <xdr:spPr>
        <a:xfrm>
          <a:off x="5210175" y="1495425"/>
          <a:ext cx="15716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F19E84-BE34-443E-A864-A08D0B86FE00}" type="TxLink">
            <a:rPr lang="en-US" sz="1800" b="1" i="0" u="none" strike="noStrike">
              <a:solidFill>
                <a:srgbClr val="000000"/>
              </a:solidFill>
              <a:latin typeface="Arial" panose="020B0604020202020204" pitchFamily="34" charset="0"/>
              <a:cs typeface="Arial" panose="020B0604020202020204" pitchFamily="34" charset="0"/>
            </a:rPr>
            <a:t>93180.6K</a:t>
          </a:fld>
          <a:endParaRPr lang="fr-FR" sz="3200" b="1">
            <a:latin typeface="Arial" panose="020B0604020202020204" pitchFamily="34" charset="0"/>
            <a:cs typeface="Arial" panose="020B0604020202020204" pitchFamily="34" charset="0"/>
          </a:endParaRPr>
        </a:p>
      </xdr:txBody>
    </xdr:sp>
    <xdr:clientData/>
  </xdr:twoCellAnchor>
  <xdr:twoCellAnchor>
    <xdr:from>
      <xdr:col>6</xdr:col>
      <xdr:colOff>485775</xdr:colOff>
      <xdr:row>5</xdr:row>
      <xdr:rowOff>66675</xdr:rowOff>
    </xdr:from>
    <xdr:to>
      <xdr:col>9</xdr:col>
      <xdr:colOff>47624</xdr:colOff>
      <xdr:row>7</xdr:row>
      <xdr:rowOff>66675</xdr:rowOff>
    </xdr:to>
    <xdr:sp macro="" textlink="">
      <xdr:nvSpPr>
        <xdr:cNvPr id="22" name="TextBox 21">
          <a:extLst>
            <a:ext uri="{FF2B5EF4-FFF2-40B4-BE49-F238E27FC236}">
              <a16:creationId xmlns:a16="http://schemas.microsoft.com/office/drawing/2014/main" id="{7052AD77-DF4E-023E-7ABE-75207CF7F0D5}"/>
            </a:ext>
          </a:extLst>
        </xdr:cNvPr>
        <xdr:cNvSpPr txBox="1"/>
      </xdr:nvSpPr>
      <xdr:spPr>
        <a:xfrm>
          <a:off x="4600575" y="971550"/>
          <a:ext cx="16192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Total</a:t>
          </a:r>
          <a:r>
            <a:rPr lang="fr-FR" sz="1800" b="1" baseline="0">
              <a:latin typeface="Arial" panose="020B0604020202020204" pitchFamily="34" charset="0"/>
              <a:cs typeface="Arial" panose="020B0604020202020204" pitchFamily="34" charset="0"/>
            </a:rPr>
            <a:t> Cost</a:t>
          </a:r>
          <a:endParaRPr lang="fr-FR" sz="1800" b="1">
            <a:latin typeface="Arial" panose="020B0604020202020204" pitchFamily="34" charset="0"/>
            <a:cs typeface="Arial" panose="020B0604020202020204" pitchFamily="34" charset="0"/>
          </a:endParaRPr>
        </a:p>
      </xdr:txBody>
    </xdr:sp>
    <xdr:clientData/>
  </xdr:twoCellAnchor>
  <xdr:twoCellAnchor>
    <xdr:from>
      <xdr:col>11</xdr:col>
      <xdr:colOff>161925</xdr:colOff>
      <xdr:row>5</xdr:row>
      <xdr:rowOff>47625</xdr:rowOff>
    </xdr:from>
    <xdr:to>
      <xdr:col>13</xdr:col>
      <xdr:colOff>409574</xdr:colOff>
      <xdr:row>7</xdr:row>
      <xdr:rowOff>47625</xdr:rowOff>
    </xdr:to>
    <xdr:sp macro="" textlink="">
      <xdr:nvSpPr>
        <xdr:cNvPr id="23" name="TextBox 22">
          <a:extLst>
            <a:ext uri="{FF2B5EF4-FFF2-40B4-BE49-F238E27FC236}">
              <a16:creationId xmlns:a16="http://schemas.microsoft.com/office/drawing/2014/main" id="{0AEE7C09-E4AF-F423-6FED-BE43C7988022}"/>
            </a:ext>
          </a:extLst>
        </xdr:cNvPr>
        <xdr:cNvSpPr txBox="1"/>
      </xdr:nvSpPr>
      <xdr:spPr>
        <a:xfrm>
          <a:off x="7705725" y="952500"/>
          <a:ext cx="16192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Total</a:t>
          </a:r>
          <a:r>
            <a:rPr lang="fr-FR" sz="1800" b="1" baseline="0">
              <a:latin typeface="Arial" panose="020B0604020202020204" pitchFamily="34" charset="0"/>
              <a:cs typeface="Arial" panose="020B0604020202020204" pitchFamily="34" charset="0"/>
            </a:rPr>
            <a:t> Profit</a:t>
          </a:r>
          <a:endParaRPr lang="fr-FR" sz="1800" b="1">
            <a:latin typeface="Arial" panose="020B0604020202020204" pitchFamily="34" charset="0"/>
            <a:cs typeface="Arial" panose="020B0604020202020204" pitchFamily="34" charset="0"/>
          </a:endParaRPr>
        </a:p>
      </xdr:txBody>
    </xdr:sp>
    <xdr:clientData/>
  </xdr:twoCellAnchor>
  <xdr:twoCellAnchor>
    <xdr:from>
      <xdr:col>12</xdr:col>
      <xdr:colOff>0</xdr:colOff>
      <xdr:row>8</xdr:row>
      <xdr:rowOff>47625</xdr:rowOff>
    </xdr:from>
    <xdr:to>
      <xdr:col>14</xdr:col>
      <xdr:colOff>200025</xdr:colOff>
      <xdr:row>9</xdr:row>
      <xdr:rowOff>161925</xdr:rowOff>
    </xdr:to>
    <xdr:sp macro="" textlink="'KPI''s'!G9">
      <xdr:nvSpPr>
        <xdr:cNvPr id="24" name="TextBox 23">
          <a:extLst>
            <a:ext uri="{FF2B5EF4-FFF2-40B4-BE49-F238E27FC236}">
              <a16:creationId xmlns:a16="http://schemas.microsoft.com/office/drawing/2014/main" id="{6E93F508-36C6-0D2D-D85E-BAF6CEE8BFB9}"/>
            </a:ext>
          </a:extLst>
        </xdr:cNvPr>
        <xdr:cNvSpPr txBox="1"/>
      </xdr:nvSpPr>
      <xdr:spPr>
        <a:xfrm>
          <a:off x="8229600" y="1495425"/>
          <a:ext cx="15716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9224E5-596B-443C-B5C0-1D9E999F3969}" type="TxLink">
            <a:rPr lang="en-US" sz="1800" b="1" i="0" u="none" strike="noStrike">
              <a:solidFill>
                <a:srgbClr val="000000"/>
              </a:solidFill>
              <a:latin typeface="Arial" panose="020B0604020202020204" pitchFamily="34" charset="0"/>
              <a:cs typeface="Arial" panose="020B0604020202020204" pitchFamily="34" charset="0"/>
            </a:rPr>
            <a:t>44168.2K</a:t>
          </a:fld>
          <a:endParaRPr lang="en-US" sz="1800" b="1" i="0" u="none"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15</xdr:col>
      <xdr:colOff>676275</xdr:colOff>
      <xdr:row>5</xdr:row>
      <xdr:rowOff>47625</xdr:rowOff>
    </xdr:from>
    <xdr:to>
      <xdr:col>18</xdr:col>
      <xdr:colOff>542925</xdr:colOff>
      <xdr:row>7</xdr:row>
      <xdr:rowOff>28575</xdr:rowOff>
    </xdr:to>
    <xdr:sp macro="" textlink="">
      <xdr:nvSpPr>
        <xdr:cNvPr id="25" name="TextBox 24">
          <a:extLst>
            <a:ext uri="{FF2B5EF4-FFF2-40B4-BE49-F238E27FC236}">
              <a16:creationId xmlns:a16="http://schemas.microsoft.com/office/drawing/2014/main" id="{ECE809C0-1C87-4319-7F25-45227FA48FD6}"/>
            </a:ext>
          </a:extLst>
        </xdr:cNvPr>
        <xdr:cNvSpPr txBox="1"/>
      </xdr:nvSpPr>
      <xdr:spPr>
        <a:xfrm>
          <a:off x="10963275" y="952500"/>
          <a:ext cx="1924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Total</a:t>
          </a:r>
          <a:r>
            <a:rPr lang="fr-FR" sz="1800" b="1" baseline="0">
              <a:latin typeface="Arial" panose="020B0604020202020204" pitchFamily="34" charset="0"/>
              <a:cs typeface="Arial" panose="020B0604020202020204" pitchFamily="34" charset="0"/>
            </a:rPr>
            <a:t> Unit Sold</a:t>
          </a:r>
          <a:endParaRPr lang="fr-FR" sz="1800" b="1">
            <a:latin typeface="Arial" panose="020B0604020202020204" pitchFamily="34" charset="0"/>
            <a:cs typeface="Arial" panose="020B0604020202020204" pitchFamily="34" charset="0"/>
          </a:endParaRPr>
        </a:p>
      </xdr:txBody>
    </xdr:sp>
    <xdr:clientData/>
  </xdr:twoCellAnchor>
  <xdr:twoCellAnchor>
    <xdr:from>
      <xdr:col>17</xdr:col>
      <xdr:colOff>476250</xdr:colOff>
      <xdr:row>8</xdr:row>
      <xdr:rowOff>28575</xdr:rowOff>
    </xdr:from>
    <xdr:to>
      <xdr:col>19</xdr:col>
      <xdr:colOff>676275</xdr:colOff>
      <xdr:row>9</xdr:row>
      <xdr:rowOff>142875</xdr:rowOff>
    </xdr:to>
    <xdr:sp macro="" textlink="'KPI''s'!G18">
      <xdr:nvSpPr>
        <xdr:cNvPr id="26" name="TextBox 25">
          <a:extLst>
            <a:ext uri="{FF2B5EF4-FFF2-40B4-BE49-F238E27FC236}">
              <a16:creationId xmlns:a16="http://schemas.microsoft.com/office/drawing/2014/main" id="{244E9416-4F15-F267-3B62-3B02547535C3}"/>
            </a:ext>
          </a:extLst>
        </xdr:cNvPr>
        <xdr:cNvSpPr txBox="1"/>
      </xdr:nvSpPr>
      <xdr:spPr>
        <a:xfrm>
          <a:off x="12134850" y="1476375"/>
          <a:ext cx="15716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AC4202-1A5D-41AC-9D75-6FC2EEAABA27}" type="TxLink">
            <a:rPr lang="en-US" sz="1800" b="1" i="0" u="none" strike="noStrike">
              <a:solidFill>
                <a:srgbClr val="000000"/>
              </a:solidFill>
              <a:latin typeface="Arial" panose="020B0604020202020204" pitchFamily="34" charset="0"/>
              <a:cs typeface="Arial" panose="020B0604020202020204" pitchFamily="34" charset="0"/>
            </a:rPr>
            <a:t>512.9K</a:t>
          </a:fld>
          <a:endParaRPr lang="en-US" sz="3200" b="1" i="0" u="none"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2</xdr:col>
      <xdr:colOff>19049</xdr:colOff>
      <xdr:row>11</xdr:row>
      <xdr:rowOff>19049</xdr:rowOff>
    </xdr:from>
    <xdr:to>
      <xdr:col>9</xdr:col>
      <xdr:colOff>66674</xdr:colOff>
      <xdr:row>26</xdr:row>
      <xdr:rowOff>38100</xdr:rowOff>
    </xdr:to>
    <xdr:sp macro="" textlink="">
      <xdr:nvSpPr>
        <xdr:cNvPr id="27" name="Rectangle: Rounded Corners 26">
          <a:extLst>
            <a:ext uri="{FF2B5EF4-FFF2-40B4-BE49-F238E27FC236}">
              <a16:creationId xmlns:a16="http://schemas.microsoft.com/office/drawing/2014/main" id="{2099B30E-69B2-CCCB-47B4-66647209DA12}"/>
            </a:ext>
          </a:extLst>
        </xdr:cNvPr>
        <xdr:cNvSpPr/>
      </xdr:nvSpPr>
      <xdr:spPr>
        <a:xfrm>
          <a:off x="1390649" y="2009774"/>
          <a:ext cx="4848225" cy="2733676"/>
        </a:xfrm>
        <a:prstGeom prst="roundRect">
          <a:avLst>
            <a:gd name="adj" fmla="val 1511"/>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xdr:col>
      <xdr:colOff>114299</xdr:colOff>
      <xdr:row>11</xdr:row>
      <xdr:rowOff>28575</xdr:rowOff>
    </xdr:from>
    <xdr:to>
      <xdr:col>5</xdr:col>
      <xdr:colOff>581025</xdr:colOff>
      <xdr:row>12</xdr:row>
      <xdr:rowOff>142876</xdr:rowOff>
    </xdr:to>
    <xdr:sp macro="" textlink="">
      <xdr:nvSpPr>
        <xdr:cNvPr id="28" name="TextBox 27">
          <a:extLst>
            <a:ext uri="{FF2B5EF4-FFF2-40B4-BE49-F238E27FC236}">
              <a16:creationId xmlns:a16="http://schemas.microsoft.com/office/drawing/2014/main" id="{2FAB3B01-215C-55D6-539E-3EDA0573A76D}"/>
            </a:ext>
          </a:extLst>
        </xdr:cNvPr>
        <xdr:cNvSpPr txBox="1"/>
      </xdr:nvSpPr>
      <xdr:spPr>
        <a:xfrm>
          <a:off x="1485899" y="2019300"/>
          <a:ext cx="2524126"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Profit</a:t>
          </a:r>
          <a:r>
            <a:rPr lang="fr-FR" sz="1800" b="1" baseline="0">
              <a:latin typeface="Arial" panose="020B0604020202020204" pitchFamily="34" charset="0"/>
              <a:cs typeface="Arial" panose="020B0604020202020204" pitchFamily="34" charset="0"/>
            </a:rPr>
            <a:t> Per Year/Month</a:t>
          </a:r>
          <a:endParaRPr lang="fr-FR" sz="1800" b="1">
            <a:latin typeface="Arial" panose="020B0604020202020204" pitchFamily="34" charset="0"/>
            <a:cs typeface="Arial" panose="020B0604020202020204" pitchFamily="34" charset="0"/>
          </a:endParaRPr>
        </a:p>
      </xdr:txBody>
    </xdr:sp>
    <xdr:clientData/>
  </xdr:twoCellAnchor>
  <xdr:twoCellAnchor>
    <xdr:from>
      <xdr:col>2</xdr:col>
      <xdr:colOff>28574</xdr:colOff>
      <xdr:row>12</xdr:row>
      <xdr:rowOff>171451</xdr:rowOff>
    </xdr:from>
    <xdr:to>
      <xdr:col>9</xdr:col>
      <xdr:colOff>57149</xdr:colOff>
      <xdr:row>26</xdr:row>
      <xdr:rowOff>28575</xdr:rowOff>
    </xdr:to>
    <xdr:graphicFrame macro="">
      <xdr:nvGraphicFramePr>
        <xdr:cNvPr id="29" name="Chart 28">
          <a:extLst>
            <a:ext uri="{FF2B5EF4-FFF2-40B4-BE49-F238E27FC236}">
              <a16:creationId xmlns:a16="http://schemas.microsoft.com/office/drawing/2014/main" id="{3AAC5D69-DC2D-4940-9D35-7F0B38AB0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104774</xdr:colOff>
      <xdr:row>11</xdr:row>
      <xdr:rowOff>19049</xdr:rowOff>
    </xdr:from>
    <xdr:to>
      <xdr:col>16</xdr:col>
      <xdr:colOff>152399</xdr:colOff>
      <xdr:row>26</xdr:row>
      <xdr:rowOff>38100</xdr:rowOff>
    </xdr:to>
    <xdr:sp macro="" textlink="">
      <xdr:nvSpPr>
        <xdr:cNvPr id="30" name="Rectangle: Rounded Corners 29">
          <a:extLst>
            <a:ext uri="{FF2B5EF4-FFF2-40B4-BE49-F238E27FC236}">
              <a16:creationId xmlns:a16="http://schemas.microsoft.com/office/drawing/2014/main" id="{6E29C2DC-912E-08E7-CA62-D83DBBB4CC25}"/>
            </a:ext>
          </a:extLst>
        </xdr:cNvPr>
        <xdr:cNvSpPr/>
      </xdr:nvSpPr>
      <xdr:spPr>
        <a:xfrm>
          <a:off x="6276974" y="2009774"/>
          <a:ext cx="4848225" cy="2733676"/>
        </a:xfrm>
        <a:prstGeom prst="roundRect">
          <a:avLst>
            <a:gd name="adj" fmla="val 1511"/>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104773</xdr:colOff>
      <xdr:row>11</xdr:row>
      <xdr:rowOff>47625</xdr:rowOff>
    </xdr:from>
    <xdr:to>
      <xdr:col>13</xdr:col>
      <xdr:colOff>38100</xdr:colOff>
      <xdr:row>12</xdr:row>
      <xdr:rowOff>161926</xdr:rowOff>
    </xdr:to>
    <xdr:sp macro="" textlink="">
      <xdr:nvSpPr>
        <xdr:cNvPr id="32" name="TextBox 31">
          <a:extLst>
            <a:ext uri="{FF2B5EF4-FFF2-40B4-BE49-F238E27FC236}">
              <a16:creationId xmlns:a16="http://schemas.microsoft.com/office/drawing/2014/main" id="{C559A7F3-AE82-E4AB-09E0-F0A7A961F84C}"/>
            </a:ext>
          </a:extLst>
        </xdr:cNvPr>
        <xdr:cNvSpPr txBox="1"/>
      </xdr:nvSpPr>
      <xdr:spPr>
        <a:xfrm>
          <a:off x="6276973" y="2038350"/>
          <a:ext cx="2676527"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Profit</a:t>
          </a:r>
          <a:r>
            <a:rPr lang="fr-FR" sz="1800" b="1" baseline="0">
              <a:latin typeface="Arial" panose="020B0604020202020204" pitchFamily="34" charset="0"/>
              <a:cs typeface="Arial" panose="020B0604020202020204" pitchFamily="34" charset="0"/>
            </a:rPr>
            <a:t> Per Item Type</a:t>
          </a:r>
          <a:endParaRPr lang="fr-FR" sz="1800" b="1">
            <a:latin typeface="Arial" panose="020B0604020202020204" pitchFamily="34" charset="0"/>
            <a:cs typeface="Arial" panose="020B0604020202020204" pitchFamily="34" charset="0"/>
          </a:endParaRPr>
        </a:p>
      </xdr:txBody>
    </xdr:sp>
    <xdr:clientData/>
  </xdr:twoCellAnchor>
  <xdr:twoCellAnchor>
    <xdr:from>
      <xdr:col>2</xdr:col>
      <xdr:colOff>28574</xdr:colOff>
      <xdr:row>26</xdr:row>
      <xdr:rowOff>76199</xdr:rowOff>
    </xdr:from>
    <xdr:to>
      <xdr:col>9</xdr:col>
      <xdr:colOff>76199</xdr:colOff>
      <xdr:row>41</xdr:row>
      <xdr:rowOff>95250</xdr:rowOff>
    </xdr:to>
    <xdr:sp macro="" textlink="">
      <xdr:nvSpPr>
        <xdr:cNvPr id="33" name="Rectangle: Rounded Corners 32">
          <a:extLst>
            <a:ext uri="{FF2B5EF4-FFF2-40B4-BE49-F238E27FC236}">
              <a16:creationId xmlns:a16="http://schemas.microsoft.com/office/drawing/2014/main" id="{94696F0F-5230-37E5-321D-3560380D2750}"/>
            </a:ext>
          </a:extLst>
        </xdr:cNvPr>
        <xdr:cNvSpPr/>
      </xdr:nvSpPr>
      <xdr:spPr>
        <a:xfrm>
          <a:off x="1400174" y="4781549"/>
          <a:ext cx="4848225" cy="2733676"/>
        </a:xfrm>
        <a:prstGeom prst="roundRect">
          <a:avLst>
            <a:gd name="adj" fmla="val 1511"/>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104774</xdr:colOff>
      <xdr:row>13</xdr:row>
      <xdr:rowOff>57149</xdr:rowOff>
    </xdr:from>
    <xdr:to>
      <xdr:col>16</xdr:col>
      <xdr:colOff>133350</xdr:colOff>
      <xdr:row>26</xdr:row>
      <xdr:rowOff>28575</xdr:rowOff>
    </xdr:to>
    <xdr:graphicFrame macro="">
      <xdr:nvGraphicFramePr>
        <xdr:cNvPr id="36" name="Chart 35">
          <a:extLst>
            <a:ext uri="{FF2B5EF4-FFF2-40B4-BE49-F238E27FC236}">
              <a16:creationId xmlns:a16="http://schemas.microsoft.com/office/drawing/2014/main" id="{B312F660-853C-449D-AD1A-3BE8DE4FF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171450</xdr:colOff>
      <xdr:row>11</xdr:row>
      <xdr:rowOff>9524</xdr:rowOff>
    </xdr:from>
    <xdr:to>
      <xdr:col>21</xdr:col>
      <xdr:colOff>438150</xdr:colOff>
      <xdr:row>26</xdr:row>
      <xdr:rowOff>28575</xdr:rowOff>
    </xdr:to>
    <xdr:sp macro="" textlink="">
      <xdr:nvSpPr>
        <xdr:cNvPr id="37" name="Rectangle: Rounded Corners 36">
          <a:extLst>
            <a:ext uri="{FF2B5EF4-FFF2-40B4-BE49-F238E27FC236}">
              <a16:creationId xmlns:a16="http://schemas.microsoft.com/office/drawing/2014/main" id="{FC6B74DE-CADD-5BDF-B19C-652F20BAB818}"/>
            </a:ext>
          </a:extLst>
        </xdr:cNvPr>
        <xdr:cNvSpPr/>
      </xdr:nvSpPr>
      <xdr:spPr>
        <a:xfrm>
          <a:off x="11144250" y="2000249"/>
          <a:ext cx="3695700" cy="2733676"/>
        </a:xfrm>
        <a:prstGeom prst="roundRect">
          <a:avLst>
            <a:gd name="adj" fmla="val 1511"/>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438150</xdr:colOff>
      <xdr:row>13</xdr:row>
      <xdr:rowOff>95250</xdr:rowOff>
    </xdr:from>
    <xdr:to>
      <xdr:col>21</xdr:col>
      <xdr:colOff>200025</xdr:colOff>
      <xdr:row>25</xdr:row>
      <xdr:rowOff>171450</xdr:rowOff>
    </xdr:to>
    <xdr:graphicFrame macro="">
      <xdr:nvGraphicFramePr>
        <xdr:cNvPr id="38" name="Chart 37">
          <a:extLst>
            <a:ext uri="{FF2B5EF4-FFF2-40B4-BE49-F238E27FC236}">
              <a16:creationId xmlns:a16="http://schemas.microsoft.com/office/drawing/2014/main" id="{C46AF030-0B14-4FE9-B5ED-AC1950FE3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9523</xdr:colOff>
      <xdr:row>11</xdr:row>
      <xdr:rowOff>9525</xdr:rowOff>
    </xdr:from>
    <xdr:to>
      <xdr:col>20</xdr:col>
      <xdr:colOff>333375</xdr:colOff>
      <xdr:row>13</xdr:row>
      <xdr:rowOff>9525</xdr:rowOff>
    </xdr:to>
    <xdr:sp macro="" textlink="">
      <xdr:nvSpPr>
        <xdr:cNvPr id="39" name="TextBox 38">
          <a:extLst>
            <a:ext uri="{FF2B5EF4-FFF2-40B4-BE49-F238E27FC236}">
              <a16:creationId xmlns:a16="http://schemas.microsoft.com/office/drawing/2014/main" id="{96B72D57-7238-69FB-EFB0-AACFC4B1699F}"/>
            </a:ext>
          </a:extLst>
        </xdr:cNvPr>
        <xdr:cNvSpPr txBox="1"/>
      </xdr:nvSpPr>
      <xdr:spPr>
        <a:xfrm>
          <a:off x="10982323" y="2000250"/>
          <a:ext cx="306705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Profit</a:t>
          </a:r>
          <a:r>
            <a:rPr lang="fr-FR" sz="1800" b="1" baseline="0">
              <a:latin typeface="Arial" panose="020B0604020202020204" pitchFamily="34" charset="0"/>
              <a:cs typeface="Arial" panose="020B0604020202020204" pitchFamily="34" charset="0"/>
            </a:rPr>
            <a:t> Per Sales Chanel</a:t>
          </a:r>
          <a:endParaRPr lang="fr-FR" sz="1800" b="1">
            <a:latin typeface="Arial" panose="020B0604020202020204" pitchFamily="34" charset="0"/>
            <a:cs typeface="Arial" panose="020B0604020202020204" pitchFamily="34" charset="0"/>
          </a:endParaRPr>
        </a:p>
      </xdr:txBody>
    </xdr:sp>
    <xdr:clientData/>
  </xdr:twoCellAnchor>
  <xdr:twoCellAnchor>
    <xdr:from>
      <xdr:col>9</xdr:col>
      <xdr:colOff>104774</xdr:colOff>
      <xdr:row>26</xdr:row>
      <xdr:rowOff>66674</xdr:rowOff>
    </xdr:from>
    <xdr:to>
      <xdr:col>14</xdr:col>
      <xdr:colOff>161925</xdr:colOff>
      <xdr:row>41</xdr:row>
      <xdr:rowOff>85725</xdr:rowOff>
    </xdr:to>
    <xdr:sp macro="" textlink="">
      <xdr:nvSpPr>
        <xdr:cNvPr id="40" name="Rectangle: Rounded Corners 39">
          <a:extLst>
            <a:ext uri="{FF2B5EF4-FFF2-40B4-BE49-F238E27FC236}">
              <a16:creationId xmlns:a16="http://schemas.microsoft.com/office/drawing/2014/main" id="{F6CF53B7-DB6D-21DB-AD9E-C8FD3ED357AA}"/>
            </a:ext>
          </a:extLst>
        </xdr:cNvPr>
        <xdr:cNvSpPr/>
      </xdr:nvSpPr>
      <xdr:spPr>
        <a:xfrm>
          <a:off x="6276974" y="4772024"/>
          <a:ext cx="3486151" cy="2733676"/>
        </a:xfrm>
        <a:prstGeom prst="roundRect">
          <a:avLst>
            <a:gd name="adj" fmla="val 1511"/>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xdr:col>
      <xdr:colOff>57149</xdr:colOff>
      <xdr:row>26</xdr:row>
      <xdr:rowOff>66675</xdr:rowOff>
    </xdr:from>
    <xdr:to>
      <xdr:col>7</xdr:col>
      <xdr:colOff>47625</xdr:colOff>
      <xdr:row>28</xdr:row>
      <xdr:rowOff>59319</xdr:rowOff>
    </xdr:to>
    <xdr:sp macro="" textlink="">
      <xdr:nvSpPr>
        <xdr:cNvPr id="42" name="TextBox 41">
          <a:extLst>
            <a:ext uri="{FF2B5EF4-FFF2-40B4-BE49-F238E27FC236}">
              <a16:creationId xmlns:a16="http://schemas.microsoft.com/office/drawing/2014/main" id="{9969A5C6-C97E-5EAD-3C1C-F2660699DA78}"/>
            </a:ext>
          </a:extLst>
        </xdr:cNvPr>
        <xdr:cNvSpPr txBox="1"/>
      </xdr:nvSpPr>
      <xdr:spPr>
        <a:xfrm>
          <a:off x="1428749" y="4772025"/>
          <a:ext cx="3419476"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Average Profit</a:t>
          </a:r>
          <a:r>
            <a:rPr lang="fr-FR" sz="1800" b="1" baseline="0">
              <a:latin typeface="Arial" panose="020B0604020202020204" pitchFamily="34" charset="0"/>
              <a:cs typeface="Arial" panose="020B0604020202020204" pitchFamily="34" charset="0"/>
            </a:rPr>
            <a:t> Per Region</a:t>
          </a:r>
          <a:endParaRPr lang="fr-FR" sz="1800" b="1">
            <a:latin typeface="Arial" panose="020B0604020202020204" pitchFamily="34" charset="0"/>
            <a:cs typeface="Arial" panose="020B0604020202020204" pitchFamily="34" charset="0"/>
          </a:endParaRPr>
        </a:p>
      </xdr:txBody>
    </xdr:sp>
    <xdr:clientData/>
  </xdr:twoCellAnchor>
  <xdr:twoCellAnchor>
    <xdr:from>
      <xdr:col>14</xdr:col>
      <xdr:colOff>190500</xdr:colOff>
      <xdr:row>26</xdr:row>
      <xdr:rowOff>76199</xdr:rowOff>
    </xdr:from>
    <xdr:to>
      <xdr:col>21</xdr:col>
      <xdr:colOff>428625</xdr:colOff>
      <xdr:row>41</xdr:row>
      <xdr:rowOff>95250</xdr:rowOff>
    </xdr:to>
    <xdr:sp macro="" textlink="">
      <xdr:nvSpPr>
        <xdr:cNvPr id="43" name="Rectangle: Rounded Corners 42">
          <a:extLst>
            <a:ext uri="{FF2B5EF4-FFF2-40B4-BE49-F238E27FC236}">
              <a16:creationId xmlns:a16="http://schemas.microsoft.com/office/drawing/2014/main" id="{251F0D79-7C7E-86A0-8CF4-C61A678B2547}"/>
            </a:ext>
          </a:extLst>
        </xdr:cNvPr>
        <xdr:cNvSpPr/>
      </xdr:nvSpPr>
      <xdr:spPr>
        <a:xfrm>
          <a:off x="9791700" y="4781549"/>
          <a:ext cx="5038725" cy="2733676"/>
        </a:xfrm>
        <a:prstGeom prst="roundRect">
          <a:avLst>
            <a:gd name="adj" fmla="val 1511"/>
          </a:avLst>
        </a:prstGeom>
        <a:solidFill>
          <a:srgbClr val="56564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14</xdr:col>
      <xdr:colOff>133350</xdr:colOff>
      <xdr:row>26</xdr:row>
      <xdr:rowOff>47625</xdr:rowOff>
    </xdr:from>
    <xdr:to>
      <xdr:col>16</xdr:col>
      <xdr:colOff>276226</xdr:colOff>
      <xdr:row>28</xdr:row>
      <xdr:rowOff>47625</xdr:rowOff>
    </xdr:to>
    <xdr:sp macro="" textlink="">
      <xdr:nvSpPr>
        <xdr:cNvPr id="44" name="TextBox 43">
          <a:extLst>
            <a:ext uri="{FF2B5EF4-FFF2-40B4-BE49-F238E27FC236}">
              <a16:creationId xmlns:a16="http://schemas.microsoft.com/office/drawing/2014/main" id="{92CE9931-0CC9-3A6D-11D8-9951F678E158}"/>
            </a:ext>
          </a:extLst>
        </xdr:cNvPr>
        <xdr:cNvSpPr txBox="1"/>
      </xdr:nvSpPr>
      <xdr:spPr>
        <a:xfrm>
          <a:off x="9734550" y="4752975"/>
          <a:ext cx="15144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b="1">
              <a:latin typeface="Arial" panose="020B0604020202020204" pitchFamily="34" charset="0"/>
              <a:cs typeface="Arial" panose="020B0604020202020204" pitchFamily="34" charset="0"/>
            </a:rPr>
            <a:t>Filter</a:t>
          </a:r>
          <a:r>
            <a:rPr lang="fr-FR" sz="1800" b="1" baseline="0">
              <a:latin typeface="Arial" panose="020B0604020202020204" pitchFamily="34" charset="0"/>
              <a:cs typeface="Arial" panose="020B0604020202020204" pitchFamily="34" charset="0"/>
            </a:rPr>
            <a:t> Panel</a:t>
          </a:r>
          <a:endParaRPr lang="fr-FR" sz="1800" b="1">
            <a:latin typeface="Arial" panose="020B0604020202020204" pitchFamily="34" charset="0"/>
            <a:cs typeface="Arial" panose="020B0604020202020204" pitchFamily="34" charset="0"/>
          </a:endParaRPr>
        </a:p>
      </xdr:txBody>
    </xdr:sp>
    <xdr:clientData/>
  </xdr:twoCellAnchor>
  <xdr:twoCellAnchor editAs="oneCell">
    <xdr:from>
      <xdr:col>14</xdr:col>
      <xdr:colOff>219074</xdr:colOff>
      <xdr:row>28</xdr:row>
      <xdr:rowOff>57149</xdr:rowOff>
    </xdr:from>
    <xdr:to>
      <xdr:col>21</xdr:col>
      <xdr:colOff>400050</xdr:colOff>
      <xdr:row>33</xdr:row>
      <xdr:rowOff>114300</xdr:rowOff>
    </xdr:to>
    <mc:AlternateContent xmlns:mc="http://schemas.openxmlformats.org/markup-compatibility/2006">
      <mc:Choice xmlns:a14="http://schemas.microsoft.com/office/drawing/2010/main" Requires="a14">
        <xdr:graphicFrame macro="">
          <xdr:nvGraphicFramePr>
            <xdr:cNvPr id="46" name="Region 1">
              <a:extLst>
                <a:ext uri="{FF2B5EF4-FFF2-40B4-BE49-F238E27FC236}">
                  <a16:creationId xmlns:a16="http://schemas.microsoft.com/office/drawing/2014/main" id="{8E8B0426-887A-4688-B360-2D987DA275F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20274" y="5124449"/>
              <a:ext cx="4981576" cy="96202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647699</xdr:colOff>
      <xdr:row>28</xdr:row>
      <xdr:rowOff>76199</xdr:rowOff>
    </xdr:from>
    <xdr:to>
      <xdr:col>9</xdr:col>
      <xdr:colOff>85725</xdr:colOff>
      <xdr:row>41</xdr:row>
      <xdr:rowOff>152400</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8A73C5A3-31CA-462E-9B4E-B51185EAEE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33499" y="5143499"/>
              <a:ext cx="4924426" cy="2428876"/>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114300</xdr:colOff>
      <xdr:row>29</xdr:row>
      <xdr:rowOff>76199</xdr:rowOff>
    </xdr:from>
    <xdr:to>
      <xdr:col>14</xdr:col>
      <xdr:colOff>171450</xdr:colOff>
      <xdr:row>41</xdr:row>
      <xdr:rowOff>66674</xdr:rowOff>
    </xdr:to>
    <xdr:graphicFrame macro="">
      <xdr:nvGraphicFramePr>
        <xdr:cNvPr id="48" name="Chart 47">
          <a:extLst>
            <a:ext uri="{FF2B5EF4-FFF2-40B4-BE49-F238E27FC236}">
              <a16:creationId xmlns:a16="http://schemas.microsoft.com/office/drawing/2014/main" id="{55D131DB-9240-428D-9174-514425974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85724</xdr:colOff>
      <xdr:row>26</xdr:row>
      <xdr:rowOff>85725</xdr:rowOff>
    </xdr:from>
    <xdr:to>
      <xdr:col>12</xdr:col>
      <xdr:colOff>666750</xdr:colOff>
      <xdr:row>27</xdr:row>
      <xdr:rowOff>171450</xdr:rowOff>
    </xdr:to>
    <xdr:sp macro="" textlink="">
      <xdr:nvSpPr>
        <xdr:cNvPr id="49" name="TextBox 48">
          <a:extLst>
            <a:ext uri="{FF2B5EF4-FFF2-40B4-BE49-F238E27FC236}">
              <a16:creationId xmlns:a16="http://schemas.microsoft.com/office/drawing/2014/main" id="{CA902BDE-4FA5-AFBB-A7AF-7BDA4FF78D03}"/>
            </a:ext>
          </a:extLst>
        </xdr:cNvPr>
        <xdr:cNvSpPr txBox="1"/>
      </xdr:nvSpPr>
      <xdr:spPr>
        <a:xfrm>
          <a:off x="6257924" y="4791075"/>
          <a:ext cx="26384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a:latin typeface="Arial" panose="020B0604020202020204" pitchFamily="34" charset="0"/>
              <a:cs typeface="Arial" panose="020B0604020202020204" pitchFamily="34" charset="0"/>
            </a:rPr>
            <a:t>Nbr</a:t>
          </a:r>
          <a:r>
            <a:rPr lang="fr-FR" sz="1400" b="1" baseline="0">
              <a:latin typeface="Arial" panose="020B0604020202020204" pitchFamily="34" charset="0"/>
              <a:cs typeface="Arial" panose="020B0604020202020204" pitchFamily="34" charset="0"/>
            </a:rPr>
            <a:t> of Shipment Per Month</a:t>
          </a:r>
          <a:endParaRPr lang="fr-FR" sz="1400" b="1">
            <a:latin typeface="Arial" panose="020B0604020202020204" pitchFamily="34" charset="0"/>
            <a:cs typeface="Arial" panose="020B0604020202020204" pitchFamily="34" charset="0"/>
          </a:endParaRPr>
        </a:p>
      </xdr:txBody>
    </xdr:sp>
    <xdr:clientData/>
  </xdr:twoCellAnchor>
  <xdr:twoCellAnchor editAs="oneCell">
    <xdr:from>
      <xdr:col>14</xdr:col>
      <xdr:colOff>200026</xdr:colOff>
      <xdr:row>33</xdr:row>
      <xdr:rowOff>133350</xdr:rowOff>
    </xdr:from>
    <xdr:to>
      <xdr:col>19</xdr:col>
      <xdr:colOff>228600</xdr:colOff>
      <xdr:row>41</xdr:row>
      <xdr:rowOff>85725</xdr:rowOff>
    </xdr:to>
    <mc:AlternateContent xmlns:mc="http://schemas.openxmlformats.org/markup-compatibility/2006">
      <mc:Choice xmlns:tsle="http://schemas.microsoft.com/office/drawing/2012/timeslicer" Requires="tsle">
        <xdr:graphicFrame macro="">
          <xdr:nvGraphicFramePr>
            <xdr:cNvPr id="50" name="Order Date">
              <a:extLst>
                <a:ext uri="{FF2B5EF4-FFF2-40B4-BE49-F238E27FC236}">
                  <a16:creationId xmlns:a16="http://schemas.microsoft.com/office/drawing/2014/main" id="{40816949-B043-4931-BADC-D5F3342080E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801226" y="6105525"/>
              <a:ext cx="3457574" cy="1400175"/>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19</xdr:col>
      <xdr:colOff>228600</xdr:colOff>
      <xdr:row>33</xdr:row>
      <xdr:rowOff>142875</xdr:rowOff>
    </xdr:from>
    <xdr:to>
      <xdr:col>21</xdr:col>
      <xdr:colOff>428625</xdr:colOff>
      <xdr:row>39</xdr:row>
      <xdr:rowOff>47625</xdr:rowOff>
    </xdr:to>
    <mc:AlternateContent xmlns:mc="http://schemas.openxmlformats.org/markup-compatibility/2006">
      <mc:Choice xmlns:a14="http://schemas.microsoft.com/office/drawing/2010/main" Requires="a14">
        <xdr:graphicFrame macro="">
          <xdr:nvGraphicFramePr>
            <xdr:cNvPr id="51" name="Sales Channel">
              <a:extLst>
                <a:ext uri="{FF2B5EF4-FFF2-40B4-BE49-F238E27FC236}">
                  <a16:creationId xmlns:a16="http://schemas.microsoft.com/office/drawing/2014/main" id="{09AE1D3F-8457-41A0-B498-8D2531F0FFC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3258800" y="6115050"/>
              <a:ext cx="1571625" cy="9906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xdr:row>
      <xdr:rowOff>161925</xdr:rowOff>
    </xdr:from>
    <xdr:to>
      <xdr:col>1</xdr:col>
      <xdr:colOff>381000</xdr:colOff>
      <xdr:row>16</xdr:row>
      <xdr:rowOff>171450</xdr:rowOff>
    </xdr:to>
    <xdr:pic>
      <xdr:nvPicPr>
        <xdr:cNvPr id="53" name="Graphic 52" descr="Database with solid fill">
          <a:hlinkClick xmlns:r="http://schemas.openxmlformats.org/officeDocument/2006/relationships" r:id="rId10"/>
          <a:extLst>
            <a:ext uri="{FF2B5EF4-FFF2-40B4-BE49-F238E27FC236}">
              <a16:creationId xmlns:a16="http://schemas.microsoft.com/office/drawing/2014/main" id="{C522CAAF-C3C3-0D01-F425-51DD0B8900D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2400" y="2152650"/>
          <a:ext cx="914400" cy="914400"/>
        </a:xfrm>
        <a:prstGeom prst="rect">
          <a:avLst/>
        </a:prstGeom>
      </xdr:spPr>
    </xdr:pic>
    <xdr:clientData/>
  </xdr:twoCellAnchor>
  <xdr:twoCellAnchor editAs="oneCell">
    <xdr:from>
      <xdr:col>0</xdr:col>
      <xdr:colOff>238125</xdr:colOff>
      <xdr:row>5</xdr:row>
      <xdr:rowOff>114300</xdr:rowOff>
    </xdr:from>
    <xdr:to>
      <xdr:col>1</xdr:col>
      <xdr:colOff>466725</xdr:colOff>
      <xdr:row>10</xdr:row>
      <xdr:rowOff>123825</xdr:rowOff>
    </xdr:to>
    <xdr:pic>
      <xdr:nvPicPr>
        <xdr:cNvPr id="55" name="Graphic 54" descr="Shopping cart with solid fill">
          <a:hlinkClick xmlns:r="http://schemas.openxmlformats.org/officeDocument/2006/relationships" r:id="rId13"/>
          <a:extLst>
            <a:ext uri="{FF2B5EF4-FFF2-40B4-BE49-F238E27FC236}">
              <a16:creationId xmlns:a16="http://schemas.microsoft.com/office/drawing/2014/main" id="{7101C56A-C97B-651D-BF5C-292591F0236A}"/>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38125" y="1019175"/>
          <a:ext cx="914400" cy="914400"/>
        </a:xfrm>
        <a:prstGeom prst="rect">
          <a:avLst/>
        </a:prstGeom>
      </xdr:spPr>
    </xdr:pic>
    <xdr:clientData/>
  </xdr:twoCellAnchor>
  <xdr:twoCellAnchor editAs="oneCell">
    <xdr:from>
      <xdr:col>0</xdr:col>
      <xdr:colOff>121424</xdr:colOff>
      <xdr:row>23</xdr:row>
      <xdr:rowOff>45224</xdr:rowOff>
    </xdr:from>
    <xdr:to>
      <xdr:col>1</xdr:col>
      <xdr:colOff>476249</xdr:colOff>
      <xdr:row>28</xdr:row>
      <xdr:rowOff>180974</xdr:rowOff>
    </xdr:to>
    <xdr:pic>
      <xdr:nvPicPr>
        <xdr:cNvPr id="57" name="Graphic 56" descr="Presentation with pie chart with solid fill">
          <a:hlinkClick xmlns:r="http://schemas.openxmlformats.org/officeDocument/2006/relationships" r:id="rId16"/>
          <a:extLst>
            <a:ext uri="{FF2B5EF4-FFF2-40B4-BE49-F238E27FC236}">
              <a16:creationId xmlns:a16="http://schemas.microsoft.com/office/drawing/2014/main" id="{77794DD8-D694-451D-5D36-C9D5D60A113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1424" y="4207649"/>
          <a:ext cx="1040625" cy="1040625"/>
        </a:xfrm>
        <a:prstGeom prst="rect">
          <a:avLst/>
        </a:prstGeom>
      </xdr:spPr>
    </xdr:pic>
    <xdr:clientData/>
  </xdr:twoCellAnchor>
  <xdr:twoCellAnchor editAs="oneCell">
    <xdr:from>
      <xdr:col>0</xdr:col>
      <xdr:colOff>152400</xdr:colOff>
      <xdr:row>17</xdr:row>
      <xdr:rowOff>104775</xdr:rowOff>
    </xdr:from>
    <xdr:to>
      <xdr:col>1</xdr:col>
      <xdr:colOff>381000</xdr:colOff>
      <xdr:row>22</xdr:row>
      <xdr:rowOff>114300</xdr:rowOff>
    </xdr:to>
    <xdr:pic>
      <xdr:nvPicPr>
        <xdr:cNvPr id="59" name="Graphic 58" descr="Statistics with solid fill">
          <a:hlinkClick xmlns:r="http://schemas.openxmlformats.org/officeDocument/2006/relationships" r:id="rId19"/>
          <a:extLst>
            <a:ext uri="{FF2B5EF4-FFF2-40B4-BE49-F238E27FC236}">
              <a16:creationId xmlns:a16="http://schemas.microsoft.com/office/drawing/2014/main" id="{34057737-C2FD-CB44-BA08-26C10C4E6A4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52400" y="318135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nis2" refreshedDate="45474.959972337965" createdVersion="8" refreshedVersion="8" minRefreshableVersion="3" recordCount="101" xr:uid="{47AB6790-5F9E-4370-9E21-F00D71B39792}">
  <cacheSource type="worksheet">
    <worksheetSource ref="A1:L1048576" sheet="Working_sheet"/>
  </cacheSource>
  <cacheFields count="15">
    <cacheField name="Region" numFmtId="0">
      <sharedItems containsBlank="1" count="8">
        <s v="Australia and Oceania"/>
        <s v="Central America and the Caribbean"/>
        <s v="Europe"/>
        <s v="Sub-Saharan Africa"/>
        <s v="Asia"/>
        <s v="Middle East and North Africa"/>
        <s v="North America"/>
        <m/>
      </sharedItems>
    </cacheField>
    <cacheField name="Country" numFmtId="0">
      <sharedItems containsBlank="1" count="77">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m/>
      </sharedItems>
    </cacheField>
    <cacheField name="Item Type" numFmtId="0">
      <sharedItems containsBlank="1" count="13">
        <s v="Baby Food"/>
        <s v="Cereal"/>
        <s v="Office Supplies"/>
        <s v="Fruits"/>
        <s v="Household"/>
        <s v="Vegetables"/>
        <s v="Personal Care"/>
        <s v="Clothes"/>
        <s v="Cosmetics"/>
        <s v="Beverages"/>
        <s v="Meat"/>
        <s v="Snacks"/>
        <m/>
      </sharedItems>
    </cacheField>
    <cacheField name="Sales Channel" numFmtId="0">
      <sharedItems containsBlank="1" count="3">
        <s v="Offline"/>
        <s v="Online"/>
        <m/>
      </sharedItems>
    </cacheField>
    <cacheField name="Order Date" numFmtId="0">
      <sharedItems containsNonDate="0" containsDate="1" containsString="0" containsBlank="1" minDate="2010-02-02T00:00:00" maxDate="2017-05-23T00:00:00" count="101">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m/>
      </sharedItems>
    </cacheField>
    <cacheField name="Order Month name" numFmtId="0">
      <sharedItems containsBlank="1" count="13">
        <s v="May"/>
        <s v="Aug"/>
        <s v="Jun"/>
        <s v="Feb"/>
        <s v="Apr"/>
        <s v="Jul"/>
        <s v="Jan"/>
        <s v="Nov"/>
        <s v="Dec"/>
        <s v="Sep"/>
        <s v="Oct"/>
        <s v="Mar"/>
        <m/>
      </sharedItems>
    </cacheField>
    <cacheField name="Order ID" numFmtId="0">
      <sharedItems containsString="0" containsBlank="1" containsNumber="1" containsInteger="1" minValue="114606559" maxValue="994022214"/>
    </cacheField>
    <cacheField name="Ship Date" numFmtId="0">
      <sharedItems containsNonDate="0" containsDate="1" containsString="0" containsBlank="1" minDate="2010-02-25T00:00:00" maxDate="2017-06-18T00:00:00"/>
    </cacheField>
    <cacheField name="Sip Month name" numFmtId="0">
      <sharedItems containsBlank="1"/>
    </cacheField>
    <cacheField name="Units Sold" numFmtId="0">
      <sharedItems containsString="0" containsBlank="1" containsNumber="1" containsInteger="1" minValue="124" maxValue="9925"/>
    </cacheField>
    <cacheField name="Unit Price" numFmtId="0">
      <sharedItems containsString="0" containsBlank="1" containsNumber="1" minValue="9.33" maxValue="668.27" count="13">
        <n v="255.28"/>
        <n v="205.7"/>
        <n v="651.21"/>
        <n v="9.33"/>
        <n v="668.27"/>
        <n v="154.06"/>
        <n v="81.73"/>
        <n v="109.28"/>
        <n v="437.2"/>
        <n v="47.45"/>
        <n v="421.89"/>
        <n v="152.58000000000001"/>
        <m/>
      </sharedItems>
    </cacheField>
    <cacheField name="Unit Cost" numFmtId="0">
      <sharedItems containsString="0" containsBlank="1" containsNumber="1" minValue="6.92" maxValue="524.96"/>
    </cacheField>
    <cacheField name="Total Revenue" numFmtId="0">
      <sharedItems containsString="0" containsBlank="1" containsNumber="1" minValue="4870.26" maxValue="5997054.9800000004"/>
    </cacheField>
    <cacheField name="Total Cost" numFmtId="0">
      <sharedItems containsString="0" containsBlank="1" containsNumber="1" minValue="3612.24" maxValue="4509793.96"/>
    </cacheField>
    <cacheField name="Total Profit" numFmtId="0">
      <sharedItems containsString="0" containsBlank="1" containsNumber="1" minValue="1258.02" maxValue="1719922.04" count="101">
        <n v="951410.5"/>
        <n v="248406.36"/>
        <n v="224598.75"/>
        <n v="19525.82"/>
        <n v="639077.5"/>
        <n v="285087.64"/>
        <n v="693911.51"/>
        <n v="510216.66"/>
        <n v="152114.20000000001"/>
        <n v="584073.87"/>
        <n v="7828.12"/>
        <n v="306097.91999999998"/>
        <n v="606834.72"/>
        <n v="1487261.02"/>
        <n v="122819.06"/>
        <n v="122865.12"/>
        <n v="1208744.24"/>
        <n v="85033.8"/>
        <n v="634745.9"/>
        <n v="337937.6"/>
        <n v="714157"/>
        <n v="122029.78"/>
        <n v="122686.5"/>
        <n v="5270.67"/>
        <n v="127054.2"/>
        <n v="315574.05"/>
        <n v="13009.18"/>
        <n v="14031.02"/>
        <n v="80241.84"/>
        <n v="392780.1"/>
        <n v="1505888.07"/>
        <n v="53252.5"/>
        <n v="369155"/>
        <n v="1367272.5"/>
        <n v="404010.78"/>
        <n v="160609.54"/>
        <n v="9119.44"/>
        <n v="272672.40000000002"/>
        <n v="846885"/>
        <n v="503358.75"/>
        <n v="75555.899999999994"/>
        <n v="1257775.58"/>
        <n v="187545.03"/>
        <n v="10795.23"/>
        <n v="435499.2"/>
        <n v="85223.58"/>
        <n v="1541705.29"/>
        <n v="6841.38"/>
        <n v="575916.48"/>
        <n v="159832.5"/>
        <n v="166635.35999999999"/>
        <n v="23150.46"/>
        <n v="359941.17"/>
        <n v="436446.25"/>
        <n v="18405.169999999998"/>
        <n v="255718.08"/>
        <n v="727423.2"/>
        <n v="495007.89"/>
        <n v="46735.86"/>
        <n v="1254472.05"/>
        <n v="60418.38"/>
        <n v="455335"/>
        <n v="696647.5"/>
        <n v="449159.04"/>
        <n v="296448.34999999998"/>
        <n v="778415.99"/>
        <n v="216919.36"/>
        <n v="403773.12"/>
        <n v="1046233.75"/>
        <n v="539196.48"/>
        <n v="632512.5"/>
        <n v="1621.93"/>
        <n v="89904.06"/>
        <n v="766835.04"/>
        <n v="1719922.04"/>
        <n v="1152486.42"/>
        <n v="146875.14000000001"/>
        <n v="235601.16"/>
        <n v="825738.04"/>
        <n v="1678540.98"/>
        <n v="747939.49"/>
        <n v="579000.96"/>
        <n v="1128242.43"/>
        <n v="225246.9"/>
        <n v="407630.41"/>
        <n v="160935.32"/>
        <n v="138262.14000000001"/>
        <n v="532885.74"/>
        <n v="1258.02"/>
        <n v="72975.600000000006"/>
        <n v="119685"/>
        <n v="147031.74"/>
        <n v="255151.25"/>
        <n v="1375311.7"/>
        <n v="127722.96"/>
        <n v="65214.720000000001"/>
        <n v="15103.47"/>
        <n v="93748.05"/>
        <n v="144521.01999999999"/>
        <n v="889472.91"/>
        <m/>
      </sharedItems>
    </cacheField>
  </cacheFields>
  <extLst>
    <ext xmlns:x14="http://schemas.microsoft.com/office/spreadsheetml/2009/9/main" uri="{725AE2AE-9491-48be-B2B4-4EB974FC3084}">
      <x14:pivotCacheDefinition pivotCacheId="19985306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nis2" refreshedDate="45475.458417476853" createdVersion="8" refreshedVersion="8" minRefreshableVersion="3" recordCount="100" xr:uid="{47680981-ECFC-4A7D-A4DB-2C6FD5BBC7BB}">
  <cacheSource type="worksheet">
    <worksheetSource name="Table13"/>
  </cacheSource>
  <cacheFields count="13">
    <cacheField name="Region" numFmtId="0">
      <sharedItems/>
    </cacheField>
    <cacheField name="Country" numFmtId="0">
      <sharedItems/>
    </cacheField>
    <cacheField name="Item Type" numFmtId="0">
      <sharedItems/>
    </cacheField>
    <cacheField name="Sales Channel" numFmtId="0">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cacheField>
    <cacheField name="Year" numFmtId="14">
      <sharedItems count="8">
        <s v="2010"/>
        <s v="2012"/>
        <s v="2014"/>
        <s v="2013"/>
        <s v="2015"/>
        <s v="2011"/>
        <s v="2017"/>
        <s v="2016"/>
      </sharedItems>
    </cacheField>
    <cacheField name="Order Month name" numFmtId="14">
      <sharedItems count="12">
        <s v="May"/>
        <s v="Aug"/>
        <s v="Jun"/>
        <s v="Feb"/>
        <s v="Apr"/>
        <s v="Jul"/>
        <s v="Jan"/>
        <s v="Nov"/>
        <s v="Dec"/>
        <s v="Sep"/>
        <s v="Oct"/>
        <s v="Mar"/>
      </sharedItems>
    </cacheField>
    <cacheField name="Order ID" numFmtId="0">
      <sharedItems containsSemiMixedTypes="0" containsString="0" containsNumber="1" containsInteger="1" minValue="114606559" maxValue="994022214"/>
    </cacheField>
    <cacheField name="Units Sold" numFmtId="0">
      <sharedItems containsSemiMixedTypes="0" containsString="0" containsNumber="1" containsInteger="1" minValue="124" maxValue="9925"/>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s>
  <extLst>
    <ext xmlns:x14="http://schemas.microsoft.com/office/spreadsheetml/2009/9/main" uri="{725AE2AE-9491-48be-B2B4-4EB974FC3084}">
      <x14:pivotCacheDefinition pivotCacheId="273724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x v="0"/>
    <x v="0"/>
    <n v="669165933"/>
    <d v="2010-06-27T00:00:00"/>
    <s v="Jun"/>
    <n v="9925"/>
    <x v="0"/>
    <n v="159.41999999999999"/>
    <n v="2533654"/>
    <n v="1582243.5"/>
    <x v="0"/>
  </r>
  <r>
    <x v="1"/>
    <x v="1"/>
    <x v="1"/>
    <x v="1"/>
    <x v="1"/>
    <x v="1"/>
    <n v="963881480"/>
    <d v="2012-09-15T00:00:00"/>
    <s v="Sep"/>
    <n v="2804"/>
    <x v="1"/>
    <n v="117.11"/>
    <n v="576782.80000000005"/>
    <n v="328376.44"/>
    <x v="1"/>
  </r>
  <r>
    <x v="2"/>
    <x v="2"/>
    <x v="2"/>
    <x v="0"/>
    <x v="2"/>
    <x v="0"/>
    <n v="341417157"/>
    <d v="2014-05-08T00:00:00"/>
    <s v="May"/>
    <n v="1779"/>
    <x v="2"/>
    <n v="524.96"/>
    <n v="1158502.5900000001"/>
    <n v="933903.84"/>
    <x v="2"/>
  </r>
  <r>
    <x v="3"/>
    <x v="3"/>
    <x v="3"/>
    <x v="1"/>
    <x v="3"/>
    <x v="2"/>
    <n v="514321792"/>
    <d v="2014-07-05T00:00:00"/>
    <s v="Jul"/>
    <n v="8102"/>
    <x v="3"/>
    <n v="6.92"/>
    <n v="75591.66"/>
    <n v="56065.84"/>
    <x v="3"/>
  </r>
  <r>
    <x v="3"/>
    <x v="4"/>
    <x v="2"/>
    <x v="0"/>
    <x v="4"/>
    <x v="3"/>
    <n v="115456712"/>
    <d v="2013-02-06T00:00:00"/>
    <s v="Feb"/>
    <n v="5062"/>
    <x v="2"/>
    <n v="524.96"/>
    <n v="3296425.02"/>
    <n v="2657347.52"/>
    <x v="4"/>
  </r>
  <r>
    <x v="0"/>
    <x v="5"/>
    <x v="0"/>
    <x v="1"/>
    <x v="5"/>
    <x v="3"/>
    <n v="547995746"/>
    <d v="2015-02-21T00:00:00"/>
    <s v="Feb"/>
    <n v="2974"/>
    <x v="0"/>
    <n v="159.41999999999999"/>
    <n v="759202.72"/>
    <n v="474115.08"/>
    <x v="5"/>
  </r>
  <r>
    <x v="3"/>
    <x v="6"/>
    <x v="4"/>
    <x v="0"/>
    <x v="6"/>
    <x v="4"/>
    <n v="135425221"/>
    <d v="2011-04-27T00:00:00"/>
    <s v="Apr"/>
    <n v="4187"/>
    <x v="4"/>
    <n v="502.54"/>
    <n v="2798046.49"/>
    <n v="2104134.98"/>
    <x v="6"/>
  </r>
  <r>
    <x v="3"/>
    <x v="7"/>
    <x v="5"/>
    <x v="1"/>
    <x v="7"/>
    <x v="5"/>
    <n v="871543967"/>
    <d v="2012-07-27T00:00:00"/>
    <s v="Jul"/>
    <n v="8082"/>
    <x v="5"/>
    <n v="90.93"/>
    <n v="1245112.92"/>
    <n v="734896.26"/>
    <x v="7"/>
  </r>
  <r>
    <x v="3"/>
    <x v="8"/>
    <x v="6"/>
    <x v="0"/>
    <x v="8"/>
    <x v="5"/>
    <n v="770463311"/>
    <d v="2015-08-25T00:00:00"/>
    <s v="Aug"/>
    <n v="6070"/>
    <x v="6"/>
    <n v="56.67"/>
    <n v="496101.1"/>
    <n v="343986.9"/>
    <x v="8"/>
  </r>
  <r>
    <x v="3"/>
    <x v="9"/>
    <x v="1"/>
    <x v="1"/>
    <x v="9"/>
    <x v="4"/>
    <n v="616607081"/>
    <d v="2014-05-30T00:00:00"/>
    <s v="May"/>
    <n v="6593"/>
    <x v="1"/>
    <n v="117.11"/>
    <n v="1356180.1"/>
    <n v="772106.23"/>
    <x v="9"/>
  </r>
  <r>
    <x v="4"/>
    <x v="10"/>
    <x v="5"/>
    <x v="1"/>
    <x v="10"/>
    <x v="2"/>
    <n v="814711606"/>
    <d v="2011-07-12T00:00:00"/>
    <s v="Jul"/>
    <n v="124"/>
    <x v="5"/>
    <n v="90.93"/>
    <n v="19103.439999999999"/>
    <n v="11275.32"/>
    <x v="10"/>
  </r>
  <r>
    <x v="3"/>
    <x v="11"/>
    <x v="7"/>
    <x v="0"/>
    <x v="11"/>
    <x v="1"/>
    <n v="939825713"/>
    <d v="2014-08-19T00:00:00"/>
    <s v="Aug"/>
    <n v="4168"/>
    <x v="7"/>
    <n v="35.840000000000003"/>
    <n v="455479.03999999998"/>
    <n v="149381.12"/>
    <x v="11"/>
  </r>
  <r>
    <x v="4"/>
    <x v="12"/>
    <x v="7"/>
    <x v="1"/>
    <x v="12"/>
    <x v="6"/>
    <n v="187310731"/>
    <d v="2017-03-01T00:00:00"/>
    <s v="Mar"/>
    <n v="8263"/>
    <x v="7"/>
    <n v="35.840000000000003"/>
    <n v="902980.64"/>
    <n v="296145.91999999998"/>
    <x v="12"/>
  </r>
  <r>
    <x v="1"/>
    <x v="13"/>
    <x v="4"/>
    <x v="0"/>
    <x v="13"/>
    <x v="3"/>
    <n v="522840487"/>
    <d v="2017-02-13T00:00:00"/>
    <s v="Feb"/>
    <n v="8974"/>
    <x v="4"/>
    <n v="502.54"/>
    <n v="5997054.9800000004"/>
    <n v="4509793.96"/>
    <x v="13"/>
  </r>
  <r>
    <x v="4"/>
    <x v="14"/>
    <x v="6"/>
    <x v="0"/>
    <x v="14"/>
    <x v="3"/>
    <n v="832401311"/>
    <d v="2014-02-23T00:00:00"/>
    <s v="Feb"/>
    <n v="4901"/>
    <x v="6"/>
    <n v="56.67"/>
    <n v="400558.73"/>
    <n v="277739.67"/>
    <x v="14"/>
  </r>
  <r>
    <x v="2"/>
    <x v="15"/>
    <x v="7"/>
    <x v="1"/>
    <x v="15"/>
    <x v="4"/>
    <n v="972292029"/>
    <d v="2012-06-03T00:00:00"/>
    <s v="Jun"/>
    <n v="1673"/>
    <x v="7"/>
    <n v="35.840000000000003"/>
    <n v="182825.44"/>
    <n v="59960.32"/>
    <x v="15"/>
  </r>
  <r>
    <x v="4"/>
    <x v="16"/>
    <x v="8"/>
    <x v="0"/>
    <x v="16"/>
    <x v="7"/>
    <n v="419123971"/>
    <d v="2016-12-18T00:00:00"/>
    <s v="Dec"/>
    <n v="6952"/>
    <x v="8"/>
    <n v="263.33"/>
    <n v="3039414.4"/>
    <n v="1830670.16"/>
    <x v="16"/>
  </r>
  <r>
    <x v="3"/>
    <x v="17"/>
    <x v="9"/>
    <x v="0"/>
    <x v="17"/>
    <x v="4"/>
    <n v="519820964"/>
    <d v="2015-04-18T00:00:00"/>
    <s v="Apr"/>
    <n v="5430"/>
    <x v="9"/>
    <n v="31.79"/>
    <n v="257653.5"/>
    <n v="172619.7"/>
    <x v="17"/>
  </r>
  <r>
    <x v="4"/>
    <x v="18"/>
    <x v="4"/>
    <x v="0"/>
    <x v="18"/>
    <x v="8"/>
    <n v="441619336"/>
    <d v="2011-01-20T00:00:00"/>
    <s v="Jan"/>
    <n v="3830"/>
    <x v="4"/>
    <n v="502.54"/>
    <n v="2559474.1"/>
    <n v="1924728.2"/>
    <x v="18"/>
  </r>
  <r>
    <x v="0"/>
    <x v="19"/>
    <x v="10"/>
    <x v="1"/>
    <x v="19"/>
    <x v="5"/>
    <n v="322067916"/>
    <d v="2012-09-11T00:00:00"/>
    <s v="Sep"/>
    <n v="5908"/>
    <x v="10"/>
    <n v="364.69"/>
    <n v="2492526.12"/>
    <n v="2154588.52"/>
    <x v="19"/>
  </r>
  <r>
    <x v="2"/>
    <x v="20"/>
    <x v="0"/>
    <x v="1"/>
    <x v="20"/>
    <x v="0"/>
    <n v="819028031"/>
    <d v="2014-06-28T00:00:00"/>
    <s v="Jun"/>
    <n v="7450"/>
    <x v="0"/>
    <n v="159.41999999999999"/>
    <n v="1901836"/>
    <n v="1187679"/>
    <x v="20"/>
  </r>
  <r>
    <x v="2"/>
    <x v="21"/>
    <x v="0"/>
    <x v="1"/>
    <x v="21"/>
    <x v="5"/>
    <n v="860673511"/>
    <d v="2015-09-03T00:00:00"/>
    <s v="Sep"/>
    <n v="1273"/>
    <x v="0"/>
    <n v="159.41999999999999"/>
    <n v="324971.44"/>
    <n v="202941.66"/>
    <x v="21"/>
  </r>
  <r>
    <x v="1"/>
    <x v="13"/>
    <x v="11"/>
    <x v="1"/>
    <x v="22"/>
    <x v="2"/>
    <n v="795490682"/>
    <d v="2016-07-26T00:00:00"/>
    <s v="Jul"/>
    <n v="2225"/>
    <x v="11"/>
    <n v="97.44"/>
    <n v="339490.5"/>
    <n v="216804"/>
    <x v="22"/>
  </r>
  <r>
    <x v="0"/>
    <x v="22"/>
    <x v="3"/>
    <x v="1"/>
    <x v="23"/>
    <x v="9"/>
    <n v="142278373"/>
    <d v="2014-10-04T00:00:00"/>
    <s v="Oct"/>
    <n v="2187"/>
    <x v="3"/>
    <n v="6.92"/>
    <n v="20404.71"/>
    <n v="15134.04"/>
    <x v="23"/>
  </r>
  <r>
    <x v="2"/>
    <x v="23"/>
    <x v="6"/>
    <x v="1"/>
    <x v="24"/>
    <x v="0"/>
    <n v="740147912"/>
    <d v="2016-05-10T00:00:00"/>
    <s v="May"/>
    <n v="5070"/>
    <x v="6"/>
    <n v="56.67"/>
    <n v="414371.1"/>
    <n v="287316.90000000002"/>
    <x v="24"/>
  </r>
  <r>
    <x v="2"/>
    <x v="24"/>
    <x v="8"/>
    <x v="1"/>
    <x v="25"/>
    <x v="0"/>
    <n v="898523128"/>
    <d v="2017-06-05T00:00:00"/>
    <s v="Jun"/>
    <n v="1815"/>
    <x v="8"/>
    <n v="263.33"/>
    <n v="793518"/>
    <n v="477943.95"/>
    <x v="25"/>
  </r>
  <r>
    <x v="0"/>
    <x v="25"/>
    <x v="3"/>
    <x v="1"/>
    <x v="26"/>
    <x v="10"/>
    <n v="347140347"/>
    <d v="2014-11-10T00:00:00"/>
    <s v="Nov"/>
    <n v="5398"/>
    <x v="3"/>
    <n v="6.92"/>
    <n v="50363.34"/>
    <n v="37354.160000000003"/>
    <x v="26"/>
  </r>
  <r>
    <x v="3"/>
    <x v="26"/>
    <x v="3"/>
    <x v="1"/>
    <x v="27"/>
    <x v="0"/>
    <n v="686048400"/>
    <d v="2010-05-10T00:00:00"/>
    <s v="May"/>
    <n v="5822"/>
    <x v="3"/>
    <n v="6.92"/>
    <n v="54319.26"/>
    <n v="40288.239999999998"/>
    <x v="27"/>
  </r>
  <r>
    <x v="2"/>
    <x v="20"/>
    <x v="9"/>
    <x v="0"/>
    <x v="28"/>
    <x v="5"/>
    <n v="435608613"/>
    <d v="2014-07-30T00:00:00"/>
    <s v="Jul"/>
    <n v="5124"/>
    <x v="9"/>
    <n v="31.79"/>
    <n v="243133.8"/>
    <n v="162891.96"/>
    <x v="28"/>
  </r>
  <r>
    <x v="3"/>
    <x v="27"/>
    <x v="4"/>
    <x v="0"/>
    <x v="29"/>
    <x v="0"/>
    <n v="886494815"/>
    <d v="2012-06-09T00:00:00"/>
    <s v="Jun"/>
    <n v="2370"/>
    <x v="4"/>
    <n v="502.54"/>
    <n v="1583799.9"/>
    <n v="1191019.8"/>
    <x v="29"/>
  </r>
  <r>
    <x v="2"/>
    <x v="28"/>
    <x v="8"/>
    <x v="0"/>
    <x v="30"/>
    <x v="9"/>
    <n v="249693334"/>
    <d v="2012-10-20T00:00:00"/>
    <s v="Oct"/>
    <n v="8661"/>
    <x v="8"/>
    <n v="263.33"/>
    <n v="3786589.2"/>
    <n v="2280701.13"/>
    <x v="30"/>
  </r>
  <r>
    <x v="3"/>
    <x v="29"/>
    <x v="6"/>
    <x v="0"/>
    <x v="31"/>
    <x v="8"/>
    <n v="406502997"/>
    <d v="2014-01-28T00:00:00"/>
    <s v="Jan"/>
    <n v="2125"/>
    <x v="6"/>
    <n v="56.67"/>
    <n v="173676.25"/>
    <n v="120423.75"/>
    <x v="31"/>
  </r>
  <r>
    <x v="0"/>
    <x v="30"/>
    <x v="2"/>
    <x v="1"/>
    <x v="32"/>
    <x v="10"/>
    <n v="158535134"/>
    <d v="2015-11-25T00:00:00"/>
    <s v="Nov"/>
    <n v="2924"/>
    <x v="2"/>
    <n v="524.96"/>
    <n v="1904138.04"/>
    <n v="1534983.04"/>
    <x v="32"/>
  </r>
  <r>
    <x v="4"/>
    <x v="31"/>
    <x v="4"/>
    <x v="0"/>
    <x v="33"/>
    <x v="6"/>
    <n v="177713572"/>
    <d v="2015-03-01T00:00:00"/>
    <s v="Mar"/>
    <n v="8250"/>
    <x v="4"/>
    <n v="502.54"/>
    <n v="5513227.5"/>
    <n v="4145955"/>
    <x v="33"/>
  </r>
  <r>
    <x v="3"/>
    <x v="32"/>
    <x v="11"/>
    <x v="1"/>
    <x v="34"/>
    <x v="3"/>
    <n v="756274640"/>
    <d v="2017-02-25T00:00:00"/>
    <s v="Feb"/>
    <n v="7327"/>
    <x v="11"/>
    <n v="97.44"/>
    <n v="1117953.6599999999"/>
    <n v="713942.88"/>
    <x v="34"/>
  </r>
  <r>
    <x v="1"/>
    <x v="33"/>
    <x v="6"/>
    <x v="0"/>
    <x v="35"/>
    <x v="0"/>
    <n v="456767165"/>
    <d v="2017-05-21T00:00:00"/>
    <s v="May"/>
    <n v="6409"/>
    <x v="6"/>
    <n v="56.67"/>
    <n v="523807.57"/>
    <n v="363198.03"/>
    <x v="35"/>
  </r>
  <r>
    <x v="5"/>
    <x v="34"/>
    <x v="3"/>
    <x v="1"/>
    <x v="36"/>
    <x v="7"/>
    <n v="162052476"/>
    <d v="2011-12-03T00:00:00"/>
    <s v="Dec"/>
    <n v="3784"/>
    <x v="3"/>
    <n v="6.92"/>
    <n v="35304.720000000001"/>
    <n v="26185.279999999999"/>
    <x v="36"/>
  </r>
  <r>
    <x v="3"/>
    <x v="27"/>
    <x v="10"/>
    <x v="1"/>
    <x v="37"/>
    <x v="6"/>
    <n v="825304400"/>
    <d v="2017-01-23T00:00:00"/>
    <s v="Jan"/>
    <n v="4767"/>
    <x v="10"/>
    <n v="364.69"/>
    <n v="2011149.63"/>
    <n v="1738477.23"/>
    <x v="37"/>
  </r>
  <r>
    <x v="4"/>
    <x v="35"/>
    <x v="2"/>
    <x v="1"/>
    <x v="38"/>
    <x v="4"/>
    <n v="320009267"/>
    <d v="2012-05-08T00:00:00"/>
    <s v="May"/>
    <n v="6708"/>
    <x v="2"/>
    <n v="524.96"/>
    <n v="4368316.68"/>
    <n v="3521431.68"/>
    <x v="38"/>
  </r>
  <r>
    <x v="2"/>
    <x v="15"/>
    <x v="2"/>
    <x v="1"/>
    <x v="39"/>
    <x v="3"/>
    <n v="189965903"/>
    <d v="2012-02-28T00:00:00"/>
    <s v="Feb"/>
    <n v="3987"/>
    <x v="2"/>
    <n v="524.96"/>
    <n v="2596374.27"/>
    <n v="2093015.52"/>
    <x v="39"/>
  </r>
  <r>
    <x v="3"/>
    <x v="36"/>
    <x v="6"/>
    <x v="1"/>
    <x v="40"/>
    <x v="11"/>
    <n v="699285638"/>
    <d v="2017-03-28T00:00:00"/>
    <s v="Mar"/>
    <n v="3015"/>
    <x v="6"/>
    <n v="56.67"/>
    <n v="246415.95"/>
    <n v="170860.05"/>
    <x v="40"/>
  </r>
  <r>
    <x v="5"/>
    <x v="37"/>
    <x v="8"/>
    <x v="1"/>
    <x v="41"/>
    <x v="3"/>
    <n v="382392299"/>
    <d v="2010-02-25T00:00:00"/>
    <s v="Feb"/>
    <n v="7234"/>
    <x v="8"/>
    <n v="263.33"/>
    <n v="3162704.8"/>
    <n v="1904929.22"/>
    <x v="41"/>
  </r>
  <r>
    <x v="3"/>
    <x v="27"/>
    <x v="1"/>
    <x v="0"/>
    <x v="42"/>
    <x v="2"/>
    <n v="994022214"/>
    <d v="2012-06-08T00:00:00"/>
    <s v="Jun"/>
    <n v="2117"/>
    <x v="1"/>
    <n v="117.11"/>
    <n v="435466.9"/>
    <n v="247921.87"/>
    <x v="42"/>
  </r>
  <r>
    <x v="2"/>
    <x v="38"/>
    <x v="5"/>
    <x v="1"/>
    <x v="43"/>
    <x v="10"/>
    <n v="759224212"/>
    <d v="2012-11-10T00:00:00"/>
    <s v="Nov"/>
    <n v="171"/>
    <x v="5"/>
    <n v="90.93"/>
    <n v="26344.26"/>
    <n v="15549.03"/>
    <x v="43"/>
  </r>
  <r>
    <x v="4"/>
    <x v="31"/>
    <x v="7"/>
    <x v="1"/>
    <x v="44"/>
    <x v="7"/>
    <n v="223359620"/>
    <d v="2015-11-18T00:00:00"/>
    <s v="Nov"/>
    <n v="5930"/>
    <x v="7"/>
    <n v="35.840000000000003"/>
    <n v="648030.4"/>
    <n v="212531.20000000001"/>
    <x v="44"/>
  </r>
  <r>
    <x v="3"/>
    <x v="39"/>
    <x v="1"/>
    <x v="0"/>
    <x v="45"/>
    <x v="11"/>
    <n v="902102267"/>
    <d v="2016-04-29T00:00:00"/>
    <s v="Apr"/>
    <n v="962"/>
    <x v="1"/>
    <n v="117.11"/>
    <n v="197883.4"/>
    <n v="112659.82"/>
    <x v="45"/>
  </r>
  <r>
    <x v="2"/>
    <x v="40"/>
    <x v="8"/>
    <x v="1"/>
    <x v="46"/>
    <x v="8"/>
    <n v="331438481"/>
    <d v="2016-12-31T00:00:00"/>
    <s v="Dec"/>
    <n v="8867"/>
    <x v="8"/>
    <n v="263.33"/>
    <n v="3876652.4"/>
    <n v="2334947.11"/>
    <x v="46"/>
  </r>
  <r>
    <x v="2"/>
    <x v="28"/>
    <x v="6"/>
    <x v="1"/>
    <x v="47"/>
    <x v="8"/>
    <n v="617667090"/>
    <d v="2011-01-31T00:00:00"/>
    <s v="Jan"/>
    <n v="273"/>
    <x v="6"/>
    <n v="56.67"/>
    <n v="22312.29"/>
    <n v="15470.91"/>
    <x v="47"/>
  </r>
  <r>
    <x v="2"/>
    <x v="41"/>
    <x v="7"/>
    <x v="0"/>
    <x v="48"/>
    <x v="10"/>
    <n v="787399423"/>
    <d v="2014-11-14T00:00:00"/>
    <s v="Nov"/>
    <n v="7842"/>
    <x v="7"/>
    <n v="35.840000000000003"/>
    <n v="856973.76"/>
    <n v="281057.28000000003"/>
    <x v="48"/>
  </r>
  <r>
    <x v="3"/>
    <x v="42"/>
    <x v="2"/>
    <x v="0"/>
    <x v="49"/>
    <x v="6"/>
    <n v="837559306"/>
    <d v="2012-01-13T00:00:00"/>
    <s v="Jan"/>
    <n v="1266"/>
    <x v="2"/>
    <n v="524.96"/>
    <n v="824431.86"/>
    <n v="664599.36"/>
    <x v="49"/>
  </r>
  <r>
    <x v="2"/>
    <x v="43"/>
    <x v="7"/>
    <x v="1"/>
    <x v="50"/>
    <x v="3"/>
    <n v="385383069"/>
    <d v="2010-03-18T00:00:00"/>
    <s v="Mar"/>
    <n v="2269"/>
    <x v="7"/>
    <n v="35.840000000000003"/>
    <n v="247956.32"/>
    <n v="81320.960000000006"/>
    <x v="50"/>
  </r>
  <r>
    <x v="3"/>
    <x v="44"/>
    <x v="3"/>
    <x v="1"/>
    <x v="51"/>
    <x v="1"/>
    <n v="918419539"/>
    <d v="2013-09-18T00:00:00"/>
    <s v="Sep"/>
    <n v="9606"/>
    <x v="3"/>
    <n v="6.92"/>
    <n v="89623.98"/>
    <n v="66473.52"/>
    <x v="51"/>
  </r>
  <r>
    <x v="5"/>
    <x v="45"/>
    <x v="1"/>
    <x v="1"/>
    <x v="52"/>
    <x v="11"/>
    <n v="844530045"/>
    <d v="2013-03-28T00:00:00"/>
    <s v="Mar"/>
    <n v="4063"/>
    <x v="1"/>
    <n v="117.11"/>
    <n v="835759.1"/>
    <n v="475817.93"/>
    <x v="52"/>
  </r>
  <r>
    <x v="3"/>
    <x v="46"/>
    <x v="2"/>
    <x v="0"/>
    <x v="53"/>
    <x v="7"/>
    <n v="441888415"/>
    <d v="2012-01-07T00:00:00"/>
    <s v="Jan"/>
    <n v="3457"/>
    <x v="2"/>
    <n v="524.96"/>
    <n v="2251232.9700000002"/>
    <n v="1814786.72"/>
    <x v="53"/>
  </r>
  <r>
    <x v="3"/>
    <x v="3"/>
    <x v="3"/>
    <x v="0"/>
    <x v="54"/>
    <x v="9"/>
    <n v="508980977"/>
    <d v="2013-10-24T00:00:00"/>
    <s v="Oct"/>
    <n v="7637"/>
    <x v="3"/>
    <n v="6.92"/>
    <n v="71253.210000000006"/>
    <n v="52848.04"/>
    <x v="54"/>
  </r>
  <r>
    <x v="3"/>
    <x v="47"/>
    <x v="7"/>
    <x v="1"/>
    <x v="55"/>
    <x v="2"/>
    <n v="114606559"/>
    <d v="2012-06-27T00:00:00"/>
    <s v="Jun"/>
    <n v="3482"/>
    <x v="7"/>
    <n v="35.840000000000003"/>
    <n v="380512.96"/>
    <n v="124794.88"/>
    <x v="55"/>
  </r>
  <r>
    <x v="0"/>
    <x v="48"/>
    <x v="7"/>
    <x v="0"/>
    <x v="56"/>
    <x v="2"/>
    <n v="647876489"/>
    <d v="2010-08-01T00:00:00"/>
    <s v="Aug"/>
    <n v="9905"/>
    <x v="7"/>
    <n v="35.840000000000003"/>
    <n v="1082418.3999999999"/>
    <n v="354995.20000000001"/>
    <x v="56"/>
  </r>
  <r>
    <x v="2"/>
    <x v="49"/>
    <x v="8"/>
    <x v="0"/>
    <x v="57"/>
    <x v="3"/>
    <n v="868214595"/>
    <d v="2015-03-02T00:00:00"/>
    <s v="Mar"/>
    <n v="2847"/>
    <x v="8"/>
    <n v="263.33"/>
    <n v="1244708.3999999999"/>
    <n v="749700.51"/>
    <x v="57"/>
  </r>
  <r>
    <x v="2"/>
    <x v="50"/>
    <x v="4"/>
    <x v="1"/>
    <x v="58"/>
    <x v="6"/>
    <n v="955357205"/>
    <d v="2012-02-14T00:00:00"/>
    <s v="Feb"/>
    <n v="282"/>
    <x v="4"/>
    <n v="502.54"/>
    <n v="188452.14"/>
    <n v="141716.28"/>
    <x v="58"/>
  </r>
  <r>
    <x v="3"/>
    <x v="32"/>
    <x v="8"/>
    <x v="0"/>
    <x v="59"/>
    <x v="4"/>
    <n v="259353148"/>
    <d v="2014-04-19T00:00:00"/>
    <s v="Apr"/>
    <n v="7215"/>
    <x v="8"/>
    <n v="263.33"/>
    <n v="3154398"/>
    <n v="1899925.95"/>
    <x v="59"/>
  </r>
  <r>
    <x v="0"/>
    <x v="30"/>
    <x v="1"/>
    <x v="0"/>
    <x v="60"/>
    <x v="2"/>
    <n v="450563752"/>
    <d v="2013-07-02T00:00:00"/>
    <s v="Jul"/>
    <n v="682"/>
    <x v="1"/>
    <n v="117.11"/>
    <n v="140287.4"/>
    <n v="79869.02"/>
    <x v="60"/>
  </r>
  <r>
    <x v="2"/>
    <x v="51"/>
    <x v="0"/>
    <x v="1"/>
    <x v="61"/>
    <x v="2"/>
    <n v="569662845"/>
    <d v="2013-07-01T00:00:00"/>
    <s v="Jul"/>
    <n v="4750"/>
    <x v="0"/>
    <n v="159.41999999999999"/>
    <n v="1212580"/>
    <n v="757245"/>
    <x v="61"/>
  </r>
  <r>
    <x v="3"/>
    <x v="17"/>
    <x v="2"/>
    <x v="1"/>
    <x v="62"/>
    <x v="7"/>
    <n v="177636754"/>
    <d v="2011-11-15T00:00:00"/>
    <s v="Nov"/>
    <n v="5518"/>
    <x v="2"/>
    <n v="524.96"/>
    <n v="3593376.78"/>
    <n v="2896729.28"/>
    <x v="62"/>
  </r>
  <r>
    <x v="5"/>
    <x v="52"/>
    <x v="7"/>
    <x v="0"/>
    <x v="63"/>
    <x v="10"/>
    <n v="705784308"/>
    <d v="2010-11-17T00:00:00"/>
    <s v="Nov"/>
    <n v="6116"/>
    <x v="7"/>
    <n v="35.840000000000003"/>
    <n v="668356.48"/>
    <n v="219197.44"/>
    <x v="63"/>
  </r>
  <r>
    <x v="1"/>
    <x v="53"/>
    <x v="8"/>
    <x v="0"/>
    <x v="64"/>
    <x v="10"/>
    <n v="505716836"/>
    <d v="2013-11-16T00:00:00"/>
    <s v="Nov"/>
    <n v="1705"/>
    <x v="8"/>
    <n v="263.33"/>
    <n v="745426"/>
    <n v="448977.65"/>
    <x v="64"/>
  </r>
  <r>
    <x v="3"/>
    <x v="4"/>
    <x v="8"/>
    <x v="0"/>
    <x v="65"/>
    <x v="10"/>
    <n v="699358165"/>
    <d v="2013-11-25T00:00:00"/>
    <s v="Nov"/>
    <n v="4477"/>
    <x v="8"/>
    <n v="263.33"/>
    <n v="1957344.4"/>
    <n v="1178928.4099999999"/>
    <x v="65"/>
  </r>
  <r>
    <x v="3"/>
    <x v="54"/>
    <x v="6"/>
    <x v="0"/>
    <x v="66"/>
    <x v="5"/>
    <n v="228944623"/>
    <d v="2012-07-09T00:00:00"/>
    <s v="Jul"/>
    <n v="8656"/>
    <x v="6"/>
    <n v="56.67"/>
    <n v="707454.88"/>
    <n v="490535.52"/>
    <x v="66"/>
  </r>
  <r>
    <x v="1"/>
    <x v="55"/>
    <x v="7"/>
    <x v="0"/>
    <x v="67"/>
    <x v="5"/>
    <n v="807025039"/>
    <d v="2016-09-07T00:00:00"/>
    <s v="Sep"/>
    <n v="5498"/>
    <x v="7"/>
    <n v="35.840000000000003"/>
    <n v="600821.43999999994"/>
    <n v="197048.32000000001"/>
    <x v="67"/>
  </r>
  <r>
    <x v="2"/>
    <x v="56"/>
    <x v="2"/>
    <x v="0"/>
    <x v="68"/>
    <x v="10"/>
    <n v="166460740"/>
    <d v="2010-11-17T00:00:00"/>
    <s v="Nov"/>
    <n v="8287"/>
    <x v="2"/>
    <n v="524.96"/>
    <n v="5396577.2699999996"/>
    <n v="4350343.5199999996"/>
    <x v="68"/>
  </r>
  <r>
    <x v="3"/>
    <x v="57"/>
    <x v="7"/>
    <x v="0"/>
    <x v="69"/>
    <x v="4"/>
    <n v="610425555"/>
    <d v="2015-05-28T00:00:00"/>
    <s v="May"/>
    <n v="7342"/>
    <x v="7"/>
    <n v="35.840000000000003"/>
    <n v="802333.76"/>
    <n v="263137.28000000003"/>
    <x v="69"/>
  </r>
  <r>
    <x v="4"/>
    <x v="18"/>
    <x v="2"/>
    <x v="1"/>
    <x v="70"/>
    <x v="4"/>
    <n v="462405812"/>
    <d v="2013-05-20T00:00:00"/>
    <s v="May"/>
    <n v="5010"/>
    <x v="2"/>
    <n v="524.96"/>
    <n v="3262562.1"/>
    <n v="2630049.6"/>
    <x v="70"/>
  </r>
  <r>
    <x v="5"/>
    <x v="52"/>
    <x v="3"/>
    <x v="1"/>
    <x v="71"/>
    <x v="1"/>
    <n v="816200339"/>
    <d v="2015-09-30T00:00:00"/>
    <s v="Sep"/>
    <n v="673"/>
    <x v="3"/>
    <n v="6.92"/>
    <n v="6279.09"/>
    <n v="4657.16"/>
    <x v="71"/>
  </r>
  <r>
    <x v="3"/>
    <x v="58"/>
    <x v="9"/>
    <x v="1"/>
    <x v="72"/>
    <x v="0"/>
    <n v="585920464"/>
    <d v="2011-07-15T00:00:00"/>
    <s v="Jul"/>
    <n v="5741"/>
    <x v="9"/>
    <n v="31.79"/>
    <n v="272410.45"/>
    <n v="182506.39"/>
    <x v="72"/>
  </r>
  <r>
    <x v="3"/>
    <x v="32"/>
    <x v="1"/>
    <x v="1"/>
    <x v="73"/>
    <x v="0"/>
    <n v="555990016"/>
    <d v="2017-06-17T00:00:00"/>
    <s v="Jun"/>
    <n v="8656"/>
    <x v="1"/>
    <n v="117.11"/>
    <n v="1780539.2"/>
    <n v="1013704.16"/>
    <x v="73"/>
  </r>
  <r>
    <x v="5"/>
    <x v="59"/>
    <x v="8"/>
    <x v="0"/>
    <x v="74"/>
    <x v="5"/>
    <n v="231145322"/>
    <d v="2013-08-16T00:00:00"/>
    <s v="Aug"/>
    <n v="9892"/>
    <x v="8"/>
    <n v="263.33"/>
    <n v="4324782.4000000004"/>
    <n v="2604860.36"/>
    <x v="74"/>
  </r>
  <r>
    <x v="6"/>
    <x v="60"/>
    <x v="4"/>
    <x v="0"/>
    <x v="75"/>
    <x v="7"/>
    <n v="986435210"/>
    <d v="2014-12-12T00:00:00"/>
    <s v="Dec"/>
    <n v="6954"/>
    <x v="4"/>
    <n v="502.54"/>
    <n v="4647149.58"/>
    <n v="3494663.16"/>
    <x v="75"/>
  </r>
  <r>
    <x v="0"/>
    <x v="61"/>
    <x v="9"/>
    <x v="1"/>
    <x v="76"/>
    <x v="10"/>
    <n v="217221009"/>
    <d v="2014-11-15T00:00:00"/>
    <s v="Nov"/>
    <n v="9379"/>
    <x v="9"/>
    <n v="31.79"/>
    <n v="445033.55"/>
    <n v="298158.40999999997"/>
    <x v="76"/>
  </r>
  <r>
    <x v="4"/>
    <x v="62"/>
    <x v="5"/>
    <x v="0"/>
    <x v="77"/>
    <x v="9"/>
    <n v="789176547"/>
    <d v="2011-10-23T00:00:00"/>
    <s v="Oct"/>
    <n v="3732"/>
    <x v="5"/>
    <n v="90.93"/>
    <n v="574951.92000000004"/>
    <n v="339350.76"/>
    <x v="77"/>
  </r>
  <r>
    <x v="2"/>
    <x v="63"/>
    <x v="0"/>
    <x v="0"/>
    <x v="78"/>
    <x v="0"/>
    <n v="688288152"/>
    <d v="2012-06-02T00:00:00"/>
    <s v="Jun"/>
    <n v="8614"/>
    <x v="0"/>
    <n v="159.41999999999999"/>
    <n v="2198981.92"/>
    <n v="1373243.88"/>
    <x v="78"/>
  </r>
  <r>
    <x v="0"/>
    <x v="64"/>
    <x v="8"/>
    <x v="1"/>
    <x v="79"/>
    <x v="5"/>
    <n v="670854651"/>
    <d v="2013-08-07T00:00:00"/>
    <s v="Aug"/>
    <n v="9654"/>
    <x v="8"/>
    <n v="263.33"/>
    <n v="4220728.8"/>
    <n v="2542187.8199999998"/>
    <x v="79"/>
  </r>
  <r>
    <x v="2"/>
    <x v="65"/>
    <x v="4"/>
    <x v="0"/>
    <x v="80"/>
    <x v="10"/>
    <n v="213487374"/>
    <d v="2012-11-30T00:00:00"/>
    <s v="Nov"/>
    <n v="4513"/>
    <x v="4"/>
    <n v="502.54"/>
    <n v="3015902.51"/>
    <n v="2267963.02"/>
    <x v="80"/>
  </r>
  <r>
    <x v="5"/>
    <x v="66"/>
    <x v="7"/>
    <x v="1"/>
    <x v="81"/>
    <x v="9"/>
    <n v="663110148"/>
    <d v="2012-10-08T00:00:00"/>
    <s v="Oct"/>
    <n v="7884"/>
    <x v="7"/>
    <n v="35.840000000000003"/>
    <n v="861563.52"/>
    <n v="282562.56"/>
    <x v="81"/>
  </r>
  <r>
    <x v="5"/>
    <x v="67"/>
    <x v="8"/>
    <x v="1"/>
    <x v="82"/>
    <x v="7"/>
    <n v="286959302"/>
    <d v="2016-12-08T00:00:00"/>
    <s v="Dec"/>
    <n v="6489"/>
    <x v="8"/>
    <n v="263.33"/>
    <n v="2836990.8"/>
    <n v="1708748.37"/>
    <x v="82"/>
  </r>
  <r>
    <x v="3"/>
    <x v="68"/>
    <x v="11"/>
    <x v="1"/>
    <x v="83"/>
    <x v="6"/>
    <n v="122583663"/>
    <d v="2011-01-05T00:00:00"/>
    <s v="Jan"/>
    <n v="4085"/>
    <x v="11"/>
    <n v="97.44"/>
    <n v="623289.30000000005"/>
    <n v="398042.4"/>
    <x v="83"/>
  </r>
  <r>
    <x v="3"/>
    <x v="69"/>
    <x v="5"/>
    <x v="1"/>
    <x v="84"/>
    <x v="11"/>
    <n v="827844560"/>
    <d v="2012-04-07T00:00:00"/>
    <s v="Apr"/>
    <n v="6457"/>
    <x v="5"/>
    <n v="90.93"/>
    <n v="994765.42"/>
    <n v="587135.01"/>
    <x v="84"/>
  </r>
  <r>
    <x v="6"/>
    <x v="60"/>
    <x v="6"/>
    <x v="0"/>
    <x v="85"/>
    <x v="3"/>
    <n v="430915820"/>
    <d v="2012-03-20T00:00:00"/>
    <s v="Mar"/>
    <n v="6422"/>
    <x v="6"/>
    <n v="56.67"/>
    <n v="524870.06000000006"/>
    <n v="363934.74"/>
    <x v="85"/>
  </r>
  <r>
    <x v="3"/>
    <x v="3"/>
    <x v="9"/>
    <x v="0"/>
    <x v="86"/>
    <x v="6"/>
    <n v="180283772"/>
    <d v="2011-01-21T00:00:00"/>
    <s v="Jan"/>
    <n v="8829"/>
    <x v="9"/>
    <n v="31.79"/>
    <n v="418936.05"/>
    <n v="280673.90999999997"/>
    <x v="86"/>
  </r>
  <r>
    <x v="3"/>
    <x v="27"/>
    <x v="0"/>
    <x v="0"/>
    <x v="87"/>
    <x v="3"/>
    <n v="494747245"/>
    <d v="2014-03-20T00:00:00"/>
    <s v="Mar"/>
    <n v="5559"/>
    <x v="0"/>
    <n v="159.41999999999999"/>
    <n v="1419101.52"/>
    <n v="886215.78"/>
    <x v="87"/>
  </r>
  <r>
    <x v="5"/>
    <x v="70"/>
    <x v="3"/>
    <x v="1"/>
    <x v="88"/>
    <x v="4"/>
    <n v="513417565"/>
    <d v="2012-05-18T00:00:00"/>
    <s v="May"/>
    <n v="522"/>
    <x v="3"/>
    <n v="6.92"/>
    <n v="4870.26"/>
    <n v="3612.24"/>
    <x v="88"/>
  </r>
  <r>
    <x v="2"/>
    <x v="71"/>
    <x v="9"/>
    <x v="0"/>
    <x v="89"/>
    <x v="10"/>
    <n v="345718562"/>
    <d v="2016-11-25T00:00:00"/>
    <s v="Nov"/>
    <n v="4660"/>
    <x v="9"/>
    <n v="31.79"/>
    <n v="221117"/>
    <n v="148141.4"/>
    <x v="89"/>
  </r>
  <r>
    <x v="3"/>
    <x v="46"/>
    <x v="2"/>
    <x v="0"/>
    <x v="90"/>
    <x v="8"/>
    <n v="621386563"/>
    <d v="2016-12-14T00:00:00"/>
    <s v="Dec"/>
    <n v="948"/>
    <x v="2"/>
    <n v="524.96"/>
    <n v="617347.07999999996"/>
    <n v="497662.08"/>
    <x v="90"/>
  </r>
  <r>
    <x v="0"/>
    <x v="30"/>
    <x v="9"/>
    <x v="0"/>
    <x v="91"/>
    <x v="5"/>
    <n v="240470397"/>
    <d v="2014-07-11T00:00:00"/>
    <s v="Jul"/>
    <n v="9389"/>
    <x v="9"/>
    <n v="31.79"/>
    <n v="445508.05"/>
    <n v="298476.31"/>
    <x v="91"/>
  </r>
  <r>
    <x v="5"/>
    <x v="37"/>
    <x v="2"/>
    <x v="1"/>
    <x v="92"/>
    <x v="2"/>
    <n v="423331391"/>
    <d v="2012-07-24T00:00:00"/>
    <s v="Jul"/>
    <n v="2021"/>
    <x v="2"/>
    <n v="524.96"/>
    <n v="1316095.4099999999"/>
    <n v="1060944.1599999999"/>
    <x v="92"/>
  </r>
  <r>
    <x v="2"/>
    <x v="72"/>
    <x v="8"/>
    <x v="1"/>
    <x v="93"/>
    <x v="7"/>
    <n v="660643374"/>
    <d v="2010-12-25T00:00:00"/>
    <s v="Dec"/>
    <n v="7910"/>
    <x v="8"/>
    <n v="263.33"/>
    <n v="3458252"/>
    <n v="2082940.3"/>
    <x v="93"/>
  </r>
  <r>
    <x v="1"/>
    <x v="73"/>
    <x v="9"/>
    <x v="0"/>
    <x v="94"/>
    <x v="3"/>
    <n v="963392674"/>
    <d v="2011-03-21T00:00:00"/>
    <s v="Mar"/>
    <n v="8156"/>
    <x v="9"/>
    <n v="31.79"/>
    <n v="387002.2"/>
    <n v="259279.24"/>
    <x v="94"/>
  </r>
  <r>
    <x v="3"/>
    <x v="26"/>
    <x v="7"/>
    <x v="1"/>
    <x v="95"/>
    <x v="5"/>
    <n v="512878119"/>
    <d v="2011-09-03T00:00:00"/>
    <s v="Sep"/>
    <n v="888"/>
    <x v="7"/>
    <n v="35.840000000000003"/>
    <n v="97040.639999999999"/>
    <n v="31825.919999999998"/>
    <x v="95"/>
  </r>
  <r>
    <x v="4"/>
    <x v="74"/>
    <x v="3"/>
    <x v="0"/>
    <x v="96"/>
    <x v="7"/>
    <n v="810711038"/>
    <d v="2011-12-28T00:00:00"/>
    <s v="Dec"/>
    <n v="6267"/>
    <x v="3"/>
    <n v="6.92"/>
    <n v="58471.11"/>
    <n v="43367.64"/>
    <x v="96"/>
  </r>
  <r>
    <x v="3"/>
    <x v="46"/>
    <x v="5"/>
    <x v="0"/>
    <x v="97"/>
    <x v="2"/>
    <n v="728815257"/>
    <d v="2016-06-29T00:00:00"/>
    <s v="Jun"/>
    <n v="1485"/>
    <x v="5"/>
    <n v="90.93"/>
    <n v="228779.1"/>
    <n v="135031.04999999999"/>
    <x v="97"/>
  </r>
  <r>
    <x v="6"/>
    <x v="60"/>
    <x v="6"/>
    <x v="0"/>
    <x v="98"/>
    <x v="5"/>
    <n v="559427106"/>
    <d v="2015-08-08T00:00:00"/>
    <s v="Aug"/>
    <n v="5767"/>
    <x v="6"/>
    <n v="56.67"/>
    <n v="471336.91"/>
    <n v="326815.89"/>
    <x v="98"/>
  </r>
  <r>
    <x v="3"/>
    <x v="75"/>
    <x v="4"/>
    <x v="0"/>
    <x v="99"/>
    <x v="3"/>
    <n v="665095412"/>
    <d v="2012-02-15T00:00:00"/>
    <s v="Feb"/>
    <n v="5367"/>
    <x v="4"/>
    <n v="502.54"/>
    <n v="3586605.09"/>
    <n v="2697132.18"/>
    <x v="99"/>
  </r>
  <r>
    <x v="7"/>
    <x v="76"/>
    <x v="12"/>
    <x v="2"/>
    <x v="100"/>
    <x v="12"/>
    <m/>
    <m/>
    <m/>
    <m/>
    <x v="12"/>
    <m/>
    <m/>
    <m/>
    <x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ustralia and Oceania"/>
    <s v="Tuvalu"/>
    <s v="Baby Food"/>
    <s v="Offline"/>
    <x v="0"/>
    <x v="0"/>
    <x v="0"/>
    <n v="669165933"/>
    <n v="9925"/>
    <n v="159.41999999999999"/>
    <n v="2533654"/>
    <n v="1582243.5"/>
    <n v="951410.5"/>
  </r>
  <r>
    <s v="Central America and the Caribbean"/>
    <s v="Grenada"/>
    <s v="Cereal"/>
    <s v="Online"/>
    <x v="1"/>
    <x v="1"/>
    <x v="1"/>
    <n v="963881480"/>
    <n v="2804"/>
    <n v="117.11"/>
    <n v="576782.80000000005"/>
    <n v="328376.44"/>
    <n v="248406.36"/>
  </r>
  <r>
    <s v="Europe"/>
    <s v="Russia"/>
    <s v="Office Supplies"/>
    <s v="Offline"/>
    <x v="2"/>
    <x v="2"/>
    <x v="0"/>
    <n v="341417157"/>
    <n v="1779"/>
    <n v="524.96"/>
    <n v="1158502.5900000001"/>
    <n v="933903.84"/>
    <n v="224598.75"/>
  </r>
  <r>
    <s v="Sub-Saharan Africa"/>
    <s v="Sao Tome and Principe"/>
    <s v="Fruits"/>
    <s v="Online"/>
    <x v="3"/>
    <x v="2"/>
    <x v="2"/>
    <n v="514321792"/>
    <n v="8102"/>
    <n v="6.92"/>
    <n v="75591.66"/>
    <n v="56065.84"/>
    <n v="19525.82"/>
  </r>
  <r>
    <s v="Sub-Saharan Africa"/>
    <s v="Rwanda"/>
    <s v="Office Supplies"/>
    <s v="Offline"/>
    <x v="4"/>
    <x v="3"/>
    <x v="3"/>
    <n v="115456712"/>
    <n v="5062"/>
    <n v="524.96"/>
    <n v="3296425.02"/>
    <n v="2657347.52"/>
    <n v="639077.5"/>
  </r>
  <r>
    <s v="Australia and Oceania"/>
    <s v="Solomon Islands"/>
    <s v="Baby Food"/>
    <s v="Online"/>
    <x v="5"/>
    <x v="4"/>
    <x v="3"/>
    <n v="547995746"/>
    <n v="2974"/>
    <n v="159.41999999999999"/>
    <n v="759202.72"/>
    <n v="474115.08"/>
    <n v="285087.64"/>
  </r>
  <r>
    <s v="Sub-Saharan Africa"/>
    <s v="Angola"/>
    <s v="Household"/>
    <s v="Offline"/>
    <x v="6"/>
    <x v="5"/>
    <x v="4"/>
    <n v="135425221"/>
    <n v="4187"/>
    <n v="502.54"/>
    <n v="2798046.49"/>
    <n v="2104134.98"/>
    <n v="693911.51"/>
  </r>
  <r>
    <s v="Sub-Saharan Africa"/>
    <s v="Burkina Faso"/>
    <s v="Vegetables"/>
    <s v="Online"/>
    <x v="7"/>
    <x v="1"/>
    <x v="5"/>
    <n v="871543967"/>
    <n v="8082"/>
    <n v="90.93"/>
    <n v="1245112.92"/>
    <n v="734896.26"/>
    <n v="510216.66"/>
  </r>
  <r>
    <s v="Sub-Saharan Africa"/>
    <s v="Republic of the Congo"/>
    <s v="Personal Care"/>
    <s v="Offline"/>
    <x v="8"/>
    <x v="4"/>
    <x v="5"/>
    <n v="770463311"/>
    <n v="6070"/>
    <n v="56.67"/>
    <n v="496101.1"/>
    <n v="343986.9"/>
    <n v="152114.20000000001"/>
  </r>
  <r>
    <s v="Sub-Saharan Africa"/>
    <s v="Senegal"/>
    <s v="Cereal"/>
    <s v="Online"/>
    <x v="9"/>
    <x v="2"/>
    <x v="4"/>
    <n v="616607081"/>
    <n v="6593"/>
    <n v="117.11"/>
    <n v="1356180.1"/>
    <n v="772106.23"/>
    <n v="584073.87"/>
  </r>
  <r>
    <s v="Asia"/>
    <s v="Kyrgyzstan"/>
    <s v="Vegetables"/>
    <s v="Online"/>
    <x v="10"/>
    <x v="5"/>
    <x v="2"/>
    <n v="814711606"/>
    <n v="124"/>
    <n v="90.93"/>
    <n v="19103.439999999999"/>
    <n v="11275.32"/>
    <n v="7828.12"/>
  </r>
  <r>
    <s v="Sub-Saharan Africa"/>
    <s v="Cape Verde"/>
    <s v="Clothes"/>
    <s v="Offline"/>
    <x v="11"/>
    <x v="2"/>
    <x v="1"/>
    <n v="939825713"/>
    <n v="4168"/>
    <n v="35.840000000000003"/>
    <n v="455479.03999999998"/>
    <n v="149381.12"/>
    <n v="306097.91999999998"/>
  </r>
  <r>
    <s v="Asia"/>
    <s v="Bangladesh"/>
    <s v="Clothes"/>
    <s v="Online"/>
    <x v="12"/>
    <x v="6"/>
    <x v="6"/>
    <n v="187310731"/>
    <n v="8263"/>
    <n v="35.840000000000003"/>
    <n v="902980.64"/>
    <n v="296145.91999999998"/>
    <n v="606834.72"/>
  </r>
  <r>
    <s v="Central America and the Caribbean"/>
    <s v="Honduras"/>
    <s v="Household"/>
    <s v="Offline"/>
    <x v="13"/>
    <x v="6"/>
    <x v="3"/>
    <n v="522840487"/>
    <n v="8974"/>
    <n v="502.54"/>
    <n v="5997054.9800000004"/>
    <n v="4509793.96"/>
    <n v="1487261.02"/>
  </r>
  <r>
    <s v="Asia"/>
    <s v="Mongolia"/>
    <s v="Personal Care"/>
    <s v="Offline"/>
    <x v="14"/>
    <x v="2"/>
    <x v="3"/>
    <n v="832401311"/>
    <n v="4901"/>
    <n v="56.67"/>
    <n v="400558.73"/>
    <n v="277739.67"/>
    <n v="122819.06"/>
  </r>
  <r>
    <s v="Europe"/>
    <s v="Bulgaria"/>
    <s v="Clothes"/>
    <s v="Online"/>
    <x v="15"/>
    <x v="1"/>
    <x v="4"/>
    <n v="972292029"/>
    <n v="1673"/>
    <n v="35.840000000000003"/>
    <n v="182825.44"/>
    <n v="59960.32"/>
    <n v="122865.12"/>
  </r>
  <r>
    <s v="Asia"/>
    <s v="Sri Lanka"/>
    <s v="Cosmetics"/>
    <s v="Offline"/>
    <x v="16"/>
    <x v="7"/>
    <x v="7"/>
    <n v="419123971"/>
    <n v="6952"/>
    <n v="263.33"/>
    <n v="3039414.4"/>
    <n v="1830670.16"/>
    <n v="1208744.24"/>
  </r>
  <r>
    <s v="Sub-Saharan Africa"/>
    <s v="Cameroon"/>
    <s v="Beverages"/>
    <s v="Offline"/>
    <x v="17"/>
    <x v="4"/>
    <x v="4"/>
    <n v="519820964"/>
    <n v="5430"/>
    <n v="31.79"/>
    <n v="257653.5"/>
    <n v="172619.7"/>
    <n v="85033.8"/>
  </r>
  <r>
    <s v="Asia"/>
    <s v="Turkmenistan"/>
    <s v="Household"/>
    <s v="Offline"/>
    <x v="18"/>
    <x v="0"/>
    <x v="8"/>
    <n v="441619336"/>
    <n v="3830"/>
    <n v="502.54"/>
    <n v="2559474.1"/>
    <n v="1924728.2"/>
    <n v="634745.9"/>
  </r>
  <r>
    <s v="Australia and Oceania"/>
    <s v="East Timor"/>
    <s v="Meat"/>
    <s v="Online"/>
    <x v="19"/>
    <x v="1"/>
    <x v="5"/>
    <n v="322067916"/>
    <n v="5908"/>
    <n v="364.69"/>
    <n v="2492526.12"/>
    <n v="2154588.52"/>
    <n v="337937.6"/>
  </r>
  <r>
    <s v="Europe"/>
    <s v="Norway"/>
    <s v="Baby Food"/>
    <s v="Online"/>
    <x v="20"/>
    <x v="2"/>
    <x v="0"/>
    <n v="819028031"/>
    <n v="7450"/>
    <n v="159.41999999999999"/>
    <n v="1901836"/>
    <n v="1187679"/>
    <n v="714157"/>
  </r>
  <r>
    <s v="Europe"/>
    <s v="Portugal"/>
    <s v="Baby Food"/>
    <s v="Online"/>
    <x v="21"/>
    <x v="4"/>
    <x v="5"/>
    <n v="860673511"/>
    <n v="1273"/>
    <n v="159.41999999999999"/>
    <n v="324971.44"/>
    <n v="202941.66"/>
    <n v="122029.78"/>
  </r>
  <r>
    <s v="Central America and the Caribbean"/>
    <s v="Honduras"/>
    <s v="Snacks"/>
    <s v="Online"/>
    <x v="22"/>
    <x v="7"/>
    <x v="2"/>
    <n v="795490682"/>
    <n v="2225"/>
    <n v="97.44"/>
    <n v="339490.5"/>
    <n v="216804"/>
    <n v="122686.5"/>
  </r>
  <r>
    <s v="Australia and Oceania"/>
    <s v="New Zealand"/>
    <s v="Fruits"/>
    <s v="Online"/>
    <x v="23"/>
    <x v="2"/>
    <x v="9"/>
    <n v="142278373"/>
    <n v="2187"/>
    <n v="6.92"/>
    <n v="20404.71"/>
    <n v="15134.04"/>
    <n v="5270.67"/>
  </r>
  <r>
    <s v="Europe"/>
    <s v="Moldova "/>
    <s v="Personal Care"/>
    <s v="Online"/>
    <x v="24"/>
    <x v="7"/>
    <x v="0"/>
    <n v="740147912"/>
    <n v="5070"/>
    <n v="56.67"/>
    <n v="414371.1"/>
    <n v="287316.90000000002"/>
    <n v="127054.2"/>
  </r>
  <r>
    <s v="Europe"/>
    <s v="France"/>
    <s v="Cosmetics"/>
    <s v="Online"/>
    <x v="25"/>
    <x v="6"/>
    <x v="0"/>
    <n v="898523128"/>
    <n v="1815"/>
    <n v="263.33"/>
    <n v="793518"/>
    <n v="477943.95"/>
    <n v="315574.05"/>
  </r>
  <r>
    <s v="Australia and Oceania"/>
    <s v="Kiribati"/>
    <s v="Fruits"/>
    <s v="Online"/>
    <x v="26"/>
    <x v="2"/>
    <x v="10"/>
    <n v="347140347"/>
    <n v="5398"/>
    <n v="6.92"/>
    <n v="50363.34"/>
    <n v="37354.160000000003"/>
    <n v="13009.18"/>
  </r>
  <r>
    <s v="Sub-Saharan Africa"/>
    <s v="Mali"/>
    <s v="Fruits"/>
    <s v="Online"/>
    <x v="27"/>
    <x v="0"/>
    <x v="0"/>
    <n v="686048400"/>
    <n v="5822"/>
    <n v="6.92"/>
    <n v="54319.26"/>
    <n v="40288.239999999998"/>
    <n v="14031.02"/>
  </r>
  <r>
    <s v="Europe"/>
    <s v="Norway"/>
    <s v="Beverages"/>
    <s v="Offline"/>
    <x v="28"/>
    <x v="2"/>
    <x v="5"/>
    <n v="435608613"/>
    <n v="5124"/>
    <n v="31.79"/>
    <n v="243133.8"/>
    <n v="162891.96"/>
    <n v="80241.84"/>
  </r>
  <r>
    <s v="Sub-Saharan Africa"/>
    <s v="The Gambia"/>
    <s v="Household"/>
    <s v="Offline"/>
    <x v="29"/>
    <x v="1"/>
    <x v="0"/>
    <n v="886494815"/>
    <n v="2370"/>
    <n v="502.54"/>
    <n v="1583799.9"/>
    <n v="1191019.8"/>
    <n v="392780.1"/>
  </r>
  <r>
    <s v="Europe"/>
    <s v="Switzerland"/>
    <s v="Cosmetics"/>
    <s v="Offline"/>
    <x v="30"/>
    <x v="1"/>
    <x v="9"/>
    <n v="249693334"/>
    <n v="8661"/>
    <n v="263.33"/>
    <n v="3786589.2"/>
    <n v="2280701.13"/>
    <n v="1505888.07"/>
  </r>
  <r>
    <s v="Sub-Saharan Africa"/>
    <s v="South Sudan"/>
    <s v="Personal Care"/>
    <s v="Offline"/>
    <x v="31"/>
    <x v="3"/>
    <x v="8"/>
    <n v="406502997"/>
    <n v="2125"/>
    <n v="56.67"/>
    <n v="173676.25"/>
    <n v="120423.75"/>
    <n v="53252.5"/>
  </r>
  <r>
    <s v="Australia and Oceania"/>
    <s v="Australia"/>
    <s v="Office Supplies"/>
    <s v="Online"/>
    <x v="32"/>
    <x v="4"/>
    <x v="10"/>
    <n v="158535134"/>
    <n v="2924"/>
    <n v="524.96"/>
    <n v="1904138.04"/>
    <n v="1534983.04"/>
    <n v="369155"/>
  </r>
  <r>
    <s v="Asia"/>
    <s v="Myanmar"/>
    <s v="Household"/>
    <s v="Offline"/>
    <x v="33"/>
    <x v="4"/>
    <x v="6"/>
    <n v="177713572"/>
    <n v="8250"/>
    <n v="502.54"/>
    <n v="5513227.5"/>
    <n v="4145955"/>
    <n v="1367272.5"/>
  </r>
  <r>
    <s v="Sub-Saharan Africa"/>
    <s v="Djibouti"/>
    <s v="Snacks"/>
    <s v="Online"/>
    <x v="34"/>
    <x v="6"/>
    <x v="3"/>
    <n v="756274640"/>
    <n v="7327"/>
    <n v="97.44"/>
    <n v="1117953.6599999999"/>
    <n v="713942.88"/>
    <n v="404010.78"/>
  </r>
  <r>
    <s v="Central America and the Caribbean"/>
    <s v="Costa Rica"/>
    <s v="Personal Care"/>
    <s v="Offline"/>
    <x v="35"/>
    <x v="6"/>
    <x v="0"/>
    <n v="456767165"/>
    <n v="6409"/>
    <n v="56.67"/>
    <n v="523807.57"/>
    <n v="363198.03"/>
    <n v="160609.54"/>
  </r>
  <r>
    <s v="Middle East and North Africa"/>
    <s v="Syria"/>
    <s v="Fruits"/>
    <s v="Online"/>
    <x v="36"/>
    <x v="5"/>
    <x v="7"/>
    <n v="162052476"/>
    <n v="3784"/>
    <n v="6.92"/>
    <n v="35304.720000000001"/>
    <n v="26185.279999999999"/>
    <n v="9119.44"/>
  </r>
  <r>
    <s v="Sub-Saharan Africa"/>
    <s v="The Gambia"/>
    <s v="Meat"/>
    <s v="Online"/>
    <x v="37"/>
    <x v="6"/>
    <x v="6"/>
    <n v="825304400"/>
    <n v="4767"/>
    <n v="364.69"/>
    <n v="2011149.63"/>
    <n v="1738477.23"/>
    <n v="272672.40000000002"/>
  </r>
  <r>
    <s v="Asia"/>
    <s v="Brunei"/>
    <s v="Office Supplies"/>
    <s v="Online"/>
    <x v="38"/>
    <x v="1"/>
    <x v="4"/>
    <n v="320009267"/>
    <n v="6708"/>
    <n v="524.96"/>
    <n v="4368316.68"/>
    <n v="3521431.68"/>
    <n v="846885"/>
  </r>
  <r>
    <s v="Europe"/>
    <s v="Bulgaria"/>
    <s v="Office Supplies"/>
    <s v="Online"/>
    <x v="39"/>
    <x v="1"/>
    <x v="3"/>
    <n v="189965903"/>
    <n v="3987"/>
    <n v="524.96"/>
    <n v="2596374.27"/>
    <n v="2093015.52"/>
    <n v="503358.75"/>
  </r>
  <r>
    <s v="Sub-Saharan Africa"/>
    <s v="Niger"/>
    <s v="Personal Care"/>
    <s v="Online"/>
    <x v="40"/>
    <x v="6"/>
    <x v="11"/>
    <n v="699285638"/>
    <n v="3015"/>
    <n v="56.67"/>
    <n v="246415.95"/>
    <n v="170860.05"/>
    <n v="75555.899999999994"/>
  </r>
  <r>
    <s v="Middle East and North Africa"/>
    <s v="Azerbaijan"/>
    <s v="Cosmetics"/>
    <s v="Online"/>
    <x v="41"/>
    <x v="0"/>
    <x v="3"/>
    <n v="382392299"/>
    <n v="7234"/>
    <n v="263.33"/>
    <n v="3162704.8"/>
    <n v="1904929.22"/>
    <n v="1257775.58"/>
  </r>
  <r>
    <s v="Sub-Saharan Africa"/>
    <s v="The Gambia"/>
    <s v="Cereal"/>
    <s v="Offline"/>
    <x v="42"/>
    <x v="1"/>
    <x v="2"/>
    <n v="994022214"/>
    <n v="2117"/>
    <n v="117.11"/>
    <n v="435466.9"/>
    <n v="247921.87"/>
    <n v="187545.03"/>
  </r>
  <r>
    <s v="Europe"/>
    <s v="Slovakia"/>
    <s v="Vegetables"/>
    <s v="Online"/>
    <x v="43"/>
    <x v="1"/>
    <x v="10"/>
    <n v="759224212"/>
    <n v="171"/>
    <n v="90.93"/>
    <n v="26344.26"/>
    <n v="15549.03"/>
    <n v="10795.23"/>
  </r>
  <r>
    <s v="Asia"/>
    <s v="Myanmar"/>
    <s v="Clothes"/>
    <s v="Online"/>
    <x v="44"/>
    <x v="4"/>
    <x v="7"/>
    <n v="223359620"/>
    <n v="5930"/>
    <n v="35.840000000000003"/>
    <n v="648030.4"/>
    <n v="212531.20000000001"/>
    <n v="435499.2"/>
  </r>
  <r>
    <s v="Sub-Saharan Africa"/>
    <s v="Comoros"/>
    <s v="Cereal"/>
    <s v="Offline"/>
    <x v="45"/>
    <x v="7"/>
    <x v="11"/>
    <n v="902102267"/>
    <n v="962"/>
    <n v="117.11"/>
    <n v="197883.4"/>
    <n v="112659.82"/>
    <n v="85223.58"/>
  </r>
  <r>
    <s v="Europe"/>
    <s v="Iceland"/>
    <s v="Cosmetics"/>
    <s v="Online"/>
    <x v="46"/>
    <x v="7"/>
    <x v="8"/>
    <n v="331438481"/>
    <n v="8867"/>
    <n v="263.33"/>
    <n v="3876652.4"/>
    <n v="2334947.11"/>
    <n v="1541705.29"/>
  </r>
  <r>
    <s v="Europe"/>
    <s v="Switzerland"/>
    <s v="Personal Care"/>
    <s v="Online"/>
    <x v="47"/>
    <x v="0"/>
    <x v="8"/>
    <n v="617667090"/>
    <n v="273"/>
    <n v="56.67"/>
    <n v="22312.29"/>
    <n v="15470.91"/>
    <n v="6841.38"/>
  </r>
  <r>
    <s v="Europe"/>
    <s v="Macedonia"/>
    <s v="Clothes"/>
    <s v="Offline"/>
    <x v="48"/>
    <x v="2"/>
    <x v="10"/>
    <n v="787399423"/>
    <n v="7842"/>
    <n v="35.840000000000003"/>
    <n v="856973.76"/>
    <n v="281057.28000000003"/>
    <n v="575916.48"/>
  </r>
  <r>
    <s v="Sub-Saharan Africa"/>
    <s v="Mauritania"/>
    <s v="Office Supplies"/>
    <s v="Offline"/>
    <x v="49"/>
    <x v="1"/>
    <x v="6"/>
    <n v="837559306"/>
    <n v="1266"/>
    <n v="524.96"/>
    <n v="824431.86"/>
    <n v="664599.36"/>
    <n v="159832.5"/>
  </r>
  <r>
    <s v="Europe"/>
    <s v="Albania"/>
    <s v="Clothes"/>
    <s v="Online"/>
    <x v="50"/>
    <x v="0"/>
    <x v="3"/>
    <n v="385383069"/>
    <n v="2269"/>
    <n v="35.840000000000003"/>
    <n v="247956.32"/>
    <n v="81320.960000000006"/>
    <n v="166635.35999999999"/>
  </r>
  <r>
    <s v="Sub-Saharan Africa"/>
    <s v="Lesotho"/>
    <s v="Fruits"/>
    <s v="Online"/>
    <x v="51"/>
    <x v="3"/>
    <x v="1"/>
    <n v="918419539"/>
    <n v="9606"/>
    <n v="6.92"/>
    <n v="89623.98"/>
    <n v="66473.52"/>
    <n v="23150.46"/>
  </r>
  <r>
    <s v="Middle East and North Africa"/>
    <s v="Saudi Arabia"/>
    <s v="Cereal"/>
    <s v="Online"/>
    <x v="52"/>
    <x v="3"/>
    <x v="11"/>
    <n v="844530045"/>
    <n v="4063"/>
    <n v="117.11"/>
    <n v="835759.1"/>
    <n v="475817.93"/>
    <n v="359941.17"/>
  </r>
  <r>
    <s v="Sub-Saharan Africa"/>
    <s v="Sierra Leone"/>
    <s v="Office Supplies"/>
    <s v="Offline"/>
    <x v="53"/>
    <x v="5"/>
    <x v="7"/>
    <n v="441888415"/>
    <n v="3457"/>
    <n v="524.96"/>
    <n v="2251232.9700000002"/>
    <n v="1814786.72"/>
    <n v="436446.25"/>
  </r>
  <r>
    <s v="Sub-Saharan Africa"/>
    <s v="Sao Tome and Principe"/>
    <s v="Fruits"/>
    <s v="Offline"/>
    <x v="54"/>
    <x v="3"/>
    <x v="9"/>
    <n v="508980977"/>
    <n v="7637"/>
    <n v="6.92"/>
    <n v="71253.210000000006"/>
    <n v="52848.04"/>
    <n v="18405.169999999998"/>
  </r>
  <r>
    <s v="Sub-Saharan Africa"/>
    <s v="Cote d'Ivoire"/>
    <s v="Clothes"/>
    <s v="Online"/>
    <x v="55"/>
    <x v="1"/>
    <x v="2"/>
    <n v="114606559"/>
    <n v="3482"/>
    <n v="35.840000000000003"/>
    <n v="380512.96"/>
    <n v="124794.88"/>
    <n v="255718.08"/>
  </r>
  <r>
    <s v="Australia and Oceania"/>
    <s v="Fiji"/>
    <s v="Clothes"/>
    <s v="Offline"/>
    <x v="56"/>
    <x v="0"/>
    <x v="2"/>
    <n v="647876489"/>
    <n v="9905"/>
    <n v="35.840000000000003"/>
    <n v="1082418.3999999999"/>
    <n v="354995.20000000001"/>
    <n v="727423.2"/>
  </r>
  <r>
    <s v="Europe"/>
    <s v="Austria"/>
    <s v="Cosmetics"/>
    <s v="Offline"/>
    <x v="57"/>
    <x v="4"/>
    <x v="3"/>
    <n v="868214595"/>
    <n v="2847"/>
    <n v="263.33"/>
    <n v="1244708.3999999999"/>
    <n v="749700.51"/>
    <n v="495007.89"/>
  </r>
  <r>
    <s v="Europe"/>
    <s v="United Kingdom"/>
    <s v="Household"/>
    <s v="Online"/>
    <x v="58"/>
    <x v="1"/>
    <x v="6"/>
    <n v="955357205"/>
    <n v="282"/>
    <n v="502.54"/>
    <n v="188452.14"/>
    <n v="141716.28"/>
    <n v="46735.86"/>
  </r>
  <r>
    <s v="Sub-Saharan Africa"/>
    <s v="Djibouti"/>
    <s v="Cosmetics"/>
    <s v="Offline"/>
    <x v="59"/>
    <x v="2"/>
    <x v="4"/>
    <n v="259353148"/>
    <n v="7215"/>
    <n v="263.33"/>
    <n v="3154398"/>
    <n v="1899925.95"/>
    <n v="1254472.05"/>
  </r>
  <r>
    <s v="Australia and Oceania"/>
    <s v="Australia"/>
    <s v="Cereal"/>
    <s v="Offline"/>
    <x v="60"/>
    <x v="3"/>
    <x v="2"/>
    <n v="450563752"/>
    <n v="682"/>
    <n v="117.11"/>
    <n v="140287.4"/>
    <n v="79869.02"/>
    <n v="60418.38"/>
  </r>
  <r>
    <s v="Europe"/>
    <s v="San Marino"/>
    <s v="Baby Food"/>
    <s v="Online"/>
    <x v="61"/>
    <x v="3"/>
    <x v="2"/>
    <n v="569662845"/>
    <n v="4750"/>
    <n v="159.41999999999999"/>
    <n v="1212580"/>
    <n v="757245"/>
    <n v="455335"/>
  </r>
  <r>
    <s v="Sub-Saharan Africa"/>
    <s v="Cameroon"/>
    <s v="Office Supplies"/>
    <s v="Online"/>
    <x v="62"/>
    <x v="5"/>
    <x v="7"/>
    <n v="177636754"/>
    <n v="5518"/>
    <n v="524.96"/>
    <n v="3593376.78"/>
    <n v="2896729.28"/>
    <n v="696647.5"/>
  </r>
  <r>
    <s v="Middle East and North Africa"/>
    <s v="Libya"/>
    <s v="Clothes"/>
    <s v="Offline"/>
    <x v="63"/>
    <x v="0"/>
    <x v="10"/>
    <n v="705784308"/>
    <n v="6116"/>
    <n v="35.840000000000003"/>
    <n v="668356.48"/>
    <n v="219197.44"/>
    <n v="449159.04"/>
  </r>
  <r>
    <s v="Central America and the Caribbean"/>
    <s v="Haiti"/>
    <s v="Cosmetics"/>
    <s v="Offline"/>
    <x v="64"/>
    <x v="3"/>
    <x v="10"/>
    <n v="505716836"/>
    <n v="1705"/>
    <n v="263.33"/>
    <n v="745426"/>
    <n v="448977.65"/>
    <n v="296448.34999999998"/>
  </r>
  <r>
    <s v="Sub-Saharan Africa"/>
    <s v="Rwanda"/>
    <s v="Cosmetics"/>
    <s v="Offline"/>
    <x v="65"/>
    <x v="3"/>
    <x v="10"/>
    <n v="699358165"/>
    <n v="4477"/>
    <n v="263.33"/>
    <n v="1957344.4"/>
    <n v="1178928.4099999999"/>
    <n v="778415.99"/>
  </r>
  <r>
    <s v="Sub-Saharan Africa"/>
    <s v="Gabon"/>
    <s v="Personal Care"/>
    <s v="Offline"/>
    <x v="66"/>
    <x v="1"/>
    <x v="5"/>
    <n v="228944623"/>
    <n v="8656"/>
    <n v="56.67"/>
    <n v="707454.88"/>
    <n v="490535.52"/>
    <n v="216919.36"/>
  </r>
  <r>
    <s v="Central America and the Caribbean"/>
    <s v="Belize"/>
    <s v="Clothes"/>
    <s v="Offline"/>
    <x v="67"/>
    <x v="7"/>
    <x v="5"/>
    <n v="807025039"/>
    <n v="5498"/>
    <n v="35.840000000000003"/>
    <n v="600821.43999999994"/>
    <n v="197048.32000000001"/>
    <n v="403773.12"/>
  </r>
  <r>
    <s v="Europe"/>
    <s v="Lithuania"/>
    <s v="Office Supplies"/>
    <s v="Offline"/>
    <x v="68"/>
    <x v="0"/>
    <x v="10"/>
    <n v="166460740"/>
    <n v="8287"/>
    <n v="524.96"/>
    <n v="5396577.2699999996"/>
    <n v="4350343.5199999996"/>
    <n v="1046233.75"/>
  </r>
  <r>
    <s v="Sub-Saharan Africa"/>
    <s v="Madagascar"/>
    <s v="Clothes"/>
    <s v="Offline"/>
    <x v="69"/>
    <x v="4"/>
    <x v="4"/>
    <n v="610425555"/>
    <n v="7342"/>
    <n v="35.840000000000003"/>
    <n v="802333.76"/>
    <n v="263137.28000000003"/>
    <n v="539196.48"/>
  </r>
  <r>
    <s v="Asia"/>
    <s v="Turkmenistan"/>
    <s v="Office Supplies"/>
    <s v="Online"/>
    <x v="70"/>
    <x v="3"/>
    <x v="4"/>
    <n v="462405812"/>
    <n v="5010"/>
    <n v="524.96"/>
    <n v="3262562.1"/>
    <n v="2630049.6"/>
    <n v="632512.5"/>
  </r>
  <r>
    <s v="Middle East and North Africa"/>
    <s v="Libya"/>
    <s v="Fruits"/>
    <s v="Online"/>
    <x v="71"/>
    <x v="4"/>
    <x v="1"/>
    <n v="816200339"/>
    <n v="673"/>
    <n v="6.92"/>
    <n v="6279.09"/>
    <n v="4657.16"/>
    <n v="1621.93"/>
  </r>
  <r>
    <s v="Sub-Saharan Africa"/>
    <s v="Democratic Republic of the Congo"/>
    <s v="Beverages"/>
    <s v="Online"/>
    <x v="72"/>
    <x v="5"/>
    <x v="0"/>
    <n v="585920464"/>
    <n v="5741"/>
    <n v="31.79"/>
    <n v="272410.45"/>
    <n v="182506.39"/>
    <n v="89904.06"/>
  </r>
  <r>
    <s v="Sub-Saharan Africa"/>
    <s v="Djibouti"/>
    <s v="Cereal"/>
    <s v="Online"/>
    <x v="73"/>
    <x v="6"/>
    <x v="0"/>
    <n v="555990016"/>
    <n v="8656"/>
    <n v="117.11"/>
    <n v="1780539.2"/>
    <n v="1013704.16"/>
    <n v="766835.04"/>
  </r>
  <r>
    <s v="Middle East and North Africa"/>
    <s v="Pakistan"/>
    <s v="Cosmetics"/>
    <s v="Offline"/>
    <x v="74"/>
    <x v="3"/>
    <x v="5"/>
    <n v="231145322"/>
    <n v="9892"/>
    <n v="263.33"/>
    <n v="4324782.4000000004"/>
    <n v="2604860.36"/>
    <n v="1719922.04"/>
  </r>
  <r>
    <s v="North America"/>
    <s v="Mexico"/>
    <s v="Household"/>
    <s v="Offline"/>
    <x v="75"/>
    <x v="2"/>
    <x v="7"/>
    <n v="986435210"/>
    <n v="6954"/>
    <n v="502.54"/>
    <n v="4647149.58"/>
    <n v="3494663.16"/>
    <n v="1152486.42"/>
  </r>
  <r>
    <s v="Australia and Oceania"/>
    <s v="Federated States of Micronesia"/>
    <s v="Beverages"/>
    <s v="Online"/>
    <x v="76"/>
    <x v="2"/>
    <x v="10"/>
    <n v="217221009"/>
    <n v="9379"/>
    <n v="31.79"/>
    <n v="445033.55"/>
    <n v="298158.40999999997"/>
    <n v="146875.14000000001"/>
  </r>
  <r>
    <s v="Asia"/>
    <s v="Laos"/>
    <s v="Vegetables"/>
    <s v="Offline"/>
    <x v="77"/>
    <x v="5"/>
    <x v="9"/>
    <n v="789176547"/>
    <n v="3732"/>
    <n v="90.93"/>
    <n v="574951.92000000004"/>
    <n v="339350.76"/>
    <n v="235601.16"/>
  </r>
  <r>
    <s v="Europe"/>
    <s v="Monaco"/>
    <s v="Baby Food"/>
    <s v="Offline"/>
    <x v="78"/>
    <x v="1"/>
    <x v="0"/>
    <n v="688288152"/>
    <n v="8614"/>
    <n v="159.41999999999999"/>
    <n v="2198981.92"/>
    <n v="1373243.88"/>
    <n v="825738.04"/>
  </r>
  <r>
    <s v="Australia and Oceania"/>
    <s v="Samoa "/>
    <s v="Cosmetics"/>
    <s v="Online"/>
    <x v="79"/>
    <x v="3"/>
    <x v="5"/>
    <n v="670854651"/>
    <n v="9654"/>
    <n v="263.33"/>
    <n v="4220728.8"/>
    <n v="2542187.8199999998"/>
    <n v="1678540.98"/>
  </r>
  <r>
    <s v="Europe"/>
    <s v="Spain"/>
    <s v="Household"/>
    <s v="Offline"/>
    <x v="80"/>
    <x v="1"/>
    <x v="10"/>
    <n v="213487374"/>
    <n v="4513"/>
    <n v="502.54"/>
    <n v="3015902.51"/>
    <n v="2267963.02"/>
    <n v="747939.49"/>
  </r>
  <r>
    <s v="Middle East and North Africa"/>
    <s v="Lebanon"/>
    <s v="Clothes"/>
    <s v="Online"/>
    <x v="81"/>
    <x v="1"/>
    <x v="9"/>
    <n v="663110148"/>
    <n v="7884"/>
    <n v="35.840000000000003"/>
    <n v="861563.52"/>
    <n v="282562.56"/>
    <n v="579000.96"/>
  </r>
  <r>
    <s v="Middle East and North Africa"/>
    <s v="Iran"/>
    <s v="Cosmetics"/>
    <s v="Online"/>
    <x v="82"/>
    <x v="7"/>
    <x v="7"/>
    <n v="286959302"/>
    <n v="6489"/>
    <n v="263.33"/>
    <n v="2836990.8"/>
    <n v="1708748.37"/>
    <n v="1128242.43"/>
  </r>
  <r>
    <s v="Sub-Saharan Africa"/>
    <s v="Zambia"/>
    <s v="Snacks"/>
    <s v="Online"/>
    <x v="83"/>
    <x v="5"/>
    <x v="6"/>
    <n v="122583663"/>
    <n v="4085"/>
    <n v="97.44"/>
    <n v="623289.30000000005"/>
    <n v="398042.4"/>
    <n v="225246.9"/>
  </r>
  <r>
    <s v="Sub-Saharan Africa"/>
    <s v="Kenya"/>
    <s v="Vegetables"/>
    <s v="Online"/>
    <x v="84"/>
    <x v="1"/>
    <x v="11"/>
    <n v="827844560"/>
    <n v="6457"/>
    <n v="90.93"/>
    <n v="994765.42"/>
    <n v="587135.01"/>
    <n v="407630.41"/>
  </r>
  <r>
    <s v="North America"/>
    <s v="Mexico"/>
    <s v="Personal Care"/>
    <s v="Offline"/>
    <x v="85"/>
    <x v="1"/>
    <x v="3"/>
    <n v="430915820"/>
    <n v="6422"/>
    <n v="56.67"/>
    <n v="524870.06000000006"/>
    <n v="363934.74"/>
    <n v="160935.32"/>
  </r>
  <r>
    <s v="Sub-Saharan Africa"/>
    <s v="Sao Tome and Principe"/>
    <s v="Beverages"/>
    <s v="Offline"/>
    <x v="86"/>
    <x v="5"/>
    <x v="6"/>
    <n v="180283772"/>
    <n v="8829"/>
    <n v="31.79"/>
    <n v="418936.05"/>
    <n v="280673.90999999997"/>
    <n v="138262.14000000001"/>
  </r>
  <r>
    <s v="Sub-Saharan Africa"/>
    <s v="The Gambia"/>
    <s v="Baby Food"/>
    <s v="Offline"/>
    <x v="87"/>
    <x v="2"/>
    <x v="3"/>
    <n v="494747245"/>
    <n v="5559"/>
    <n v="159.41999999999999"/>
    <n v="1419101.52"/>
    <n v="886215.78"/>
    <n v="532885.74"/>
  </r>
  <r>
    <s v="Middle East and North Africa"/>
    <s v="Kuwait"/>
    <s v="Fruits"/>
    <s v="Online"/>
    <x v="88"/>
    <x v="1"/>
    <x v="4"/>
    <n v="513417565"/>
    <n v="522"/>
    <n v="6.92"/>
    <n v="4870.26"/>
    <n v="3612.24"/>
    <n v="1258.02"/>
  </r>
  <r>
    <s v="Europe"/>
    <s v="Slovenia"/>
    <s v="Beverages"/>
    <s v="Offline"/>
    <x v="89"/>
    <x v="7"/>
    <x v="10"/>
    <n v="345718562"/>
    <n v="4660"/>
    <n v="31.79"/>
    <n v="221117"/>
    <n v="148141.4"/>
    <n v="72975.600000000006"/>
  </r>
  <r>
    <s v="Sub-Saharan Africa"/>
    <s v="Sierra Leone"/>
    <s v="Office Supplies"/>
    <s v="Offline"/>
    <x v="90"/>
    <x v="7"/>
    <x v="8"/>
    <n v="621386563"/>
    <n v="948"/>
    <n v="524.96"/>
    <n v="617347.07999999996"/>
    <n v="497662.08"/>
    <n v="119685"/>
  </r>
  <r>
    <s v="Australia and Oceania"/>
    <s v="Australia"/>
    <s v="Beverages"/>
    <s v="Offline"/>
    <x v="91"/>
    <x v="2"/>
    <x v="5"/>
    <n v="240470397"/>
    <n v="9389"/>
    <n v="31.79"/>
    <n v="445508.05"/>
    <n v="298476.31"/>
    <n v="147031.74"/>
  </r>
  <r>
    <s v="Middle East and North Africa"/>
    <s v="Azerbaijan"/>
    <s v="Office Supplies"/>
    <s v="Online"/>
    <x v="92"/>
    <x v="1"/>
    <x v="2"/>
    <n v="423331391"/>
    <n v="2021"/>
    <n v="524.96"/>
    <n v="1316095.4099999999"/>
    <n v="1060944.1599999999"/>
    <n v="255151.25"/>
  </r>
  <r>
    <s v="Europe"/>
    <s v="Romania"/>
    <s v="Cosmetics"/>
    <s v="Online"/>
    <x v="93"/>
    <x v="0"/>
    <x v="7"/>
    <n v="660643374"/>
    <n v="7910"/>
    <n v="263.33"/>
    <n v="3458252"/>
    <n v="2082940.3"/>
    <n v="1375311.7"/>
  </r>
  <r>
    <s v="Central America and the Caribbean"/>
    <s v="Nicaragua"/>
    <s v="Beverages"/>
    <s v="Offline"/>
    <x v="94"/>
    <x v="5"/>
    <x v="3"/>
    <n v="963392674"/>
    <n v="8156"/>
    <n v="31.79"/>
    <n v="387002.2"/>
    <n v="259279.24"/>
    <n v="127722.96"/>
  </r>
  <r>
    <s v="Sub-Saharan Africa"/>
    <s v="Mali"/>
    <s v="Clothes"/>
    <s v="Online"/>
    <x v="95"/>
    <x v="5"/>
    <x v="5"/>
    <n v="512878119"/>
    <n v="888"/>
    <n v="35.840000000000003"/>
    <n v="97040.639999999999"/>
    <n v="31825.919999999998"/>
    <n v="65214.720000000001"/>
  </r>
  <r>
    <s v="Asia"/>
    <s v="Malaysia"/>
    <s v="Fruits"/>
    <s v="Offline"/>
    <x v="96"/>
    <x v="5"/>
    <x v="7"/>
    <n v="810711038"/>
    <n v="6267"/>
    <n v="6.92"/>
    <n v="58471.11"/>
    <n v="43367.64"/>
    <n v="15103.47"/>
  </r>
  <r>
    <s v="Sub-Saharan Africa"/>
    <s v="Sierra Leone"/>
    <s v="Vegetables"/>
    <s v="Offline"/>
    <x v="97"/>
    <x v="7"/>
    <x v="2"/>
    <n v="728815257"/>
    <n v="1485"/>
    <n v="90.93"/>
    <n v="228779.1"/>
    <n v="135031.04999999999"/>
    <n v="93748.05"/>
  </r>
  <r>
    <s v="North America"/>
    <s v="Mexico"/>
    <s v="Personal Care"/>
    <s v="Offline"/>
    <x v="98"/>
    <x v="4"/>
    <x v="5"/>
    <n v="559427106"/>
    <n v="5767"/>
    <n v="56.67"/>
    <n v="471336.91"/>
    <n v="326815.89"/>
    <n v="144521.01999999999"/>
  </r>
  <r>
    <s v="Sub-Saharan Africa"/>
    <s v="Mozambique"/>
    <s v="Household"/>
    <s v="Offline"/>
    <x v="99"/>
    <x v="1"/>
    <x v="3"/>
    <n v="665095412"/>
    <n v="5367"/>
    <n v="502.54"/>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34CAB-6493-41C5-9EF2-B3D68D1C7EA3}" name="PivotTable30"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8:J51" firstHeaderRow="1" firstDataRow="1" firstDataCol="1"/>
  <pivotFields count="15">
    <pivotField showAll="0">
      <items count="9">
        <item x="4"/>
        <item sd="0" x="0"/>
        <item sd="0" x="1"/>
        <item sd="0" x="2"/>
        <item sd="0" x="5"/>
        <item sd="0" x="6"/>
        <item sd="0"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items count="14">
        <item x="0"/>
        <item x="9"/>
        <item x="1"/>
        <item x="7"/>
        <item x="8"/>
        <item x="3"/>
        <item x="4"/>
        <item x="10"/>
        <item x="2"/>
        <item x="6"/>
        <item x="11"/>
        <item x="5"/>
        <item h="1" x="12"/>
        <item t="default"/>
      </items>
    </pivotField>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axis="axisRow" showAll="0" sortType="ascending">
      <items count="14">
        <item x="4"/>
        <item x="1"/>
        <item x="8"/>
        <item x="3"/>
        <item x="6"/>
        <item x="5"/>
        <item x="2"/>
        <item x="11"/>
        <item x="0"/>
        <item x="7"/>
        <item x="10"/>
        <item x="9"/>
        <item h="1" x="12"/>
        <item t="default"/>
      </items>
    </pivotField>
    <pivotField showAll="0"/>
    <pivotField dataField="1" showAll="0"/>
    <pivotField showAll="0"/>
    <pivotField showAll="0"/>
    <pivotField showAll="0">
      <items count="14">
        <item x="3"/>
        <item x="9"/>
        <item x="6"/>
        <item x="7"/>
        <item x="11"/>
        <item x="5"/>
        <item x="1"/>
        <item x="0"/>
        <item x="10"/>
        <item x="8"/>
        <item x="2"/>
        <item x="4"/>
        <item x="12"/>
        <item t="default"/>
      </items>
    </pivotField>
    <pivotField showAll="0"/>
    <pivotField showAll="0"/>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Count of Ship Date" fld="7" subtotal="count" baseField="0" baseItem="0"/>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694338-77B5-4BE5-B324-7A018757AA7E}"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Total Revenue" fld="12" baseField="0" baseItem="0" numFmtId="166"/>
  </dataFields>
  <formats count="3">
    <format dxfId="26">
      <pivotArea type="all" dataOnly="0" outline="0" fieldPosition="0"/>
    </format>
    <format dxfId="27">
      <pivotArea dataOnly="0" labelOnly="1" outline="0" axis="axisValues"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9EA39C-4040-453B-9DCD-A8CFD1C8B7D7}" name="PivotTable14"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W3:X8"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5">
    <i>
      <x v="3"/>
    </i>
    <i>
      <x v="4"/>
    </i>
    <i>
      <x v="7"/>
    </i>
    <i>
      <x v="8"/>
    </i>
    <i t="grand">
      <x/>
    </i>
  </rowItems>
  <colItems count="1">
    <i/>
  </colItems>
  <pageFields count="1">
    <pageField fld="5" item="7" hier="-1"/>
  </pageFields>
  <dataFields count="1">
    <dataField name="Average of Total Profit" fld="12" subtotal="average" baseField="6" baseItem="2" numFmtId="166"/>
  </dataFields>
  <formats count="6">
    <format dxfId="118">
      <pivotArea type="all" dataOnly="0" outline="0" fieldPosition="0"/>
    </format>
    <format dxfId="117">
      <pivotArea outline="0" collapsedLevelsAreSubtotals="1" fieldPosition="0"/>
    </format>
    <format dxfId="116">
      <pivotArea field="6" type="button" dataOnly="0" labelOnly="1" outline="0" axis="axisRow" fieldPosition="0"/>
    </format>
    <format dxfId="115">
      <pivotArea dataOnly="0" labelOnly="1" fieldPosition="0">
        <references count="1">
          <reference field="6" count="4">
            <x v="3"/>
            <x v="4"/>
            <x v="7"/>
            <x v="8"/>
          </reference>
        </references>
      </pivotArea>
    </format>
    <format dxfId="114">
      <pivotArea dataOnly="0" labelOnly="1" grandRow="1" outline="0" fieldPosition="0"/>
    </format>
    <format dxfId="1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972065-2DC1-4C47-B82F-7BDCEBFCBBE6}" name="PivotTable13"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T3:U11"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8">
    <i>
      <x v="2"/>
    </i>
    <i>
      <x v="5"/>
    </i>
    <i>
      <x v="6"/>
    </i>
    <i>
      <x v="7"/>
    </i>
    <i>
      <x v="8"/>
    </i>
    <i>
      <x v="9"/>
    </i>
    <i>
      <x v="10"/>
    </i>
    <i t="grand">
      <x/>
    </i>
  </rowItems>
  <colItems count="1">
    <i/>
  </colItems>
  <pageFields count="1">
    <pageField fld="5" item="6" hier="-1"/>
  </pageFields>
  <dataFields count="1">
    <dataField name="Average of Total Profit" fld="12" subtotal="average" baseField="6" baseItem="2" numFmtId="166"/>
  </dataFields>
  <formats count="6">
    <format dxfId="112">
      <pivotArea type="all" dataOnly="0" outline="0" fieldPosition="0"/>
    </format>
    <format dxfId="111">
      <pivotArea outline="0" collapsedLevelsAreSubtotals="1" fieldPosition="0"/>
    </format>
    <format dxfId="110">
      <pivotArea field="6" type="button" dataOnly="0" labelOnly="1" outline="0" axis="axisRow" fieldPosition="0"/>
    </format>
    <format dxfId="109">
      <pivotArea dataOnly="0" labelOnly="1" fieldPosition="0">
        <references count="1">
          <reference field="6" count="7">
            <x v="2"/>
            <x v="5"/>
            <x v="6"/>
            <x v="7"/>
            <x v="8"/>
            <x v="9"/>
            <x v="10"/>
          </reference>
        </references>
      </pivotArea>
    </format>
    <format dxfId="108">
      <pivotArea dataOnly="0" labelOnly="1" grandRow="1" outline="0" fieldPosition="0"/>
    </format>
    <format dxfId="1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5247C2-916F-4E5A-AA5E-0B6CF0B9BBAC}" name="PivotTable12"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Q3:R11"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8">
    <i>
      <x/>
    </i>
    <i>
      <x v="1"/>
    </i>
    <i>
      <x v="3"/>
    </i>
    <i>
      <x v="4"/>
    </i>
    <i>
      <x v="5"/>
    </i>
    <i>
      <x v="9"/>
    </i>
    <i>
      <x v="10"/>
    </i>
    <i t="grand">
      <x/>
    </i>
  </rowItems>
  <colItems count="1">
    <i/>
  </colItems>
  <pageFields count="1">
    <pageField fld="5" item="5" hier="-1"/>
  </pageFields>
  <dataFields count="1">
    <dataField name="Average of Total Profit" fld="12" subtotal="average" baseField="6" baseItem="2" numFmtId="166"/>
  </dataFields>
  <formats count="6">
    <format dxfId="106">
      <pivotArea type="all" dataOnly="0" outline="0" fieldPosition="0"/>
    </format>
    <format dxfId="105">
      <pivotArea outline="0" collapsedLevelsAreSubtotals="1" fieldPosition="0"/>
    </format>
    <format dxfId="104">
      <pivotArea field="6" type="button" dataOnly="0" labelOnly="1" outline="0" axis="axisRow" fieldPosition="0"/>
    </format>
    <format dxfId="103">
      <pivotArea dataOnly="0" labelOnly="1" fieldPosition="0">
        <references count="1">
          <reference field="6" count="7">
            <x v="0"/>
            <x v="1"/>
            <x v="3"/>
            <x v="4"/>
            <x v="5"/>
            <x v="9"/>
            <x v="10"/>
          </reference>
        </references>
      </pivotArea>
    </format>
    <format dxfId="102">
      <pivotArea dataOnly="0" labelOnly="1" grandRow="1" outline="0" fieldPosition="0"/>
    </format>
    <format dxfId="1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776E6D-85B5-4D88-A357-2A66FFA07C88}" name="PivotTable11"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N3:O13"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10">
    <i>
      <x/>
    </i>
    <i>
      <x v="1"/>
    </i>
    <i>
      <x v="3"/>
    </i>
    <i>
      <x v="5"/>
    </i>
    <i>
      <x v="6"/>
    </i>
    <i>
      <x v="8"/>
    </i>
    <i>
      <x v="9"/>
    </i>
    <i>
      <x v="10"/>
    </i>
    <i>
      <x v="11"/>
    </i>
    <i t="grand">
      <x/>
    </i>
  </rowItems>
  <colItems count="1">
    <i/>
  </colItems>
  <pageFields count="1">
    <pageField fld="5" item="4" hier="-1"/>
  </pageFields>
  <dataFields count="1">
    <dataField name="Average of Total Profit" fld="12" subtotal="average" baseField="6" baseItem="2"/>
  </dataFields>
  <formats count="8">
    <format dxfId="100">
      <pivotArea collapsedLevelsAreSubtotals="1" fieldPosition="0">
        <references count="1">
          <reference field="6" count="8">
            <x v="0"/>
            <x v="1"/>
            <x v="3"/>
            <x v="5"/>
            <x v="6"/>
            <x v="8"/>
            <x v="9"/>
            <x v="10"/>
          </reference>
        </references>
      </pivotArea>
    </format>
    <format dxfId="99">
      <pivotArea field="6" type="button" dataOnly="0" labelOnly="1" outline="0" axis="axisRow" fieldPosition="0"/>
    </format>
    <format dxfId="98">
      <pivotArea dataOnly="0" labelOnly="1" fieldPosition="0">
        <references count="1">
          <reference field="6" count="8">
            <x v="0"/>
            <x v="1"/>
            <x v="3"/>
            <x v="5"/>
            <x v="6"/>
            <x v="8"/>
            <x v="9"/>
            <x v="10"/>
          </reference>
        </references>
      </pivotArea>
    </format>
    <format dxfId="97">
      <pivotArea dataOnly="0" labelOnly="1" outline="0" axis="axisValues" fieldPosition="0"/>
    </format>
    <format dxfId="76">
      <pivotArea collapsedLevelsAreSubtotals="1" fieldPosition="0">
        <references count="1">
          <reference field="6" count="1">
            <x v="11"/>
          </reference>
        </references>
      </pivotArea>
    </format>
    <format dxfId="75">
      <pivotArea grandRow="1" outline="0" collapsedLevelsAreSubtotals="1" fieldPosition="0"/>
    </format>
    <format dxfId="74">
      <pivotArea dataOnly="0" labelOnly="1" fieldPosition="0">
        <references count="1">
          <reference field="6" count="1">
            <x v="11"/>
          </reference>
        </references>
      </pivotArea>
    </format>
    <format dxfId="7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AA46495-A3F4-4B81-AFB2-1F9F679A4662}" name="PivotTable10"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K3:L13"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10">
    <i>
      <x/>
    </i>
    <i>
      <x v="1"/>
    </i>
    <i>
      <x v="2"/>
    </i>
    <i>
      <x v="3"/>
    </i>
    <i>
      <x v="5"/>
    </i>
    <i>
      <x v="6"/>
    </i>
    <i>
      <x v="7"/>
    </i>
    <i>
      <x v="10"/>
    </i>
    <i>
      <x v="11"/>
    </i>
    <i t="grand">
      <x/>
    </i>
  </rowItems>
  <colItems count="1">
    <i/>
  </colItems>
  <pageFields count="1">
    <pageField fld="5" item="3" hier="-1"/>
  </pageFields>
  <dataFields count="1">
    <dataField name="Average of Total Profit" fld="12" subtotal="average" baseField="6" baseItem="2"/>
  </dataFields>
  <formats count="6">
    <format dxfId="96">
      <pivotArea collapsedLevelsAreSubtotals="1" fieldPosition="0">
        <references count="1">
          <reference field="6" count="8">
            <x v="0"/>
            <x v="1"/>
            <x v="2"/>
            <x v="3"/>
            <x v="5"/>
            <x v="6"/>
            <x v="7"/>
            <x v="10"/>
          </reference>
        </references>
      </pivotArea>
    </format>
    <format dxfId="95">
      <pivotArea field="6" type="button" dataOnly="0" labelOnly="1" outline="0" axis="axisRow" fieldPosition="0"/>
    </format>
    <format dxfId="94">
      <pivotArea dataOnly="0" labelOnly="1" fieldPosition="0">
        <references count="1">
          <reference field="6" count="8">
            <x v="0"/>
            <x v="1"/>
            <x v="2"/>
            <x v="3"/>
            <x v="5"/>
            <x v="6"/>
            <x v="7"/>
            <x v="10"/>
          </reference>
        </references>
      </pivotArea>
    </format>
    <format dxfId="93">
      <pivotArea dataOnly="0" labelOnly="1" outline="0" axis="axisValues" fieldPosition="0"/>
    </format>
    <format dxfId="72">
      <pivotArea collapsedLevelsAreSubtotals="1" fieldPosition="0">
        <references count="1">
          <reference field="6" count="1">
            <x v="11"/>
          </reference>
        </references>
      </pivotArea>
    </format>
    <format dxfId="7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27B95B3-9743-44AA-865C-1784F029566C}" name="PivotTable9"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H3:I14"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11">
    <i>
      <x/>
    </i>
    <i>
      <x v="1"/>
    </i>
    <i>
      <x v="3"/>
    </i>
    <i>
      <x v="4"/>
    </i>
    <i>
      <x v="5"/>
    </i>
    <i>
      <x v="6"/>
    </i>
    <i>
      <x v="7"/>
    </i>
    <i>
      <x v="8"/>
    </i>
    <i>
      <x v="10"/>
    </i>
    <i>
      <x v="11"/>
    </i>
    <i t="grand">
      <x/>
    </i>
  </rowItems>
  <colItems count="1">
    <i/>
  </colItems>
  <pageFields count="1">
    <pageField fld="5" item="2" hier="-1"/>
  </pageFields>
  <dataFields count="1">
    <dataField name="Average of Total Profit" fld="12" subtotal="average" baseField="6" baseItem="2"/>
  </dataFields>
  <formats count="6">
    <format dxfId="92">
      <pivotArea collapsedLevelsAreSubtotals="1" fieldPosition="0">
        <references count="1">
          <reference field="6" count="8">
            <x v="0"/>
            <x v="1"/>
            <x v="3"/>
            <x v="4"/>
            <x v="5"/>
            <x v="6"/>
            <x v="7"/>
            <x v="8"/>
          </reference>
        </references>
      </pivotArea>
    </format>
    <format dxfId="91">
      <pivotArea field="6" type="button" dataOnly="0" labelOnly="1" outline="0" axis="axisRow" fieldPosition="0"/>
    </format>
    <format dxfId="90">
      <pivotArea dataOnly="0" labelOnly="1" fieldPosition="0">
        <references count="1">
          <reference field="6" count="8">
            <x v="0"/>
            <x v="1"/>
            <x v="3"/>
            <x v="4"/>
            <x v="5"/>
            <x v="6"/>
            <x v="7"/>
            <x v="8"/>
          </reference>
        </references>
      </pivotArea>
    </format>
    <format dxfId="89">
      <pivotArea dataOnly="0" labelOnly="1" outline="0" axis="axisValues" fieldPosition="0"/>
    </format>
    <format dxfId="78">
      <pivotArea collapsedLevelsAreSubtotals="1" fieldPosition="0">
        <references count="1">
          <reference field="6" count="2">
            <x v="10"/>
            <x v="11"/>
          </reference>
        </references>
      </pivotArea>
    </format>
    <format dxfId="7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E82D4F6-E624-490E-AF98-48B1B3782D8E}" name="PivotTable8"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E3:F12"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sortType="ascending">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9">
    <i>
      <x/>
    </i>
    <i>
      <x v="3"/>
    </i>
    <i>
      <x v="4"/>
    </i>
    <i>
      <x v="5"/>
    </i>
    <i>
      <x v="6"/>
    </i>
    <i>
      <x v="8"/>
    </i>
    <i>
      <x v="9"/>
    </i>
    <i>
      <x v="11"/>
    </i>
    <i t="grand">
      <x/>
    </i>
  </rowItems>
  <colItems count="1">
    <i/>
  </colItems>
  <pageFields count="1">
    <pageField fld="5" item="1" hier="-1"/>
  </pageFields>
  <dataFields count="1">
    <dataField name="Average of Total Profit" fld="12" subtotal="average" baseField="6" baseItem="2"/>
  </dataFields>
  <formats count="4">
    <format dxfId="88">
      <pivotArea collapsedLevelsAreSubtotals="1" fieldPosition="0">
        <references count="1">
          <reference field="6" count="8">
            <x v="0"/>
            <x v="3"/>
            <x v="4"/>
            <x v="5"/>
            <x v="6"/>
            <x v="8"/>
            <x v="9"/>
            <x v="11"/>
          </reference>
        </references>
      </pivotArea>
    </format>
    <format dxfId="87">
      <pivotArea field="6" type="button" dataOnly="0" labelOnly="1" outline="0" axis="axisRow" fieldPosition="0"/>
    </format>
    <format dxfId="86">
      <pivotArea dataOnly="0" labelOnly="1" fieldPosition="0">
        <references count="1">
          <reference field="6" count="8">
            <x v="0"/>
            <x v="3"/>
            <x v="4"/>
            <x v="5"/>
            <x v="6"/>
            <x v="8"/>
            <x v="9"/>
            <x v="11"/>
          </reference>
        </references>
      </pivotArea>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1A6AE8-5C93-420A-ADC7-FC39313FA019}" name="PivotTable7"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B3:C10" firstHeaderRow="1" firstDataRow="1" firstDataCol="1" rowPageCount="1" colPageCount="1"/>
  <pivotFields count="13">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axis="axisPage" showAll="0">
      <items count="9">
        <item x="0"/>
        <item x="5"/>
        <item x="1"/>
        <item x="3"/>
        <item x="2"/>
        <item x="4"/>
        <item x="7"/>
        <item x="6"/>
        <item t="default"/>
      </items>
    </pivotField>
    <pivotField axis="axisRow" showAll="0">
      <items count="13">
        <item x="4"/>
        <item x="1"/>
        <item x="8"/>
        <item x="3"/>
        <item x="6"/>
        <item x="5"/>
        <item x="2"/>
        <item x="11"/>
        <item x="0"/>
        <item x="7"/>
        <item x="10"/>
        <item x="9"/>
        <item t="default"/>
      </items>
    </pivotField>
    <pivotField showAll="0"/>
    <pivotField showAll="0"/>
    <pivotField showAll="0"/>
    <pivotField showAll="0"/>
    <pivotField showAll="0"/>
    <pivotField dataField="1" showAll="0"/>
  </pivotFields>
  <rowFields count="1">
    <field x="6"/>
  </rowFields>
  <rowItems count="7">
    <i>
      <x v="2"/>
    </i>
    <i>
      <x v="3"/>
    </i>
    <i>
      <x v="6"/>
    </i>
    <i>
      <x v="8"/>
    </i>
    <i>
      <x v="9"/>
    </i>
    <i>
      <x v="10"/>
    </i>
    <i t="grand">
      <x/>
    </i>
  </rowItems>
  <colItems count="1">
    <i/>
  </colItems>
  <pageFields count="1">
    <pageField fld="5" item="0" hier="-1"/>
  </pageFields>
  <dataFields count="1">
    <dataField name="Average of Total Profit" fld="12" subtotal="average" baseField="6" baseItem="2" numFmtId="166"/>
  </dataFields>
  <formats count="6">
    <format dxfId="84">
      <pivotArea type="all" dataOnly="0" outline="0" fieldPosition="0"/>
    </format>
    <format dxfId="83">
      <pivotArea outline="0" collapsedLevelsAreSubtotals="1" fieldPosition="0"/>
    </format>
    <format dxfId="82">
      <pivotArea field="6" type="button" dataOnly="0" labelOnly="1" outline="0" axis="axisRow" fieldPosition="0"/>
    </format>
    <format dxfId="81">
      <pivotArea dataOnly="0" labelOnly="1" fieldPosition="0">
        <references count="1">
          <reference field="6" count="6">
            <x v="2"/>
            <x v="3"/>
            <x v="6"/>
            <x v="8"/>
            <x v="9"/>
            <x v="10"/>
          </reference>
        </references>
      </pivotArea>
    </format>
    <format dxfId="80">
      <pivotArea dataOnly="0" labelOnly="1" grandRow="1" outline="0" fieldPosition="0"/>
    </format>
    <format dxfId="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773FDE-01EC-4669-9EF7-907DFF98662D}" name="PivotTable38"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M16" firstHeaderRow="1" firstDataRow="1" firstDataCol="1"/>
  <pivotFields count="15">
    <pivotField showAll="0">
      <items count="9">
        <item x="4"/>
        <item sd="0" x="0"/>
        <item sd="0" x="1"/>
        <item sd="0" x="2"/>
        <item sd="0" x="5"/>
        <item sd="0" x="6"/>
        <item sd="0"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items count="14">
        <item x="0"/>
        <item x="9"/>
        <item x="1"/>
        <item x="7"/>
        <item x="8"/>
        <item x="3"/>
        <item x="4"/>
        <item x="10"/>
        <item x="2"/>
        <item x="6"/>
        <item x="11"/>
        <item x="5"/>
        <item h="1" x="12"/>
        <item t="default"/>
      </items>
    </pivotField>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axis="axisRow" showAll="0" sortType="ascending">
      <items count="14">
        <item x="4"/>
        <item x="1"/>
        <item x="8"/>
        <item x="3"/>
        <item x="6"/>
        <item x="5"/>
        <item x="2"/>
        <item x="11"/>
        <item x="0"/>
        <item x="7"/>
        <item x="10"/>
        <item x="9"/>
        <item h="1" x="12"/>
        <item t="default"/>
      </items>
    </pivotField>
    <pivotField showAll="0"/>
    <pivotField dataField="1" showAll="0"/>
    <pivotField showAll="0"/>
    <pivotField showAll="0"/>
    <pivotField showAll="0">
      <items count="14">
        <item x="3"/>
        <item x="9"/>
        <item x="6"/>
        <item x="7"/>
        <item x="11"/>
        <item x="5"/>
        <item x="1"/>
        <item x="0"/>
        <item x="10"/>
        <item x="8"/>
        <item x="2"/>
        <item x="4"/>
        <item x="12"/>
        <item t="default"/>
      </items>
    </pivotField>
    <pivotField showAll="0"/>
    <pivotField showAll="0"/>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Count of Ship Date" fld="7" subtotal="count" baseField="0" baseItem="0"/>
  </dataFields>
  <formats count="3">
    <format dxfId="0">
      <pivotArea type="all" dataOnly="0" outline="0" fieldPosition="0"/>
    </format>
    <format dxfId="1">
      <pivotArea outline="0" collapsedLevelsAreSubtotals="1" fieldPosition="0"/>
    </format>
    <format dxfId="2">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13E74-A1CA-41F3-B7A3-7B7ECC57AAA4}"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F9"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Profit" fld="14" baseField="0" baseItem="0"/>
  </dataFields>
  <formats count="3">
    <format dxfId="50">
      <pivotArea type="all" dataOnly="0" outline="0" fieldPosition="0"/>
    </format>
    <format dxfId="51">
      <pivotArea dataOnly="0" labelOnly="1" outline="0" axis="axisValues"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6D11A83-66F3-4335-A7B7-47CF7391AF1A}" name="PivotTable3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9:I17" firstHeaderRow="1" firstDataRow="1" firstDataCol="1"/>
  <pivotFields count="15">
    <pivotField axis="axisRow" showAll="0">
      <items count="9">
        <item x="4"/>
        <item sd="0" x="0"/>
        <item sd="0" x="1"/>
        <item sd="0" x="2"/>
        <item sd="0" x="5"/>
        <item sd="0" x="6"/>
        <item sd="0"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items count="14">
        <item x="0"/>
        <item x="9"/>
        <item x="1"/>
        <item x="7"/>
        <item x="8"/>
        <item x="3"/>
        <item x="4"/>
        <item x="10"/>
        <item x="2"/>
        <item x="6"/>
        <item x="11"/>
        <item x="5"/>
        <item h="1" x="12"/>
        <item t="default"/>
      </items>
    </pivotField>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items count="14">
        <item x="3"/>
        <item x="9"/>
        <item x="6"/>
        <item x="7"/>
        <item x="11"/>
        <item x="5"/>
        <item x="1"/>
        <item x="0"/>
        <item x="10"/>
        <item x="8"/>
        <item x="2"/>
        <item x="4"/>
        <item x="12"/>
        <item t="default"/>
      </items>
    </pivotField>
    <pivotField showAll="0"/>
    <pivotField showAll="0"/>
    <pivotField showAll="0"/>
    <pivotField dataField="1" showAll="0"/>
  </pivotFields>
  <rowFields count="1">
    <field x="0"/>
  </rowFields>
  <rowItems count="8">
    <i>
      <x/>
    </i>
    <i>
      <x v="1"/>
    </i>
    <i>
      <x v="2"/>
    </i>
    <i>
      <x v="3"/>
    </i>
    <i>
      <x v="4"/>
    </i>
    <i>
      <x v="5"/>
    </i>
    <i>
      <x v="6"/>
    </i>
    <i t="grand">
      <x/>
    </i>
  </rowItems>
  <colItems count="1">
    <i/>
  </colItems>
  <dataFields count="1">
    <dataField name="Average of Total Profit" fld="14" subtotal="average" baseField="0" baseItem="0"/>
  </dataFields>
  <formats count="3">
    <format dxfId="3">
      <pivotArea type="all" dataOnly="0" outline="0" fieldPosition="0"/>
    </format>
    <format dxfId="4">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659465E-3D2E-4213-89AC-1AE89ED60074}" name="PivotTable3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6" firstHeaderRow="1" firstDataRow="1" firstDataCol="1"/>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items count="14">
        <item x="0"/>
        <item x="9"/>
        <item x="1"/>
        <item x="7"/>
        <item x="8"/>
        <item x="3"/>
        <item x="4"/>
        <item x="10"/>
        <item x="2"/>
        <item x="6"/>
        <item x="11"/>
        <item x="5"/>
        <item h="1" x="12"/>
        <item t="default"/>
      </items>
    </pivotField>
    <pivotField axis="axisRow"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items count="14">
        <item x="3"/>
        <item x="9"/>
        <item x="6"/>
        <item x="7"/>
        <item x="11"/>
        <item x="5"/>
        <item x="1"/>
        <item x="0"/>
        <item x="10"/>
        <item x="8"/>
        <item x="2"/>
        <item x="4"/>
        <item x="12"/>
        <item t="default"/>
      </items>
    </pivotField>
    <pivotField showAll="0"/>
    <pivotField showAll="0"/>
    <pivotField showAll="0"/>
    <pivotField dataField="1" showAll="0"/>
  </pivotFields>
  <rowFields count="1">
    <field x="3"/>
  </rowFields>
  <rowItems count="3">
    <i>
      <x/>
    </i>
    <i>
      <x v="1"/>
    </i>
    <i t="grand">
      <x/>
    </i>
  </rowItems>
  <colItems count="1">
    <i/>
  </colItems>
  <dataFields count="1">
    <dataField name="Average of Total Profit" fld="14" subtotal="average" baseField="3" baseItem="0"/>
  </dataFields>
  <formats count="3">
    <format dxfId="6">
      <pivotArea type="all" dataOnly="0" outline="0" fieldPosition="0"/>
    </format>
    <format dxfId="7">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8CFBF74-CE6A-4B0A-A220-3B685ED58B65}" name="PivotTable3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16" firstHeaderRow="1" firstDataRow="1" firstDataCol="1"/>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axis="axisRow" showAll="0">
      <items count="14">
        <item x="0"/>
        <item x="9"/>
        <item x="1"/>
        <item x="7"/>
        <item x="8"/>
        <item x="3"/>
        <item x="4"/>
        <item x="10"/>
        <item x="2"/>
        <item x="6"/>
        <item x="11"/>
        <item x="5"/>
        <item h="1" x="12"/>
        <item t="default"/>
      </items>
    </pivotField>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Total Profit" fld="14" baseField="0" baseItem="0"/>
  </dataFields>
  <formats count="3">
    <format dxfId="9">
      <pivotArea type="all" dataOnly="0" outline="0" fieldPosition="0"/>
    </format>
    <format dxfId="10">
      <pivotArea dataOnly="0" labelOnly="1" outline="0" axis="axisValues" fieldPosition="0"/>
    </format>
    <format dxfId="1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4F206B3-E616-4097-99DC-FAE8A3928C37}" name="PivotTable3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Units Sold" fld="9" baseField="0" baseItem="0" numFmtId="166"/>
  </dataFields>
  <formats count="3">
    <format dxfId="12">
      <pivotArea type="all" dataOnly="0" outline="0" fieldPosition="0"/>
    </format>
    <format dxfId="13">
      <pivotArea dataOnly="0" labelOnly="1" outline="0" axis="axisValues"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62592CB-1C56-42D6-A9F6-A00A33C7C1AD}" name="PivotTable3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C8"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 ID" fld="6" subtotal="count" baseField="0" baseItem="0"/>
  </dataFields>
  <formats count="3">
    <format dxfId="15">
      <pivotArea type="all" dataOnly="0" outline="0" fieldPosition="0"/>
    </format>
    <format dxfId="16">
      <pivotArea dataOnly="0" labelOnly="1" outline="0" axis="axisValues"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DAD71CF-4F24-46AA-A451-D13126516A9C}" name="PivotTable3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Profit" fld="14" baseField="0" baseItem="0"/>
  </dataFields>
  <formats count="3">
    <format dxfId="18">
      <pivotArea type="all" dataOnly="0" outline="0" fieldPosition="0"/>
    </format>
    <format dxfId="19">
      <pivotArea dataOnly="0" labelOnly="1" outline="0" axis="axisValues"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DECFD-AB45-49E9-8A79-8F59C3BD65DC}" name="PivotTable2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6:J34" firstHeaderRow="1" firstDataRow="1" firstDataCol="1"/>
  <pivotFields count="15">
    <pivotField axis="axisRow" showAll="0">
      <items count="9">
        <item x="4"/>
        <item sd="0" x="0"/>
        <item sd="0" x="1"/>
        <item sd="0" x="2"/>
        <item sd="0" x="5"/>
        <item sd="0" x="6"/>
        <item sd="0"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items count="14">
        <item x="0"/>
        <item x="9"/>
        <item x="1"/>
        <item x="7"/>
        <item x="8"/>
        <item x="3"/>
        <item x="4"/>
        <item x="10"/>
        <item x="2"/>
        <item x="6"/>
        <item x="11"/>
        <item x="5"/>
        <item h="1" x="12"/>
        <item t="default"/>
      </items>
    </pivotField>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items count="14">
        <item x="3"/>
        <item x="9"/>
        <item x="6"/>
        <item x="7"/>
        <item x="11"/>
        <item x="5"/>
        <item x="1"/>
        <item x="0"/>
        <item x="10"/>
        <item x="8"/>
        <item x="2"/>
        <item x="4"/>
        <item x="12"/>
        <item t="default"/>
      </items>
    </pivotField>
    <pivotField showAll="0"/>
    <pivotField showAll="0"/>
    <pivotField showAll="0"/>
    <pivotField dataField="1" showAll="0"/>
  </pivotFields>
  <rowFields count="1">
    <field x="0"/>
  </rowFields>
  <rowItems count="8">
    <i>
      <x/>
    </i>
    <i>
      <x v="1"/>
    </i>
    <i>
      <x v="2"/>
    </i>
    <i>
      <x v="3"/>
    </i>
    <i>
      <x v="4"/>
    </i>
    <i>
      <x v="5"/>
    </i>
    <i>
      <x v="6"/>
    </i>
    <i t="grand">
      <x/>
    </i>
  </rowItems>
  <colItems count="1">
    <i/>
  </colItems>
  <dataFields count="1">
    <dataField name="Average of Total Profit" fld="14" subtotal="average" baseField="0" baseItem="0"/>
  </dataFields>
  <formats count="3">
    <format dxfId="47">
      <pivotArea type="all" dataOnly="0" outline="0" fieldPosition="0"/>
    </format>
    <format dxfId="48">
      <pivotArea dataOnly="0" labelOnly="1" outline="0" axis="axisValues" fieldPosition="0"/>
    </format>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405D7B-4E06-4316-909C-FF571FDB300D}" name="PivotTable2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0:J23" firstHeaderRow="1" firstDataRow="1" firstDataCol="1"/>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items count="14">
        <item x="0"/>
        <item x="9"/>
        <item x="1"/>
        <item x="7"/>
        <item x="8"/>
        <item x="3"/>
        <item x="4"/>
        <item x="10"/>
        <item x="2"/>
        <item x="6"/>
        <item x="11"/>
        <item x="5"/>
        <item h="1" x="12"/>
        <item t="default"/>
      </items>
    </pivotField>
    <pivotField axis="axisRow"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items count="14">
        <item x="3"/>
        <item x="9"/>
        <item x="6"/>
        <item x="7"/>
        <item x="11"/>
        <item x="5"/>
        <item x="1"/>
        <item x="0"/>
        <item x="10"/>
        <item x="8"/>
        <item x="2"/>
        <item x="4"/>
        <item x="12"/>
        <item t="default"/>
      </items>
    </pivotField>
    <pivotField showAll="0"/>
    <pivotField showAll="0"/>
    <pivotField showAll="0"/>
    <pivotField dataField="1" showAll="0"/>
  </pivotFields>
  <rowFields count="1">
    <field x="3"/>
  </rowFields>
  <rowItems count="3">
    <i>
      <x/>
    </i>
    <i>
      <x v="1"/>
    </i>
    <i t="grand">
      <x/>
    </i>
  </rowItems>
  <colItems count="1">
    <i/>
  </colItems>
  <dataFields count="1">
    <dataField name="Average of Total Profit" fld="14" subtotal="average" baseField="3" baseItem="0"/>
  </dataFields>
  <formats count="3">
    <format dxfId="44">
      <pivotArea type="all" dataOnly="0" outline="0" fieldPosition="0"/>
    </format>
    <format dxfId="45">
      <pivotArea dataOnly="0" labelOnly="1" outline="0" axis="axisValues"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EA5F0A-9281-4939-A45C-8ED3A4A1B743}" name="PivotTable2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4:J17" firstHeaderRow="1" firstDataRow="1" firstDataCol="1"/>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axis="axisRow" showAll="0">
      <items count="14">
        <item x="0"/>
        <item x="9"/>
        <item x="1"/>
        <item x="7"/>
        <item x="8"/>
        <item x="3"/>
        <item x="4"/>
        <item x="10"/>
        <item x="2"/>
        <item x="6"/>
        <item x="11"/>
        <item x="5"/>
        <item h="1" x="12"/>
        <item t="default"/>
      </items>
    </pivotField>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Total Profit" fld="14" baseField="0" baseItem="0"/>
  </dataFields>
  <formats count="3">
    <format dxfId="41">
      <pivotArea type="all" dataOnly="0" outline="0" fieldPosition="0"/>
    </format>
    <format dxfId="42">
      <pivotArea dataOnly="0" labelOnly="1" outline="0" axis="axisValues" fieldPosition="0"/>
    </format>
    <format dxfId="4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6D6AD8-68FB-4DB1-8EBB-32131EBDF32A}" name="PivotTable2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Total Revenue" fld="12" baseField="0" baseItem="0" numFmtId="166"/>
  </dataFields>
  <formats count="3">
    <format dxfId="38">
      <pivotArea type="all" dataOnly="0" outline="0" fieldPosition="0"/>
    </format>
    <format dxfId="39">
      <pivotArea dataOnly="0" labelOnly="1" outline="0" axis="axisValues"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F5107E-6E5B-413C-B2FC-68BB2213F085}" name="PivotTable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F18"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Units Sold" fld="9" baseField="0" baseItem="0" numFmtId="166"/>
  </dataFields>
  <formats count="3">
    <format dxfId="35">
      <pivotArea type="all" dataOnly="0" outline="0" fieldPosition="0"/>
    </format>
    <format dxfId="36">
      <pivotArea dataOnly="0" labelOnly="1" outline="0" axis="axisValues"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A39102-5226-485B-864A-9A5E12F16100}"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F14"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 ID" fld="6" subtotal="count" baseField="0" baseItem="0"/>
  </dataFields>
  <formats count="3">
    <format dxfId="32">
      <pivotArea type="all" dataOnly="0" outline="0" fieldPosition="0"/>
    </format>
    <format dxfId="33">
      <pivotArea dataOnly="0" labelOnly="1" outline="0" axis="axisValues" fieldPosition="0"/>
    </format>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501988-741B-4B7B-B84E-93D42FCEA843}"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15">
    <pivotField showAll="0">
      <items count="9">
        <item x="4"/>
        <item x="0"/>
        <item x="1"/>
        <item x="2"/>
        <item x="5"/>
        <item x="6"/>
        <item x="3"/>
        <item x="7"/>
        <item t="default"/>
      </items>
    </pivotField>
    <pivotField showAll="0">
      <items count="78">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x="76"/>
        <item t="default"/>
      </items>
    </pivotField>
    <pivotField showAll="0"/>
    <pivotField showAll="0">
      <items count="4">
        <item x="0"/>
        <item x="1"/>
        <item h="1" x="2"/>
        <item t="default"/>
      </items>
    </pivotField>
    <pivotField showAll="0">
      <items count="102">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x="100"/>
        <item t="default"/>
      </items>
    </pivotField>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Total Cost" fld="13" baseField="0" baseItem="0"/>
  </dataFields>
  <formats count="3">
    <format dxfId="29">
      <pivotArea type="all" dataOnly="0" outline="0" fieldPosition="0"/>
    </format>
    <format dxfId="30">
      <pivotArea dataOnly="0" labelOnly="1" outline="0" axis="axisValues"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3EA373-49C9-48AF-B075-24DF7531CAEB}" sourceName="Region">
  <pivotTables>
    <pivotTable tabId="3" name="PivotTable23"/>
    <pivotTable tabId="3" name="PivotTable1"/>
    <pivotTable tabId="3" name="PivotTable2"/>
    <pivotTable tabId="3" name="PivotTable22"/>
    <pivotTable tabId="3" name="PivotTable3"/>
    <pivotTable tabId="3" name="PivotTable4"/>
    <pivotTable tabId="3" name="PivotTable5"/>
    <pivotTable tabId="3" name="PivotTable24"/>
    <pivotTable tabId="3" name="PivotTable25"/>
    <pivotTable tabId="3" name="PivotTable30"/>
    <pivotTable tabId="8" name="PivotTable31"/>
    <pivotTable tabId="8" name="PivotTable32"/>
    <pivotTable tabId="8" name="PivotTable33"/>
    <pivotTable tabId="8" name="PivotTable34"/>
    <pivotTable tabId="8" name="PivotTable35"/>
    <pivotTable tabId="8" name="PivotTable36"/>
    <pivotTable tabId="8" name="PivotTable38"/>
  </pivotTables>
  <data>
    <tabular pivotCacheId="1998530600">
      <items count="8">
        <i x="4" s="1"/>
        <i x="0" s="1"/>
        <i x="1" s="1"/>
        <i x="2" s="1"/>
        <i x="5" s="1"/>
        <i x="6" s="1"/>
        <i x="3" s="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AFAE2ED-6939-4E43-83B0-25BD92FF604A}" sourceName="Sales Channel">
  <pivotTables>
    <pivotTable tabId="3" name="PivotTable25"/>
    <pivotTable tabId="3" name="PivotTable1"/>
    <pivotTable tabId="3" name="PivotTable2"/>
    <pivotTable tabId="3" name="PivotTable22"/>
    <pivotTable tabId="3" name="PivotTable24"/>
    <pivotTable tabId="3" name="PivotTable3"/>
    <pivotTable tabId="3" name="PivotTable30"/>
    <pivotTable tabId="3" name="PivotTable4"/>
    <pivotTable tabId="3" name="PivotTable5"/>
    <pivotTable tabId="3" name="PivotTable23"/>
    <pivotTable tabId="8" name="PivotTable31"/>
    <pivotTable tabId="8" name="PivotTable32"/>
    <pivotTable tabId="8" name="PivotTable33"/>
    <pivotTable tabId="8" name="PivotTable34"/>
    <pivotTable tabId="8" name="PivotTable35"/>
    <pivotTable tabId="8" name="PivotTable36"/>
    <pivotTable tabId="8" name="PivotTable38"/>
  </pivotTables>
  <data>
    <tabular pivotCacheId="1998530600">
      <items count="3">
        <i x="0" s="1"/>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889D1E-1878-419E-8840-E520DBF53877}" cache="Slicer_Region" caption="Region" style="SlicerStyleLight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9F587F7-91B7-4093-9E02-D11E44A8ED52}" cache="Slicer_Region" caption="Region" columnCount="4" style="SlicerStyleLight1" rowHeight="257175"/>
  <slicer name="Sales Channel" xr10:uid="{036F966E-906B-4C06-B989-ACD49B1BD1A3}" cache="Slicer_Sales_Channel" caption="Sales Channel" style="SlicerStyleLight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46567-79E5-46CA-B2D7-41216F82B4FE}" name="Table1" displayName="Table1" ref="A1:N101" totalsRowShown="0">
  <autoFilter ref="A1:N101" xr:uid="{FC946567-79E5-46CA-B2D7-41216F82B4FE}"/>
  <tableColumns count="14">
    <tableColumn id="1" xr3:uid="{EA97E782-4648-40D4-A443-B53E2ACD0C52}" name="Region"/>
    <tableColumn id="2" xr3:uid="{FD2568F9-6BC3-443B-B3A6-6FBB01016A08}" name="Country"/>
    <tableColumn id="3" xr3:uid="{615826E8-B099-4D19-8EBC-A3E10F78E11D}" name="Item Type"/>
    <tableColumn id="4" xr3:uid="{15240D9B-B663-47BD-9B1A-1FEE59F270E8}" name="Sales Channel"/>
    <tableColumn id="5" xr3:uid="{85C6FEE9-DE07-4378-BF3F-6E51D766BD28}" name="Order Priority"/>
    <tableColumn id="6" xr3:uid="{62FA61D1-A836-4833-ABD2-2347C627FFC4}" name="Order Date" dataDxfId="123"/>
    <tableColumn id="7" xr3:uid="{0AC51D88-6791-44B7-B49E-62553981B176}" name="Order ID"/>
    <tableColumn id="8" xr3:uid="{702FB84D-9BB9-40F1-B272-DD7415950348}" name="Ship Date" dataDxfId="122"/>
    <tableColumn id="9" xr3:uid="{1E835E75-E124-4B5B-A2EE-2A8F1463C620}" name="Units Sold"/>
    <tableColumn id="10" xr3:uid="{A59B803A-6344-4AC9-88EE-735F26982711}" name="Unit Price"/>
    <tableColumn id="11" xr3:uid="{53851FFD-8CA2-47E5-BEE1-ECF07A8F9227}" name="Unit Cost"/>
    <tableColumn id="12" xr3:uid="{C8A8CED2-A5A1-46F1-9DD1-8E532FF24A98}" name="Total Revenue"/>
    <tableColumn id="13" xr3:uid="{5F57DCD7-95F4-4E5F-B9AC-0E01F89D121F}" name="Total Cost"/>
    <tableColumn id="14" xr3:uid="{3C0EE972-6F02-48BC-975B-4726535934D5}" name="Total 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6A20C2-C8EB-485E-A4BE-ECF6E51A7E17}" name="Table13" displayName="Table13" ref="A1:M101" totalsRowShown="0">
  <autoFilter ref="A1:M101" xr:uid="{5F6A20C2-C8EB-485E-A4BE-ECF6E51A7E17}"/>
  <tableColumns count="13">
    <tableColumn id="1" xr3:uid="{C492F3F3-5296-41A4-B583-E4B198D372D6}" name="Region"/>
    <tableColumn id="2" xr3:uid="{645E2BB9-8594-4119-A28E-0AE79CF01855}" name="Country"/>
    <tableColumn id="3" xr3:uid="{2872D91E-180B-4EBE-BD1D-5D924033871B}" name="Item Type"/>
    <tableColumn id="4" xr3:uid="{1AB49CFD-D4D8-4A7A-9816-3E3F86E9D090}" name="Sales Channel"/>
    <tableColumn id="6" xr3:uid="{8DE4E372-C679-4FD2-8ED2-D99F282A0A1E}" name="Order Date" dataDxfId="121"/>
    <tableColumn id="5" xr3:uid="{1F1DC161-9517-4755-B4A0-C391197FDB07}" name="Year" dataDxfId="119">
      <calculatedColumnFormula>TEXT(Table13[[#This Row],[Order Date]],"YYYY")</calculatedColumnFormula>
    </tableColumn>
    <tableColumn id="16" xr3:uid="{C65E5633-830F-4B0A-AF03-712F9FD91E0E}" name="Order Month name" dataDxfId="120">
      <calculatedColumnFormula>TEXT(Table13[[#This Row],[Order Date]],"mmm")</calculatedColumnFormula>
    </tableColumn>
    <tableColumn id="7" xr3:uid="{670DA1F9-8C0A-4B89-A837-E97CA9ECA528}" name="Order ID"/>
    <tableColumn id="9" xr3:uid="{8D1CA28A-EA8B-4668-84B0-1B41C7EB7EE7}" name="Units Sold"/>
    <tableColumn id="11" xr3:uid="{DD0336DB-D0DE-4BC9-9185-20D4F95F409F}" name="Unit Cost"/>
    <tableColumn id="12" xr3:uid="{EF6E2E9B-A3F6-4FA5-A121-2CEADE396606}" name="Total Revenue"/>
    <tableColumn id="13" xr3:uid="{AAE7AE40-81E1-4789-9979-A7DEC911A7EA}" name="Total Cost"/>
    <tableColumn id="14" xr3:uid="{1B7EB25B-CDCF-4078-97D5-BF8B74EB9B2F}" name="Total 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8976B86-BF65-4978-B61D-A1157DF5D121}" sourceName="Order Date">
  <pivotTables>
    <pivotTable tabId="5" name="PivotTable8"/>
    <pivotTable tabId="5" name="PivotTable10"/>
    <pivotTable tabId="5" name="PivotTable11"/>
    <pivotTable tabId="5" name="PivotTable12"/>
    <pivotTable tabId="5" name="PivotTable13"/>
    <pivotTable tabId="5" name="PivotTable14"/>
    <pivotTable tabId="5" name="PivotTable7"/>
    <pivotTable tabId="5" name="PivotTable9"/>
  </pivotTables>
  <state minimalRefreshVersion="6" lastRefreshVersion="6" pivotCacheId="273724728"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B6D254-9D9D-4A08-9279-846C977BBC52}" cache="NativeTimeline_Order_Date" caption="Order Date" level="2" selectionLevel="2" scrollPosition="2016-1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21.xml"/><Relationship Id="rId7" Type="http://schemas.openxmlformats.org/officeDocument/2006/relationships/pivotTable" Target="../pivotTables/pivotTable25.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24F0-967D-46A4-9134-CBC22804CE4A}">
  <dimension ref="A1:N101"/>
  <sheetViews>
    <sheetView topLeftCell="B1" workbookViewId="0">
      <selection activeCell="G2" sqref="A1:XFD1048576"/>
    </sheetView>
  </sheetViews>
  <sheetFormatPr defaultRowHeight="14.25"/>
  <cols>
    <col min="1" max="1" width="32.25" bestFit="1" customWidth="1"/>
    <col min="2" max="2" width="31.25" bestFit="1" customWidth="1"/>
    <col min="3" max="3" width="14.25" bestFit="1" customWidth="1"/>
    <col min="4" max="4" width="16" customWidth="1"/>
    <col min="5" max="5" width="15.25" customWidth="1"/>
    <col min="6" max="6" width="13" customWidth="1"/>
    <col min="7" max="7" width="10.75" customWidth="1"/>
    <col min="8" max="8" width="11.875" customWidth="1"/>
    <col min="9" max="9" width="12.25" customWidth="1"/>
    <col min="10" max="10" width="11.875" customWidth="1"/>
    <col min="11" max="11" width="11.625" customWidth="1"/>
    <col min="12" max="12" width="16" customWidth="1"/>
    <col min="13" max="13" width="12.25" customWidth="1"/>
    <col min="14" max="14" width="13"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t="s">
        <v>15</v>
      </c>
      <c r="C2" t="s">
        <v>16</v>
      </c>
      <c r="D2" t="s">
        <v>17</v>
      </c>
      <c r="E2" t="s">
        <v>18</v>
      </c>
      <c r="F2" s="1">
        <v>40326</v>
      </c>
      <c r="G2">
        <v>669165933</v>
      </c>
      <c r="H2" s="1">
        <v>40356</v>
      </c>
      <c r="I2">
        <v>9925</v>
      </c>
      <c r="J2">
        <v>255.28</v>
      </c>
      <c r="K2">
        <v>159.41999999999999</v>
      </c>
      <c r="L2">
        <v>2533654</v>
      </c>
      <c r="M2">
        <v>1582243.5</v>
      </c>
      <c r="N2">
        <v>951410.5</v>
      </c>
    </row>
    <row r="3" spans="1:14">
      <c r="A3" t="s">
        <v>19</v>
      </c>
      <c r="B3" t="s">
        <v>20</v>
      </c>
      <c r="C3" t="s">
        <v>21</v>
      </c>
      <c r="D3" t="s">
        <v>22</v>
      </c>
      <c r="E3" t="s">
        <v>23</v>
      </c>
      <c r="F3" s="1">
        <v>41143</v>
      </c>
      <c r="G3">
        <v>963881480</v>
      </c>
      <c r="H3" s="1">
        <v>41167</v>
      </c>
      <c r="I3">
        <v>2804</v>
      </c>
      <c r="J3">
        <v>205.7</v>
      </c>
      <c r="K3">
        <v>117.11</v>
      </c>
      <c r="L3">
        <v>576782.80000000005</v>
      </c>
      <c r="M3">
        <v>328376.44</v>
      </c>
      <c r="N3">
        <v>248406.36</v>
      </c>
    </row>
    <row r="4" spans="1:14">
      <c r="A4" t="s">
        <v>24</v>
      </c>
      <c r="B4" t="s">
        <v>25</v>
      </c>
      <c r="C4" t="s">
        <v>26</v>
      </c>
      <c r="D4" t="s">
        <v>17</v>
      </c>
      <c r="E4" t="s">
        <v>27</v>
      </c>
      <c r="F4" s="1">
        <v>41761</v>
      </c>
      <c r="G4">
        <v>341417157</v>
      </c>
      <c r="H4" s="1">
        <v>41767</v>
      </c>
      <c r="I4">
        <v>1779</v>
      </c>
      <c r="J4">
        <v>651.21</v>
      </c>
      <c r="K4">
        <v>524.96</v>
      </c>
      <c r="L4">
        <v>1158502.5900000001</v>
      </c>
      <c r="M4">
        <v>933903.84</v>
      </c>
      <c r="N4">
        <v>224598.75</v>
      </c>
    </row>
    <row r="5" spans="1:14">
      <c r="A5" t="s">
        <v>28</v>
      </c>
      <c r="B5" t="s">
        <v>29</v>
      </c>
      <c r="C5" t="s">
        <v>30</v>
      </c>
      <c r="D5" t="s">
        <v>22</v>
      </c>
      <c r="E5" t="s">
        <v>23</v>
      </c>
      <c r="F5" s="1">
        <v>41810</v>
      </c>
      <c r="G5">
        <v>514321792</v>
      </c>
      <c r="H5" s="1">
        <v>41825</v>
      </c>
      <c r="I5">
        <v>8102</v>
      </c>
      <c r="J5">
        <v>9.33</v>
      </c>
      <c r="K5">
        <v>6.92</v>
      </c>
      <c r="L5">
        <v>75591.66</v>
      </c>
      <c r="M5">
        <v>56065.84</v>
      </c>
      <c r="N5">
        <v>19525.82</v>
      </c>
    </row>
    <row r="6" spans="1:14">
      <c r="A6" t="s">
        <v>28</v>
      </c>
      <c r="B6" t="s">
        <v>31</v>
      </c>
      <c r="C6" t="s">
        <v>26</v>
      </c>
      <c r="D6" t="s">
        <v>17</v>
      </c>
      <c r="E6" t="s">
        <v>27</v>
      </c>
      <c r="F6" s="1">
        <v>41306</v>
      </c>
      <c r="G6">
        <v>115456712</v>
      </c>
      <c r="H6" s="1">
        <v>41311</v>
      </c>
      <c r="I6">
        <v>5062</v>
      </c>
      <c r="J6">
        <v>651.21</v>
      </c>
      <c r="K6">
        <v>524.96</v>
      </c>
      <c r="L6">
        <v>3296425.02</v>
      </c>
      <c r="M6">
        <v>2657347.52</v>
      </c>
      <c r="N6">
        <v>639077.5</v>
      </c>
    </row>
    <row r="7" spans="1:14">
      <c r="A7" t="s">
        <v>14</v>
      </c>
      <c r="B7" t="s">
        <v>32</v>
      </c>
      <c r="C7" t="s">
        <v>16</v>
      </c>
      <c r="D7" t="s">
        <v>22</v>
      </c>
      <c r="E7" t="s">
        <v>23</v>
      </c>
      <c r="F7" s="1">
        <v>42039</v>
      </c>
      <c r="G7">
        <v>547995746</v>
      </c>
      <c r="H7" s="1">
        <v>42056</v>
      </c>
      <c r="I7">
        <v>2974</v>
      </c>
      <c r="J7">
        <v>255.28</v>
      </c>
      <c r="K7">
        <v>159.41999999999999</v>
      </c>
      <c r="L7">
        <v>759202.72</v>
      </c>
      <c r="M7">
        <v>474115.08</v>
      </c>
      <c r="N7">
        <v>285087.64</v>
      </c>
    </row>
    <row r="8" spans="1:14">
      <c r="A8" t="s">
        <v>28</v>
      </c>
      <c r="B8" t="s">
        <v>33</v>
      </c>
      <c r="C8" t="s">
        <v>34</v>
      </c>
      <c r="D8" t="s">
        <v>17</v>
      </c>
      <c r="E8" t="s">
        <v>35</v>
      </c>
      <c r="F8" s="1">
        <v>40656</v>
      </c>
      <c r="G8">
        <v>135425221</v>
      </c>
      <c r="H8" s="1">
        <v>40660</v>
      </c>
      <c r="I8">
        <v>4187</v>
      </c>
      <c r="J8">
        <v>668.27</v>
      </c>
      <c r="K8">
        <v>502.54</v>
      </c>
      <c r="L8">
        <v>2798046.49</v>
      </c>
      <c r="M8">
        <v>2104134.98</v>
      </c>
      <c r="N8">
        <v>693911.51</v>
      </c>
    </row>
    <row r="9" spans="1:14">
      <c r="A9" t="s">
        <v>28</v>
      </c>
      <c r="B9" t="s">
        <v>36</v>
      </c>
      <c r="C9" t="s">
        <v>37</v>
      </c>
      <c r="D9" t="s">
        <v>22</v>
      </c>
      <c r="E9" t="s">
        <v>18</v>
      </c>
      <c r="F9" s="1">
        <v>41107</v>
      </c>
      <c r="G9">
        <v>871543967</v>
      </c>
      <c r="H9" s="1">
        <v>41117</v>
      </c>
      <c r="I9">
        <v>8082</v>
      </c>
      <c r="J9">
        <v>154.06</v>
      </c>
      <c r="K9">
        <v>90.93</v>
      </c>
      <c r="L9">
        <v>1245112.92</v>
      </c>
      <c r="M9">
        <v>734896.26</v>
      </c>
      <c r="N9">
        <v>510216.66</v>
      </c>
    </row>
    <row r="10" spans="1:14">
      <c r="A10" t="s">
        <v>28</v>
      </c>
      <c r="B10" t="s">
        <v>38</v>
      </c>
      <c r="C10" t="s">
        <v>39</v>
      </c>
      <c r="D10" t="s">
        <v>17</v>
      </c>
      <c r="E10" t="s">
        <v>35</v>
      </c>
      <c r="F10" s="1">
        <v>42199</v>
      </c>
      <c r="G10">
        <v>770463311</v>
      </c>
      <c r="H10" s="1">
        <v>42241</v>
      </c>
      <c r="I10">
        <v>6070</v>
      </c>
      <c r="J10">
        <v>81.73</v>
      </c>
      <c r="K10">
        <v>56.67</v>
      </c>
      <c r="L10">
        <v>496101.1</v>
      </c>
      <c r="M10">
        <v>343986.9</v>
      </c>
      <c r="N10">
        <v>152114.20000000001</v>
      </c>
    </row>
    <row r="11" spans="1:14">
      <c r="A11" t="s">
        <v>28</v>
      </c>
      <c r="B11" t="s">
        <v>40</v>
      </c>
      <c r="C11" t="s">
        <v>21</v>
      </c>
      <c r="D11" t="s">
        <v>22</v>
      </c>
      <c r="E11" t="s">
        <v>18</v>
      </c>
      <c r="F11" s="1">
        <v>41747</v>
      </c>
      <c r="G11">
        <v>616607081</v>
      </c>
      <c r="H11" s="1">
        <v>41789</v>
      </c>
      <c r="I11">
        <v>6593</v>
      </c>
      <c r="J11">
        <v>205.7</v>
      </c>
      <c r="K11">
        <v>117.11</v>
      </c>
      <c r="L11">
        <v>1356180.1</v>
      </c>
      <c r="M11">
        <v>772106.23</v>
      </c>
      <c r="N11">
        <v>584073.87</v>
      </c>
    </row>
    <row r="12" spans="1:14">
      <c r="A12" t="s">
        <v>41</v>
      </c>
      <c r="B12" t="s">
        <v>42</v>
      </c>
      <c r="C12" t="s">
        <v>37</v>
      </c>
      <c r="D12" t="s">
        <v>22</v>
      </c>
      <c r="E12" t="s">
        <v>18</v>
      </c>
      <c r="F12" s="1">
        <v>40718</v>
      </c>
      <c r="G12">
        <v>814711606</v>
      </c>
      <c r="H12" s="1">
        <v>40736</v>
      </c>
      <c r="I12">
        <v>124</v>
      </c>
      <c r="J12">
        <v>154.06</v>
      </c>
      <c r="K12">
        <v>90.93</v>
      </c>
      <c r="L12">
        <v>19103.439999999999</v>
      </c>
      <c r="M12">
        <v>11275.32</v>
      </c>
      <c r="N12">
        <v>7828.12</v>
      </c>
    </row>
    <row r="13" spans="1:14">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row>
    <row r="14" spans="1:14">
      <c r="A14" t="s">
        <v>41</v>
      </c>
      <c r="B14" t="s">
        <v>45</v>
      </c>
      <c r="C14" t="s">
        <v>44</v>
      </c>
      <c r="D14" t="s">
        <v>22</v>
      </c>
      <c r="E14" t="s">
        <v>27</v>
      </c>
      <c r="F14" s="1">
        <v>42748</v>
      </c>
      <c r="G14">
        <v>187310731</v>
      </c>
      <c r="H14" s="1">
        <v>42795</v>
      </c>
      <c r="I14">
        <v>8263</v>
      </c>
      <c r="J14">
        <v>109.28</v>
      </c>
      <c r="K14">
        <v>35.840000000000003</v>
      </c>
      <c r="L14">
        <v>902980.64</v>
      </c>
      <c r="M14">
        <v>296145.91999999998</v>
      </c>
      <c r="N14">
        <v>606834.72</v>
      </c>
    </row>
    <row r="15" spans="1:14">
      <c r="A15" t="s">
        <v>19</v>
      </c>
      <c r="B15" t="s">
        <v>46</v>
      </c>
      <c r="C15" t="s">
        <v>34</v>
      </c>
      <c r="D15" t="s">
        <v>17</v>
      </c>
      <c r="E15" t="s">
        <v>18</v>
      </c>
      <c r="F15" s="1">
        <v>42774</v>
      </c>
      <c r="G15">
        <v>522840487</v>
      </c>
      <c r="H15" s="1">
        <v>42779</v>
      </c>
      <c r="I15">
        <v>8974</v>
      </c>
      <c r="J15">
        <v>668.27</v>
      </c>
      <c r="K15">
        <v>502.54</v>
      </c>
      <c r="L15">
        <v>5997054.9800000004</v>
      </c>
      <c r="M15">
        <v>4509793.96</v>
      </c>
      <c r="N15">
        <v>1487261.02</v>
      </c>
    </row>
    <row r="16" spans="1:14">
      <c r="A16" t="s">
        <v>41</v>
      </c>
      <c r="B16" t="s">
        <v>47</v>
      </c>
      <c r="C16" t="s">
        <v>39</v>
      </c>
      <c r="D16" t="s">
        <v>17</v>
      </c>
      <c r="E16" t="s">
        <v>23</v>
      </c>
      <c r="F16" s="1">
        <v>41689</v>
      </c>
      <c r="G16">
        <v>832401311</v>
      </c>
      <c r="H16" s="1">
        <v>41693</v>
      </c>
      <c r="I16">
        <v>4901</v>
      </c>
      <c r="J16">
        <v>81.73</v>
      </c>
      <c r="K16">
        <v>56.67</v>
      </c>
      <c r="L16">
        <v>400558.73</v>
      </c>
      <c r="M16">
        <v>277739.67</v>
      </c>
      <c r="N16">
        <v>122819.06</v>
      </c>
    </row>
    <row r="17" spans="1:14">
      <c r="A17" t="s">
        <v>24</v>
      </c>
      <c r="B17" t="s">
        <v>48</v>
      </c>
      <c r="C17" t="s">
        <v>44</v>
      </c>
      <c r="D17" t="s">
        <v>22</v>
      </c>
      <c r="E17" t="s">
        <v>35</v>
      </c>
      <c r="F17" s="1">
        <v>41022</v>
      </c>
      <c r="G17">
        <v>972292029</v>
      </c>
      <c r="H17" s="1">
        <v>41063</v>
      </c>
      <c r="I17">
        <v>1673</v>
      </c>
      <c r="J17">
        <v>109.28</v>
      </c>
      <c r="K17">
        <v>35.840000000000003</v>
      </c>
      <c r="L17">
        <v>182825.44</v>
      </c>
      <c r="M17">
        <v>59960.32</v>
      </c>
      <c r="N17">
        <v>122865.12</v>
      </c>
    </row>
    <row r="18" spans="1:14">
      <c r="A18" t="s">
        <v>41</v>
      </c>
      <c r="B18" t="s">
        <v>49</v>
      </c>
      <c r="C18" t="s">
        <v>50</v>
      </c>
      <c r="D18" t="s">
        <v>17</v>
      </c>
      <c r="E18" t="s">
        <v>35</v>
      </c>
      <c r="F18" s="1">
        <v>42693</v>
      </c>
      <c r="G18">
        <v>419123971</v>
      </c>
      <c r="H18" s="1">
        <v>42722</v>
      </c>
      <c r="I18">
        <v>6952</v>
      </c>
      <c r="J18">
        <v>437.2</v>
      </c>
      <c r="K18">
        <v>263.33</v>
      </c>
      <c r="L18">
        <v>3039414.4</v>
      </c>
      <c r="M18">
        <v>1830670.16</v>
      </c>
      <c r="N18">
        <v>1208744.24</v>
      </c>
    </row>
    <row r="19" spans="1:14">
      <c r="A19" t="s">
        <v>28</v>
      </c>
      <c r="B19" t="s">
        <v>51</v>
      </c>
      <c r="C19" t="s">
        <v>52</v>
      </c>
      <c r="D19" t="s">
        <v>17</v>
      </c>
      <c r="E19" t="s">
        <v>23</v>
      </c>
      <c r="F19" s="1">
        <v>42095</v>
      </c>
      <c r="G19">
        <v>519820964</v>
      </c>
      <c r="H19" s="1">
        <v>42112</v>
      </c>
      <c r="I19">
        <v>5430</v>
      </c>
      <c r="J19">
        <v>47.45</v>
      </c>
      <c r="K19">
        <v>31.79</v>
      </c>
      <c r="L19">
        <v>257653.5</v>
      </c>
      <c r="M19">
        <v>172619.7</v>
      </c>
      <c r="N19">
        <v>85033.8</v>
      </c>
    </row>
    <row r="20" spans="1:14">
      <c r="A20" t="s">
        <v>41</v>
      </c>
      <c r="B20" t="s">
        <v>53</v>
      </c>
      <c r="C20" t="s">
        <v>34</v>
      </c>
      <c r="D20" t="s">
        <v>17</v>
      </c>
      <c r="E20" t="s">
        <v>27</v>
      </c>
      <c r="F20" s="1">
        <v>40542</v>
      </c>
      <c r="G20">
        <v>441619336</v>
      </c>
      <c r="H20" s="1">
        <v>40563</v>
      </c>
      <c r="I20">
        <v>3830</v>
      </c>
      <c r="J20">
        <v>668.27</v>
      </c>
      <c r="K20">
        <v>502.54</v>
      </c>
      <c r="L20">
        <v>2559474.1</v>
      </c>
      <c r="M20">
        <v>1924728.2</v>
      </c>
      <c r="N20">
        <v>634745.9</v>
      </c>
    </row>
    <row r="21" spans="1:14">
      <c r="A21" t="s">
        <v>14</v>
      </c>
      <c r="B21" t="s">
        <v>54</v>
      </c>
      <c r="C21" t="s">
        <v>55</v>
      </c>
      <c r="D21" t="s">
        <v>22</v>
      </c>
      <c r="E21" t="s">
        <v>27</v>
      </c>
      <c r="F21" s="1">
        <v>41121</v>
      </c>
      <c r="G21">
        <v>322067916</v>
      </c>
      <c r="H21" s="1">
        <v>41163</v>
      </c>
      <c r="I21">
        <v>5908</v>
      </c>
      <c r="J21">
        <v>421.89</v>
      </c>
      <c r="K21">
        <v>364.69</v>
      </c>
      <c r="L21">
        <v>2492526.12</v>
      </c>
      <c r="M21">
        <v>2154588.52</v>
      </c>
      <c r="N21">
        <v>337937.6</v>
      </c>
    </row>
    <row r="22" spans="1:14">
      <c r="A22" t="s">
        <v>24</v>
      </c>
      <c r="B22" t="s">
        <v>56</v>
      </c>
      <c r="C22" t="s">
        <v>16</v>
      </c>
      <c r="D22" t="s">
        <v>22</v>
      </c>
      <c r="E22" t="s">
        <v>27</v>
      </c>
      <c r="F22" s="1">
        <v>41773</v>
      </c>
      <c r="G22">
        <v>819028031</v>
      </c>
      <c r="H22" s="1">
        <v>41818</v>
      </c>
      <c r="I22">
        <v>7450</v>
      </c>
      <c r="J22">
        <v>255.28</v>
      </c>
      <c r="K22">
        <v>159.41999999999999</v>
      </c>
      <c r="L22">
        <v>1901836</v>
      </c>
      <c r="M22">
        <v>1187679</v>
      </c>
      <c r="N22">
        <v>714157</v>
      </c>
    </row>
    <row r="23" spans="1:14">
      <c r="A23" t="s">
        <v>24</v>
      </c>
      <c r="B23" t="s">
        <v>57</v>
      </c>
      <c r="C23" t="s">
        <v>16</v>
      </c>
      <c r="D23" t="s">
        <v>22</v>
      </c>
      <c r="E23" t="s">
        <v>18</v>
      </c>
      <c r="F23" s="1">
        <v>42216</v>
      </c>
      <c r="G23">
        <v>860673511</v>
      </c>
      <c r="H23" s="1">
        <v>42250</v>
      </c>
      <c r="I23">
        <v>1273</v>
      </c>
      <c r="J23">
        <v>255.28</v>
      </c>
      <c r="K23">
        <v>159.41999999999999</v>
      </c>
      <c r="L23">
        <v>324971.44</v>
      </c>
      <c r="M23">
        <v>202941.66</v>
      </c>
      <c r="N23">
        <v>122029.78</v>
      </c>
    </row>
    <row r="24" spans="1:14">
      <c r="A24" t="s">
        <v>19</v>
      </c>
      <c r="B24" t="s">
        <v>46</v>
      </c>
      <c r="C24" t="s">
        <v>58</v>
      </c>
      <c r="D24" t="s">
        <v>22</v>
      </c>
      <c r="E24" t="s">
        <v>27</v>
      </c>
      <c r="F24" s="1">
        <v>42551</v>
      </c>
      <c r="G24">
        <v>795490682</v>
      </c>
      <c r="H24" s="1">
        <v>42577</v>
      </c>
      <c r="I24">
        <v>2225</v>
      </c>
      <c r="J24">
        <v>152.58000000000001</v>
      </c>
      <c r="K24">
        <v>97.44</v>
      </c>
      <c r="L24">
        <v>339490.5</v>
      </c>
      <c r="M24">
        <v>216804</v>
      </c>
      <c r="N24">
        <v>122686.5</v>
      </c>
    </row>
    <row r="25" spans="1:14">
      <c r="A25" t="s">
        <v>14</v>
      </c>
      <c r="B25" t="s">
        <v>59</v>
      </c>
      <c r="C25" t="s">
        <v>30</v>
      </c>
      <c r="D25" t="s">
        <v>22</v>
      </c>
      <c r="E25" t="s">
        <v>18</v>
      </c>
      <c r="F25" s="1">
        <v>41890</v>
      </c>
      <c r="G25">
        <v>142278373</v>
      </c>
      <c r="H25" s="1">
        <v>41916</v>
      </c>
      <c r="I25">
        <v>2187</v>
      </c>
      <c r="J25">
        <v>9.33</v>
      </c>
      <c r="K25">
        <v>6.92</v>
      </c>
      <c r="L25">
        <v>20404.71</v>
      </c>
      <c r="M25">
        <v>15134.04</v>
      </c>
      <c r="N25">
        <v>5270.67</v>
      </c>
    </row>
    <row r="26" spans="1:14">
      <c r="A26" t="s">
        <v>24</v>
      </c>
      <c r="B26" t="s">
        <v>60</v>
      </c>
      <c r="C26" t="s">
        <v>39</v>
      </c>
      <c r="D26" t="s">
        <v>22</v>
      </c>
      <c r="E26" t="s">
        <v>27</v>
      </c>
      <c r="F26" s="1">
        <v>42497</v>
      </c>
      <c r="G26">
        <v>740147912</v>
      </c>
      <c r="H26" s="1">
        <v>42500</v>
      </c>
      <c r="I26">
        <v>5070</v>
      </c>
      <c r="J26">
        <v>81.73</v>
      </c>
      <c r="K26">
        <v>56.67</v>
      </c>
      <c r="L26">
        <v>414371.1</v>
      </c>
      <c r="M26">
        <v>287316.90000000002</v>
      </c>
      <c r="N26">
        <v>127054.2</v>
      </c>
    </row>
    <row r="27" spans="1:14">
      <c r="A27" t="s">
        <v>24</v>
      </c>
      <c r="B27" t="s">
        <v>61</v>
      </c>
      <c r="C27" t="s">
        <v>50</v>
      </c>
      <c r="D27" t="s">
        <v>22</v>
      </c>
      <c r="E27" t="s">
        <v>18</v>
      </c>
      <c r="F27" s="1">
        <v>42877</v>
      </c>
      <c r="G27">
        <v>898523128</v>
      </c>
      <c r="H27" s="1">
        <v>42891</v>
      </c>
      <c r="I27">
        <v>1815</v>
      </c>
      <c r="J27">
        <v>437.2</v>
      </c>
      <c r="K27">
        <v>263.33</v>
      </c>
      <c r="L27">
        <v>793518</v>
      </c>
      <c r="M27">
        <v>477943.95</v>
      </c>
      <c r="N27">
        <v>315574.05</v>
      </c>
    </row>
    <row r="28" spans="1:14">
      <c r="A28" t="s">
        <v>14</v>
      </c>
      <c r="B28" t="s">
        <v>62</v>
      </c>
      <c r="C28" t="s">
        <v>30</v>
      </c>
      <c r="D28" t="s">
        <v>22</v>
      </c>
      <c r="E28" t="s">
        <v>35</v>
      </c>
      <c r="F28" s="1">
        <v>41925</v>
      </c>
      <c r="G28">
        <v>347140347</v>
      </c>
      <c r="H28" s="1">
        <v>41953</v>
      </c>
      <c r="I28">
        <v>5398</v>
      </c>
      <c r="J28">
        <v>9.33</v>
      </c>
      <c r="K28">
        <v>6.92</v>
      </c>
      <c r="L28">
        <v>50363.34</v>
      </c>
      <c r="M28">
        <v>37354.160000000003</v>
      </c>
      <c r="N28">
        <v>13009.18</v>
      </c>
    </row>
    <row r="29" spans="1:14">
      <c r="A29" t="s">
        <v>28</v>
      </c>
      <c r="B29" t="s">
        <v>63</v>
      </c>
      <c r="C29" t="s">
        <v>30</v>
      </c>
      <c r="D29" t="s">
        <v>22</v>
      </c>
      <c r="E29" t="s">
        <v>27</v>
      </c>
      <c r="F29" s="1">
        <v>40305</v>
      </c>
      <c r="G29">
        <v>686048400</v>
      </c>
      <c r="H29" s="1">
        <v>40308</v>
      </c>
      <c r="I29">
        <v>5822</v>
      </c>
      <c r="J29">
        <v>9.33</v>
      </c>
      <c r="K29">
        <v>6.92</v>
      </c>
      <c r="L29">
        <v>54319.26</v>
      </c>
      <c r="M29">
        <v>40288.239999999998</v>
      </c>
      <c r="N29">
        <v>14031.02</v>
      </c>
    </row>
    <row r="30" spans="1:14">
      <c r="A30" t="s">
        <v>24</v>
      </c>
      <c r="B30" t="s">
        <v>56</v>
      </c>
      <c r="C30" t="s">
        <v>52</v>
      </c>
      <c r="D30" t="s">
        <v>17</v>
      </c>
      <c r="E30" t="s">
        <v>23</v>
      </c>
      <c r="F30" s="1">
        <v>41838</v>
      </c>
      <c r="G30">
        <v>435608613</v>
      </c>
      <c r="H30" s="1">
        <v>41850</v>
      </c>
      <c r="I30">
        <v>5124</v>
      </c>
      <c r="J30">
        <v>47.45</v>
      </c>
      <c r="K30">
        <v>31.79</v>
      </c>
      <c r="L30">
        <v>243133.8</v>
      </c>
      <c r="M30">
        <v>162891.96</v>
      </c>
      <c r="N30">
        <v>80241.84</v>
      </c>
    </row>
    <row r="31" spans="1:14">
      <c r="A31" t="s">
        <v>28</v>
      </c>
      <c r="B31" t="s">
        <v>64</v>
      </c>
      <c r="C31" t="s">
        <v>34</v>
      </c>
      <c r="D31" t="s">
        <v>17</v>
      </c>
      <c r="E31" t="s">
        <v>27</v>
      </c>
      <c r="F31" s="1">
        <v>41055</v>
      </c>
      <c r="G31">
        <v>886494815</v>
      </c>
      <c r="H31" s="1">
        <v>41069</v>
      </c>
      <c r="I31">
        <v>2370</v>
      </c>
      <c r="J31">
        <v>668.27</v>
      </c>
      <c r="K31">
        <v>502.54</v>
      </c>
      <c r="L31">
        <v>1583799.9</v>
      </c>
      <c r="M31">
        <v>1191019.8</v>
      </c>
      <c r="N31">
        <v>392780.1</v>
      </c>
    </row>
    <row r="32" spans="1:14">
      <c r="A32" t="s">
        <v>24</v>
      </c>
      <c r="B32" t="s">
        <v>65</v>
      </c>
      <c r="C32" t="s">
        <v>50</v>
      </c>
      <c r="D32" t="s">
        <v>17</v>
      </c>
      <c r="E32" t="s">
        <v>35</v>
      </c>
      <c r="F32" s="1">
        <v>41169</v>
      </c>
      <c r="G32">
        <v>249693334</v>
      </c>
      <c r="H32" s="1">
        <v>41202</v>
      </c>
      <c r="I32">
        <v>8661</v>
      </c>
      <c r="J32">
        <v>437.2</v>
      </c>
      <c r="K32">
        <v>263.33</v>
      </c>
      <c r="L32">
        <v>3786589.2</v>
      </c>
      <c r="M32">
        <v>2280701.13</v>
      </c>
      <c r="N32">
        <v>1505888.07</v>
      </c>
    </row>
    <row r="33" spans="1:14">
      <c r="A33" t="s">
        <v>28</v>
      </c>
      <c r="B33" t="s">
        <v>66</v>
      </c>
      <c r="C33" t="s">
        <v>39</v>
      </c>
      <c r="D33" t="s">
        <v>17</v>
      </c>
      <c r="E33" t="s">
        <v>23</v>
      </c>
      <c r="F33" s="1">
        <v>41637</v>
      </c>
      <c r="G33">
        <v>406502997</v>
      </c>
      <c r="H33" s="1">
        <v>41667</v>
      </c>
      <c r="I33">
        <v>2125</v>
      </c>
      <c r="J33">
        <v>81.73</v>
      </c>
      <c r="K33">
        <v>56.67</v>
      </c>
      <c r="L33">
        <v>173676.25</v>
      </c>
      <c r="M33">
        <v>120423.75</v>
      </c>
      <c r="N33">
        <v>53252.5</v>
      </c>
    </row>
    <row r="34" spans="1:14">
      <c r="A34" t="s">
        <v>14</v>
      </c>
      <c r="B34" t="s">
        <v>67</v>
      </c>
      <c r="C34" t="s">
        <v>26</v>
      </c>
      <c r="D34" t="s">
        <v>22</v>
      </c>
      <c r="E34" t="s">
        <v>23</v>
      </c>
      <c r="F34" s="1">
        <v>42304</v>
      </c>
      <c r="G34">
        <v>158535134</v>
      </c>
      <c r="H34" s="1">
        <v>42333</v>
      </c>
      <c r="I34">
        <v>2924</v>
      </c>
      <c r="J34">
        <v>651.21</v>
      </c>
      <c r="K34">
        <v>524.96</v>
      </c>
      <c r="L34">
        <v>1904138.04</v>
      </c>
      <c r="M34">
        <v>1534983.04</v>
      </c>
      <c r="N34">
        <v>369155</v>
      </c>
    </row>
    <row r="35" spans="1:14">
      <c r="A35" t="s">
        <v>41</v>
      </c>
      <c r="B35" t="s">
        <v>68</v>
      </c>
      <c r="C35" t="s">
        <v>34</v>
      </c>
      <c r="D35" t="s">
        <v>17</v>
      </c>
      <c r="E35" t="s">
        <v>18</v>
      </c>
      <c r="F35" s="1">
        <v>42020</v>
      </c>
      <c r="G35">
        <v>177713572</v>
      </c>
      <c r="H35" s="1">
        <v>42064</v>
      </c>
      <c r="I35">
        <v>8250</v>
      </c>
      <c r="J35">
        <v>668.27</v>
      </c>
      <c r="K35">
        <v>502.54</v>
      </c>
      <c r="L35">
        <v>5513227.5</v>
      </c>
      <c r="M35">
        <v>4145955</v>
      </c>
      <c r="N35">
        <v>1367272.5</v>
      </c>
    </row>
    <row r="36" spans="1:14">
      <c r="A36" t="s">
        <v>28</v>
      </c>
      <c r="B36" t="s">
        <v>69</v>
      </c>
      <c r="C36" t="s">
        <v>58</v>
      </c>
      <c r="D36" t="s">
        <v>22</v>
      </c>
      <c r="E36" t="s">
        <v>35</v>
      </c>
      <c r="F36" s="1">
        <v>42791</v>
      </c>
      <c r="G36">
        <v>756274640</v>
      </c>
      <c r="H36" s="1">
        <v>42791</v>
      </c>
      <c r="I36">
        <v>7327</v>
      </c>
      <c r="J36">
        <v>152.58000000000001</v>
      </c>
      <c r="K36">
        <v>97.44</v>
      </c>
      <c r="L36">
        <v>1117953.6599999999</v>
      </c>
      <c r="M36">
        <v>713942.88</v>
      </c>
      <c r="N36">
        <v>404010.78</v>
      </c>
    </row>
    <row r="37" spans="1:14">
      <c r="A37" t="s">
        <v>19</v>
      </c>
      <c r="B37" t="s">
        <v>70</v>
      </c>
      <c r="C37" t="s">
        <v>39</v>
      </c>
      <c r="D37" t="s">
        <v>17</v>
      </c>
      <c r="E37" t="s">
        <v>27</v>
      </c>
      <c r="F37" s="1">
        <v>42863</v>
      </c>
      <c r="G37">
        <v>456767165</v>
      </c>
      <c r="H37" s="1">
        <v>42876</v>
      </c>
      <c r="I37">
        <v>6409</v>
      </c>
      <c r="J37">
        <v>81.73</v>
      </c>
      <c r="K37">
        <v>56.67</v>
      </c>
      <c r="L37">
        <v>523807.57</v>
      </c>
      <c r="M37">
        <v>363198.03</v>
      </c>
      <c r="N37">
        <v>160609.54</v>
      </c>
    </row>
    <row r="38" spans="1:14">
      <c r="A38" t="s">
        <v>71</v>
      </c>
      <c r="B38" t="s">
        <v>72</v>
      </c>
      <c r="C38" t="s">
        <v>30</v>
      </c>
      <c r="D38" t="s">
        <v>22</v>
      </c>
      <c r="E38" t="s">
        <v>27</v>
      </c>
      <c r="F38" s="1">
        <v>40869</v>
      </c>
      <c r="G38">
        <v>162052476</v>
      </c>
      <c r="H38" s="1">
        <v>40880</v>
      </c>
      <c r="I38">
        <v>3784</v>
      </c>
      <c r="J38">
        <v>9.33</v>
      </c>
      <c r="K38">
        <v>6.92</v>
      </c>
      <c r="L38">
        <v>35304.720000000001</v>
      </c>
      <c r="M38">
        <v>26185.279999999999</v>
      </c>
      <c r="N38">
        <v>9119.44</v>
      </c>
    </row>
    <row r="39" spans="1:14">
      <c r="A39" t="s">
        <v>28</v>
      </c>
      <c r="B39" t="s">
        <v>64</v>
      </c>
      <c r="C39" t="s">
        <v>55</v>
      </c>
      <c r="D39" t="s">
        <v>22</v>
      </c>
      <c r="E39" t="s">
        <v>35</v>
      </c>
      <c r="F39" s="1">
        <v>42749</v>
      </c>
      <c r="G39">
        <v>825304400</v>
      </c>
      <c r="H39" s="1">
        <v>42758</v>
      </c>
      <c r="I39">
        <v>4767</v>
      </c>
      <c r="J39">
        <v>421.89</v>
      </c>
      <c r="K39">
        <v>364.69</v>
      </c>
      <c r="L39">
        <v>2011149.63</v>
      </c>
      <c r="M39">
        <v>1738477.23</v>
      </c>
      <c r="N39">
        <v>272672.40000000002</v>
      </c>
    </row>
    <row r="40" spans="1:14">
      <c r="A40" t="s">
        <v>41</v>
      </c>
      <c r="B40" t="s">
        <v>73</v>
      </c>
      <c r="C40" t="s">
        <v>26</v>
      </c>
      <c r="D40" t="s">
        <v>22</v>
      </c>
      <c r="E40" t="s">
        <v>27</v>
      </c>
      <c r="F40" s="1">
        <v>41000</v>
      </c>
      <c r="G40">
        <v>320009267</v>
      </c>
      <c r="H40" s="1">
        <v>41037</v>
      </c>
      <c r="I40">
        <v>6708</v>
      </c>
      <c r="J40">
        <v>651.21</v>
      </c>
      <c r="K40">
        <v>524.96</v>
      </c>
      <c r="L40">
        <v>4368316.68</v>
      </c>
      <c r="M40">
        <v>3521431.68</v>
      </c>
      <c r="N40">
        <v>846885</v>
      </c>
    </row>
    <row r="41" spans="1:14">
      <c r="A41" t="s">
        <v>24</v>
      </c>
      <c r="B41" t="s">
        <v>48</v>
      </c>
      <c r="C41" t="s">
        <v>26</v>
      </c>
      <c r="D41" t="s">
        <v>22</v>
      </c>
      <c r="E41" t="s">
        <v>35</v>
      </c>
      <c r="F41" s="1">
        <v>40955</v>
      </c>
      <c r="G41">
        <v>189965903</v>
      </c>
      <c r="H41" s="1">
        <v>40967</v>
      </c>
      <c r="I41">
        <v>3987</v>
      </c>
      <c r="J41">
        <v>651.21</v>
      </c>
      <c r="K41">
        <v>524.96</v>
      </c>
      <c r="L41">
        <v>2596374.27</v>
      </c>
      <c r="M41">
        <v>2093015.52</v>
      </c>
      <c r="N41">
        <v>503358.75</v>
      </c>
    </row>
    <row r="42" spans="1:14">
      <c r="A42" t="s">
        <v>28</v>
      </c>
      <c r="B42" t="s">
        <v>74</v>
      </c>
      <c r="C42" t="s">
        <v>39</v>
      </c>
      <c r="D42" t="s">
        <v>22</v>
      </c>
      <c r="E42" t="s">
        <v>18</v>
      </c>
      <c r="F42" s="1">
        <v>42805</v>
      </c>
      <c r="G42">
        <v>699285638</v>
      </c>
      <c r="H42" s="1">
        <v>42822</v>
      </c>
      <c r="I42">
        <v>3015</v>
      </c>
      <c r="J42">
        <v>81.73</v>
      </c>
      <c r="K42">
        <v>56.67</v>
      </c>
      <c r="L42">
        <v>246415.95</v>
      </c>
      <c r="M42">
        <v>170860.05</v>
      </c>
      <c r="N42">
        <v>75555.899999999994</v>
      </c>
    </row>
    <row r="43" spans="1:14">
      <c r="A43" t="s">
        <v>71</v>
      </c>
      <c r="B43" t="s">
        <v>75</v>
      </c>
      <c r="C43" t="s">
        <v>50</v>
      </c>
      <c r="D43" t="s">
        <v>22</v>
      </c>
      <c r="E43" t="s">
        <v>35</v>
      </c>
      <c r="F43" s="1">
        <v>40215</v>
      </c>
      <c r="G43">
        <v>382392299</v>
      </c>
      <c r="H43" s="1">
        <v>40234</v>
      </c>
      <c r="I43">
        <v>7234</v>
      </c>
      <c r="J43">
        <v>437.2</v>
      </c>
      <c r="K43">
        <v>263.33</v>
      </c>
      <c r="L43">
        <v>3162704.8</v>
      </c>
      <c r="M43">
        <v>1904929.22</v>
      </c>
      <c r="N43">
        <v>1257775.58</v>
      </c>
    </row>
    <row r="44" spans="1:14">
      <c r="A44" t="s">
        <v>28</v>
      </c>
      <c r="B44" t="s">
        <v>64</v>
      </c>
      <c r="C44" t="s">
        <v>21</v>
      </c>
      <c r="D44" t="s">
        <v>17</v>
      </c>
      <c r="E44" t="s">
        <v>18</v>
      </c>
      <c r="F44" s="1">
        <v>41067</v>
      </c>
      <c r="G44">
        <v>994022214</v>
      </c>
      <c r="H44" s="1">
        <v>41068</v>
      </c>
      <c r="I44">
        <v>2117</v>
      </c>
      <c r="J44">
        <v>205.7</v>
      </c>
      <c r="K44">
        <v>117.11</v>
      </c>
      <c r="L44">
        <v>435466.9</v>
      </c>
      <c r="M44">
        <v>247921.87</v>
      </c>
      <c r="N44">
        <v>187545.03</v>
      </c>
    </row>
    <row r="45" spans="1:14">
      <c r="A45" t="s">
        <v>24</v>
      </c>
      <c r="B45" t="s">
        <v>76</v>
      </c>
      <c r="C45" t="s">
        <v>37</v>
      </c>
      <c r="D45" t="s">
        <v>22</v>
      </c>
      <c r="E45" t="s">
        <v>18</v>
      </c>
      <c r="F45" s="1">
        <v>41188</v>
      </c>
      <c r="G45">
        <v>759224212</v>
      </c>
      <c r="H45" s="1">
        <v>41223</v>
      </c>
      <c r="I45">
        <v>171</v>
      </c>
      <c r="J45">
        <v>154.06</v>
      </c>
      <c r="K45">
        <v>90.93</v>
      </c>
      <c r="L45">
        <v>26344.26</v>
      </c>
      <c r="M45">
        <v>15549.03</v>
      </c>
      <c r="N45">
        <v>10795.23</v>
      </c>
    </row>
    <row r="46" spans="1:14">
      <c r="A46" t="s">
        <v>41</v>
      </c>
      <c r="B46" t="s">
        <v>68</v>
      </c>
      <c r="C46" t="s">
        <v>44</v>
      </c>
      <c r="D46" t="s">
        <v>22</v>
      </c>
      <c r="E46" t="s">
        <v>18</v>
      </c>
      <c r="F46" s="1">
        <v>42322</v>
      </c>
      <c r="G46">
        <v>223359620</v>
      </c>
      <c r="H46" s="1">
        <v>42326</v>
      </c>
      <c r="I46">
        <v>5930</v>
      </c>
      <c r="J46">
        <v>109.28</v>
      </c>
      <c r="K46">
        <v>35.840000000000003</v>
      </c>
      <c r="L46">
        <v>648030.4</v>
      </c>
      <c r="M46">
        <v>212531.20000000001</v>
      </c>
      <c r="N46">
        <v>435499.2</v>
      </c>
    </row>
    <row r="47" spans="1:14">
      <c r="A47" t="s">
        <v>28</v>
      </c>
      <c r="B47" t="s">
        <v>77</v>
      </c>
      <c r="C47" t="s">
        <v>21</v>
      </c>
      <c r="D47" t="s">
        <v>17</v>
      </c>
      <c r="E47" t="s">
        <v>18</v>
      </c>
      <c r="F47" s="1">
        <v>42458</v>
      </c>
      <c r="G47">
        <v>902102267</v>
      </c>
      <c r="H47" s="1">
        <v>42489</v>
      </c>
      <c r="I47">
        <v>962</v>
      </c>
      <c r="J47">
        <v>205.7</v>
      </c>
      <c r="K47">
        <v>117.11</v>
      </c>
      <c r="L47">
        <v>197883.4</v>
      </c>
      <c r="M47">
        <v>112659.82</v>
      </c>
      <c r="N47">
        <v>85223.58</v>
      </c>
    </row>
    <row r="48" spans="1:14">
      <c r="A48" t="s">
        <v>24</v>
      </c>
      <c r="B48" t="s">
        <v>78</v>
      </c>
      <c r="C48" t="s">
        <v>50</v>
      </c>
      <c r="D48" t="s">
        <v>22</v>
      </c>
      <c r="E48" t="s">
        <v>23</v>
      </c>
      <c r="F48" s="1">
        <v>42735</v>
      </c>
      <c r="G48">
        <v>331438481</v>
      </c>
      <c r="H48" s="1">
        <v>42735</v>
      </c>
      <c r="I48">
        <v>8867</v>
      </c>
      <c r="J48">
        <v>437.2</v>
      </c>
      <c r="K48">
        <v>263.33</v>
      </c>
      <c r="L48">
        <v>3876652.4</v>
      </c>
      <c r="M48">
        <v>2334947.11</v>
      </c>
      <c r="N48">
        <v>1541705.29</v>
      </c>
    </row>
    <row r="49" spans="1:14">
      <c r="A49" t="s">
        <v>24</v>
      </c>
      <c r="B49" t="s">
        <v>65</v>
      </c>
      <c r="C49" t="s">
        <v>39</v>
      </c>
      <c r="D49" t="s">
        <v>22</v>
      </c>
      <c r="E49" t="s">
        <v>35</v>
      </c>
      <c r="F49" s="1">
        <v>40535</v>
      </c>
      <c r="G49">
        <v>617667090</v>
      </c>
      <c r="H49" s="1">
        <v>40574</v>
      </c>
      <c r="I49">
        <v>273</v>
      </c>
      <c r="J49">
        <v>81.73</v>
      </c>
      <c r="K49">
        <v>56.67</v>
      </c>
      <c r="L49">
        <v>22312.29</v>
      </c>
      <c r="M49">
        <v>15470.91</v>
      </c>
      <c r="N49">
        <v>6841.38</v>
      </c>
    </row>
    <row r="50" spans="1:14">
      <c r="A50" t="s">
        <v>24</v>
      </c>
      <c r="B50" t="s">
        <v>79</v>
      </c>
      <c r="C50" t="s">
        <v>44</v>
      </c>
      <c r="D50" t="s">
        <v>17</v>
      </c>
      <c r="E50" t="s">
        <v>23</v>
      </c>
      <c r="F50" s="1">
        <v>41926</v>
      </c>
      <c r="G50">
        <v>787399423</v>
      </c>
      <c r="H50" s="1">
        <v>41957</v>
      </c>
      <c r="I50">
        <v>7842</v>
      </c>
      <c r="J50">
        <v>109.28</v>
      </c>
      <c r="K50">
        <v>35.840000000000003</v>
      </c>
      <c r="L50">
        <v>856973.76</v>
      </c>
      <c r="M50">
        <v>281057.28000000003</v>
      </c>
      <c r="N50">
        <v>575916.48</v>
      </c>
    </row>
    <row r="51" spans="1:14">
      <c r="A51" t="s">
        <v>28</v>
      </c>
      <c r="B51" t="s">
        <v>80</v>
      </c>
      <c r="C51" t="s">
        <v>26</v>
      </c>
      <c r="D51" t="s">
        <v>17</v>
      </c>
      <c r="E51" t="s">
        <v>23</v>
      </c>
      <c r="F51" s="1">
        <v>40919</v>
      </c>
      <c r="G51">
        <v>837559306</v>
      </c>
      <c r="H51" s="1">
        <v>40921</v>
      </c>
      <c r="I51">
        <v>1266</v>
      </c>
      <c r="J51">
        <v>651.21</v>
      </c>
      <c r="K51">
        <v>524.96</v>
      </c>
      <c r="L51">
        <v>824431.86</v>
      </c>
      <c r="M51">
        <v>664599.36</v>
      </c>
      <c r="N51">
        <v>159832.5</v>
      </c>
    </row>
    <row r="52" spans="1:14">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row>
    <row r="53" spans="1:14">
      <c r="A53" t="s">
        <v>28</v>
      </c>
      <c r="B53" t="s">
        <v>82</v>
      </c>
      <c r="C53" t="s">
        <v>30</v>
      </c>
      <c r="D53" t="s">
        <v>22</v>
      </c>
      <c r="E53" t="s">
        <v>27</v>
      </c>
      <c r="F53" s="1">
        <v>41504</v>
      </c>
      <c r="G53">
        <v>918419539</v>
      </c>
      <c r="H53" s="1">
        <v>41535</v>
      </c>
      <c r="I53">
        <v>9606</v>
      </c>
      <c r="J53">
        <v>9.33</v>
      </c>
      <c r="K53">
        <v>6.92</v>
      </c>
      <c r="L53">
        <v>89623.98</v>
      </c>
      <c r="M53">
        <v>66473.52</v>
      </c>
      <c r="N53">
        <v>23150.46</v>
      </c>
    </row>
    <row r="54" spans="1:14">
      <c r="A54" t="s">
        <v>71</v>
      </c>
      <c r="B54" t="s">
        <v>83</v>
      </c>
      <c r="C54" t="s">
        <v>21</v>
      </c>
      <c r="D54" t="s">
        <v>22</v>
      </c>
      <c r="E54" t="s">
        <v>35</v>
      </c>
      <c r="F54" s="1">
        <v>41358</v>
      </c>
      <c r="G54">
        <v>844530045</v>
      </c>
      <c r="H54" s="1">
        <v>41361</v>
      </c>
      <c r="I54">
        <v>4063</v>
      </c>
      <c r="J54">
        <v>205.7</v>
      </c>
      <c r="K54">
        <v>117.11</v>
      </c>
      <c r="L54">
        <v>835759.1</v>
      </c>
      <c r="M54">
        <v>475817.93</v>
      </c>
      <c r="N54">
        <v>359941.17</v>
      </c>
    </row>
    <row r="55" spans="1:14">
      <c r="A55" t="s">
        <v>28</v>
      </c>
      <c r="B55" t="s">
        <v>84</v>
      </c>
      <c r="C55" t="s">
        <v>26</v>
      </c>
      <c r="D55" t="s">
        <v>17</v>
      </c>
      <c r="E55" t="s">
        <v>35</v>
      </c>
      <c r="F55" s="1">
        <v>40873</v>
      </c>
      <c r="G55">
        <v>441888415</v>
      </c>
      <c r="H55" s="1">
        <v>40915</v>
      </c>
      <c r="I55">
        <v>3457</v>
      </c>
      <c r="J55">
        <v>651.21</v>
      </c>
      <c r="K55">
        <v>524.96</v>
      </c>
      <c r="L55">
        <v>2251232.9700000002</v>
      </c>
      <c r="M55">
        <v>1814786.72</v>
      </c>
      <c r="N55">
        <v>436446.25</v>
      </c>
    </row>
    <row r="56" spans="1:14">
      <c r="A56" t="s">
        <v>28</v>
      </c>
      <c r="B56" t="s">
        <v>29</v>
      </c>
      <c r="C56" t="s">
        <v>30</v>
      </c>
      <c r="D56" t="s">
        <v>17</v>
      </c>
      <c r="E56" t="s">
        <v>18</v>
      </c>
      <c r="F56" s="1">
        <v>41534</v>
      </c>
      <c r="G56">
        <v>508980977</v>
      </c>
      <c r="H56" s="1">
        <v>41571</v>
      </c>
      <c r="I56">
        <v>7637</v>
      </c>
      <c r="J56">
        <v>9.33</v>
      </c>
      <c r="K56">
        <v>6.92</v>
      </c>
      <c r="L56">
        <v>71253.210000000006</v>
      </c>
      <c r="M56">
        <v>52848.04</v>
      </c>
      <c r="N56">
        <v>18405.169999999998</v>
      </c>
    </row>
    <row r="57" spans="1:14">
      <c r="A57" t="s">
        <v>28</v>
      </c>
      <c r="B57" t="s">
        <v>85</v>
      </c>
      <c r="C57" t="s">
        <v>44</v>
      </c>
      <c r="D57" t="s">
        <v>22</v>
      </c>
      <c r="E57" t="s">
        <v>23</v>
      </c>
      <c r="F57" s="1">
        <v>41068</v>
      </c>
      <c r="G57">
        <v>114606559</v>
      </c>
      <c r="H57" s="1">
        <v>41087</v>
      </c>
      <c r="I57">
        <v>3482</v>
      </c>
      <c r="J57">
        <v>109.28</v>
      </c>
      <c r="K57">
        <v>35.840000000000003</v>
      </c>
      <c r="L57">
        <v>380512.96</v>
      </c>
      <c r="M57">
        <v>124794.88</v>
      </c>
      <c r="N57">
        <v>255718.08</v>
      </c>
    </row>
    <row r="58" spans="1:14">
      <c r="A58" t="s">
        <v>14</v>
      </c>
      <c r="B58" t="s">
        <v>86</v>
      </c>
      <c r="C58" t="s">
        <v>44</v>
      </c>
      <c r="D58" t="s">
        <v>17</v>
      </c>
      <c r="E58" t="s">
        <v>23</v>
      </c>
      <c r="F58" s="1">
        <v>40359</v>
      </c>
      <c r="G58">
        <v>647876489</v>
      </c>
      <c r="H58" s="1">
        <v>40391</v>
      </c>
      <c r="I58">
        <v>9905</v>
      </c>
      <c r="J58">
        <v>109.28</v>
      </c>
      <c r="K58">
        <v>35.840000000000003</v>
      </c>
      <c r="L58">
        <v>1082418.3999999999</v>
      </c>
      <c r="M58">
        <v>354995.20000000001</v>
      </c>
      <c r="N58">
        <v>727423.2</v>
      </c>
    </row>
    <row r="59" spans="1:14">
      <c r="A59" t="s">
        <v>24</v>
      </c>
      <c r="B59" t="s">
        <v>87</v>
      </c>
      <c r="C59" t="s">
        <v>50</v>
      </c>
      <c r="D59" t="s">
        <v>17</v>
      </c>
      <c r="E59" t="s">
        <v>18</v>
      </c>
      <c r="F59" s="1">
        <v>42058</v>
      </c>
      <c r="G59">
        <v>868214595</v>
      </c>
      <c r="H59" s="1">
        <v>42065</v>
      </c>
      <c r="I59">
        <v>2847</v>
      </c>
      <c r="J59">
        <v>437.2</v>
      </c>
      <c r="K59">
        <v>263.33</v>
      </c>
      <c r="L59">
        <v>1244708.3999999999</v>
      </c>
      <c r="M59">
        <v>749700.51</v>
      </c>
      <c r="N59">
        <v>495007.89</v>
      </c>
    </row>
    <row r="60" spans="1:14">
      <c r="A60" t="s">
        <v>24</v>
      </c>
      <c r="B60" t="s">
        <v>88</v>
      </c>
      <c r="C60" t="s">
        <v>34</v>
      </c>
      <c r="D60" t="s">
        <v>22</v>
      </c>
      <c r="E60" t="s">
        <v>27</v>
      </c>
      <c r="F60" s="1">
        <v>40913</v>
      </c>
      <c r="G60">
        <v>955357205</v>
      </c>
      <c r="H60" s="1">
        <v>40953</v>
      </c>
      <c r="I60">
        <v>282</v>
      </c>
      <c r="J60">
        <v>668.27</v>
      </c>
      <c r="K60">
        <v>502.54</v>
      </c>
      <c r="L60">
        <v>188452.14</v>
      </c>
      <c r="M60">
        <v>141716.28</v>
      </c>
      <c r="N60">
        <v>46735.86</v>
      </c>
    </row>
    <row r="61" spans="1:14">
      <c r="A61" t="s">
        <v>28</v>
      </c>
      <c r="B61" t="s">
        <v>69</v>
      </c>
      <c r="C61" t="s">
        <v>50</v>
      </c>
      <c r="D61" t="s">
        <v>17</v>
      </c>
      <c r="E61" t="s">
        <v>18</v>
      </c>
      <c r="F61" s="1">
        <v>41736</v>
      </c>
      <c r="G61">
        <v>259353148</v>
      </c>
      <c r="H61" s="1">
        <v>41748</v>
      </c>
      <c r="I61">
        <v>7215</v>
      </c>
      <c r="J61">
        <v>437.2</v>
      </c>
      <c r="K61">
        <v>263.33</v>
      </c>
      <c r="L61">
        <v>3154398</v>
      </c>
      <c r="M61">
        <v>1899925.95</v>
      </c>
      <c r="N61">
        <v>1254472.05</v>
      </c>
    </row>
    <row r="62" spans="1:14">
      <c r="A62" t="s">
        <v>14</v>
      </c>
      <c r="B62" t="s">
        <v>67</v>
      </c>
      <c r="C62" t="s">
        <v>21</v>
      </c>
      <c r="D62" t="s">
        <v>17</v>
      </c>
      <c r="E62" t="s">
        <v>18</v>
      </c>
      <c r="F62" s="1">
        <v>41434</v>
      </c>
      <c r="G62">
        <v>450563752</v>
      </c>
      <c r="H62" s="1">
        <v>41457</v>
      </c>
      <c r="I62">
        <v>682</v>
      </c>
      <c r="J62">
        <v>205.7</v>
      </c>
      <c r="K62">
        <v>117.11</v>
      </c>
      <c r="L62">
        <v>140287.4</v>
      </c>
      <c r="M62">
        <v>79869.02</v>
      </c>
      <c r="N62">
        <v>60418.38</v>
      </c>
    </row>
    <row r="63" spans="1:14">
      <c r="A63" t="s">
        <v>24</v>
      </c>
      <c r="B63" t="s">
        <v>89</v>
      </c>
      <c r="C63" t="s">
        <v>16</v>
      </c>
      <c r="D63" t="s">
        <v>22</v>
      </c>
      <c r="E63" t="s">
        <v>27</v>
      </c>
      <c r="F63" s="1">
        <v>41451</v>
      </c>
      <c r="G63">
        <v>569662845</v>
      </c>
      <c r="H63" s="1">
        <v>41456</v>
      </c>
      <c r="I63">
        <v>4750</v>
      </c>
      <c r="J63">
        <v>255.28</v>
      </c>
      <c r="K63">
        <v>159.41999999999999</v>
      </c>
      <c r="L63">
        <v>1212580</v>
      </c>
      <c r="M63">
        <v>757245</v>
      </c>
      <c r="N63">
        <v>455335</v>
      </c>
    </row>
    <row r="64" spans="1:14">
      <c r="A64" t="s">
        <v>28</v>
      </c>
      <c r="B64" t="s">
        <v>51</v>
      </c>
      <c r="C64" t="s">
        <v>26</v>
      </c>
      <c r="D64" t="s">
        <v>22</v>
      </c>
      <c r="E64" t="s">
        <v>35</v>
      </c>
      <c r="F64" s="1">
        <v>40854</v>
      </c>
      <c r="G64">
        <v>177636754</v>
      </c>
      <c r="H64" s="1">
        <v>40862</v>
      </c>
      <c r="I64">
        <v>5518</v>
      </c>
      <c r="J64">
        <v>651.21</v>
      </c>
      <c r="K64">
        <v>524.96</v>
      </c>
      <c r="L64">
        <v>3593376.78</v>
      </c>
      <c r="M64">
        <v>2896729.28</v>
      </c>
      <c r="N64">
        <v>696647.5</v>
      </c>
    </row>
    <row r="65" spans="1:14">
      <c r="A65" t="s">
        <v>71</v>
      </c>
      <c r="B65" t="s">
        <v>90</v>
      </c>
      <c r="C65" t="s">
        <v>44</v>
      </c>
      <c r="D65" t="s">
        <v>17</v>
      </c>
      <c r="E65" t="s">
        <v>18</v>
      </c>
      <c r="F65" s="1">
        <v>40481</v>
      </c>
      <c r="G65">
        <v>705784308</v>
      </c>
      <c r="H65" s="1">
        <v>40499</v>
      </c>
      <c r="I65">
        <v>6116</v>
      </c>
      <c r="J65">
        <v>109.28</v>
      </c>
      <c r="K65">
        <v>35.840000000000003</v>
      </c>
      <c r="L65">
        <v>668356.48</v>
      </c>
      <c r="M65">
        <v>219197.44</v>
      </c>
      <c r="N65">
        <v>449159.04</v>
      </c>
    </row>
    <row r="66" spans="1:14">
      <c r="A66" t="s">
        <v>19</v>
      </c>
      <c r="B66" t="s">
        <v>91</v>
      </c>
      <c r="C66" t="s">
        <v>50</v>
      </c>
      <c r="D66" t="s">
        <v>17</v>
      </c>
      <c r="E66" t="s">
        <v>18</v>
      </c>
      <c r="F66" s="1">
        <v>41560</v>
      </c>
      <c r="G66">
        <v>505716836</v>
      </c>
      <c r="H66" s="1">
        <v>41594</v>
      </c>
      <c r="I66">
        <v>1705</v>
      </c>
      <c r="J66">
        <v>437.2</v>
      </c>
      <c r="K66">
        <v>263.33</v>
      </c>
      <c r="L66">
        <v>745426</v>
      </c>
      <c r="M66">
        <v>448977.65</v>
      </c>
      <c r="N66">
        <v>296448.34999999998</v>
      </c>
    </row>
    <row r="67" spans="1:14">
      <c r="A67" t="s">
        <v>28</v>
      </c>
      <c r="B67" t="s">
        <v>31</v>
      </c>
      <c r="C67" t="s">
        <v>50</v>
      </c>
      <c r="D67" t="s">
        <v>17</v>
      </c>
      <c r="E67" t="s">
        <v>18</v>
      </c>
      <c r="F67" s="1">
        <v>41558</v>
      </c>
      <c r="G67">
        <v>699358165</v>
      </c>
      <c r="H67" s="1">
        <v>41603</v>
      </c>
      <c r="I67">
        <v>4477</v>
      </c>
      <c r="J67">
        <v>437.2</v>
      </c>
      <c r="K67">
        <v>263.33</v>
      </c>
      <c r="L67">
        <v>1957344.4</v>
      </c>
      <c r="M67">
        <v>1178928.4099999999</v>
      </c>
      <c r="N67">
        <v>778415.99</v>
      </c>
    </row>
    <row r="68" spans="1:14">
      <c r="A68" t="s">
        <v>28</v>
      </c>
      <c r="B68" t="s">
        <v>92</v>
      </c>
      <c r="C68" t="s">
        <v>39</v>
      </c>
      <c r="D68" t="s">
        <v>17</v>
      </c>
      <c r="E68" t="s">
        <v>27</v>
      </c>
      <c r="F68" s="1">
        <v>41098</v>
      </c>
      <c r="G68">
        <v>228944623</v>
      </c>
      <c r="H68" s="1">
        <v>41099</v>
      </c>
      <c r="I68">
        <v>8656</v>
      </c>
      <c r="J68">
        <v>81.73</v>
      </c>
      <c r="K68">
        <v>56.67</v>
      </c>
      <c r="L68">
        <v>707454.88</v>
      </c>
      <c r="M68">
        <v>490535.52</v>
      </c>
      <c r="N68">
        <v>216919.36</v>
      </c>
    </row>
    <row r="69" spans="1:14">
      <c r="A69" t="s">
        <v>19</v>
      </c>
      <c r="B69" t="s">
        <v>93</v>
      </c>
      <c r="C69" t="s">
        <v>44</v>
      </c>
      <c r="D69" t="s">
        <v>17</v>
      </c>
      <c r="E69" t="s">
        <v>35</v>
      </c>
      <c r="F69" s="1">
        <v>42576</v>
      </c>
      <c r="G69">
        <v>807025039</v>
      </c>
      <c r="H69" s="1">
        <v>42620</v>
      </c>
      <c r="I69">
        <v>5498</v>
      </c>
      <c r="J69">
        <v>109.28</v>
      </c>
      <c r="K69">
        <v>35.840000000000003</v>
      </c>
      <c r="L69">
        <v>600821.43999999994</v>
      </c>
      <c r="M69">
        <v>197048.32000000001</v>
      </c>
      <c r="N69">
        <v>403773.12</v>
      </c>
    </row>
    <row r="70" spans="1:14">
      <c r="A70" t="s">
        <v>24</v>
      </c>
      <c r="B70" t="s">
        <v>94</v>
      </c>
      <c r="C70" t="s">
        <v>26</v>
      </c>
      <c r="D70" t="s">
        <v>17</v>
      </c>
      <c r="E70" t="s">
        <v>18</v>
      </c>
      <c r="F70" s="1">
        <v>40475</v>
      </c>
      <c r="G70">
        <v>166460740</v>
      </c>
      <c r="H70" s="1">
        <v>40499</v>
      </c>
      <c r="I70">
        <v>8287</v>
      </c>
      <c r="J70">
        <v>651.21</v>
      </c>
      <c r="K70">
        <v>524.96</v>
      </c>
      <c r="L70">
        <v>5396577.2699999996</v>
      </c>
      <c r="M70">
        <v>4350343.5199999996</v>
      </c>
      <c r="N70">
        <v>1046233.75</v>
      </c>
    </row>
    <row r="71" spans="1:14">
      <c r="A71" t="s">
        <v>28</v>
      </c>
      <c r="B71" t="s">
        <v>95</v>
      </c>
      <c r="C71" t="s">
        <v>44</v>
      </c>
      <c r="D71" t="s">
        <v>17</v>
      </c>
      <c r="E71" t="s">
        <v>27</v>
      </c>
      <c r="F71" s="1">
        <v>42119</v>
      </c>
      <c r="G71">
        <v>610425555</v>
      </c>
      <c r="H71" s="1">
        <v>42152</v>
      </c>
      <c r="I71">
        <v>7342</v>
      </c>
      <c r="J71">
        <v>109.28</v>
      </c>
      <c r="K71">
        <v>35.840000000000003</v>
      </c>
      <c r="L71">
        <v>802333.76</v>
      </c>
      <c r="M71">
        <v>263137.28000000003</v>
      </c>
      <c r="N71">
        <v>539196.48</v>
      </c>
    </row>
    <row r="72" spans="1:14">
      <c r="A72" t="s">
        <v>41</v>
      </c>
      <c r="B72" t="s">
        <v>53</v>
      </c>
      <c r="C72" t="s">
        <v>26</v>
      </c>
      <c r="D72" t="s">
        <v>22</v>
      </c>
      <c r="E72" t="s">
        <v>35</v>
      </c>
      <c r="F72" s="1">
        <v>41387</v>
      </c>
      <c r="G72">
        <v>462405812</v>
      </c>
      <c r="H72" s="1">
        <v>41414</v>
      </c>
      <c r="I72">
        <v>5010</v>
      </c>
      <c r="J72">
        <v>651.21</v>
      </c>
      <c r="K72">
        <v>524.96</v>
      </c>
      <c r="L72">
        <v>3262562.1</v>
      </c>
      <c r="M72">
        <v>2630049.6</v>
      </c>
      <c r="N72">
        <v>632512.5</v>
      </c>
    </row>
    <row r="73" spans="1:14">
      <c r="A73" t="s">
        <v>71</v>
      </c>
      <c r="B73" t="s">
        <v>90</v>
      </c>
      <c r="C73" t="s">
        <v>30</v>
      </c>
      <c r="D73" t="s">
        <v>22</v>
      </c>
      <c r="E73" t="s">
        <v>27</v>
      </c>
      <c r="F73" s="1">
        <v>42230</v>
      </c>
      <c r="G73">
        <v>816200339</v>
      </c>
      <c r="H73" s="1">
        <v>42277</v>
      </c>
      <c r="I73">
        <v>673</v>
      </c>
      <c r="J73">
        <v>9.33</v>
      </c>
      <c r="K73">
        <v>6.92</v>
      </c>
      <c r="L73">
        <v>6279.09</v>
      </c>
      <c r="M73">
        <v>4657.16</v>
      </c>
      <c r="N73">
        <v>1621.93</v>
      </c>
    </row>
    <row r="74" spans="1:14">
      <c r="A74" t="s">
        <v>28</v>
      </c>
      <c r="B74" t="s">
        <v>96</v>
      </c>
      <c r="C74" t="s">
        <v>52</v>
      </c>
      <c r="D74" t="s">
        <v>22</v>
      </c>
      <c r="E74" t="s">
        <v>23</v>
      </c>
      <c r="F74" s="1">
        <v>40689</v>
      </c>
      <c r="G74">
        <v>585920464</v>
      </c>
      <c r="H74" s="1">
        <v>40739</v>
      </c>
      <c r="I74">
        <v>5741</v>
      </c>
      <c r="J74">
        <v>47.45</v>
      </c>
      <c r="K74">
        <v>31.79</v>
      </c>
      <c r="L74">
        <v>272410.45</v>
      </c>
      <c r="M74">
        <v>182506.39</v>
      </c>
      <c r="N74">
        <v>89904.06</v>
      </c>
    </row>
    <row r="75" spans="1:14">
      <c r="A75" t="s">
        <v>28</v>
      </c>
      <c r="B75" t="s">
        <v>69</v>
      </c>
      <c r="C75" t="s">
        <v>21</v>
      </c>
      <c r="D75" t="s">
        <v>22</v>
      </c>
      <c r="E75" t="s">
        <v>18</v>
      </c>
      <c r="F75" s="1">
        <v>42875</v>
      </c>
      <c r="G75">
        <v>555990016</v>
      </c>
      <c r="H75" s="1">
        <v>42903</v>
      </c>
      <c r="I75">
        <v>8656</v>
      </c>
      <c r="J75">
        <v>205.7</v>
      </c>
      <c r="K75">
        <v>117.11</v>
      </c>
      <c r="L75">
        <v>1780539.2</v>
      </c>
      <c r="M75">
        <v>1013704.16</v>
      </c>
      <c r="N75">
        <v>766835.04</v>
      </c>
    </row>
    <row r="76" spans="1:14">
      <c r="A76" t="s">
        <v>71</v>
      </c>
      <c r="B76" t="s">
        <v>97</v>
      </c>
      <c r="C76" t="s">
        <v>50</v>
      </c>
      <c r="D76" t="s">
        <v>17</v>
      </c>
      <c r="E76" t="s">
        <v>27</v>
      </c>
      <c r="F76" s="1">
        <v>41460</v>
      </c>
      <c r="G76">
        <v>231145322</v>
      </c>
      <c r="H76" s="1">
        <v>41502</v>
      </c>
      <c r="I76">
        <v>9892</v>
      </c>
      <c r="J76">
        <v>437.2</v>
      </c>
      <c r="K76">
        <v>263.33</v>
      </c>
      <c r="L76">
        <v>4324782.4000000004</v>
      </c>
      <c r="M76">
        <v>2604860.36</v>
      </c>
      <c r="N76">
        <v>1719922.04</v>
      </c>
    </row>
    <row r="77" spans="1:14">
      <c r="A77" t="s">
        <v>98</v>
      </c>
      <c r="B77" t="s">
        <v>99</v>
      </c>
      <c r="C77" t="s">
        <v>34</v>
      </c>
      <c r="D77" t="s">
        <v>17</v>
      </c>
      <c r="E77" t="s">
        <v>23</v>
      </c>
      <c r="F77" s="1">
        <v>41949</v>
      </c>
      <c r="G77">
        <v>986435210</v>
      </c>
      <c r="H77" s="1">
        <v>41985</v>
      </c>
      <c r="I77">
        <v>6954</v>
      </c>
      <c r="J77">
        <v>668.27</v>
      </c>
      <c r="K77">
        <v>502.54</v>
      </c>
      <c r="L77">
        <v>4647149.58</v>
      </c>
      <c r="M77">
        <v>3494663.16</v>
      </c>
      <c r="N77">
        <v>1152486.42</v>
      </c>
    </row>
    <row r="78" spans="1:14">
      <c r="A78" t="s">
        <v>14</v>
      </c>
      <c r="B78" t="s">
        <v>100</v>
      </c>
      <c r="C78" t="s">
        <v>52</v>
      </c>
      <c r="D78" t="s">
        <v>22</v>
      </c>
      <c r="E78" t="s">
        <v>23</v>
      </c>
      <c r="F78" s="1">
        <v>41940</v>
      </c>
      <c r="G78">
        <v>217221009</v>
      </c>
      <c r="H78" s="1">
        <v>41958</v>
      </c>
      <c r="I78">
        <v>9379</v>
      </c>
      <c r="J78">
        <v>47.45</v>
      </c>
      <c r="K78">
        <v>31.79</v>
      </c>
      <c r="L78">
        <v>445033.55</v>
      </c>
      <c r="M78">
        <v>298158.40999999997</v>
      </c>
      <c r="N78">
        <v>146875.14000000001</v>
      </c>
    </row>
    <row r="79" spans="1:14">
      <c r="A79" t="s">
        <v>41</v>
      </c>
      <c r="B79" t="s">
        <v>101</v>
      </c>
      <c r="C79" t="s">
        <v>37</v>
      </c>
      <c r="D79" t="s">
        <v>17</v>
      </c>
      <c r="E79" t="s">
        <v>23</v>
      </c>
      <c r="F79" s="1">
        <v>40801</v>
      </c>
      <c r="G79">
        <v>789176547</v>
      </c>
      <c r="H79" s="1">
        <v>40839</v>
      </c>
      <c r="I79">
        <v>3732</v>
      </c>
      <c r="J79">
        <v>154.06</v>
      </c>
      <c r="K79">
        <v>90.93</v>
      </c>
      <c r="L79">
        <v>574951.92000000004</v>
      </c>
      <c r="M79">
        <v>339350.76</v>
      </c>
      <c r="N79">
        <v>235601.16</v>
      </c>
    </row>
    <row r="80" spans="1:14">
      <c r="A80" t="s">
        <v>24</v>
      </c>
      <c r="B80" t="s">
        <v>102</v>
      </c>
      <c r="C80" t="s">
        <v>16</v>
      </c>
      <c r="D80" t="s">
        <v>17</v>
      </c>
      <c r="E80" t="s">
        <v>18</v>
      </c>
      <c r="F80" s="1">
        <v>41058</v>
      </c>
      <c r="G80">
        <v>688288152</v>
      </c>
      <c r="H80" s="1">
        <v>41062</v>
      </c>
      <c r="I80">
        <v>8614</v>
      </c>
      <c r="J80">
        <v>255.28</v>
      </c>
      <c r="K80">
        <v>159.41999999999999</v>
      </c>
      <c r="L80">
        <v>2198981.92</v>
      </c>
      <c r="M80">
        <v>1373243.88</v>
      </c>
      <c r="N80">
        <v>825738.04</v>
      </c>
    </row>
    <row r="81" spans="1:14">
      <c r="A81" t="s">
        <v>14</v>
      </c>
      <c r="B81" t="s">
        <v>103</v>
      </c>
      <c r="C81" t="s">
        <v>50</v>
      </c>
      <c r="D81" t="s">
        <v>22</v>
      </c>
      <c r="E81" t="s">
        <v>18</v>
      </c>
      <c r="F81" s="1">
        <v>41475</v>
      </c>
      <c r="G81">
        <v>670854651</v>
      </c>
      <c r="H81" s="1">
        <v>41493</v>
      </c>
      <c r="I81">
        <v>9654</v>
      </c>
      <c r="J81">
        <v>437.2</v>
      </c>
      <c r="K81">
        <v>263.33</v>
      </c>
      <c r="L81">
        <v>4220728.8</v>
      </c>
      <c r="M81">
        <v>2542187.8199999998</v>
      </c>
      <c r="N81">
        <v>1678540.98</v>
      </c>
    </row>
    <row r="82" spans="1:14">
      <c r="A82" t="s">
        <v>24</v>
      </c>
      <c r="B82" t="s">
        <v>104</v>
      </c>
      <c r="C82" t="s">
        <v>34</v>
      </c>
      <c r="D82" t="s">
        <v>17</v>
      </c>
      <c r="E82" t="s">
        <v>27</v>
      </c>
      <c r="F82" s="1">
        <v>41203</v>
      </c>
      <c r="G82">
        <v>213487374</v>
      </c>
      <c r="H82" s="1">
        <v>41243</v>
      </c>
      <c r="I82">
        <v>4513</v>
      </c>
      <c r="J82">
        <v>668.27</v>
      </c>
      <c r="K82">
        <v>502.54</v>
      </c>
      <c r="L82">
        <v>3015902.51</v>
      </c>
      <c r="M82">
        <v>2267963.02</v>
      </c>
      <c r="N82">
        <v>747939.49</v>
      </c>
    </row>
    <row r="83" spans="1:14">
      <c r="A83" t="s">
        <v>71</v>
      </c>
      <c r="B83" t="s">
        <v>105</v>
      </c>
      <c r="C83" t="s">
        <v>44</v>
      </c>
      <c r="D83" t="s">
        <v>22</v>
      </c>
      <c r="E83" t="s">
        <v>27</v>
      </c>
      <c r="F83" s="1">
        <v>41170</v>
      </c>
      <c r="G83">
        <v>663110148</v>
      </c>
      <c r="H83" s="1">
        <v>41190</v>
      </c>
      <c r="I83">
        <v>7884</v>
      </c>
      <c r="J83">
        <v>109.28</v>
      </c>
      <c r="K83">
        <v>35.840000000000003</v>
      </c>
      <c r="L83">
        <v>861563.52</v>
      </c>
      <c r="M83">
        <v>282562.56</v>
      </c>
      <c r="N83">
        <v>579000.96</v>
      </c>
    </row>
    <row r="84" spans="1:14">
      <c r="A84" t="s">
        <v>71</v>
      </c>
      <c r="B84" t="s">
        <v>106</v>
      </c>
      <c r="C84" t="s">
        <v>50</v>
      </c>
      <c r="D84" t="s">
        <v>22</v>
      </c>
      <c r="E84" t="s">
        <v>18</v>
      </c>
      <c r="F84" s="1">
        <v>42689</v>
      </c>
      <c r="G84">
        <v>286959302</v>
      </c>
      <c r="H84" s="1">
        <v>42712</v>
      </c>
      <c r="I84">
        <v>6489</v>
      </c>
      <c r="J84">
        <v>437.2</v>
      </c>
      <c r="K84">
        <v>263.33</v>
      </c>
      <c r="L84">
        <v>2836990.8</v>
      </c>
      <c r="M84">
        <v>1708748.37</v>
      </c>
      <c r="N84">
        <v>1128242.43</v>
      </c>
    </row>
    <row r="85" spans="1:14">
      <c r="A85" t="s">
        <v>28</v>
      </c>
      <c r="B85" t="s">
        <v>107</v>
      </c>
      <c r="C85" t="s">
        <v>58</v>
      </c>
      <c r="D85" t="s">
        <v>22</v>
      </c>
      <c r="E85" t="s">
        <v>27</v>
      </c>
      <c r="F85" s="1">
        <v>40547</v>
      </c>
      <c r="G85">
        <v>122583663</v>
      </c>
      <c r="H85" s="1">
        <v>40548</v>
      </c>
      <c r="I85">
        <v>4085</v>
      </c>
      <c r="J85">
        <v>152.58000000000001</v>
      </c>
      <c r="K85">
        <v>97.44</v>
      </c>
      <c r="L85">
        <v>623289.30000000005</v>
      </c>
      <c r="M85">
        <v>398042.4</v>
      </c>
      <c r="N85">
        <v>225246.9</v>
      </c>
    </row>
    <row r="86" spans="1:14">
      <c r="A86" t="s">
        <v>28</v>
      </c>
      <c r="B86" t="s">
        <v>108</v>
      </c>
      <c r="C86" t="s">
        <v>37</v>
      </c>
      <c r="D86" t="s">
        <v>22</v>
      </c>
      <c r="E86" t="s">
        <v>27</v>
      </c>
      <c r="F86" s="1">
        <v>40986</v>
      </c>
      <c r="G86">
        <v>827844560</v>
      </c>
      <c r="H86" s="1">
        <v>41006</v>
      </c>
      <c r="I86">
        <v>6457</v>
      </c>
      <c r="J86">
        <v>154.06</v>
      </c>
      <c r="K86">
        <v>90.93</v>
      </c>
      <c r="L86">
        <v>994765.42</v>
      </c>
      <c r="M86">
        <v>587135.01</v>
      </c>
      <c r="N86">
        <v>407630.41</v>
      </c>
    </row>
    <row r="87" spans="1:14">
      <c r="A87" t="s">
        <v>98</v>
      </c>
      <c r="B87" t="s">
        <v>99</v>
      </c>
      <c r="C87" t="s">
        <v>39</v>
      </c>
      <c r="D87" t="s">
        <v>17</v>
      </c>
      <c r="E87" t="s">
        <v>27</v>
      </c>
      <c r="F87" s="1">
        <v>40956</v>
      </c>
      <c r="G87">
        <v>430915820</v>
      </c>
      <c r="H87" s="1">
        <v>40988</v>
      </c>
      <c r="I87">
        <v>6422</v>
      </c>
      <c r="J87">
        <v>81.73</v>
      </c>
      <c r="K87">
        <v>56.67</v>
      </c>
      <c r="L87">
        <v>524870.06000000006</v>
      </c>
      <c r="M87">
        <v>363934.74</v>
      </c>
      <c r="N87">
        <v>160935.32</v>
      </c>
    </row>
    <row r="88" spans="1:14">
      <c r="A88" t="s">
        <v>28</v>
      </c>
      <c r="B88" t="s">
        <v>29</v>
      </c>
      <c r="C88" t="s">
        <v>52</v>
      </c>
      <c r="D88" t="s">
        <v>17</v>
      </c>
      <c r="E88" t="s">
        <v>23</v>
      </c>
      <c r="F88" s="1">
        <v>40559</v>
      </c>
      <c r="G88">
        <v>180283772</v>
      </c>
      <c r="H88" s="1">
        <v>40564</v>
      </c>
      <c r="I88">
        <v>8829</v>
      </c>
      <c r="J88">
        <v>47.45</v>
      </c>
      <c r="K88">
        <v>31.79</v>
      </c>
      <c r="L88">
        <v>418936.05</v>
      </c>
      <c r="M88">
        <v>280673.90999999997</v>
      </c>
      <c r="N88">
        <v>138262.14000000001</v>
      </c>
    </row>
    <row r="89" spans="1:14">
      <c r="A89" t="s">
        <v>28</v>
      </c>
      <c r="B89" t="s">
        <v>64</v>
      </c>
      <c r="C89" t="s">
        <v>16</v>
      </c>
      <c r="D89" t="s">
        <v>17</v>
      </c>
      <c r="E89" t="s">
        <v>35</v>
      </c>
      <c r="F89" s="1">
        <v>41673</v>
      </c>
      <c r="G89">
        <v>494747245</v>
      </c>
      <c r="H89" s="1">
        <v>41718</v>
      </c>
      <c r="I89">
        <v>5559</v>
      </c>
      <c r="J89">
        <v>255.28</v>
      </c>
      <c r="K89">
        <v>159.41999999999999</v>
      </c>
      <c r="L89">
        <v>1419101.52</v>
      </c>
      <c r="M89">
        <v>886215.78</v>
      </c>
      <c r="N89">
        <v>532885.74</v>
      </c>
    </row>
    <row r="90" spans="1:14">
      <c r="A90" t="s">
        <v>71</v>
      </c>
      <c r="B90" t="s">
        <v>109</v>
      </c>
      <c r="C90" t="s">
        <v>30</v>
      </c>
      <c r="D90" t="s">
        <v>22</v>
      </c>
      <c r="E90" t="s">
        <v>35</v>
      </c>
      <c r="F90" s="1">
        <v>41029</v>
      </c>
      <c r="G90">
        <v>513417565</v>
      </c>
      <c r="H90" s="1">
        <v>41047</v>
      </c>
      <c r="I90">
        <v>522</v>
      </c>
      <c r="J90">
        <v>9.33</v>
      </c>
      <c r="K90">
        <v>6.92</v>
      </c>
      <c r="L90">
        <v>4870.26</v>
      </c>
      <c r="M90">
        <v>3612.24</v>
      </c>
      <c r="N90">
        <v>1258.02</v>
      </c>
    </row>
    <row r="91" spans="1:14">
      <c r="A91" t="s">
        <v>24</v>
      </c>
      <c r="B91" t="s">
        <v>110</v>
      </c>
      <c r="C91" t="s">
        <v>52</v>
      </c>
      <c r="D91" t="s">
        <v>17</v>
      </c>
      <c r="E91" t="s">
        <v>23</v>
      </c>
      <c r="F91" s="1">
        <v>42666</v>
      </c>
      <c r="G91">
        <v>345718562</v>
      </c>
      <c r="H91" s="1">
        <v>42699</v>
      </c>
      <c r="I91">
        <v>4660</v>
      </c>
      <c r="J91">
        <v>47.45</v>
      </c>
      <c r="K91">
        <v>31.79</v>
      </c>
      <c r="L91">
        <v>221117</v>
      </c>
      <c r="M91">
        <v>148141.4</v>
      </c>
      <c r="N91">
        <v>72975.600000000006</v>
      </c>
    </row>
    <row r="92" spans="1:14">
      <c r="A92" t="s">
        <v>28</v>
      </c>
      <c r="B92" t="s">
        <v>84</v>
      </c>
      <c r="C92" t="s">
        <v>26</v>
      </c>
      <c r="D92" t="s">
        <v>17</v>
      </c>
      <c r="E92" t="s">
        <v>18</v>
      </c>
      <c r="F92" s="1">
        <v>42710</v>
      </c>
      <c r="G92">
        <v>621386563</v>
      </c>
      <c r="H92" s="1">
        <v>42718</v>
      </c>
      <c r="I92">
        <v>948</v>
      </c>
      <c r="J92">
        <v>651.21</v>
      </c>
      <c r="K92">
        <v>524.96</v>
      </c>
      <c r="L92">
        <v>617347.07999999996</v>
      </c>
      <c r="M92">
        <v>497662.08</v>
      </c>
      <c r="N92">
        <v>119685</v>
      </c>
    </row>
    <row r="93" spans="1:14">
      <c r="A93" t="s">
        <v>14</v>
      </c>
      <c r="B93" t="s">
        <v>67</v>
      </c>
      <c r="C93" t="s">
        <v>52</v>
      </c>
      <c r="D93" t="s">
        <v>17</v>
      </c>
      <c r="E93" t="s">
        <v>18</v>
      </c>
      <c r="F93" s="1">
        <v>41827</v>
      </c>
      <c r="G93">
        <v>240470397</v>
      </c>
      <c r="H93" s="1">
        <v>41831</v>
      </c>
      <c r="I93">
        <v>9389</v>
      </c>
      <c r="J93">
        <v>47.45</v>
      </c>
      <c r="K93">
        <v>31.79</v>
      </c>
      <c r="L93">
        <v>445508.05</v>
      </c>
      <c r="M93">
        <v>298476.31</v>
      </c>
      <c r="N93">
        <v>147031.74</v>
      </c>
    </row>
    <row r="94" spans="1:14">
      <c r="A94" t="s">
        <v>71</v>
      </c>
      <c r="B94" t="s">
        <v>75</v>
      </c>
      <c r="C94" t="s">
        <v>26</v>
      </c>
      <c r="D94" t="s">
        <v>22</v>
      </c>
      <c r="E94" t="s">
        <v>35</v>
      </c>
      <c r="F94" s="1">
        <v>41073</v>
      </c>
      <c r="G94">
        <v>423331391</v>
      </c>
      <c r="H94" s="1">
        <v>41114</v>
      </c>
      <c r="I94">
        <v>2021</v>
      </c>
      <c r="J94">
        <v>651.21</v>
      </c>
      <c r="K94">
        <v>524.96</v>
      </c>
      <c r="L94">
        <v>1316095.4099999999</v>
      </c>
      <c r="M94">
        <v>1060944.1599999999</v>
      </c>
      <c r="N94">
        <v>255151.25</v>
      </c>
    </row>
    <row r="95" spans="1:14">
      <c r="A95" t="s">
        <v>24</v>
      </c>
      <c r="B95" t="s">
        <v>111</v>
      </c>
      <c r="C95" t="s">
        <v>50</v>
      </c>
      <c r="D95" t="s">
        <v>22</v>
      </c>
      <c r="E95" t="s">
        <v>18</v>
      </c>
      <c r="F95" s="1">
        <v>40508</v>
      </c>
      <c r="G95">
        <v>660643374</v>
      </c>
      <c r="H95" s="1">
        <v>40537</v>
      </c>
      <c r="I95">
        <v>7910</v>
      </c>
      <c r="J95">
        <v>437.2</v>
      </c>
      <c r="K95">
        <v>263.33</v>
      </c>
      <c r="L95">
        <v>3458252</v>
      </c>
      <c r="M95">
        <v>2082940.3</v>
      </c>
      <c r="N95">
        <v>1375311.7</v>
      </c>
    </row>
    <row r="96" spans="1:14">
      <c r="A96" t="s">
        <v>19</v>
      </c>
      <c r="B96" t="s">
        <v>112</v>
      </c>
      <c r="C96" t="s">
        <v>52</v>
      </c>
      <c r="D96" t="s">
        <v>17</v>
      </c>
      <c r="E96" t="s">
        <v>23</v>
      </c>
      <c r="F96" s="1">
        <v>40582</v>
      </c>
      <c r="G96">
        <v>963392674</v>
      </c>
      <c r="H96" s="1">
        <v>40623</v>
      </c>
      <c r="I96">
        <v>8156</v>
      </c>
      <c r="J96">
        <v>47.45</v>
      </c>
      <c r="K96">
        <v>31.79</v>
      </c>
      <c r="L96">
        <v>387002.2</v>
      </c>
      <c r="M96">
        <v>259279.24</v>
      </c>
      <c r="N96">
        <v>127722.96</v>
      </c>
    </row>
    <row r="97" spans="1:14">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row>
    <row r="98" spans="1:14">
      <c r="A98" t="s">
        <v>41</v>
      </c>
      <c r="B98" t="s">
        <v>113</v>
      </c>
      <c r="C98" t="s">
        <v>30</v>
      </c>
      <c r="D98" t="s">
        <v>17</v>
      </c>
      <c r="E98" t="s">
        <v>27</v>
      </c>
      <c r="F98" s="1">
        <v>40858</v>
      </c>
      <c r="G98">
        <v>810711038</v>
      </c>
      <c r="H98" s="1">
        <v>40905</v>
      </c>
      <c r="I98">
        <v>6267</v>
      </c>
      <c r="J98">
        <v>9.33</v>
      </c>
      <c r="K98">
        <v>6.92</v>
      </c>
      <c r="L98">
        <v>58471.11</v>
      </c>
      <c r="M98">
        <v>43367.64</v>
      </c>
      <c r="N98">
        <v>15103.47</v>
      </c>
    </row>
    <row r="99" spans="1:14">
      <c r="A99" t="s">
        <v>28</v>
      </c>
      <c r="B99" t="s">
        <v>84</v>
      </c>
      <c r="C99" t="s">
        <v>37</v>
      </c>
      <c r="D99" t="s">
        <v>17</v>
      </c>
      <c r="E99" t="s">
        <v>23</v>
      </c>
      <c r="F99" s="1">
        <v>42522</v>
      </c>
      <c r="G99">
        <v>728815257</v>
      </c>
      <c r="H99" s="1">
        <v>42550</v>
      </c>
      <c r="I99">
        <v>1485</v>
      </c>
      <c r="J99">
        <v>154.06</v>
      </c>
      <c r="K99">
        <v>90.93</v>
      </c>
      <c r="L99">
        <v>228779.1</v>
      </c>
      <c r="M99">
        <v>135031.04999999999</v>
      </c>
      <c r="N99">
        <v>93748.05</v>
      </c>
    </row>
    <row r="100" spans="1:14">
      <c r="A100" t="s">
        <v>98</v>
      </c>
      <c r="B100" t="s">
        <v>99</v>
      </c>
      <c r="C100" t="s">
        <v>39</v>
      </c>
      <c r="D100" t="s">
        <v>17</v>
      </c>
      <c r="E100" t="s">
        <v>35</v>
      </c>
      <c r="F100" s="1">
        <v>42215</v>
      </c>
      <c r="G100">
        <v>559427106</v>
      </c>
      <c r="H100" s="1">
        <v>42224</v>
      </c>
      <c r="I100">
        <v>5767</v>
      </c>
      <c r="J100">
        <v>81.73</v>
      </c>
      <c r="K100">
        <v>56.67</v>
      </c>
      <c r="L100">
        <v>471336.91</v>
      </c>
      <c r="M100">
        <v>326815.89</v>
      </c>
      <c r="N100">
        <v>144521.01999999999</v>
      </c>
    </row>
    <row r="101" spans="1:14">
      <c r="A101" t="s">
        <v>28</v>
      </c>
      <c r="B101" t="s">
        <v>114</v>
      </c>
      <c r="C101" t="s">
        <v>34</v>
      </c>
      <c r="D101" t="s">
        <v>17</v>
      </c>
      <c r="E101" t="s">
        <v>27</v>
      </c>
      <c r="F101" s="1">
        <v>40949</v>
      </c>
      <c r="G101">
        <v>665095412</v>
      </c>
      <c r="H101" s="1">
        <v>40954</v>
      </c>
      <c r="I101">
        <v>5367</v>
      </c>
      <c r="J101">
        <v>668.27</v>
      </c>
      <c r="K101">
        <v>502.54</v>
      </c>
      <c r="L101">
        <v>3586605.09</v>
      </c>
      <c r="M101">
        <v>2697132.18</v>
      </c>
      <c r="N101">
        <v>889472.91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96E6-A6F5-44C8-A1D3-F565ED6D0D40}">
  <dimension ref="A1:M101"/>
  <sheetViews>
    <sheetView zoomScaleNormal="100" workbookViewId="0"/>
  </sheetViews>
  <sheetFormatPr defaultRowHeight="14.25"/>
  <cols>
    <col min="1" max="1" width="32.25" bestFit="1" customWidth="1"/>
    <col min="2" max="2" width="31.25" bestFit="1" customWidth="1"/>
    <col min="3" max="3" width="14.25" bestFit="1" customWidth="1"/>
    <col min="4" max="4" width="16.25" bestFit="1" customWidth="1"/>
    <col min="5" max="5" width="13.125" bestFit="1" customWidth="1"/>
    <col min="6" max="6" width="20.25" bestFit="1" customWidth="1"/>
    <col min="7" max="7" width="10.875" bestFit="1" customWidth="1"/>
    <col min="8" max="8" width="12.375" bestFit="1" customWidth="1"/>
    <col min="9" max="9" width="12" bestFit="1" customWidth="1"/>
    <col min="10" max="10" width="16.25" bestFit="1" customWidth="1"/>
    <col min="11" max="11" width="12.375" bestFit="1" customWidth="1"/>
    <col min="12" max="12" width="13.125" bestFit="1" customWidth="1"/>
  </cols>
  <sheetData>
    <row r="1" spans="1:13">
      <c r="A1" t="s">
        <v>0</v>
      </c>
      <c r="B1" t="s">
        <v>1</v>
      </c>
      <c r="C1" t="s">
        <v>2</v>
      </c>
      <c r="D1" t="s">
        <v>3</v>
      </c>
      <c r="E1" t="s">
        <v>5</v>
      </c>
      <c r="F1" t="s">
        <v>122</v>
      </c>
      <c r="G1" t="s">
        <v>115</v>
      </c>
      <c r="H1" t="s">
        <v>6</v>
      </c>
      <c r="I1" t="s">
        <v>8</v>
      </c>
      <c r="J1" t="s">
        <v>10</v>
      </c>
      <c r="K1" t="s">
        <v>11</v>
      </c>
      <c r="L1" t="s">
        <v>12</v>
      </c>
      <c r="M1" t="s">
        <v>13</v>
      </c>
    </row>
    <row r="2" spans="1:13">
      <c r="A2" t="s">
        <v>14</v>
      </c>
      <c r="B2" t="s">
        <v>15</v>
      </c>
      <c r="C2" t="s">
        <v>16</v>
      </c>
      <c r="D2" t="s">
        <v>17</v>
      </c>
      <c r="E2" s="1">
        <v>40326</v>
      </c>
      <c r="F2" s="1" t="str">
        <f>TEXT(Table13[[#This Row],[Order Date]],"YYYY")</f>
        <v>2010</v>
      </c>
      <c r="G2" s="1" t="str">
        <f>TEXT(Table13[[#This Row],[Order Date]],"mmm")</f>
        <v>May</v>
      </c>
      <c r="H2">
        <v>669165933</v>
      </c>
      <c r="I2">
        <v>9925</v>
      </c>
      <c r="J2">
        <v>159.41999999999999</v>
      </c>
      <c r="K2">
        <v>2533654</v>
      </c>
      <c r="L2">
        <v>1582243.5</v>
      </c>
      <c r="M2">
        <v>951410.5</v>
      </c>
    </row>
    <row r="3" spans="1:13">
      <c r="A3" t="s">
        <v>19</v>
      </c>
      <c r="B3" t="s">
        <v>20</v>
      </c>
      <c r="C3" t="s">
        <v>21</v>
      </c>
      <c r="D3" t="s">
        <v>22</v>
      </c>
      <c r="E3" s="1">
        <v>41143</v>
      </c>
      <c r="F3" s="1" t="str">
        <f>TEXT(Table13[[#This Row],[Order Date]],"YYYY")</f>
        <v>2012</v>
      </c>
      <c r="G3" s="1" t="str">
        <f>TEXT(Table13[[#This Row],[Order Date]],"mmm")</f>
        <v>Aug</v>
      </c>
      <c r="H3">
        <v>963881480</v>
      </c>
      <c r="I3">
        <v>2804</v>
      </c>
      <c r="J3">
        <v>117.11</v>
      </c>
      <c r="K3">
        <v>576782.80000000005</v>
      </c>
      <c r="L3">
        <v>328376.44</v>
      </c>
      <c r="M3">
        <v>248406.36</v>
      </c>
    </row>
    <row r="4" spans="1:13">
      <c r="A4" t="s">
        <v>24</v>
      </c>
      <c r="B4" t="s">
        <v>25</v>
      </c>
      <c r="C4" t="s">
        <v>26</v>
      </c>
      <c r="D4" t="s">
        <v>17</v>
      </c>
      <c r="E4" s="1">
        <v>41761</v>
      </c>
      <c r="F4" s="1" t="str">
        <f>TEXT(Table13[[#This Row],[Order Date]],"YYYY")</f>
        <v>2014</v>
      </c>
      <c r="G4" s="1" t="str">
        <f>TEXT(Table13[[#This Row],[Order Date]],"mmm")</f>
        <v>May</v>
      </c>
      <c r="H4">
        <v>341417157</v>
      </c>
      <c r="I4">
        <v>1779</v>
      </c>
      <c r="J4">
        <v>524.96</v>
      </c>
      <c r="K4">
        <v>1158502.5900000001</v>
      </c>
      <c r="L4">
        <v>933903.84</v>
      </c>
      <c r="M4">
        <v>224598.75</v>
      </c>
    </row>
    <row r="5" spans="1:13">
      <c r="A5" t="s">
        <v>28</v>
      </c>
      <c r="B5" t="s">
        <v>29</v>
      </c>
      <c r="C5" t="s">
        <v>30</v>
      </c>
      <c r="D5" t="s">
        <v>22</v>
      </c>
      <c r="E5" s="1">
        <v>41810</v>
      </c>
      <c r="F5" s="1" t="str">
        <f>TEXT(Table13[[#This Row],[Order Date]],"YYYY")</f>
        <v>2014</v>
      </c>
      <c r="G5" s="1" t="str">
        <f>TEXT(Table13[[#This Row],[Order Date]],"mmm")</f>
        <v>Jun</v>
      </c>
      <c r="H5">
        <v>514321792</v>
      </c>
      <c r="I5">
        <v>8102</v>
      </c>
      <c r="J5">
        <v>6.92</v>
      </c>
      <c r="K5">
        <v>75591.66</v>
      </c>
      <c r="L5">
        <v>56065.84</v>
      </c>
      <c r="M5">
        <v>19525.82</v>
      </c>
    </row>
    <row r="6" spans="1:13">
      <c r="A6" t="s">
        <v>28</v>
      </c>
      <c r="B6" t="s">
        <v>31</v>
      </c>
      <c r="C6" t="s">
        <v>26</v>
      </c>
      <c r="D6" t="s">
        <v>17</v>
      </c>
      <c r="E6" s="1">
        <v>41306</v>
      </c>
      <c r="F6" s="1" t="str">
        <f>TEXT(Table13[[#This Row],[Order Date]],"YYYY")</f>
        <v>2013</v>
      </c>
      <c r="G6" s="1" t="str">
        <f>TEXT(Table13[[#This Row],[Order Date]],"mmm")</f>
        <v>Feb</v>
      </c>
      <c r="H6">
        <v>115456712</v>
      </c>
      <c r="I6">
        <v>5062</v>
      </c>
      <c r="J6">
        <v>524.96</v>
      </c>
      <c r="K6">
        <v>3296425.02</v>
      </c>
      <c r="L6">
        <v>2657347.52</v>
      </c>
      <c r="M6">
        <v>639077.5</v>
      </c>
    </row>
    <row r="7" spans="1:13">
      <c r="A7" t="s">
        <v>14</v>
      </c>
      <c r="B7" t="s">
        <v>32</v>
      </c>
      <c r="C7" t="s">
        <v>16</v>
      </c>
      <c r="D7" t="s">
        <v>22</v>
      </c>
      <c r="E7" s="1">
        <v>42039</v>
      </c>
      <c r="F7" s="1" t="str">
        <f>TEXT(Table13[[#This Row],[Order Date]],"YYYY")</f>
        <v>2015</v>
      </c>
      <c r="G7" s="1" t="str">
        <f>TEXT(Table13[[#This Row],[Order Date]],"mmm")</f>
        <v>Feb</v>
      </c>
      <c r="H7">
        <v>547995746</v>
      </c>
      <c r="I7">
        <v>2974</v>
      </c>
      <c r="J7">
        <v>159.41999999999999</v>
      </c>
      <c r="K7">
        <v>759202.72</v>
      </c>
      <c r="L7">
        <v>474115.08</v>
      </c>
      <c r="M7">
        <v>285087.64</v>
      </c>
    </row>
    <row r="8" spans="1:13">
      <c r="A8" t="s">
        <v>28</v>
      </c>
      <c r="B8" t="s">
        <v>33</v>
      </c>
      <c r="C8" t="s">
        <v>34</v>
      </c>
      <c r="D8" t="s">
        <v>17</v>
      </c>
      <c r="E8" s="1">
        <v>40656</v>
      </c>
      <c r="F8" s="1" t="str">
        <f>TEXT(Table13[[#This Row],[Order Date]],"YYYY")</f>
        <v>2011</v>
      </c>
      <c r="G8" s="1" t="str">
        <f>TEXT(Table13[[#This Row],[Order Date]],"mmm")</f>
        <v>Apr</v>
      </c>
      <c r="H8">
        <v>135425221</v>
      </c>
      <c r="I8">
        <v>4187</v>
      </c>
      <c r="J8">
        <v>502.54</v>
      </c>
      <c r="K8">
        <v>2798046.49</v>
      </c>
      <c r="L8">
        <v>2104134.98</v>
      </c>
      <c r="M8">
        <v>693911.51</v>
      </c>
    </row>
    <row r="9" spans="1:13">
      <c r="A9" t="s">
        <v>28</v>
      </c>
      <c r="B9" t="s">
        <v>36</v>
      </c>
      <c r="C9" t="s">
        <v>37</v>
      </c>
      <c r="D9" t="s">
        <v>22</v>
      </c>
      <c r="E9" s="1">
        <v>41107</v>
      </c>
      <c r="F9" s="1" t="str">
        <f>TEXT(Table13[[#This Row],[Order Date]],"YYYY")</f>
        <v>2012</v>
      </c>
      <c r="G9" s="1" t="str">
        <f>TEXT(Table13[[#This Row],[Order Date]],"mmm")</f>
        <v>Jul</v>
      </c>
      <c r="H9">
        <v>871543967</v>
      </c>
      <c r="I9">
        <v>8082</v>
      </c>
      <c r="J9">
        <v>90.93</v>
      </c>
      <c r="K9">
        <v>1245112.92</v>
      </c>
      <c r="L9">
        <v>734896.26</v>
      </c>
      <c r="M9">
        <v>510216.66</v>
      </c>
    </row>
    <row r="10" spans="1:13">
      <c r="A10" t="s">
        <v>28</v>
      </c>
      <c r="B10" t="s">
        <v>38</v>
      </c>
      <c r="C10" t="s">
        <v>39</v>
      </c>
      <c r="D10" t="s">
        <v>17</v>
      </c>
      <c r="E10" s="1">
        <v>42199</v>
      </c>
      <c r="F10" s="1" t="str">
        <f>TEXT(Table13[[#This Row],[Order Date]],"YYYY")</f>
        <v>2015</v>
      </c>
      <c r="G10" s="1" t="str">
        <f>TEXT(Table13[[#This Row],[Order Date]],"mmm")</f>
        <v>Jul</v>
      </c>
      <c r="H10">
        <v>770463311</v>
      </c>
      <c r="I10">
        <v>6070</v>
      </c>
      <c r="J10">
        <v>56.67</v>
      </c>
      <c r="K10">
        <v>496101.1</v>
      </c>
      <c r="L10">
        <v>343986.9</v>
      </c>
      <c r="M10">
        <v>152114.20000000001</v>
      </c>
    </row>
    <row r="11" spans="1:13">
      <c r="A11" t="s">
        <v>28</v>
      </c>
      <c r="B11" t="s">
        <v>40</v>
      </c>
      <c r="C11" t="s">
        <v>21</v>
      </c>
      <c r="D11" t="s">
        <v>22</v>
      </c>
      <c r="E11" s="1">
        <v>41747</v>
      </c>
      <c r="F11" s="1" t="str">
        <f>TEXT(Table13[[#This Row],[Order Date]],"YYYY")</f>
        <v>2014</v>
      </c>
      <c r="G11" s="1" t="str">
        <f>TEXT(Table13[[#This Row],[Order Date]],"mmm")</f>
        <v>Apr</v>
      </c>
      <c r="H11">
        <v>616607081</v>
      </c>
      <c r="I11">
        <v>6593</v>
      </c>
      <c r="J11">
        <v>117.11</v>
      </c>
      <c r="K11">
        <v>1356180.1</v>
      </c>
      <c r="L11">
        <v>772106.23</v>
      </c>
      <c r="M11">
        <v>584073.87</v>
      </c>
    </row>
    <row r="12" spans="1:13">
      <c r="A12" t="s">
        <v>41</v>
      </c>
      <c r="B12" t="s">
        <v>42</v>
      </c>
      <c r="C12" t="s">
        <v>37</v>
      </c>
      <c r="D12" t="s">
        <v>22</v>
      </c>
      <c r="E12" s="1">
        <v>40718</v>
      </c>
      <c r="F12" s="1" t="str">
        <f>TEXT(Table13[[#This Row],[Order Date]],"YYYY")</f>
        <v>2011</v>
      </c>
      <c r="G12" s="1" t="str">
        <f>TEXT(Table13[[#This Row],[Order Date]],"mmm")</f>
        <v>Jun</v>
      </c>
      <c r="H12">
        <v>814711606</v>
      </c>
      <c r="I12">
        <v>124</v>
      </c>
      <c r="J12">
        <v>90.93</v>
      </c>
      <c r="K12">
        <v>19103.439999999999</v>
      </c>
      <c r="L12">
        <v>11275.32</v>
      </c>
      <c r="M12">
        <v>7828.12</v>
      </c>
    </row>
    <row r="13" spans="1:13">
      <c r="A13" t="s">
        <v>28</v>
      </c>
      <c r="B13" t="s">
        <v>43</v>
      </c>
      <c r="C13" t="s">
        <v>44</v>
      </c>
      <c r="D13" t="s">
        <v>17</v>
      </c>
      <c r="E13" s="1">
        <v>41853</v>
      </c>
      <c r="F13" s="1" t="str">
        <f>TEXT(Table13[[#This Row],[Order Date]],"YYYY")</f>
        <v>2014</v>
      </c>
      <c r="G13" s="1" t="str">
        <f>TEXT(Table13[[#This Row],[Order Date]],"mmm")</f>
        <v>Aug</v>
      </c>
      <c r="H13">
        <v>939825713</v>
      </c>
      <c r="I13">
        <v>4168</v>
      </c>
      <c r="J13">
        <v>35.840000000000003</v>
      </c>
      <c r="K13">
        <v>455479.03999999998</v>
      </c>
      <c r="L13">
        <v>149381.12</v>
      </c>
      <c r="M13">
        <v>306097.91999999998</v>
      </c>
    </row>
    <row r="14" spans="1:13">
      <c r="A14" t="s">
        <v>41</v>
      </c>
      <c r="B14" t="s">
        <v>45</v>
      </c>
      <c r="C14" t="s">
        <v>44</v>
      </c>
      <c r="D14" t="s">
        <v>22</v>
      </c>
      <c r="E14" s="1">
        <v>42748</v>
      </c>
      <c r="F14" s="1" t="str">
        <f>TEXT(Table13[[#This Row],[Order Date]],"YYYY")</f>
        <v>2017</v>
      </c>
      <c r="G14" s="1" t="str">
        <f>TEXT(Table13[[#This Row],[Order Date]],"mmm")</f>
        <v>Jan</v>
      </c>
      <c r="H14">
        <v>187310731</v>
      </c>
      <c r="I14">
        <v>8263</v>
      </c>
      <c r="J14">
        <v>35.840000000000003</v>
      </c>
      <c r="K14">
        <v>902980.64</v>
      </c>
      <c r="L14">
        <v>296145.91999999998</v>
      </c>
      <c r="M14">
        <v>606834.72</v>
      </c>
    </row>
    <row r="15" spans="1:13">
      <c r="A15" t="s">
        <v>19</v>
      </c>
      <c r="B15" t="s">
        <v>46</v>
      </c>
      <c r="C15" t="s">
        <v>34</v>
      </c>
      <c r="D15" t="s">
        <v>17</v>
      </c>
      <c r="E15" s="1">
        <v>42774</v>
      </c>
      <c r="F15" s="1" t="str">
        <f>TEXT(Table13[[#This Row],[Order Date]],"YYYY")</f>
        <v>2017</v>
      </c>
      <c r="G15" s="1" t="str">
        <f>TEXT(Table13[[#This Row],[Order Date]],"mmm")</f>
        <v>Feb</v>
      </c>
      <c r="H15">
        <v>522840487</v>
      </c>
      <c r="I15">
        <v>8974</v>
      </c>
      <c r="J15">
        <v>502.54</v>
      </c>
      <c r="K15">
        <v>5997054.9800000004</v>
      </c>
      <c r="L15">
        <v>4509793.96</v>
      </c>
      <c r="M15">
        <v>1487261.02</v>
      </c>
    </row>
    <row r="16" spans="1:13">
      <c r="A16" t="s">
        <v>41</v>
      </c>
      <c r="B16" t="s">
        <v>47</v>
      </c>
      <c r="C16" t="s">
        <v>39</v>
      </c>
      <c r="D16" t="s">
        <v>17</v>
      </c>
      <c r="E16" s="1">
        <v>41689</v>
      </c>
      <c r="F16" s="1" t="str">
        <f>TEXT(Table13[[#This Row],[Order Date]],"YYYY")</f>
        <v>2014</v>
      </c>
      <c r="G16" s="1" t="str">
        <f>TEXT(Table13[[#This Row],[Order Date]],"mmm")</f>
        <v>Feb</v>
      </c>
      <c r="H16">
        <v>832401311</v>
      </c>
      <c r="I16">
        <v>4901</v>
      </c>
      <c r="J16">
        <v>56.67</v>
      </c>
      <c r="K16">
        <v>400558.73</v>
      </c>
      <c r="L16">
        <v>277739.67</v>
      </c>
      <c r="M16">
        <v>122819.06</v>
      </c>
    </row>
    <row r="17" spans="1:13">
      <c r="A17" t="s">
        <v>24</v>
      </c>
      <c r="B17" t="s">
        <v>48</v>
      </c>
      <c r="C17" t="s">
        <v>44</v>
      </c>
      <c r="D17" t="s">
        <v>22</v>
      </c>
      <c r="E17" s="1">
        <v>41022</v>
      </c>
      <c r="F17" s="1" t="str">
        <f>TEXT(Table13[[#This Row],[Order Date]],"YYYY")</f>
        <v>2012</v>
      </c>
      <c r="G17" s="1" t="str">
        <f>TEXT(Table13[[#This Row],[Order Date]],"mmm")</f>
        <v>Apr</v>
      </c>
      <c r="H17">
        <v>972292029</v>
      </c>
      <c r="I17">
        <v>1673</v>
      </c>
      <c r="J17">
        <v>35.840000000000003</v>
      </c>
      <c r="K17">
        <v>182825.44</v>
      </c>
      <c r="L17">
        <v>59960.32</v>
      </c>
      <c r="M17">
        <v>122865.12</v>
      </c>
    </row>
    <row r="18" spans="1:13">
      <c r="A18" t="s">
        <v>41</v>
      </c>
      <c r="B18" t="s">
        <v>49</v>
      </c>
      <c r="C18" t="s">
        <v>50</v>
      </c>
      <c r="D18" t="s">
        <v>17</v>
      </c>
      <c r="E18" s="1">
        <v>42693</v>
      </c>
      <c r="F18" s="1" t="str">
        <f>TEXT(Table13[[#This Row],[Order Date]],"YYYY")</f>
        <v>2016</v>
      </c>
      <c r="G18" s="1" t="str">
        <f>TEXT(Table13[[#This Row],[Order Date]],"mmm")</f>
        <v>Nov</v>
      </c>
      <c r="H18">
        <v>419123971</v>
      </c>
      <c r="I18">
        <v>6952</v>
      </c>
      <c r="J18">
        <v>263.33</v>
      </c>
      <c r="K18">
        <v>3039414.4</v>
      </c>
      <c r="L18">
        <v>1830670.16</v>
      </c>
      <c r="M18">
        <v>1208744.24</v>
      </c>
    </row>
    <row r="19" spans="1:13">
      <c r="A19" t="s">
        <v>28</v>
      </c>
      <c r="B19" t="s">
        <v>51</v>
      </c>
      <c r="C19" t="s">
        <v>52</v>
      </c>
      <c r="D19" t="s">
        <v>17</v>
      </c>
      <c r="E19" s="1">
        <v>42095</v>
      </c>
      <c r="F19" s="1" t="str">
        <f>TEXT(Table13[[#This Row],[Order Date]],"YYYY")</f>
        <v>2015</v>
      </c>
      <c r="G19" s="1" t="str">
        <f>TEXT(Table13[[#This Row],[Order Date]],"mmm")</f>
        <v>Apr</v>
      </c>
      <c r="H19">
        <v>519820964</v>
      </c>
      <c r="I19">
        <v>5430</v>
      </c>
      <c r="J19">
        <v>31.79</v>
      </c>
      <c r="K19">
        <v>257653.5</v>
      </c>
      <c r="L19">
        <v>172619.7</v>
      </c>
      <c r="M19">
        <v>85033.8</v>
      </c>
    </row>
    <row r="20" spans="1:13">
      <c r="A20" t="s">
        <v>41</v>
      </c>
      <c r="B20" t="s">
        <v>53</v>
      </c>
      <c r="C20" t="s">
        <v>34</v>
      </c>
      <c r="D20" t="s">
        <v>17</v>
      </c>
      <c r="E20" s="1">
        <v>40542</v>
      </c>
      <c r="F20" s="1" t="str">
        <f>TEXT(Table13[[#This Row],[Order Date]],"YYYY")</f>
        <v>2010</v>
      </c>
      <c r="G20" s="1" t="str">
        <f>TEXT(Table13[[#This Row],[Order Date]],"mmm")</f>
        <v>Dec</v>
      </c>
      <c r="H20">
        <v>441619336</v>
      </c>
      <c r="I20">
        <v>3830</v>
      </c>
      <c r="J20">
        <v>502.54</v>
      </c>
      <c r="K20">
        <v>2559474.1</v>
      </c>
      <c r="L20">
        <v>1924728.2</v>
      </c>
      <c r="M20">
        <v>634745.9</v>
      </c>
    </row>
    <row r="21" spans="1:13">
      <c r="A21" t="s">
        <v>14</v>
      </c>
      <c r="B21" t="s">
        <v>54</v>
      </c>
      <c r="C21" t="s">
        <v>55</v>
      </c>
      <c r="D21" t="s">
        <v>22</v>
      </c>
      <c r="E21" s="1">
        <v>41121</v>
      </c>
      <c r="F21" s="1" t="str">
        <f>TEXT(Table13[[#This Row],[Order Date]],"YYYY")</f>
        <v>2012</v>
      </c>
      <c r="G21" s="1" t="str">
        <f>TEXT(Table13[[#This Row],[Order Date]],"mmm")</f>
        <v>Jul</v>
      </c>
      <c r="H21">
        <v>322067916</v>
      </c>
      <c r="I21">
        <v>5908</v>
      </c>
      <c r="J21">
        <v>364.69</v>
      </c>
      <c r="K21">
        <v>2492526.12</v>
      </c>
      <c r="L21">
        <v>2154588.52</v>
      </c>
      <c r="M21">
        <v>337937.6</v>
      </c>
    </row>
    <row r="22" spans="1:13">
      <c r="A22" t="s">
        <v>24</v>
      </c>
      <c r="B22" t="s">
        <v>56</v>
      </c>
      <c r="C22" t="s">
        <v>16</v>
      </c>
      <c r="D22" t="s">
        <v>22</v>
      </c>
      <c r="E22" s="1">
        <v>41773</v>
      </c>
      <c r="F22" s="1" t="str">
        <f>TEXT(Table13[[#This Row],[Order Date]],"YYYY")</f>
        <v>2014</v>
      </c>
      <c r="G22" s="1" t="str">
        <f>TEXT(Table13[[#This Row],[Order Date]],"mmm")</f>
        <v>May</v>
      </c>
      <c r="H22">
        <v>819028031</v>
      </c>
      <c r="I22">
        <v>7450</v>
      </c>
      <c r="J22">
        <v>159.41999999999999</v>
      </c>
      <c r="K22">
        <v>1901836</v>
      </c>
      <c r="L22">
        <v>1187679</v>
      </c>
      <c r="M22">
        <v>714157</v>
      </c>
    </row>
    <row r="23" spans="1:13">
      <c r="A23" t="s">
        <v>24</v>
      </c>
      <c r="B23" t="s">
        <v>57</v>
      </c>
      <c r="C23" t="s">
        <v>16</v>
      </c>
      <c r="D23" t="s">
        <v>22</v>
      </c>
      <c r="E23" s="1">
        <v>42216</v>
      </c>
      <c r="F23" s="1" t="str">
        <f>TEXT(Table13[[#This Row],[Order Date]],"YYYY")</f>
        <v>2015</v>
      </c>
      <c r="G23" s="1" t="str">
        <f>TEXT(Table13[[#This Row],[Order Date]],"mmm")</f>
        <v>Jul</v>
      </c>
      <c r="H23">
        <v>860673511</v>
      </c>
      <c r="I23">
        <v>1273</v>
      </c>
      <c r="J23">
        <v>159.41999999999999</v>
      </c>
      <c r="K23">
        <v>324971.44</v>
      </c>
      <c r="L23">
        <v>202941.66</v>
      </c>
      <c r="M23">
        <v>122029.78</v>
      </c>
    </row>
    <row r="24" spans="1:13">
      <c r="A24" t="s">
        <v>19</v>
      </c>
      <c r="B24" t="s">
        <v>46</v>
      </c>
      <c r="C24" t="s">
        <v>58</v>
      </c>
      <c r="D24" t="s">
        <v>22</v>
      </c>
      <c r="E24" s="1">
        <v>42551</v>
      </c>
      <c r="F24" s="1" t="str">
        <f>TEXT(Table13[[#This Row],[Order Date]],"YYYY")</f>
        <v>2016</v>
      </c>
      <c r="G24" s="1" t="str">
        <f>TEXT(Table13[[#This Row],[Order Date]],"mmm")</f>
        <v>Jun</v>
      </c>
      <c r="H24">
        <v>795490682</v>
      </c>
      <c r="I24">
        <v>2225</v>
      </c>
      <c r="J24">
        <v>97.44</v>
      </c>
      <c r="K24">
        <v>339490.5</v>
      </c>
      <c r="L24">
        <v>216804</v>
      </c>
      <c r="M24">
        <v>122686.5</v>
      </c>
    </row>
    <row r="25" spans="1:13">
      <c r="A25" t="s">
        <v>14</v>
      </c>
      <c r="B25" t="s">
        <v>59</v>
      </c>
      <c r="C25" t="s">
        <v>30</v>
      </c>
      <c r="D25" t="s">
        <v>22</v>
      </c>
      <c r="E25" s="1">
        <v>41890</v>
      </c>
      <c r="F25" s="1" t="str">
        <f>TEXT(Table13[[#This Row],[Order Date]],"YYYY")</f>
        <v>2014</v>
      </c>
      <c r="G25" s="1" t="str">
        <f>TEXT(Table13[[#This Row],[Order Date]],"mmm")</f>
        <v>Sep</v>
      </c>
      <c r="H25">
        <v>142278373</v>
      </c>
      <c r="I25">
        <v>2187</v>
      </c>
      <c r="J25">
        <v>6.92</v>
      </c>
      <c r="K25">
        <v>20404.71</v>
      </c>
      <c r="L25">
        <v>15134.04</v>
      </c>
      <c r="M25">
        <v>5270.67</v>
      </c>
    </row>
    <row r="26" spans="1:13">
      <c r="A26" t="s">
        <v>24</v>
      </c>
      <c r="B26" t="s">
        <v>60</v>
      </c>
      <c r="C26" t="s">
        <v>39</v>
      </c>
      <c r="D26" t="s">
        <v>22</v>
      </c>
      <c r="E26" s="1">
        <v>42497</v>
      </c>
      <c r="F26" s="1" t="str">
        <f>TEXT(Table13[[#This Row],[Order Date]],"YYYY")</f>
        <v>2016</v>
      </c>
      <c r="G26" s="1" t="str">
        <f>TEXT(Table13[[#This Row],[Order Date]],"mmm")</f>
        <v>May</v>
      </c>
      <c r="H26">
        <v>740147912</v>
      </c>
      <c r="I26">
        <v>5070</v>
      </c>
      <c r="J26">
        <v>56.67</v>
      </c>
      <c r="K26">
        <v>414371.1</v>
      </c>
      <c r="L26">
        <v>287316.90000000002</v>
      </c>
      <c r="M26">
        <v>127054.2</v>
      </c>
    </row>
    <row r="27" spans="1:13">
      <c r="A27" t="s">
        <v>24</v>
      </c>
      <c r="B27" t="s">
        <v>61</v>
      </c>
      <c r="C27" t="s">
        <v>50</v>
      </c>
      <c r="D27" t="s">
        <v>22</v>
      </c>
      <c r="E27" s="1">
        <v>42877</v>
      </c>
      <c r="F27" s="1" t="str">
        <f>TEXT(Table13[[#This Row],[Order Date]],"YYYY")</f>
        <v>2017</v>
      </c>
      <c r="G27" s="1" t="str">
        <f>TEXT(Table13[[#This Row],[Order Date]],"mmm")</f>
        <v>May</v>
      </c>
      <c r="H27">
        <v>898523128</v>
      </c>
      <c r="I27">
        <v>1815</v>
      </c>
      <c r="J27">
        <v>263.33</v>
      </c>
      <c r="K27">
        <v>793518</v>
      </c>
      <c r="L27">
        <v>477943.95</v>
      </c>
      <c r="M27">
        <v>315574.05</v>
      </c>
    </row>
    <row r="28" spans="1:13">
      <c r="A28" t="s">
        <v>14</v>
      </c>
      <c r="B28" t="s">
        <v>62</v>
      </c>
      <c r="C28" t="s">
        <v>30</v>
      </c>
      <c r="D28" t="s">
        <v>22</v>
      </c>
      <c r="E28" s="1">
        <v>41925</v>
      </c>
      <c r="F28" s="1" t="str">
        <f>TEXT(Table13[[#This Row],[Order Date]],"YYYY")</f>
        <v>2014</v>
      </c>
      <c r="G28" s="1" t="str">
        <f>TEXT(Table13[[#This Row],[Order Date]],"mmm")</f>
        <v>Oct</v>
      </c>
      <c r="H28">
        <v>347140347</v>
      </c>
      <c r="I28">
        <v>5398</v>
      </c>
      <c r="J28">
        <v>6.92</v>
      </c>
      <c r="K28">
        <v>50363.34</v>
      </c>
      <c r="L28">
        <v>37354.160000000003</v>
      </c>
      <c r="M28">
        <v>13009.18</v>
      </c>
    </row>
    <row r="29" spans="1:13">
      <c r="A29" t="s">
        <v>28</v>
      </c>
      <c r="B29" t="s">
        <v>63</v>
      </c>
      <c r="C29" t="s">
        <v>30</v>
      </c>
      <c r="D29" t="s">
        <v>22</v>
      </c>
      <c r="E29" s="1">
        <v>40305</v>
      </c>
      <c r="F29" s="1" t="str">
        <f>TEXT(Table13[[#This Row],[Order Date]],"YYYY")</f>
        <v>2010</v>
      </c>
      <c r="G29" s="1" t="str">
        <f>TEXT(Table13[[#This Row],[Order Date]],"mmm")</f>
        <v>May</v>
      </c>
      <c r="H29">
        <v>686048400</v>
      </c>
      <c r="I29">
        <v>5822</v>
      </c>
      <c r="J29">
        <v>6.92</v>
      </c>
      <c r="K29">
        <v>54319.26</v>
      </c>
      <c r="L29">
        <v>40288.239999999998</v>
      </c>
      <c r="M29">
        <v>14031.02</v>
      </c>
    </row>
    <row r="30" spans="1:13">
      <c r="A30" t="s">
        <v>24</v>
      </c>
      <c r="B30" t="s">
        <v>56</v>
      </c>
      <c r="C30" t="s">
        <v>52</v>
      </c>
      <c r="D30" t="s">
        <v>17</v>
      </c>
      <c r="E30" s="1">
        <v>41838</v>
      </c>
      <c r="F30" s="1" t="str">
        <f>TEXT(Table13[[#This Row],[Order Date]],"YYYY")</f>
        <v>2014</v>
      </c>
      <c r="G30" s="1" t="str">
        <f>TEXT(Table13[[#This Row],[Order Date]],"mmm")</f>
        <v>Jul</v>
      </c>
      <c r="H30">
        <v>435608613</v>
      </c>
      <c r="I30">
        <v>5124</v>
      </c>
      <c r="J30">
        <v>31.79</v>
      </c>
      <c r="K30">
        <v>243133.8</v>
      </c>
      <c r="L30">
        <v>162891.96</v>
      </c>
      <c r="M30">
        <v>80241.84</v>
      </c>
    </row>
    <row r="31" spans="1:13">
      <c r="A31" t="s">
        <v>28</v>
      </c>
      <c r="B31" t="s">
        <v>64</v>
      </c>
      <c r="C31" t="s">
        <v>34</v>
      </c>
      <c r="D31" t="s">
        <v>17</v>
      </c>
      <c r="E31" s="1">
        <v>41055</v>
      </c>
      <c r="F31" s="1" t="str">
        <f>TEXT(Table13[[#This Row],[Order Date]],"YYYY")</f>
        <v>2012</v>
      </c>
      <c r="G31" s="1" t="str">
        <f>TEXT(Table13[[#This Row],[Order Date]],"mmm")</f>
        <v>May</v>
      </c>
      <c r="H31">
        <v>886494815</v>
      </c>
      <c r="I31">
        <v>2370</v>
      </c>
      <c r="J31">
        <v>502.54</v>
      </c>
      <c r="K31">
        <v>1583799.9</v>
      </c>
      <c r="L31">
        <v>1191019.8</v>
      </c>
      <c r="M31">
        <v>392780.1</v>
      </c>
    </row>
    <row r="32" spans="1:13">
      <c r="A32" t="s">
        <v>24</v>
      </c>
      <c r="B32" t="s">
        <v>65</v>
      </c>
      <c r="C32" t="s">
        <v>50</v>
      </c>
      <c r="D32" t="s">
        <v>17</v>
      </c>
      <c r="E32" s="1">
        <v>41169</v>
      </c>
      <c r="F32" s="1" t="str">
        <f>TEXT(Table13[[#This Row],[Order Date]],"YYYY")</f>
        <v>2012</v>
      </c>
      <c r="G32" s="1" t="str">
        <f>TEXT(Table13[[#This Row],[Order Date]],"mmm")</f>
        <v>Sep</v>
      </c>
      <c r="H32">
        <v>249693334</v>
      </c>
      <c r="I32">
        <v>8661</v>
      </c>
      <c r="J32">
        <v>263.33</v>
      </c>
      <c r="K32">
        <v>3786589.2</v>
      </c>
      <c r="L32">
        <v>2280701.13</v>
      </c>
      <c r="M32">
        <v>1505888.07</v>
      </c>
    </row>
    <row r="33" spans="1:13">
      <c r="A33" t="s">
        <v>28</v>
      </c>
      <c r="B33" t="s">
        <v>66</v>
      </c>
      <c r="C33" t="s">
        <v>39</v>
      </c>
      <c r="D33" t="s">
        <v>17</v>
      </c>
      <c r="E33" s="1">
        <v>41637</v>
      </c>
      <c r="F33" s="1" t="str">
        <f>TEXT(Table13[[#This Row],[Order Date]],"YYYY")</f>
        <v>2013</v>
      </c>
      <c r="G33" s="1" t="str">
        <f>TEXT(Table13[[#This Row],[Order Date]],"mmm")</f>
        <v>Dec</v>
      </c>
      <c r="H33">
        <v>406502997</v>
      </c>
      <c r="I33">
        <v>2125</v>
      </c>
      <c r="J33">
        <v>56.67</v>
      </c>
      <c r="K33">
        <v>173676.25</v>
      </c>
      <c r="L33">
        <v>120423.75</v>
      </c>
      <c r="M33">
        <v>53252.5</v>
      </c>
    </row>
    <row r="34" spans="1:13">
      <c r="A34" t="s">
        <v>14</v>
      </c>
      <c r="B34" t="s">
        <v>67</v>
      </c>
      <c r="C34" t="s">
        <v>26</v>
      </c>
      <c r="D34" t="s">
        <v>22</v>
      </c>
      <c r="E34" s="1">
        <v>42304</v>
      </c>
      <c r="F34" s="1" t="str">
        <f>TEXT(Table13[[#This Row],[Order Date]],"YYYY")</f>
        <v>2015</v>
      </c>
      <c r="G34" s="1" t="str">
        <f>TEXT(Table13[[#This Row],[Order Date]],"mmm")</f>
        <v>Oct</v>
      </c>
      <c r="H34">
        <v>158535134</v>
      </c>
      <c r="I34">
        <v>2924</v>
      </c>
      <c r="J34">
        <v>524.96</v>
      </c>
      <c r="K34">
        <v>1904138.04</v>
      </c>
      <c r="L34">
        <v>1534983.04</v>
      </c>
      <c r="M34">
        <v>369155</v>
      </c>
    </row>
    <row r="35" spans="1:13">
      <c r="A35" t="s">
        <v>41</v>
      </c>
      <c r="B35" t="s">
        <v>68</v>
      </c>
      <c r="C35" t="s">
        <v>34</v>
      </c>
      <c r="D35" t="s">
        <v>17</v>
      </c>
      <c r="E35" s="1">
        <v>42020</v>
      </c>
      <c r="F35" s="1" t="str">
        <f>TEXT(Table13[[#This Row],[Order Date]],"YYYY")</f>
        <v>2015</v>
      </c>
      <c r="G35" s="1" t="str">
        <f>TEXT(Table13[[#This Row],[Order Date]],"mmm")</f>
        <v>Jan</v>
      </c>
      <c r="H35">
        <v>177713572</v>
      </c>
      <c r="I35">
        <v>8250</v>
      </c>
      <c r="J35">
        <v>502.54</v>
      </c>
      <c r="K35">
        <v>5513227.5</v>
      </c>
      <c r="L35">
        <v>4145955</v>
      </c>
      <c r="M35">
        <v>1367272.5</v>
      </c>
    </row>
    <row r="36" spans="1:13">
      <c r="A36" t="s">
        <v>28</v>
      </c>
      <c r="B36" t="s">
        <v>69</v>
      </c>
      <c r="C36" t="s">
        <v>58</v>
      </c>
      <c r="D36" t="s">
        <v>22</v>
      </c>
      <c r="E36" s="1">
        <v>42791</v>
      </c>
      <c r="F36" s="1" t="str">
        <f>TEXT(Table13[[#This Row],[Order Date]],"YYYY")</f>
        <v>2017</v>
      </c>
      <c r="G36" s="1" t="str">
        <f>TEXT(Table13[[#This Row],[Order Date]],"mmm")</f>
        <v>Feb</v>
      </c>
      <c r="H36">
        <v>756274640</v>
      </c>
      <c r="I36">
        <v>7327</v>
      </c>
      <c r="J36">
        <v>97.44</v>
      </c>
      <c r="K36">
        <v>1117953.6599999999</v>
      </c>
      <c r="L36">
        <v>713942.88</v>
      </c>
      <c r="M36">
        <v>404010.78</v>
      </c>
    </row>
    <row r="37" spans="1:13">
      <c r="A37" t="s">
        <v>19</v>
      </c>
      <c r="B37" t="s">
        <v>70</v>
      </c>
      <c r="C37" t="s">
        <v>39</v>
      </c>
      <c r="D37" t="s">
        <v>17</v>
      </c>
      <c r="E37" s="1">
        <v>42863</v>
      </c>
      <c r="F37" s="1" t="str">
        <f>TEXT(Table13[[#This Row],[Order Date]],"YYYY")</f>
        <v>2017</v>
      </c>
      <c r="G37" s="1" t="str">
        <f>TEXT(Table13[[#This Row],[Order Date]],"mmm")</f>
        <v>May</v>
      </c>
      <c r="H37">
        <v>456767165</v>
      </c>
      <c r="I37">
        <v>6409</v>
      </c>
      <c r="J37">
        <v>56.67</v>
      </c>
      <c r="K37">
        <v>523807.57</v>
      </c>
      <c r="L37">
        <v>363198.03</v>
      </c>
      <c r="M37">
        <v>160609.54</v>
      </c>
    </row>
    <row r="38" spans="1:13">
      <c r="A38" t="s">
        <v>71</v>
      </c>
      <c r="B38" t="s">
        <v>72</v>
      </c>
      <c r="C38" t="s">
        <v>30</v>
      </c>
      <c r="D38" t="s">
        <v>22</v>
      </c>
      <c r="E38" s="1">
        <v>40869</v>
      </c>
      <c r="F38" s="1" t="str">
        <f>TEXT(Table13[[#This Row],[Order Date]],"YYYY")</f>
        <v>2011</v>
      </c>
      <c r="G38" s="1" t="str">
        <f>TEXT(Table13[[#This Row],[Order Date]],"mmm")</f>
        <v>Nov</v>
      </c>
      <c r="H38">
        <v>162052476</v>
      </c>
      <c r="I38">
        <v>3784</v>
      </c>
      <c r="J38">
        <v>6.92</v>
      </c>
      <c r="K38">
        <v>35304.720000000001</v>
      </c>
      <c r="L38">
        <v>26185.279999999999</v>
      </c>
      <c r="M38">
        <v>9119.44</v>
      </c>
    </row>
    <row r="39" spans="1:13">
      <c r="A39" t="s">
        <v>28</v>
      </c>
      <c r="B39" t="s">
        <v>64</v>
      </c>
      <c r="C39" t="s">
        <v>55</v>
      </c>
      <c r="D39" t="s">
        <v>22</v>
      </c>
      <c r="E39" s="1">
        <v>42749</v>
      </c>
      <c r="F39" s="1" t="str">
        <f>TEXT(Table13[[#This Row],[Order Date]],"YYYY")</f>
        <v>2017</v>
      </c>
      <c r="G39" s="1" t="str">
        <f>TEXT(Table13[[#This Row],[Order Date]],"mmm")</f>
        <v>Jan</v>
      </c>
      <c r="H39">
        <v>825304400</v>
      </c>
      <c r="I39">
        <v>4767</v>
      </c>
      <c r="J39">
        <v>364.69</v>
      </c>
      <c r="K39">
        <v>2011149.63</v>
      </c>
      <c r="L39">
        <v>1738477.23</v>
      </c>
      <c r="M39">
        <v>272672.40000000002</v>
      </c>
    </row>
    <row r="40" spans="1:13">
      <c r="A40" t="s">
        <v>41</v>
      </c>
      <c r="B40" t="s">
        <v>73</v>
      </c>
      <c r="C40" t="s">
        <v>26</v>
      </c>
      <c r="D40" t="s">
        <v>22</v>
      </c>
      <c r="E40" s="1">
        <v>41000</v>
      </c>
      <c r="F40" s="1" t="str">
        <f>TEXT(Table13[[#This Row],[Order Date]],"YYYY")</f>
        <v>2012</v>
      </c>
      <c r="G40" s="1" t="str">
        <f>TEXT(Table13[[#This Row],[Order Date]],"mmm")</f>
        <v>Apr</v>
      </c>
      <c r="H40">
        <v>320009267</v>
      </c>
      <c r="I40">
        <v>6708</v>
      </c>
      <c r="J40">
        <v>524.96</v>
      </c>
      <c r="K40">
        <v>4368316.68</v>
      </c>
      <c r="L40">
        <v>3521431.68</v>
      </c>
      <c r="M40">
        <v>846885</v>
      </c>
    </row>
    <row r="41" spans="1:13">
      <c r="A41" t="s">
        <v>24</v>
      </c>
      <c r="B41" t="s">
        <v>48</v>
      </c>
      <c r="C41" t="s">
        <v>26</v>
      </c>
      <c r="D41" t="s">
        <v>22</v>
      </c>
      <c r="E41" s="1">
        <v>40955</v>
      </c>
      <c r="F41" s="1" t="str">
        <f>TEXT(Table13[[#This Row],[Order Date]],"YYYY")</f>
        <v>2012</v>
      </c>
      <c r="G41" s="1" t="str">
        <f>TEXT(Table13[[#This Row],[Order Date]],"mmm")</f>
        <v>Feb</v>
      </c>
      <c r="H41">
        <v>189965903</v>
      </c>
      <c r="I41">
        <v>3987</v>
      </c>
      <c r="J41">
        <v>524.96</v>
      </c>
      <c r="K41">
        <v>2596374.27</v>
      </c>
      <c r="L41">
        <v>2093015.52</v>
      </c>
      <c r="M41">
        <v>503358.75</v>
      </c>
    </row>
    <row r="42" spans="1:13">
      <c r="A42" t="s">
        <v>28</v>
      </c>
      <c r="B42" t="s">
        <v>74</v>
      </c>
      <c r="C42" t="s">
        <v>39</v>
      </c>
      <c r="D42" t="s">
        <v>22</v>
      </c>
      <c r="E42" s="1">
        <v>42805</v>
      </c>
      <c r="F42" s="1" t="str">
        <f>TEXT(Table13[[#This Row],[Order Date]],"YYYY")</f>
        <v>2017</v>
      </c>
      <c r="G42" s="1" t="str">
        <f>TEXT(Table13[[#This Row],[Order Date]],"mmm")</f>
        <v>Mar</v>
      </c>
      <c r="H42">
        <v>699285638</v>
      </c>
      <c r="I42">
        <v>3015</v>
      </c>
      <c r="J42">
        <v>56.67</v>
      </c>
      <c r="K42">
        <v>246415.95</v>
      </c>
      <c r="L42">
        <v>170860.05</v>
      </c>
      <c r="M42">
        <v>75555.899999999994</v>
      </c>
    </row>
    <row r="43" spans="1:13">
      <c r="A43" t="s">
        <v>71</v>
      </c>
      <c r="B43" t="s">
        <v>75</v>
      </c>
      <c r="C43" t="s">
        <v>50</v>
      </c>
      <c r="D43" t="s">
        <v>22</v>
      </c>
      <c r="E43" s="1">
        <v>40215</v>
      </c>
      <c r="F43" s="1" t="str">
        <f>TEXT(Table13[[#This Row],[Order Date]],"YYYY")</f>
        <v>2010</v>
      </c>
      <c r="G43" s="1" t="str">
        <f>TEXT(Table13[[#This Row],[Order Date]],"mmm")</f>
        <v>Feb</v>
      </c>
      <c r="H43">
        <v>382392299</v>
      </c>
      <c r="I43">
        <v>7234</v>
      </c>
      <c r="J43">
        <v>263.33</v>
      </c>
      <c r="K43">
        <v>3162704.8</v>
      </c>
      <c r="L43">
        <v>1904929.22</v>
      </c>
      <c r="M43">
        <v>1257775.58</v>
      </c>
    </row>
    <row r="44" spans="1:13">
      <c r="A44" t="s">
        <v>28</v>
      </c>
      <c r="B44" t="s">
        <v>64</v>
      </c>
      <c r="C44" t="s">
        <v>21</v>
      </c>
      <c r="D44" t="s">
        <v>17</v>
      </c>
      <c r="E44" s="1">
        <v>41067</v>
      </c>
      <c r="F44" s="1" t="str">
        <f>TEXT(Table13[[#This Row],[Order Date]],"YYYY")</f>
        <v>2012</v>
      </c>
      <c r="G44" s="1" t="str">
        <f>TEXT(Table13[[#This Row],[Order Date]],"mmm")</f>
        <v>Jun</v>
      </c>
      <c r="H44">
        <v>994022214</v>
      </c>
      <c r="I44">
        <v>2117</v>
      </c>
      <c r="J44">
        <v>117.11</v>
      </c>
      <c r="K44">
        <v>435466.9</v>
      </c>
      <c r="L44">
        <v>247921.87</v>
      </c>
      <c r="M44">
        <v>187545.03</v>
      </c>
    </row>
    <row r="45" spans="1:13">
      <c r="A45" t="s">
        <v>24</v>
      </c>
      <c r="B45" t="s">
        <v>76</v>
      </c>
      <c r="C45" t="s">
        <v>37</v>
      </c>
      <c r="D45" t="s">
        <v>22</v>
      </c>
      <c r="E45" s="1">
        <v>41188</v>
      </c>
      <c r="F45" s="1" t="str">
        <f>TEXT(Table13[[#This Row],[Order Date]],"YYYY")</f>
        <v>2012</v>
      </c>
      <c r="G45" s="1" t="str">
        <f>TEXT(Table13[[#This Row],[Order Date]],"mmm")</f>
        <v>Oct</v>
      </c>
      <c r="H45">
        <v>759224212</v>
      </c>
      <c r="I45">
        <v>171</v>
      </c>
      <c r="J45">
        <v>90.93</v>
      </c>
      <c r="K45">
        <v>26344.26</v>
      </c>
      <c r="L45">
        <v>15549.03</v>
      </c>
      <c r="M45">
        <v>10795.23</v>
      </c>
    </row>
    <row r="46" spans="1:13">
      <c r="A46" t="s">
        <v>41</v>
      </c>
      <c r="B46" t="s">
        <v>68</v>
      </c>
      <c r="C46" t="s">
        <v>44</v>
      </c>
      <c r="D46" t="s">
        <v>22</v>
      </c>
      <c r="E46" s="1">
        <v>42322</v>
      </c>
      <c r="F46" s="1" t="str">
        <f>TEXT(Table13[[#This Row],[Order Date]],"YYYY")</f>
        <v>2015</v>
      </c>
      <c r="G46" s="1" t="str">
        <f>TEXT(Table13[[#This Row],[Order Date]],"mmm")</f>
        <v>Nov</v>
      </c>
      <c r="H46">
        <v>223359620</v>
      </c>
      <c r="I46">
        <v>5930</v>
      </c>
      <c r="J46">
        <v>35.840000000000003</v>
      </c>
      <c r="K46">
        <v>648030.4</v>
      </c>
      <c r="L46">
        <v>212531.20000000001</v>
      </c>
      <c r="M46">
        <v>435499.2</v>
      </c>
    </row>
    <row r="47" spans="1:13">
      <c r="A47" t="s">
        <v>28</v>
      </c>
      <c r="B47" t="s">
        <v>77</v>
      </c>
      <c r="C47" t="s">
        <v>21</v>
      </c>
      <c r="D47" t="s">
        <v>17</v>
      </c>
      <c r="E47" s="1">
        <v>42458</v>
      </c>
      <c r="F47" s="1" t="str">
        <f>TEXT(Table13[[#This Row],[Order Date]],"YYYY")</f>
        <v>2016</v>
      </c>
      <c r="G47" s="1" t="str">
        <f>TEXT(Table13[[#This Row],[Order Date]],"mmm")</f>
        <v>Mar</v>
      </c>
      <c r="H47">
        <v>902102267</v>
      </c>
      <c r="I47">
        <v>962</v>
      </c>
      <c r="J47">
        <v>117.11</v>
      </c>
      <c r="K47">
        <v>197883.4</v>
      </c>
      <c r="L47">
        <v>112659.82</v>
      </c>
      <c r="M47">
        <v>85223.58</v>
      </c>
    </row>
    <row r="48" spans="1:13">
      <c r="A48" t="s">
        <v>24</v>
      </c>
      <c r="B48" t="s">
        <v>78</v>
      </c>
      <c r="C48" t="s">
        <v>50</v>
      </c>
      <c r="D48" t="s">
        <v>22</v>
      </c>
      <c r="E48" s="1">
        <v>42735</v>
      </c>
      <c r="F48" s="1" t="str">
        <f>TEXT(Table13[[#This Row],[Order Date]],"YYYY")</f>
        <v>2016</v>
      </c>
      <c r="G48" s="1" t="str">
        <f>TEXT(Table13[[#This Row],[Order Date]],"mmm")</f>
        <v>Dec</v>
      </c>
      <c r="H48">
        <v>331438481</v>
      </c>
      <c r="I48">
        <v>8867</v>
      </c>
      <c r="J48">
        <v>263.33</v>
      </c>
      <c r="K48">
        <v>3876652.4</v>
      </c>
      <c r="L48">
        <v>2334947.11</v>
      </c>
      <c r="M48">
        <v>1541705.29</v>
      </c>
    </row>
    <row r="49" spans="1:13">
      <c r="A49" t="s">
        <v>24</v>
      </c>
      <c r="B49" t="s">
        <v>65</v>
      </c>
      <c r="C49" t="s">
        <v>39</v>
      </c>
      <c r="D49" t="s">
        <v>22</v>
      </c>
      <c r="E49" s="1">
        <v>40535</v>
      </c>
      <c r="F49" s="1" t="str">
        <f>TEXT(Table13[[#This Row],[Order Date]],"YYYY")</f>
        <v>2010</v>
      </c>
      <c r="G49" s="1" t="str">
        <f>TEXT(Table13[[#This Row],[Order Date]],"mmm")</f>
        <v>Dec</v>
      </c>
      <c r="H49">
        <v>617667090</v>
      </c>
      <c r="I49">
        <v>273</v>
      </c>
      <c r="J49">
        <v>56.67</v>
      </c>
      <c r="K49">
        <v>22312.29</v>
      </c>
      <c r="L49">
        <v>15470.91</v>
      </c>
      <c r="M49">
        <v>6841.38</v>
      </c>
    </row>
    <row r="50" spans="1:13">
      <c r="A50" t="s">
        <v>24</v>
      </c>
      <c r="B50" t="s">
        <v>79</v>
      </c>
      <c r="C50" t="s">
        <v>44</v>
      </c>
      <c r="D50" t="s">
        <v>17</v>
      </c>
      <c r="E50" s="1">
        <v>41926</v>
      </c>
      <c r="F50" s="1" t="str">
        <f>TEXT(Table13[[#This Row],[Order Date]],"YYYY")</f>
        <v>2014</v>
      </c>
      <c r="G50" s="1" t="str">
        <f>TEXT(Table13[[#This Row],[Order Date]],"mmm")</f>
        <v>Oct</v>
      </c>
      <c r="H50">
        <v>787399423</v>
      </c>
      <c r="I50">
        <v>7842</v>
      </c>
      <c r="J50">
        <v>35.840000000000003</v>
      </c>
      <c r="K50">
        <v>856973.76</v>
      </c>
      <c r="L50">
        <v>281057.28000000003</v>
      </c>
      <c r="M50">
        <v>575916.48</v>
      </c>
    </row>
    <row r="51" spans="1:13">
      <c r="A51" t="s">
        <v>28</v>
      </c>
      <c r="B51" t="s">
        <v>80</v>
      </c>
      <c r="C51" t="s">
        <v>26</v>
      </c>
      <c r="D51" t="s">
        <v>17</v>
      </c>
      <c r="E51" s="1">
        <v>40919</v>
      </c>
      <c r="F51" s="1" t="str">
        <f>TEXT(Table13[[#This Row],[Order Date]],"YYYY")</f>
        <v>2012</v>
      </c>
      <c r="G51" s="1" t="str">
        <f>TEXT(Table13[[#This Row],[Order Date]],"mmm")</f>
        <v>Jan</v>
      </c>
      <c r="H51">
        <v>837559306</v>
      </c>
      <c r="I51">
        <v>1266</v>
      </c>
      <c r="J51">
        <v>524.96</v>
      </c>
      <c r="K51">
        <v>824431.86</v>
      </c>
      <c r="L51">
        <v>664599.36</v>
      </c>
      <c r="M51">
        <v>159832.5</v>
      </c>
    </row>
    <row r="52" spans="1:13">
      <c r="A52" t="s">
        <v>24</v>
      </c>
      <c r="B52" t="s">
        <v>81</v>
      </c>
      <c r="C52" t="s">
        <v>44</v>
      </c>
      <c r="D52" t="s">
        <v>22</v>
      </c>
      <c r="E52" s="1">
        <v>40211</v>
      </c>
      <c r="F52" s="1" t="str">
        <f>TEXT(Table13[[#This Row],[Order Date]],"YYYY")</f>
        <v>2010</v>
      </c>
      <c r="G52" s="1" t="str">
        <f>TEXT(Table13[[#This Row],[Order Date]],"mmm")</f>
        <v>Feb</v>
      </c>
      <c r="H52">
        <v>385383069</v>
      </c>
      <c r="I52">
        <v>2269</v>
      </c>
      <c r="J52">
        <v>35.840000000000003</v>
      </c>
      <c r="K52">
        <v>247956.32</v>
      </c>
      <c r="L52">
        <v>81320.960000000006</v>
      </c>
      <c r="M52">
        <v>166635.35999999999</v>
      </c>
    </row>
    <row r="53" spans="1:13">
      <c r="A53" t="s">
        <v>28</v>
      </c>
      <c r="B53" t="s">
        <v>82</v>
      </c>
      <c r="C53" t="s">
        <v>30</v>
      </c>
      <c r="D53" t="s">
        <v>22</v>
      </c>
      <c r="E53" s="1">
        <v>41504</v>
      </c>
      <c r="F53" s="1" t="str">
        <f>TEXT(Table13[[#This Row],[Order Date]],"YYYY")</f>
        <v>2013</v>
      </c>
      <c r="G53" s="1" t="str">
        <f>TEXT(Table13[[#This Row],[Order Date]],"mmm")</f>
        <v>Aug</v>
      </c>
      <c r="H53">
        <v>918419539</v>
      </c>
      <c r="I53">
        <v>9606</v>
      </c>
      <c r="J53">
        <v>6.92</v>
      </c>
      <c r="K53">
        <v>89623.98</v>
      </c>
      <c r="L53">
        <v>66473.52</v>
      </c>
      <c r="M53">
        <v>23150.46</v>
      </c>
    </row>
    <row r="54" spans="1:13">
      <c r="A54" t="s">
        <v>71</v>
      </c>
      <c r="B54" t="s">
        <v>83</v>
      </c>
      <c r="C54" t="s">
        <v>21</v>
      </c>
      <c r="D54" t="s">
        <v>22</v>
      </c>
      <c r="E54" s="1">
        <v>41358</v>
      </c>
      <c r="F54" s="1" t="str">
        <f>TEXT(Table13[[#This Row],[Order Date]],"YYYY")</f>
        <v>2013</v>
      </c>
      <c r="G54" s="1" t="str">
        <f>TEXT(Table13[[#This Row],[Order Date]],"mmm")</f>
        <v>Mar</v>
      </c>
      <c r="H54">
        <v>844530045</v>
      </c>
      <c r="I54">
        <v>4063</v>
      </c>
      <c r="J54">
        <v>117.11</v>
      </c>
      <c r="K54">
        <v>835759.1</v>
      </c>
      <c r="L54">
        <v>475817.93</v>
      </c>
      <c r="M54">
        <v>359941.17</v>
      </c>
    </row>
    <row r="55" spans="1:13">
      <c r="A55" t="s">
        <v>28</v>
      </c>
      <c r="B55" t="s">
        <v>84</v>
      </c>
      <c r="C55" t="s">
        <v>26</v>
      </c>
      <c r="D55" t="s">
        <v>17</v>
      </c>
      <c r="E55" s="1">
        <v>40873</v>
      </c>
      <c r="F55" s="1" t="str">
        <f>TEXT(Table13[[#This Row],[Order Date]],"YYYY")</f>
        <v>2011</v>
      </c>
      <c r="G55" s="1" t="str">
        <f>TEXT(Table13[[#This Row],[Order Date]],"mmm")</f>
        <v>Nov</v>
      </c>
      <c r="H55">
        <v>441888415</v>
      </c>
      <c r="I55">
        <v>3457</v>
      </c>
      <c r="J55">
        <v>524.96</v>
      </c>
      <c r="K55">
        <v>2251232.9700000002</v>
      </c>
      <c r="L55">
        <v>1814786.72</v>
      </c>
      <c r="M55">
        <v>436446.25</v>
      </c>
    </row>
    <row r="56" spans="1:13">
      <c r="A56" t="s">
        <v>28</v>
      </c>
      <c r="B56" t="s">
        <v>29</v>
      </c>
      <c r="C56" t="s">
        <v>30</v>
      </c>
      <c r="D56" t="s">
        <v>17</v>
      </c>
      <c r="E56" s="1">
        <v>41534</v>
      </c>
      <c r="F56" s="1" t="str">
        <f>TEXT(Table13[[#This Row],[Order Date]],"YYYY")</f>
        <v>2013</v>
      </c>
      <c r="G56" s="1" t="str">
        <f>TEXT(Table13[[#This Row],[Order Date]],"mmm")</f>
        <v>Sep</v>
      </c>
      <c r="H56">
        <v>508980977</v>
      </c>
      <c r="I56">
        <v>7637</v>
      </c>
      <c r="J56">
        <v>6.92</v>
      </c>
      <c r="K56">
        <v>71253.210000000006</v>
      </c>
      <c r="L56">
        <v>52848.04</v>
      </c>
      <c r="M56">
        <v>18405.169999999998</v>
      </c>
    </row>
    <row r="57" spans="1:13">
      <c r="A57" t="s">
        <v>28</v>
      </c>
      <c r="B57" t="s">
        <v>85</v>
      </c>
      <c r="C57" t="s">
        <v>44</v>
      </c>
      <c r="D57" t="s">
        <v>22</v>
      </c>
      <c r="E57" s="1">
        <v>41068</v>
      </c>
      <c r="F57" s="1" t="str">
        <f>TEXT(Table13[[#This Row],[Order Date]],"YYYY")</f>
        <v>2012</v>
      </c>
      <c r="G57" s="1" t="str">
        <f>TEXT(Table13[[#This Row],[Order Date]],"mmm")</f>
        <v>Jun</v>
      </c>
      <c r="H57">
        <v>114606559</v>
      </c>
      <c r="I57">
        <v>3482</v>
      </c>
      <c r="J57">
        <v>35.840000000000003</v>
      </c>
      <c r="K57">
        <v>380512.96</v>
      </c>
      <c r="L57">
        <v>124794.88</v>
      </c>
      <c r="M57">
        <v>255718.08</v>
      </c>
    </row>
    <row r="58" spans="1:13">
      <c r="A58" t="s">
        <v>14</v>
      </c>
      <c r="B58" t="s">
        <v>86</v>
      </c>
      <c r="C58" t="s">
        <v>44</v>
      </c>
      <c r="D58" t="s">
        <v>17</v>
      </c>
      <c r="E58" s="1">
        <v>40359</v>
      </c>
      <c r="F58" s="1" t="str">
        <f>TEXT(Table13[[#This Row],[Order Date]],"YYYY")</f>
        <v>2010</v>
      </c>
      <c r="G58" s="1" t="str">
        <f>TEXT(Table13[[#This Row],[Order Date]],"mmm")</f>
        <v>Jun</v>
      </c>
      <c r="H58">
        <v>647876489</v>
      </c>
      <c r="I58">
        <v>9905</v>
      </c>
      <c r="J58">
        <v>35.840000000000003</v>
      </c>
      <c r="K58">
        <v>1082418.3999999999</v>
      </c>
      <c r="L58">
        <v>354995.20000000001</v>
      </c>
      <c r="M58">
        <v>727423.2</v>
      </c>
    </row>
    <row r="59" spans="1:13">
      <c r="A59" t="s">
        <v>24</v>
      </c>
      <c r="B59" t="s">
        <v>87</v>
      </c>
      <c r="C59" t="s">
        <v>50</v>
      </c>
      <c r="D59" t="s">
        <v>17</v>
      </c>
      <c r="E59" s="1">
        <v>42058</v>
      </c>
      <c r="F59" s="1" t="str">
        <f>TEXT(Table13[[#This Row],[Order Date]],"YYYY")</f>
        <v>2015</v>
      </c>
      <c r="G59" s="1" t="str">
        <f>TEXT(Table13[[#This Row],[Order Date]],"mmm")</f>
        <v>Feb</v>
      </c>
      <c r="H59">
        <v>868214595</v>
      </c>
      <c r="I59">
        <v>2847</v>
      </c>
      <c r="J59">
        <v>263.33</v>
      </c>
      <c r="K59">
        <v>1244708.3999999999</v>
      </c>
      <c r="L59">
        <v>749700.51</v>
      </c>
      <c r="M59">
        <v>495007.89</v>
      </c>
    </row>
    <row r="60" spans="1:13">
      <c r="A60" t="s">
        <v>24</v>
      </c>
      <c r="B60" t="s">
        <v>88</v>
      </c>
      <c r="C60" t="s">
        <v>34</v>
      </c>
      <c r="D60" t="s">
        <v>22</v>
      </c>
      <c r="E60" s="1">
        <v>40913</v>
      </c>
      <c r="F60" s="1" t="str">
        <f>TEXT(Table13[[#This Row],[Order Date]],"YYYY")</f>
        <v>2012</v>
      </c>
      <c r="G60" s="1" t="str">
        <f>TEXT(Table13[[#This Row],[Order Date]],"mmm")</f>
        <v>Jan</v>
      </c>
      <c r="H60">
        <v>955357205</v>
      </c>
      <c r="I60">
        <v>282</v>
      </c>
      <c r="J60">
        <v>502.54</v>
      </c>
      <c r="K60">
        <v>188452.14</v>
      </c>
      <c r="L60">
        <v>141716.28</v>
      </c>
      <c r="M60">
        <v>46735.86</v>
      </c>
    </row>
    <row r="61" spans="1:13">
      <c r="A61" t="s">
        <v>28</v>
      </c>
      <c r="B61" t="s">
        <v>69</v>
      </c>
      <c r="C61" t="s">
        <v>50</v>
      </c>
      <c r="D61" t="s">
        <v>17</v>
      </c>
      <c r="E61" s="1">
        <v>41736</v>
      </c>
      <c r="F61" s="1" t="str">
        <f>TEXT(Table13[[#This Row],[Order Date]],"YYYY")</f>
        <v>2014</v>
      </c>
      <c r="G61" s="1" t="str">
        <f>TEXT(Table13[[#This Row],[Order Date]],"mmm")</f>
        <v>Apr</v>
      </c>
      <c r="H61">
        <v>259353148</v>
      </c>
      <c r="I61">
        <v>7215</v>
      </c>
      <c r="J61">
        <v>263.33</v>
      </c>
      <c r="K61">
        <v>3154398</v>
      </c>
      <c r="L61">
        <v>1899925.95</v>
      </c>
      <c r="M61">
        <v>1254472.05</v>
      </c>
    </row>
    <row r="62" spans="1:13">
      <c r="A62" t="s">
        <v>14</v>
      </c>
      <c r="B62" t="s">
        <v>67</v>
      </c>
      <c r="C62" t="s">
        <v>21</v>
      </c>
      <c r="D62" t="s">
        <v>17</v>
      </c>
      <c r="E62" s="1">
        <v>41434</v>
      </c>
      <c r="F62" s="1" t="str">
        <f>TEXT(Table13[[#This Row],[Order Date]],"YYYY")</f>
        <v>2013</v>
      </c>
      <c r="G62" s="1" t="str">
        <f>TEXT(Table13[[#This Row],[Order Date]],"mmm")</f>
        <v>Jun</v>
      </c>
      <c r="H62">
        <v>450563752</v>
      </c>
      <c r="I62">
        <v>682</v>
      </c>
      <c r="J62">
        <v>117.11</v>
      </c>
      <c r="K62">
        <v>140287.4</v>
      </c>
      <c r="L62">
        <v>79869.02</v>
      </c>
      <c r="M62">
        <v>60418.38</v>
      </c>
    </row>
    <row r="63" spans="1:13">
      <c r="A63" t="s">
        <v>24</v>
      </c>
      <c r="B63" t="s">
        <v>89</v>
      </c>
      <c r="C63" t="s">
        <v>16</v>
      </c>
      <c r="D63" t="s">
        <v>22</v>
      </c>
      <c r="E63" s="1">
        <v>41451</v>
      </c>
      <c r="F63" s="1" t="str">
        <f>TEXT(Table13[[#This Row],[Order Date]],"YYYY")</f>
        <v>2013</v>
      </c>
      <c r="G63" s="1" t="str">
        <f>TEXT(Table13[[#This Row],[Order Date]],"mmm")</f>
        <v>Jun</v>
      </c>
      <c r="H63">
        <v>569662845</v>
      </c>
      <c r="I63">
        <v>4750</v>
      </c>
      <c r="J63">
        <v>159.41999999999999</v>
      </c>
      <c r="K63">
        <v>1212580</v>
      </c>
      <c r="L63">
        <v>757245</v>
      </c>
      <c r="M63">
        <v>455335</v>
      </c>
    </row>
    <row r="64" spans="1:13">
      <c r="A64" t="s">
        <v>28</v>
      </c>
      <c r="B64" t="s">
        <v>51</v>
      </c>
      <c r="C64" t="s">
        <v>26</v>
      </c>
      <c r="D64" t="s">
        <v>22</v>
      </c>
      <c r="E64" s="1">
        <v>40854</v>
      </c>
      <c r="F64" s="1" t="str">
        <f>TEXT(Table13[[#This Row],[Order Date]],"YYYY")</f>
        <v>2011</v>
      </c>
      <c r="G64" s="1" t="str">
        <f>TEXT(Table13[[#This Row],[Order Date]],"mmm")</f>
        <v>Nov</v>
      </c>
      <c r="H64">
        <v>177636754</v>
      </c>
      <c r="I64">
        <v>5518</v>
      </c>
      <c r="J64">
        <v>524.96</v>
      </c>
      <c r="K64">
        <v>3593376.78</v>
      </c>
      <c r="L64">
        <v>2896729.28</v>
      </c>
      <c r="M64">
        <v>696647.5</v>
      </c>
    </row>
    <row r="65" spans="1:13">
      <c r="A65" t="s">
        <v>71</v>
      </c>
      <c r="B65" t="s">
        <v>90</v>
      </c>
      <c r="C65" t="s">
        <v>44</v>
      </c>
      <c r="D65" t="s">
        <v>17</v>
      </c>
      <c r="E65" s="1">
        <v>40481</v>
      </c>
      <c r="F65" s="1" t="str">
        <f>TEXT(Table13[[#This Row],[Order Date]],"YYYY")</f>
        <v>2010</v>
      </c>
      <c r="G65" s="1" t="str">
        <f>TEXT(Table13[[#This Row],[Order Date]],"mmm")</f>
        <v>Oct</v>
      </c>
      <c r="H65">
        <v>705784308</v>
      </c>
      <c r="I65">
        <v>6116</v>
      </c>
      <c r="J65">
        <v>35.840000000000003</v>
      </c>
      <c r="K65">
        <v>668356.48</v>
      </c>
      <c r="L65">
        <v>219197.44</v>
      </c>
      <c r="M65">
        <v>449159.04</v>
      </c>
    </row>
    <row r="66" spans="1:13">
      <c r="A66" t="s">
        <v>19</v>
      </c>
      <c r="B66" t="s">
        <v>91</v>
      </c>
      <c r="C66" t="s">
        <v>50</v>
      </c>
      <c r="D66" t="s">
        <v>17</v>
      </c>
      <c r="E66" s="1">
        <v>41560</v>
      </c>
      <c r="F66" s="1" t="str">
        <f>TEXT(Table13[[#This Row],[Order Date]],"YYYY")</f>
        <v>2013</v>
      </c>
      <c r="G66" s="1" t="str">
        <f>TEXT(Table13[[#This Row],[Order Date]],"mmm")</f>
        <v>Oct</v>
      </c>
      <c r="H66">
        <v>505716836</v>
      </c>
      <c r="I66">
        <v>1705</v>
      </c>
      <c r="J66">
        <v>263.33</v>
      </c>
      <c r="K66">
        <v>745426</v>
      </c>
      <c r="L66">
        <v>448977.65</v>
      </c>
      <c r="M66">
        <v>296448.34999999998</v>
      </c>
    </row>
    <row r="67" spans="1:13">
      <c r="A67" t="s">
        <v>28</v>
      </c>
      <c r="B67" t="s">
        <v>31</v>
      </c>
      <c r="C67" t="s">
        <v>50</v>
      </c>
      <c r="D67" t="s">
        <v>17</v>
      </c>
      <c r="E67" s="1">
        <v>41558</v>
      </c>
      <c r="F67" s="1" t="str">
        <f>TEXT(Table13[[#This Row],[Order Date]],"YYYY")</f>
        <v>2013</v>
      </c>
      <c r="G67" s="1" t="str">
        <f>TEXT(Table13[[#This Row],[Order Date]],"mmm")</f>
        <v>Oct</v>
      </c>
      <c r="H67">
        <v>699358165</v>
      </c>
      <c r="I67">
        <v>4477</v>
      </c>
      <c r="J67">
        <v>263.33</v>
      </c>
      <c r="K67">
        <v>1957344.4</v>
      </c>
      <c r="L67">
        <v>1178928.4099999999</v>
      </c>
      <c r="M67">
        <v>778415.99</v>
      </c>
    </row>
    <row r="68" spans="1:13">
      <c r="A68" t="s">
        <v>28</v>
      </c>
      <c r="B68" t="s">
        <v>92</v>
      </c>
      <c r="C68" t="s">
        <v>39</v>
      </c>
      <c r="D68" t="s">
        <v>17</v>
      </c>
      <c r="E68" s="1">
        <v>41098</v>
      </c>
      <c r="F68" s="1" t="str">
        <f>TEXT(Table13[[#This Row],[Order Date]],"YYYY")</f>
        <v>2012</v>
      </c>
      <c r="G68" s="1" t="str">
        <f>TEXT(Table13[[#This Row],[Order Date]],"mmm")</f>
        <v>Jul</v>
      </c>
      <c r="H68">
        <v>228944623</v>
      </c>
      <c r="I68">
        <v>8656</v>
      </c>
      <c r="J68">
        <v>56.67</v>
      </c>
      <c r="K68">
        <v>707454.88</v>
      </c>
      <c r="L68">
        <v>490535.52</v>
      </c>
      <c r="M68">
        <v>216919.36</v>
      </c>
    </row>
    <row r="69" spans="1:13">
      <c r="A69" t="s">
        <v>19</v>
      </c>
      <c r="B69" t="s">
        <v>93</v>
      </c>
      <c r="C69" t="s">
        <v>44</v>
      </c>
      <c r="D69" t="s">
        <v>17</v>
      </c>
      <c r="E69" s="1">
        <v>42576</v>
      </c>
      <c r="F69" s="1" t="str">
        <f>TEXT(Table13[[#This Row],[Order Date]],"YYYY")</f>
        <v>2016</v>
      </c>
      <c r="G69" s="1" t="str">
        <f>TEXT(Table13[[#This Row],[Order Date]],"mmm")</f>
        <v>Jul</v>
      </c>
      <c r="H69">
        <v>807025039</v>
      </c>
      <c r="I69">
        <v>5498</v>
      </c>
      <c r="J69">
        <v>35.840000000000003</v>
      </c>
      <c r="K69">
        <v>600821.43999999994</v>
      </c>
      <c r="L69">
        <v>197048.32000000001</v>
      </c>
      <c r="M69">
        <v>403773.12</v>
      </c>
    </row>
    <row r="70" spans="1:13">
      <c r="A70" t="s">
        <v>24</v>
      </c>
      <c r="B70" t="s">
        <v>94</v>
      </c>
      <c r="C70" t="s">
        <v>26</v>
      </c>
      <c r="D70" t="s">
        <v>17</v>
      </c>
      <c r="E70" s="1">
        <v>40475</v>
      </c>
      <c r="F70" s="1" t="str">
        <f>TEXT(Table13[[#This Row],[Order Date]],"YYYY")</f>
        <v>2010</v>
      </c>
      <c r="G70" s="1" t="str">
        <f>TEXT(Table13[[#This Row],[Order Date]],"mmm")</f>
        <v>Oct</v>
      </c>
      <c r="H70">
        <v>166460740</v>
      </c>
      <c r="I70">
        <v>8287</v>
      </c>
      <c r="J70">
        <v>524.96</v>
      </c>
      <c r="K70">
        <v>5396577.2699999996</v>
      </c>
      <c r="L70">
        <v>4350343.5199999996</v>
      </c>
      <c r="M70">
        <v>1046233.75</v>
      </c>
    </row>
    <row r="71" spans="1:13">
      <c r="A71" t="s">
        <v>28</v>
      </c>
      <c r="B71" t="s">
        <v>95</v>
      </c>
      <c r="C71" t="s">
        <v>44</v>
      </c>
      <c r="D71" t="s">
        <v>17</v>
      </c>
      <c r="E71" s="1">
        <v>42119</v>
      </c>
      <c r="F71" s="1" t="str">
        <f>TEXT(Table13[[#This Row],[Order Date]],"YYYY")</f>
        <v>2015</v>
      </c>
      <c r="G71" s="1" t="str">
        <f>TEXT(Table13[[#This Row],[Order Date]],"mmm")</f>
        <v>Apr</v>
      </c>
      <c r="H71">
        <v>610425555</v>
      </c>
      <c r="I71">
        <v>7342</v>
      </c>
      <c r="J71">
        <v>35.840000000000003</v>
      </c>
      <c r="K71">
        <v>802333.76</v>
      </c>
      <c r="L71">
        <v>263137.28000000003</v>
      </c>
      <c r="M71">
        <v>539196.48</v>
      </c>
    </row>
    <row r="72" spans="1:13">
      <c r="A72" t="s">
        <v>41</v>
      </c>
      <c r="B72" t="s">
        <v>53</v>
      </c>
      <c r="C72" t="s">
        <v>26</v>
      </c>
      <c r="D72" t="s">
        <v>22</v>
      </c>
      <c r="E72" s="1">
        <v>41387</v>
      </c>
      <c r="F72" s="1" t="str">
        <f>TEXT(Table13[[#This Row],[Order Date]],"YYYY")</f>
        <v>2013</v>
      </c>
      <c r="G72" s="1" t="str">
        <f>TEXT(Table13[[#This Row],[Order Date]],"mmm")</f>
        <v>Apr</v>
      </c>
      <c r="H72">
        <v>462405812</v>
      </c>
      <c r="I72">
        <v>5010</v>
      </c>
      <c r="J72">
        <v>524.96</v>
      </c>
      <c r="K72">
        <v>3262562.1</v>
      </c>
      <c r="L72">
        <v>2630049.6</v>
      </c>
      <c r="M72">
        <v>632512.5</v>
      </c>
    </row>
    <row r="73" spans="1:13">
      <c r="A73" t="s">
        <v>71</v>
      </c>
      <c r="B73" t="s">
        <v>90</v>
      </c>
      <c r="C73" t="s">
        <v>30</v>
      </c>
      <c r="D73" t="s">
        <v>22</v>
      </c>
      <c r="E73" s="1">
        <v>42230</v>
      </c>
      <c r="F73" s="1" t="str">
        <f>TEXT(Table13[[#This Row],[Order Date]],"YYYY")</f>
        <v>2015</v>
      </c>
      <c r="G73" s="1" t="str">
        <f>TEXT(Table13[[#This Row],[Order Date]],"mmm")</f>
        <v>Aug</v>
      </c>
      <c r="H73">
        <v>816200339</v>
      </c>
      <c r="I73">
        <v>673</v>
      </c>
      <c r="J73">
        <v>6.92</v>
      </c>
      <c r="K73">
        <v>6279.09</v>
      </c>
      <c r="L73">
        <v>4657.16</v>
      </c>
      <c r="M73">
        <v>1621.93</v>
      </c>
    </row>
    <row r="74" spans="1:13">
      <c r="A74" t="s">
        <v>28</v>
      </c>
      <c r="B74" t="s">
        <v>96</v>
      </c>
      <c r="C74" t="s">
        <v>52</v>
      </c>
      <c r="D74" t="s">
        <v>22</v>
      </c>
      <c r="E74" s="1">
        <v>40689</v>
      </c>
      <c r="F74" s="1" t="str">
        <f>TEXT(Table13[[#This Row],[Order Date]],"YYYY")</f>
        <v>2011</v>
      </c>
      <c r="G74" s="1" t="str">
        <f>TEXT(Table13[[#This Row],[Order Date]],"mmm")</f>
        <v>May</v>
      </c>
      <c r="H74">
        <v>585920464</v>
      </c>
      <c r="I74">
        <v>5741</v>
      </c>
      <c r="J74">
        <v>31.79</v>
      </c>
      <c r="K74">
        <v>272410.45</v>
      </c>
      <c r="L74">
        <v>182506.39</v>
      </c>
      <c r="M74">
        <v>89904.06</v>
      </c>
    </row>
    <row r="75" spans="1:13">
      <c r="A75" t="s">
        <v>28</v>
      </c>
      <c r="B75" t="s">
        <v>69</v>
      </c>
      <c r="C75" t="s">
        <v>21</v>
      </c>
      <c r="D75" t="s">
        <v>22</v>
      </c>
      <c r="E75" s="1">
        <v>42875</v>
      </c>
      <c r="F75" s="1" t="str">
        <f>TEXT(Table13[[#This Row],[Order Date]],"YYYY")</f>
        <v>2017</v>
      </c>
      <c r="G75" s="1" t="str">
        <f>TEXT(Table13[[#This Row],[Order Date]],"mmm")</f>
        <v>May</v>
      </c>
      <c r="H75">
        <v>555990016</v>
      </c>
      <c r="I75">
        <v>8656</v>
      </c>
      <c r="J75">
        <v>117.11</v>
      </c>
      <c r="K75">
        <v>1780539.2</v>
      </c>
      <c r="L75">
        <v>1013704.16</v>
      </c>
      <c r="M75">
        <v>766835.04</v>
      </c>
    </row>
    <row r="76" spans="1:13">
      <c r="A76" t="s">
        <v>71</v>
      </c>
      <c r="B76" t="s">
        <v>97</v>
      </c>
      <c r="C76" t="s">
        <v>50</v>
      </c>
      <c r="D76" t="s">
        <v>17</v>
      </c>
      <c r="E76" s="1">
        <v>41460</v>
      </c>
      <c r="F76" s="1" t="str">
        <f>TEXT(Table13[[#This Row],[Order Date]],"YYYY")</f>
        <v>2013</v>
      </c>
      <c r="G76" s="1" t="str">
        <f>TEXT(Table13[[#This Row],[Order Date]],"mmm")</f>
        <v>Jul</v>
      </c>
      <c r="H76">
        <v>231145322</v>
      </c>
      <c r="I76">
        <v>9892</v>
      </c>
      <c r="J76">
        <v>263.33</v>
      </c>
      <c r="K76">
        <v>4324782.4000000004</v>
      </c>
      <c r="L76">
        <v>2604860.36</v>
      </c>
      <c r="M76">
        <v>1719922.04</v>
      </c>
    </row>
    <row r="77" spans="1:13">
      <c r="A77" t="s">
        <v>98</v>
      </c>
      <c r="B77" t="s">
        <v>99</v>
      </c>
      <c r="C77" t="s">
        <v>34</v>
      </c>
      <c r="D77" t="s">
        <v>17</v>
      </c>
      <c r="E77" s="1">
        <v>41949</v>
      </c>
      <c r="F77" s="1" t="str">
        <f>TEXT(Table13[[#This Row],[Order Date]],"YYYY")</f>
        <v>2014</v>
      </c>
      <c r="G77" s="1" t="str">
        <f>TEXT(Table13[[#This Row],[Order Date]],"mmm")</f>
        <v>Nov</v>
      </c>
      <c r="H77">
        <v>986435210</v>
      </c>
      <c r="I77">
        <v>6954</v>
      </c>
      <c r="J77">
        <v>502.54</v>
      </c>
      <c r="K77">
        <v>4647149.58</v>
      </c>
      <c r="L77">
        <v>3494663.16</v>
      </c>
      <c r="M77">
        <v>1152486.42</v>
      </c>
    </row>
    <row r="78" spans="1:13">
      <c r="A78" t="s">
        <v>14</v>
      </c>
      <c r="B78" t="s">
        <v>100</v>
      </c>
      <c r="C78" t="s">
        <v>52</v>
      </c>
      <c r="D78" t="s">
        <v>22</v>
      </c>
      <c r="E78" s="1">
        <v>41940</v>
      </c>
      <c r="F78" s="1" t="str">
        <f>TEXT(Table13[[#This Row],[Order Date]],"YYYY")</f>
        <v>2014</v>
      </c>
      <c r="G78" s="1" t="str">
        <f>TEXT(Table13[[#This Row],[Order Date]],"mmm")</f>
        <v>Oct</v>
      </c>
      <c r="H78">
        <v>217221009</v>
      </c>
      <c r="I78">
        <v>9379</v>
      </c>
      <c r="J78">
        <v>31.79</v>
      </c>
      <c r="K78">
        <v>445033.55</v>
      </c>
      <c r="L78">
        <v>298158.40999999997</v>
      </c>
      <c r="M78">
        <v>146875.14000000001</v>
      </c>
    </row>
    <row r="79" spans="1:13">
      <c r="A79" t="s">
        <v>41</v>
      </c>
      <c r="B79" t="s">
        <v>101</v>
      </c>
      <c r="C79" t="s">
        <v>37</v>
      </c>
      <c r="D79" t="s">
        <v>17</v>
      </c>
      <c r="E79" s="1">
        <v>40801</v>
      </c>
      <c r="F79" s="1" t="str">
        <f>TEXT(Table13[[#This Row],[Order Date]],"YYYY")</f>
        <v>2011</v>
      </c>
      <c r="G79" s="1" t="str">
        <f>TEXT(Table13[[#This Row],[Order Date]],"mmm")</f>
        <v>Sep</v>
      </c>
      <c r="H79">
        <v>789176547</v>
      </c>
      <c r="I79">
        <v>3732</v>
      </c>
      <c r="J79">
        <v>90.93</v>
      </c>
      <c r="K79">
        <v>574951.92000000004</v>
      </c>
      <c r="L79">
        <v>339350.76</v>
      </c>
      <c r="M79">
        <v>235601.16</v>
      </c>
    </row>
    <row r="80" spans="1:13">
      <c r="A80" t="s">
        <v>24</v>
      </c>
      <c r="B80" t="s">
        <v>102</v>
      </c>
      <c r="C80" t="s">
        <v>16</v>
      </c>
      <c r="D80" t="s">
        <v>17</v>
      </c>
      <c r="E80" s="1">
        <v>41058</v>
      </c>
      <c r="F80" s="1" t="str">
        <f>TEXT(Table13[[#This Row],[Order Date]],"YYYY")</f>
        <v>2012</v>
      </c>
      <c r="G80" s="1" t="str">
        <f>TEXT(Table13[[#This Row],[Order Date]],"mmm")</f>
        <v>May</v>
      </c>
      <c r="H80">
        <v>688288152</v>
      </c>
      <c r="I80">
        <v>8614</v>
      </c>
      <c r="J80">
        <v>159.41999999999999</v>
      </c>
      <c r="K80">
        <v>2198981.92</v>
      </c>
      <c r="L80">
        <v>1373243.88</v>
      </c>
      <c r="M80">
        <v>825738.04</v>
      </c>
    </row>
    <row r="81" spans="1:13">
      <c r="A81" t="s">
        <v>14</v>
      </c>
      <c r="B81" t="s">
        <v>103</v>
      </c>
      <c r="C81" t="s">
        <v>50</v>
      </c>
      <c r="D81" t="s">
        <v>22</v>
      </c>
      <c r="E81" s="1">
        <v>41475</v>
      </c>
      <c r="F81" s="1" t="str">
        <f>TEXT(Table13[[#This Row],[Order Date]],"YYYY")</f>
        <v>2013</v>
      </c>
      <c r="G81" s="1" t="str">
        <f>TEXT(Table13[[#This Row],[Order Date]],"mmm")</f>
        <v>Jul</v>
      </c>
      <c r="H81">
        <v>670854651</v>
      </c>
      <c r="I81">
        <v>9654</v>
      </c>
      <c r="J81">
        <v>263.33</v>
      </c>
      <c r="K81">
        <v>4220728.8</v>
      </c>
      <c r="L81">
        <v>2542187.8199999998</v>
      </c>
      <c r="M81">
        <v>1678540.98</v>
      </c>
    </row>
    <row r="82" spans="1:13">
      <c r="A82" t="s">
        <v>24</v>
      </c>
      <c r="B82" t="s">
        <v>104</v>
      </c>
      <c r="C82" t="s">
        <v>34</v>
      </c>
      <c r="D82" t="s">
        <v>17</v>
      </c>
      <c r="E82" s="1">
        <v>41203</v>
      </c>
      <c r="F82" s="1" t="str">
        <f>TEXT(Table13[[#This Row],[Order Date]],"YYYY")</f>
        <v>2012</v>
      </c>
      <c r="G82" s="1" t="str">
        <f>TEXT(Table13[[#This Row],[Order Date]],"mmm")</f>
        <v>Oct</v>
      </c>
      <c r="H82">
        <v>213487374</v>
      </c>
      <c r="I82">
        <v>4513</v>
      </c>
      <c r="J82">
        <v>502.54</v>
      </c>
      <c r="K82">
        <v>3015902.51</v>
      </c>
      <c r="L82">
        <v>2267963.02</v>
      </c>
      <c r="M82">
        <v>747939.49</v>
      </c>
    </row>
    <row r="83" spans="1:13">
      <c r="A83" t="s">
        <v>71</v>
      </c>
      <c r="B83" t="s">
        <v>105</v>
      </c>
      <c r="C83" t="s">
        <v>44</v>
      </c>
      <c r="D83" t="s">
        <v>22</v>
      </c>
      <c r="E83" s="1">
        <v>41170</v>
      </c>
      <c r="F83" s="1" t="str">
        <f>TEXT(Table13[[#This Row],[Order Date]],"YYYY")</f>
        <v>2012</v>
      </c>
      <c r="G83" s="1" t="str">
        <f>TEXT(Table13[[#This Row],[Order Date]],"mmm")</f>
        <v>Sep</v>
      </c>
      <c r="H83">
        <v>663110148</v>
      </c>
      <c r="I83">
        <v>7884</v>
      </c>
      <c r="J83">
        <v>35.840000000000003</v>
      </c>
      <c r="K83">
        <v>861563.52</v>
      </c>
      <c r="L83">
        <v>282562.56</v>
      </c>
      <c r="M83">
        <v>579000.96</v>
      </c>
    </row>
    <row r="84" spans="1:13">
      <c r="A84" t="s">
        <v>71</v>
      </c>
      <c r="B84" t="s">
        <v>106</v>
      </c>
      <c r="C84" t="s">
        <v>50</v>
      </c>
      <c r="D84" t="s">
        <v>22</v>
      </c>
      <c r="E84" s="1">
        <v>42689</v>
      </c>
      <c r="F84" s="1" t="str">
        <f>TEXT(Table13[[#This Row],[Order Date]],"YYYY")</f>
        <v>2016</v>
      </c>
      <c r="G84" s="1" t="str">
        <f>TEXT(Table13[[#This Row],[Order Date]],"mmm")</f>
        <v>Nov</v>
      </c>
      <c r="H84">
        <v>286959302</v>
      </c>
      <c r="I84">
        <v>6489</v>
      </c>
      <c r="J84">
        <v>263.33</v>
      </c>
      <c r="K84">
        <v>2836990.8</v>
      </c>
      <c r="L84">
        <v>1708748.37</v>
      </c>
      <c r="M84">
        <v>1128242.43</v>
      </c>
    </row>
    <row r="85" spans="1:13">
      <c r="A85" t="s">
        <v>28</v>
      </c>
      <c r="B85" t="s">
        <v>107</v>
      </c>
      <c r="C85" t="s">
        <v>58</v>
      </c>
      <c r="D85" t="s">
        <v>22</v>
      </c>
      <c r="E85" s="1">
        <v>40547</v>
      </c>
      <c r="F85" s="1" t="str">
        <f>TEXT(Table13[[#This Row],[Order Date]],"YYYY")</f>
        <v>2011</v>
      </c>
      <c r="G85" s="1" t="str">
        <f>TEXT(Table13[[#This Row],[Order Date]],"mmm")</f>
        <v>Jan</v>
      </c>
      <c r="H85">
        <v>122583663</v>
      </c>
      <c r="I85">
        <v>4085</v>
      </c>
      <c r="J85">
        <v>97.44</v>
      </c>
      <c r="K85">
        <v>623289.30000000005</v>
      </c>
      <c r="L85">
        <v>398042.4</v>
      </c>
      <c r="M85">
        <v>225246.9</v>
      </c>
    </row>
    <row r="86" spans="1:13">
      <c r="A86" t="s">
        <v>28</v>
      </c>
      <c r="B86" t="s">
        <v>108</v>
      </c>
      <c r="C86" t="s">
        <v>37</v>
      </c>
      <c r="D86" t="s">
        <v>22</v>
      </c>
      <c r="E86" s="1">
        <v>40986</v>
      </c>
      <c r="F86" s="1" t="str">
        <f>TEXT(Table13[[#This Row],[Order Date]],"YYYY")</f>
        <v>2012</v>
      </c>
      <c r="G86" s="1" t="str">
        <f>TEXT(Table13[[#This Row],[Order Date]],"mmm")</f>
        <v>Mar</v>
      </c>
      <c r="H86">
        <v>827844560</v>
      </c>
      <c r="I86">
        <v>6457</v>
      </c>
      <c r="J86">
        <v>90.93</v>
      </c>
      <c r="K86">
        <v>994765.42</v>
      </c>
      <c r="L86">
        <v>587135.01</v>
      </c>
      <c r="M86">
        <v>407630.41</v>
      </c>
    </row>
    <row r="87" spans="1:13">
      <c r="A87" t="s">
        <v>98</v>
      </c>
      <c r="B87" t="s">
        <v>99</v>
      </c>
      <c r="C87" t="s">
        <v>39</v>
      </c>
      <c r="D87" t="s">
        <v>17</v>
      </c>
      <c r="E87" s="1">
        <v>40956</v>
      </c>
      <c r="F87" s="1" t="str">
        <f>TEXT(Table13[[#This Row],[Order Date]],"YYYY")</f>
        <v>2012</v>
      </c>
      <c r="G87" s="1" t="str">
        <f>TEXT(Table13[[#This Row],[Order Date]],"mmm")</f>
        <v>Feb</v>
      </c>
      <c r="H87">
        <v>430915820</v>
      </c>
      <c r="I87">
        <v>6422</v>
      </c>
      <c r="J87">
        <v>56.67</v>
      </c>
      <c r="K87">
        <v>524870.06000000006</v>
      </c>
      <c r="L87">
        <v>363934.74</v>
      </c>
      <c r="M87">
        <v>160935.32</v>
      </c>
    </row>
    <row r="88" spans="1:13">
      <c r="A88" t="s">
        <v>28</v>
      </c>
      <c r="B88" t="s">
        <v>29</v>
      </c>
      <c r="C88" t="s">
        <v>52</v>
      </c>
      <c r="D88" t="s">
        <v>17</v>
      </c>
      <c r="E88" s="1">
        <v>40559</v>
      </c>
      <c r="F88" s="1" t="str">
        <f>TEXT(Table13[[#This Row],[Order Date]],"YYYY")</f>
        <v>2011</v>
      </c>
      <c r="G88" s="1" t="str">
        <f>TEXT(Table13[[#This Row],[Order Date]],"mmm")</f>
        <v>Jan</v>
      </c>
      <c r="H88">
        <v>180283772</v>
      </c>
      <c r="I88">
        <v>8829</v>
      </c>
      <c r="J88">
        <v>31.79</v>
      </c>
      <c r="K88">
        <v>418936.05</v>
      </c>
      <c r="L88">
        <v>280673.90999999997</v>
      </c>
      <c r="M88">
        <v>138262.14000000001</v>
      </c>
    </row>
    <row r="89" spans="1:13">
      <c r="A89" t="s">
        <v>28</v>
      </c>
      <c r="B89" t="s">
        <v>64</v>
      </c>
      <c r="C89" t="s">
        <v>16</v>
      </c>
      <c r="D89" t="s">
        <v>17</v>
      </c>
      <c r="E89" s="1">
        <v>41673</v>
      </c>
      <c r="F89" s="1" t="str">
        <f>TEXT(Table13[[#This Row],[Order Date]],"YYYY")</f>
        <v>2014</v>
      </c>
      <c r="G89" s="1" t="str">
        <f>TEXT(Table13[[#This Row],[Order Date]],"mmm")</f>
        <v>Feb</v>
      </c>
      <c r="H89">
        <v>494747245</v>
      </c>
      <c r="I89">
        <v>5559</v>
      </c>
      <c r="J89">
        <v>159.41999999999999</v>
      </c>
      <c r="K89">
        <v>1419101.52</v>
      </c>
      <c r="L89">
        <v>886215.78</v>
      </c>
      <c r="M89">
        <v>532885.74</v>
      </c>
    </row>
    <row r="90" spans="1:13">
      <c r="A90" t="s">
        <v>71</v>
      </c>
      <c r="B90" t="s">
        <v>109</v>
      </c>
      <c r="C90" t="s">
        <v>30</v>
      </c>
      <c r="D90" t="s">
        <v>22</v>
      </c>
      <c r="E90" s="1">
        <v>41029</v>
      </c>
      <c r="F90" s="1" t="str">
        <f>TEXT(Table13[[#This Row],[Order Date]],"YYYY")</f>
        <v>2012</v>
      </c>
      <c r="G90" s="1" t="str">
        <f>TEXT(Table13[[#This Row],[Order Date]],"mmm")</f>
        <v>Apr</v>
      </c>
      <c r="H90">
        <v>513417565</v>
      </c>
      <c r="I90">
        <v>522</v>
      </c>
      <c r="J90">
        <v>6.92</v>
      </c>
      <c r="K90">
        <v>4870.26</v>
      </c>
      <c r="L90">
        <v>3612.24</v>
      </c>
      <c r="M90">
        <v>1258.02</v>
      </c>
    </row>
    <row r="91" spans="1:13">
      <c r="A91" t="s">
        <v>24</v>
      </c>
      <c r="B91" t="s">
        <v>110</v>
      </c>
      <c r="C91" t="s">
        <v>52</v>
      </c>
      <c r="D91" t="s">
        <v>17</v>
      </c>
      <c r="E91" s="1">
        <v>42666</v>
      </c>
      <c r="F91" s="1" t="str">
        <f>TEXT(Table13[[#This Row],[Order Date]],"YYYY")</f>
        <v>2016</v>
      </c>
      <c r="G91" s="1" t="str">
        <f>TEXT(Table13[[#This Row],[Order Date]],"mmm")</f>
        <v>Oct</v>
      </c>
      <c r="H91">
        <v>345718562</v>
      </c>
      <c r="I91">
        <v>4660</v>
      </c>
      <c r="J91">
        <v>31.79</v>
      </c>
      <c r="K91">
        <v>221117</v>
      </c>
      <c r="L91">
        <v>148141.4</v>
      </c>
      <c r="M91">
        <v>72975.600000000006</v>
      </c>
    </row>
    <row r="92" spans="1:13">
      <c r="A92" t="s">
        <v>28</v>
      </c>
      <c r="B92" t="s">
        <v>84</v>
      </c>
      <c r="C92" t="s">
        <v>26</v>
      </c>
      <c r="D92" t="s">
        <v>17</v>
      </c>
      <c r="E92" s="1">
        <v>42710</v>
      </c>
      <c r="F92" s="1" t="str">
        <f>TEXT(Table13[[#This Row],[Order Date]],"YYYY")</f>
        <v>2016</v>
      </c>
      <c r="G92" s="1" t="str">
        <f>TEXT(Table13[[#This Row],[Order Date]],"mmm")</f>
        <v>Dec</v>
      </c>
      <c r="H92">
        <v>621386563</v>
      </c>
      <c r="I92">
        <v>948</v>
      </c>
      <c r="J92">
        <v>524.96</v>
      </c>
      <c r="K92">
        <v>617347.07999999996</v>
      </c>
      <c r="L92">
        <v>497662.08</v>
      </c>
      <c r="M92">
        <v>119685</v>
      </c>
    </row>
    <row r="93" spans="1:13">
      <c r="A93" t="s">
        <v>14</v>
      </c>
      <c r="B93" t="s">
        <v>67</v>
      </c>
      <c r="C93" t="s">
        <v>52</v>
      </c>
      <c r="D93" t="s">
        <v>17</v>
      </c>
      <c r="E93" s="1">
        <v>41827</v>
      </c>
      <c r="F93" s="1" t="str">
        <f>TEXT(Table13[[#This Row],[Order Date]],"YYYY")</f>
        <v>2014</v>
      </c>
      <c r="G93" s="1" t="str">
        <f>TEXT(Table13[[#This Row],[Order Date]],"mmm")</f>
        <v>Jul</v>
      </c>
      <c r="H93">
        <v>240470397</v>
      </c>
      <c r="I93">
        <v>9389</v>
      </c>
      <c r="J93">
        <v>31.79</v>
      </c>
      <c r="K93">
        <v>445508.05</v>
      </c>
      <c r="L93">
        <v>298476.31</v>
      </c>
      <c r="M93">
        <v>147031.74</v>
      </c>
    </row>
    <row r="94" spans="1:13">
      <c r="A94" t="s">
        <v>71</v>
      </c>
      <c r="B94" t="s">
        <v>75</v>
      </c>
      <c r="C94" t="s">
        <v>26</v>
      </c>
      <c r="D94" t="s">
        <v>22</v>
      </c>
      <c r="E94" s="1">
        <v>41073</v>
      </c>
      <c r="F94" s="1" t="str">
        <f>TEXT(Table13[[#This Row],[Order Date]],"YYYY")</f>
        <v>2012</v>
      </c>
      <c r="G94" s="1" t="str">
        <f>TEXT(Table13[[#This Row],[Order Date]],"mmm")</f>
        <v>Jun</v>
      </c>
      <c r="H94">
        <v>423331391</v>
      </c>
      <c r="I94">
        <v>2021</v>
      </c>
      <c r="J94">
        <v>524.96</v>
      </c>
      <c r="K94">
        <v>1316095.4099999999</v>
      </c>
      <c r="L94">
        <v>1060944.1599999999</v>
      </c>
      <c r="M94">
        <v>255151.25</v>
      </c>
    </row>
    <row r="95" spans="1:13">
      <c r="A95" t="s">
        <v>24</v>
      </c>
      <c r="B95" t="s">
        <v>111</v>
      </c>
      <c r="C95" t="s">
        <v>50</v>
      </c>
      <c r="D95" t="s">
        <v>22</v>
      </c>
      <c r="E95" s="1">
        <v>40508</v>
      </c>
      <c r="F95" s="1" t="str">
        <f>TEXT(Table13[[#This Row],[Order Date]],"YYYY")</f>
        <v>2010</v>
      </c>
      <c r="G95" s="1" t="str">
        <f>TEXT(Table13[[#This Row],[Order Date]],"mmm")</f>
        <v>Nov</v>
      </c>
      <c r="H95">
        <v>660643374</v>
      </c>
      <c r="I95">
        <v>7910</v>
      </c>
      <c r="J95">
        <v>263.33</v>
      </c>
      <c r="K95">
        <v>3458252</v>
      </c>
      <c r="L95">
        <v>2082940.3</v>
      </c>
      <c r="M95">
        <v>1375311.7</v>
      </c>
    </row>
    <row r="96" spans="1:13">
      <c r="A96" t="s">
        <v>19</v>
      </c>
      <c r="B96" t="s">
        <v>112</v>
      </c>
      <c r="C96" t="s">
        <v>52</v>
      </c>
      <c r="D96" t="s">
        <v>17</v>
      </c>
      <c r="E96" s="1">
        <v>40582</v>
      </c>
      <c r="F96" s="1" t="str">
        <f>TEXT(Table13[[#This Row],[Order Date]],"YYYY")</f>
        <v>2011</v>
      </c>
      <c r="G96" s="1" t="str">
        <f>TEXT(Table13[[#This Row],[Order Date]],"mmm")</f>
        <v>Feb</v>
      </c>
      <c r="H96">
        <v>963392674</v>
      </c>
      <c r="I96">
        <v>8156</v>
      </c>
      <c r="J96">
        <v>31.79</v>
      </c>
      <c r="K96">
        <v>387002.2</v>
      </c>
      <c r="L96">
        <v>259279.24</v>
      </c>
      <c r="M96">
        <v>127722.96</v>
      </c>
    </row>
    <row r="97" spans="1:13">
      <c r="A97" t="s">
        <v>28</v>
      </c>
      <c r="B97" t="s">
        <v>63</v>
      </c>
      <c r="C97" t="s">
        <v>44</v>
      </c>
      <c r="D97" t="s">
        <v>22</v>
      </c>
      <c r="E97" s="1">
        <v>40750</v>
      </c>
      <c r="F97" s="1" t="str">
        <f>TEXT(Table13[[#This Row],[Order Date]],"YYYY")</f>
        <v>2011</v>
      </c>
      <c r="G97" s="1" t="str">
        <f>TEXT(Table13[[#This Row],[Order Date]],"mmm")</f>
        <v>Jul</v>
      </c>
      <c r="H97">
        <v>512878119</v>
      </c>
      <c r="I97">
        <v>888</v>
      </c>
      <c r="J97">
        <v>35.840000000000003</v>
      </c>
      <c r="K97">
        <v>97040.639999999999</v>
      </c>
      <c r="L97">
        <v>31825.919999999998</v>
      </c>
      <c r="M97">
        <v>65214.720000000001</v>
      </c>
    </row>
    <row r="98" spans="1:13">
      <c r="A98" t="s">
        <v>41</v>
      </c>
      <c r="B98" t="s">
        <v>113</v>
      </c>
      <c r="C98" t="s">
        <v>30</v>
      </c>
      <c r="D98" t="s">
        <v>17</v>
      </c>
      <c r="E98" s="1">
        <v>40858</v>
      </c>
      <c r="F98" s="1" t="str">
        <f>TEXT(Table13[[#This Row],[Order Date]],"YYYY")</f>
        <v>2011</v>
      </c>
      <c r="G98" s="1" t="str">
        <f>TEXT(Table13[[#This Row],[Order Date]],"mmm")</f>
        <v>Nov</v>
      </c>
      <c r="H98">
        <v>810711038</v>
      </c>
      <c r="I98">
        <v>6267</v>
      </c>
      <c r="J98">
        <v>6.92</v>
      </c>
      <c r="K98">
        <v>58471.11</v>
      </c>
      <c r="L98">
        <v>43367.64</v>
      </c>
      <c r="M98">
        <v>15103.47</v>
      </c>
    </row>
    <row r="99" spans="1:13">
      <c r="A99" t="s">
        <v>28</v>
      </c>
      <c r="B99" t="s">
        <v>84</v>
      </c>
      <c r="C99" t="s">
        <v>37</v>
      </c>
      <c r="D99" t="s">
        <v>17</v>
      </c>
      <c r="E99" s="1">
        <v>42522</v>
      </c>
      <c r="F99" s="1" t="str">
        <f>TEXT(Table13[[#This Row],[Order Date]],"YYYY")</f>
        <v>2016</v>
      </c>
      <c r="G99" s="1" t="str">
        <f>TEXT(Table13[[#This Row],[Order Date]],"mmm")</f>
        <v>Jun</v>
      </c>
      <c r="H99">
        <v>728815257</v>
      </c>
      <c r="I99">
        <v>1485</v>
      </c>
      <c r="J99">
        <v>90.93</v>
      </c>
      <c r="K99">
        <v>228779.1</v>
      </c>
      <c r="L99">
        <v>135031.04999999999</v>
      </c>
      <c r="M99">
        <v>93748.05</v>
      </c>
    </row>
    <row r="100" spans="1:13">
      <c r="A100" t="s">
        <v>98</v>
      </c>
      <c r="B100" t="s">
        <v>99</v>
      </c>
      <c r="C100" t="s">
        <v>39</v>
      </c>
      <c r="D100" t="s">
        <v>17</v>
      </c>
      <c r="E100" s="1">
        <v>42215</v>
      </c>
      <c r="F100" s="1" t="str">
        <f>TEXT(Table13[[#This Row],[Order Date]],"YYYY")</f>
        <v>2015</v>
      </c>
      <c r="G100" s="1" t="str">
        <f>TEXT(Table13[[#This Row],[Order Date]],"mmm")</f>
        <v>Jul</v>
      </c>
      <c r="H100">
        <v>559427106</v>
      </c>
      <c r="I100">
        <v>5767</v>
      </c>
      <c r="J100">
        <v>56.67</v>
      </c>
      <c r="K100">
        <v>471336.91</v>
      </c>
      <c r="L100">
        <v>326815.89</v>
      </c>
      <c r="M100">
        <v>144521.01999999999</v>
      </c>
    </row>
    <row r="101" spans="1:13">
      <c r="A101" t="s">
        <v>28</v>
      </c>
      <c r="B101" t="s">
        <v>114</v>
      </c>
      <c r="C101" t="s">
        <v>34</v>
      </c>
      <c r="D101" t="s">
        <v>17</v>
      </c>
      <c r="E101" s="1">
        <v>40949</v>
      </c>
      <c r="F101" s="1" t="str">
        <f>TEXT(Table13[[#This Row],[Order Date]],"YYYY")</f>
        <v>2012</v>
      </c>
      <c r="G101" s="1" t="str">
        <f>TEXT(Table13[[#This Row],[Order Date]],"mmm")</f>
        <v>Feb</v>
      </c>
      <c r="H101">
        <v>665095412</v>
      </c>
      <c r="I101">
        <v>5367</v>
      </c>
      <c r="J101">
        <v>502.54</v>
      </c>
      <c r="K101">
        <v>3586605.09</v>
      </c>
      <c r="L101">
        <v>2697132.18</v>
      </c>
      <c r="M101">
        <v>889472.91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0FA0D-A240-48B5-979B-57E35ADF50A9}">
  <dimension ref="B2:M103"/>
  <sheetViews>
    <sheetView workbookViewId="0">
      <selection sqref="A1:A1048576"/>
    </sheetView>
  </sheetViews>
  <sheetFormatPr defaultRowHeight="14.25"/>
  <cols>
    <col min="1" max="1" width="14.75" customWidth="1"/>
    <col min="2" max="2" width="18.25" bestFit="1" customWidth="1"/>
    <col min="3" max="3" width="8.5" bestFit="1" customWidth="1"/>
    <col min="6" max="6" width="14.875" bestFit="1" customWidth="1"/>
    <col min="7" max="7" width="7.625" bestFit="1" customWidth="1"/>
    <col min="9" max="9" width="11.75" bestFit="1" customWidth="1"/>
    <col min="10" max="10" width="18.375" bestFit="1" customWidth="1"/>
    <col min="11" max="11" width="16" bestFit="1" customWidth="1"/>
    <col min="12" max="12" width="28.25" bestFit="1" customWidth="1"/>
    <col min="13" max="13" width="17.75" bestFit="1" customWidth="1"/>
    <col min="14" max="21" width="14.75" bestFit="1" customWidth="1"/>
    <col min="22" max="22" width="9.875" bestFit="1" customWidth="1"/>
    <col min="23" max="110" width="14.75" bestFit="1" customWidth="1"/>
    <col min="111" max="111" width="9.875" bestFit="1" customWidth="1"/>
  </cols>
  <sheetData>
    <row r="2" spans="2:10">
      <c r="B2" s="3" t="s">
        <v>116</v>
      </c>
    </row>
    <row r="3" spans="2:10">
      <c r="B3" s="4">
        <v>137348768.30999997</v>
      </c>
      <c r="C3" s="4">
        <f>GETPIVOTDATA("Total Revenue",$B$2)</f>
        <v>137348768.30999997</v>
      </c>
    </row>
    <row r="4" spans="2:10">
      <c r="I4" s="5" t="s">
        <v>123</v>
      </c>
      <c r="J4" s="3" t="s">
        <v>118</v>
      </c>
    </row>
    <row r="5" spans="2:10">
      <c r="B5" s="3" t="s">
        <v>116</v>
      </c>
      <c r="I5" s="13" t="s">
        <v>16</v>
      </c>
      <c r="J5" s="4">
        <v>3886643.7</v>
      </c>
    </row>
    <row r="6" spans="2:10">
      <c r="B6" s="4">
        <v>137348768.30999997</v>
      </c>
      <c r="I6" s="13" t="s">
        <v>52</v>
      </c>
      <c r="J6" s="4">
        <v>888047.27999999991</v>
      </c>
    </row>
    <row r="7" spans="2:10">
      <c r="I7" s="13" t="s">
        <v>21</v>
      </c>
      <c r="J7" s="4">
        <v>2292443.4299999997</v>
      </c>
    </row>
    <row r="8" spans="2:10">
      <c r="B8" s="3" t="s">
        <v>117</v>
      </c>
      <c r="F8" s="3" t="s">
        <v>118</v>
      </c>
      <c r="I8" s="13" t="s">
        <v>44</v>
      </c>
      <c r="J8" s="4">
        <v>5233334.4000000004</v>
      </c>
    </row>
    <row r="9" spans="2:10">
      <c r="B9" s="4">
        <v>93180569.909999982</v>
      </c>
      <c r="C9" s="4">
        <f>GETPIVOTDATA("Total Cost",$B$8)</f>
        <v>93180569.909999982</v>
      </c>
      <c r="F9" s="4">
        <v>44168198.399999991</v>
      </c>
      <c r="G9" s="4">
        <f>GETPIVOTDATA("Total Profit",$F$8)</f>
        <v>44168198.399999991</v>
      </c>
      <c r="I9" s="13" t="s">
        <v>50</v>
      </c>
      <c r="J9" s="4">
        <v>14556048.66</v>
      </c>
    </row>
    <row r="10" spans="2:10">
      <c r="I10" s="13" t="s">
        <v>30</v>
      </c>
      <c r="J10" s="4">
        <v>120495.18</v>
      </c>
    </row>
    <row r="11" spans="2:10">
      <c r="I11" s="13" t="s">
        <v>34</v>
      </c>
      <c r="J11" s="4">
        <v>7412605.7100000009</v>
      </c>
    </row>
    <row r="12" spans="2:10">
      <c r="I12" s="13" t="s">
        <v>55</v>
      </c>
      <c r="J12" s="4">
        <v>610610</v>
      </c>
    </row>
    <row r="13" spans="2:10">
      <c r="F13" s="3" t="s">
        <v>120</v>
      </c>
      <c r="I13" s="13" t="s">
        <v>26</v>
      </c>
      <c r="J13" s="4">
        <v>5929583.75</v>
      </c>
    </row>
    <row r="14" spans="2:10">
      <c r="F14" s="2">
        <v>100</v>
      </c>
      <c r="G14">
        <f>GETPIVOTDATA("Order ID",$F$13)</f>
        <v>100</v>
      </c>
      <c r="I14" s="13" t="s">
        <v>39</v>
      </c>
      <c r="J14" s="4">
        <v>1220622.48</v>
      </c>
    </row>
    <row r="15" spans="2:10">
      <c r="I15" s="13" t="s">
        <v>58</v>
      </c>
      <c r="J15" s="4">
        <v>751944.18</v>
      </c>
    </row>
    <row r="16" spans="2:10">
      <c r="I16" s="13" t="s">
        <v>37</v>
      </c>
      <c r="J16" s="4">
        <v>1265819.6300000001</v>
      </c>
    </row>
    <row r="17" spans="6:13">
      <c r="F17" s="3" t="s">
        <v>121</v>
      </c>
      <c r="I17" s="13" t="s">
        <v>132</v>
      </c>
      <c r="J17" s="4">
        <v>44168198.399999999</v>
      </c>
    </row>
    <row r="18" spans="6:13">
      <c r="F18" s="4">
        <v>512871</v>
      </c>
      <c r="G18" s="4">
        <f>GETPIVOTDATA("Units Sold",$F$17)</f>
        <v>512871</v>
      </c>
    </row>
    <row r="20" spans="6:13">
      <c r="I20" s="5" t="s">
        <v>123</v>
      </c>
      <c r="J20" s="3" t="s">
        <v>140</v>
      </c>
      <c r="L20" s="6" t="s">
        <v>155</v>
      </c>
      <c r="M20" s="4"/>
    </row>
    <row r="21" spans="6:13">
      <c r="I21" s="13" t="s">
        <v>17</v>
      </c>
      <c r="J21" s="4">
        <v>498414.53339999984</v>
      </c>
      <c r="L21" s="4">
        <f>GETPIVOTDATA("Total Profit",$I$20,"Sales Channel","Offline")</f>
        <v>498414.53339999984</v>
      </c>
      <c r="M21" s="14">
        <f>L21/($L$21+$L$22)</f>
        <v>0.56422330031011625</v>
      </c>
    </row>
    <row r="22" spans="6:13">
      <c r="I22" s="13" t="s">
        <v>22</v>
      </c>
      <c r="J22" s="4">
        <v>384949.43460000004</v>
      </c>
      <c r="L22" s="4">
        <f>GETPIVOTDATA("Total Profit",$I$20,"Sales Channel","Online")</f>
        <v>384949.43460000004</v>
      </c>
      <c r="M22" s="14">
        <f>L22/($L$21+$L$22)</f>
        <v>0.43577669968988375</v>
      </c>
    </row>
    <row r="23" spans="6:13">
      <c r="I23" s="13" t="s">
        <v>132</v>
      </c>
      <c r="J23" s="4">
        <v>441681.984</v>
      </c>
    </row>
    <row r="26" spans="6:13">
      <c r="I26" s="5" t="s">
        <v>123</v>
      </c>
      <c r="J26" s="3" t="s">
        <v>140</v>
      </c>
      <c r="L26" s="6" t="s">
        <v>0</v>
      </c>
      <c r="M26" s="6" t="s">
        <v>140</v>
      </c>
    </row>
    <row r="27" spans="6:13">
      <c r="I27" s="13" t="s">
        <v>41</v>
      </c>
      <c r="J27" s="4">
        <v>555804.17000000004</v>
      </c>
      <c r="L27" s="3" t="str">
        <f>$I27</f>
        <v>Asia</v>
      </c>
      <c r="M27" s="4">
        <f>GETPIVOTDATA("Total Profit",$I$26,"Region",$I27)</f>
        <v>555804.17000000004</v>
      </c>
    </row>
    <row r="28" spans="6:13">
      <c r="I28" s="13" t="s">
        <v>14</v>
      </c>
      <c r="J28" s="4">
        <v>429287.27545454545</v>
      </c>
      <c r="L28" s="3" t="str">
        <f t="shared" ref="L28:L33" si="0">$I28</f>
        <v>Australia and Oceania</v>
      </c>
      <c r="M28" s="4">
        <f t="shared" ref="M28:M33" si="1">GETPIVOTDATA("Total Profit",$I$26,"Region",$I28)</f>
        <v>429287.27545454545</v>
      </c>
    </row>
    <row r="29" spans="6:13">
      <c r="I29" s="13" t="s">
        <v>19</v>
      </c>
      <c r="J29" s="4">
        <v>406701.12142857147</v>
      </c>
      <c r="L29" s="3" t="str">
        <f t="shared" si="0"/>
        <v>Central America and the Caribbean</v>
      </c>
      <c r="M29" s="4">
        <f t="shared" si="1"/>
        <v>406701.12142857147</v>
      </c>
    </row>
    <row r="30" spans="6:13">
      <c r="I30" s="13" t="s">
        <v>24</v>
      </c>
      <c r="J30" s="4">
        <v>503769.93772727269</v>
      </c>
      <c r="L30" s="3" t="str">
        <f t="shared" si="0"/>
        <v>Europe</v>
      </c>
      <c r="M30" s="4">
        <f t="shared" si="1"/>
        <v>503769.93772727269</v>
      </c>
    </row>
    <row r="31" spans="6:13">
      <c r="I31" s="13" t="s">
        <v>71</v>
      </c>
      <c r="J31" s="4">
        <v>576119.18599999999</v>
      </c>
      <c r="L31" s="3" t="str">
        <f t="shared" si="0"/>
        <v>Middle East and North Africa</v>
      </c>
      <c r="M31" s="4">
        <f t="shared" si="1"/>
        <v>576119.18599999999</v>
      </c>
    </row>
    <row r="32" spans="6:13">
      <c r="I32" s="13" t="s">
        <v>98</v>
      </c>
      <c r="J32" s="4">
        <v>485980.92</v>
      </c>
      <c r="L32" s="3" t="str">
        <f t="shared" si="0"/>
        <v>North America</v>
      </c>
      <c r="M32" s="4">
        <f t="shared" si="1"/>
        <v>485980.92</v>
      </c>
    </row>
    <row r="33" spans="9:13">
      <c r="I33" s="13" t="s">
        <v>28</v>
      </c>
      <c r="J33" s="4">
        <v>338422.53888888902</v>
      </c>
      <c r="L33" s="3" t="str">
        <f t="shared" si="0"/>
        <v>Sub-Saharan Africa</v>
      </c>
      <c r="M33" s="4">
        <f t="shared" si="1"/>
        <v>338422.53888888902</v>
      </c>
    </row>
    <row r="34" spans="9:13">
      <c r="I34" s="13" t="s">
        <v>132</v>
      </c>
      <c r="J34" s="4">
        <v>441681.98399999976</v>
      </c>
      <c r="L34" s="3"/>
    </row>
    <row r="35" spans="9:13">
      <c r="L35" s="3"/>
    </row>
    <row r="36" spans="9:13">
      <c r="L36" s="3"/>
    </row>
    <row r="37" spans="9:13">
      <c r="L37" s="3"/>
    </row>
    <row r="38" spans="9:13">
      <c r="I38" s="5" t="s">
        <v>123</v>
      </c>
      <c r="J38" s="2" t="s">
        <v>119</v>
      </c>
      <c r="L38" s="3"/>
    </row>
    <row r="39" spans="9:13">
      <c r="I39" s="13" t="s">
        <v>141</v>
      </c>
      <c r="J39" s="2">
        <v>9</v>
      </c>
      <c r="L39" s="3"/>
    </row>
    <row r="40" spans="9:13">
      <c r="I40" s="13" t="s">
        <v>145</v>
      </c>
      <c r="J40" s="2">
        <v>4</v>
      </c>
      <c r="L40" s="3"/>
    </row>
    <row r="41" spans="9:13">
      <c r="I41" s="13" t="s">
        <v>133</v>
      </c>
      <c r="J41" s="2">
        <v>5</v>
      </c>
      <c r="L41" s="3"/>
    </row>
    <row r="42" spans="9:13">
      <c r="I42" s="13" t="s">
        <v>134</v>
      </c>
      <c r="J42" s="2">
        <v>13</v>
      </c>
      <c r="L42" s="3"/>
    </row>
    <row r="43" spans="9:13">
      <c r="I43" s="13" t="s">
        <v>142</v>
      </c>
      <c r="J43" s="2">
        <v>7</v>
      </c>
      <c r="L43" s="3"/>
    </row>
    <row r="44" spans="9:13">
      <c r="I44" s="13" t="s">
        <v>143</v>
      </c>
      <c r="J44" s="2">
        <v>12</v>
      </c>
      <c r="L44" s="3"/>
    </row>
    <row r="45" spans="9:13">
      <c r="I45" s="13" t="s">
        <v>135</v>
      </c>
      <c r="J45" s="2">
        <v>10</v>
      </c>
      <c r="L45" s="3"/>
    </row>
    <row r="46" spans="9:13">
      <c r="I46" s="13" t="s">
        <v>146</v>
      </c>
      <c r="J46" s="2">
        <v>4</v>
      </c>
      <c r="L46" s="3"/>
    </row>
    <row r="47" spans="9:13">
      <c r="I47" s="13" t="s">
        <v>136</v>
      </c>
      <c r="J47" s="2">
        <v>11</v>
      </c>
      <c r="L47" s="3"/>
    </row>
    <row r="48" spans="9:13">
      <c r="I48" s="13" t="s">
        <v>137</v>
      </c>
      <c r="J48" s="2">
        <v>9</v>
      </c>
      <c r="L48" s="3"/>
    </row>
    <row r="49" spans="9:12">
      <c r="I49" s="13" t="s">
        <v>138</v>
      </c>
      <c r="J49" s="2">
        <v>11</v>
      </c>
      <c r="L49" s="3"/>
    </row>
    <row r="50" spans="9:12">
      <c r="I50" s="13" t="s">
        <v>144</v>
      </c>
      <c r="J50" s="2">
        <v>5</v>
      </c>
      <c r="L50" s="3"/>
    </row>
    <row r="51" spans="9:12">
      <c r="I51" s="13" t="s">
        <v>132</v>
      </c>
      <c r="J51" s="2">
        <v>100</v>
      </c>
      <c r="L51" s="3"/>
    </row>
    <row r="52" spans="9:12">
      <c r="L52" s="3"/>
    </row>
    <row r="53" spans="9:12">
      <c r="L53" s="3"/>
    </row>
    <row r="54" spans="9:12">
      <c r="L54" s="3"/>
    </row>
    <row r="55" spans="9:12">
      <c r="L55" s="3"/>
    </row>
    <row r="56" spans="9:12">
      <c r="L56" s="3"/>
    </row>
    <row r="57" spans="9:12">
      <c r="L57" s="3"/>
    </row>
    <row r="58" spans="9:12">
      <c r="L58" s="3"/>
    </row>
    <row r="59" spans="9:12">
      <c r="L59" s="3"/>
    </row>
    <row r="60" spans="9:12">
      <c r="L60" s="3"/>
    </row>
    <row r="61" spans="9:12">
      <c r="L61" s="3"/>
    </row>
    <row r="62" spans="9:12">
      <c r="L62" s="3"/>
    </row>
    <row r="63" spans="9:12">
      <c r="L63" s="3"/>
    </row>
    <row r="64" spans="9:12">
      <c r="L64" s="3"/>
    </row>
    <row r="65" spans="12:12">
      <c r="L65" s="3"/>
    </row>
    <row r="66" spans="12:12">
      <c r="L66" s="3"/>
    </row>
    <row r="67" spans="12:12">
      <c r="L67" s="3"/>
    </row>
    <row r="68" spans="12:12">
      <c r="L68" s="3"/>
    </row>
    <row r="69" spans="12:12">
      <c r="L69" s="3"/>
    </row>
    <row r="70" spans="12:12">
      <c r="L70" s="3"/>
    </row>
    <row r="71" spans="12:12">
      <c r="L71" s="3"/>
    </row>
    <row r="72" spans="12:12">
      <c r="L72" s="3"/>
    </row>
    <row r="73" spans="12:12">
      <c r="L73" s="3"/>
    </row>
    <row r="74" spans="12:12">
      <c r="L74" s="3"/>
    </row>
    <row r="75" spans="12:12">
      <c r="L75" s="3"/>
    </row>
    <row r="76" spans="12:12">
      <c r="L76" s="3"/>
    </row>
    <row r="77" spans="12:12">
      <c r="L77" s="3"/>
    </row>
    <row r="78" spans="12:12">
      <c r="L78" s="3"/>
    </row>
    <row r="79" spans="12:12">
      <c r="L79" s="3"/>
    </row>
    <row r="80" spans="12:12">
      <c r="L80" s="3"/>
    </row>
    <row r="81" spans="12:12">
      <c r="L81" s="3"/>
    </row>
    <row r="82" spans="12:12">
      <c r="L82" s="3"/>
    </row>
    <row r="83" spans="12:12">
      <c r="L83" s="3"/>
    </row>
    <row r="84" spans="12:12">
      <c r="L84" s="3"/>
    </row>
    <row r="85" spans="12:12">
      <c r="L85" s="3"/>
    </row>
    <row r="86" spans="12:12">
      <c r="L86" s="3"/>
    </row>
    <row r="87" spans="12:12">
      <c r="L87" s="3"/>
    </row>
    <row r="88" spans="12:12">
      <c r="L88" s="3"/>
    </row>
    <row r="89" spans="12:12">
      <c r="L89" s="3"/>
    </row>
    <row r="90" spans="12:12">
      <c r="L90" s="3"/>
    </row>
    <row r="91" spans="12:12">
      <c r="L91" s="3"/>
    </row>
    <row r="92" spans="12:12">
      <c r="L92" s="3"/>
    </row>
    <row r="93" spans="12:12">
      <c r="L93" s="3"/>
    </row>
    <row r="94" spans="12:12">
      <c r="L94" s="3"/>
    </row>
    <row r="95" spans="12:12">
      <c r="L95" s="3"/>
    </row>
    <row r="96" spans="12:12">
      <c r="L96" s="3"/>
    </row>
    <row r="97" spans="12:12">
      <c r="L97" s="3"/>
    </row>
    <row r="98" spans="12:12">
      <c r="L98" s="3"/>
    </row>
    <row r="99" spans="12:12">
      <c r="L99" s="3"/>
    </row>
    <row r="100" spans="12:12">
      <c r="L100" s="3"/>
    </row>
    <row r="101" spans="12:12">
      <c r="L101" s="3"/>
    </row>
    <row r="102" spans="12:12">
      <c r="L102" s="3"/>
    </row>
    <row r="103" spans="12:12">
      <c r="L103" s="3"/>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3724-CD56-412A-AF31-58D74CF79A9D}">
  <dimension ref="B1:X31"/>
  <sheetViews>
    <sheetView workbookViewId="0"/>
  </sheetViews>
  <sheetFormatPr defaultRowHeight="14.25"/>
  <cols>
    <col min="1" max="1" width="16.75" customWidth="1"/>
    <col min="2" max="2" width="11.25" customWidth="1"/>
    <col min="3" max="3" width="18.375" bestFit="1" customWidth="1"/>
    <col min="4" max="4" width="10.25" bestFit="1" customWidth="1"/>
    <col min="5" max="5" width="9.875" bestFit="1" customWidth="1"/>
    <col min="6" max="6" width="18.375" bestFit="1" customWidth="1"/>
    <col min="7" max="7" width="10.25" bestFit="1" customWidth="1"/>
    <col min="8" max="8" width="9.875" bestFit="1" customWidth="1"/>
    <col min="9" max="9" width="18.375" bestFit="1" customWidth="1"/>
    <col min="10" max="10" width="10.25" bestFit="1" customWidth="1"/>
    <col min="11" max="11" width="9.875" bestFit="1" customWidth="1"/>
    <col min="12" max="12" width="18.375" bestFit="1" customWidth="1"/>
    <col min="14" max="14" width="9.875" bestFit="1" customWidth="1"/>
    <col min="15" max="15" width="18.375" bestFit="1" customWidth="1"/>
    <col min="17" max="17" width="9.875" bestFit="1" customWidth="1"/>
    <col min="18" max="18" width="18.375" bestFit="1" customWidth="1"/>
    <col min="20" max="20" width="9.875" bestFit="1" customWidth="1"/>
    <col min="21" max="21" width="18.375" bestFit="1" customWidth="1"/>
    <col min="23" max="23" width="9.875" bestFit="1" customWidth="1"/>
    <col min="24" max="24" width="18.375" bestFit="1" customWidth="1"/>
  </cols>
  <sheetData>
    <row r="1" spans="2:24">
      <c r="B1" s="9" t="s">
        <v>122</v>
      </c>
      <c r="C1" s="4" t="s">
        <v>124</v>
      </c>
      <c r="D1" s="4"/>
      <c r="E1" s="7" t="s">
        <v>122</v>
      </c>
      <c r="F1" t="s">
        <v>125</v>
      </c>
      <c r="G1" s="4"/>
      <c r="H1" s="7" t="s">
        <v>122</v>
      </c>
      <c r="I1" t="s">
        <v>126</v>
      </c>
      <c r="J1" s="4"/>
      <c r="K1" s="7" t="s">
        <v>122</v>
      </c>
      <c r="L1" t="s">
        <v>127</v>
      </c>
      <c r="M1" s="4"/>
      <c r="N1" s="7" t="s">
        <v>122</v>
      </c>
      <c r="O1" t="s">
        <v>128</v>
      </c>
      <c r="P1" s="4"/>
      <c r="Q1" s="9" t="s">
        <v>122</v>
      </c>
      <c r="R1" s="4" t="s">
        <v>129</v>
      </c>
      <c r="S1" s="4"/>
      <c r="T1" s="9" t="s">
        <v>122</v>
      </c>
      <c r="U1" s="4" t="s">
        <v>130</v>
      </c>
      <c r="V1" s="4"/>
      <c r="W1" s="9" t="s">
        <v>122</v>
      </c>
      <c r="X1" s="4" t="s">
        <v>131</v>
      </c>
    </row>
    <row r="2" spans="2:24">
      <c r="B2" s="4"/>
      <c r="C2" s="4"/>
      <c r="D2" s="4"/>
      <c r="E2" s="4"/>
      <c r="F2" s="4"/>
      <c r="G2" s="4"/>
      <c r="H2" s="4"/>
      <c r="I2" s="4"/>
      <c r="J2" s="4"/>
      <c r="K2" s="4"/>
      <c r="L2" s="4"/>
      <c r="M2" s="4"/>
      <c r="N2" s="4"/>
      <c r="O2" s="4"/>
      <c r="P2" s="4"/>
      <c r="Q2" s="4"/>
      <c r="R2" s="4"/>
      <c r="S2" s="4"/>
      <c r="T2" s="4"/>
      <c r="U2" s="4"/>
      <c r="V2" s="4"/>
      <c r="W2" s="4"/>
      <c r="X2" s="4"/>
    </row>
    <row r="3" spans="2:24">
      <c r="B3" s="9" t="s">
        <v>139</v>
      </c>
      <c r="C3" s="4" t="s">
        <v>140</v>
      </c>
      <c r="D3" s="4"/>
      <c r="E3" s="9" t="s">
        <v>139</v>
      </c>
      <c r="F3" s="4" t="s">
        <v>140</v>
      </c>
      <c r="G3" s="4"/>
      <c r="H3" s="9" t="s">
        <v>139</v>
      </c>
      <c r="I3" s="4" t="s">
        <v>140</v>
      </c>
      <c r="J3" s="4"/>
      <c r="K3" s="9" t="s">
        <v>139</v>
      </c>
      <c r="L3" s="4" t="s">
        <v>140</v>
      </c>
      <c r="M3" s="4"/>
      <c r="N3" s="9" t="s">
        <v>139</v>
      </c>
      <c r="O3" s="4" t="s">
        <v>140</v>
      </c>
      <c r="P3" s="4"/>
      <c r="Q3" s="9" t="s">
        <v>139</v>
      </c>
      <c r="R3" s="4" t="s">
        <v>140</v>
      </c>
      <c r="S3" s="4"/>
      <c r="T3" s="9" t="s">
        <v>139</v>
      </c>
      <c r="U3" s="4" t="s">
        <v>140</v>
      </c>
      <c r="V3" s="4"/>
      <c r="W3" s="9" t="s">
        <v>139</v>
      </c>
      <c r="X3" s="4" t="s">
        <v>140</v>
      </c>
    </row>
    <row r="4" spans="2:24">
      <c r="B4" s="10" t="s">
        <v>133</v>
      </c>
      <c r="C4" s="4">
        <v>320793.64</v>
      </c>
      <c r="D4" s="4"/>
      <c r="E4" s="10" t="s">
        <v>141</v>
      </c>
      <c r="F4" s="4">
        <v>693911.51</v>
      </c>
      <c r="G4" s="4"/>
      <c r="H4" s="10" t="s">
        <v>141</v>
      </c>
      <c r="I4" s="4">
        <v>323669.38</v>
      </c>
      <c r="J4" s="4"/>
      <c r="K4" s="10" t="s">
        <v>141</v>
      </c>
      <c r="L4" s="4">
        <v>632512.5</v>
      </c>
      <c r="M4" s="4"/>
      <c r="N4" s="10" t="s">
        <v>141</v>
      </c>
      <c r="O4" s="4">
        <v>919272.95999999996</v>
      </c>
      <c r="P4" s="4"/>
      <c r="Q4" s="10" t="s">
        <v>141</v>
      </c>
      <c r="R4" s="4">
        <v>312115.14</v>
      </c>
      <c r="S4" s="4"/>
      <c r="T4" s="10" t="s">
        <v>133</v>
      </c>
      <c r="U4" s="4">
        <v>830695.14500000002</v>
      </c>
      <c r="V4" s="4"/>
      <c r="W4" s="10" t="s">
        <v>134</v>
      </c>
      <c r="X4" s="4">
        <v>945635.9</v>
      </c>
    </row>
    <row r="5" spans="2:24">
      <c r="B5" s="10" t="s">
        <v>134</v>
      </c>
      <c r="C5" s="4">
        <v>712205.47</v>
      </c>
      <c r="D5" s="4"/>
      <c r="E5" s="10" t="s">
        <v>134</v>
      </c>
      <c r="F5" s="4">
        <v>127722.96</v>
      </c>
      <c r="G5" s="4"/>
      <c r="H5" s="10" t="s">
        <v>145</v>
      </c>
      <c r="I5" s="4">
        <v>248406.36</v>
      </c>
      <c r="J5" s="4"/>
      <c r="K5" s="10" t="s">
        <v>145</v>
      </c>
      <c r="L5" s="4">
        <v>23150.46</v>
      </c>
      <c r="M5" s="4"/>
      <c r="N5" s="10" t="s">
        <v>145</v>
      </c>
      <c r="O5" s="4">
        <v>306097.91999999998</v>
      </c>
      <c r="P5" s="4"/>
      <c r="Q5" s="10" t="s">
        <v>145</v>
      </c>
      <c r="R5" s="4">
        <v>1621.93</v>
      </c>
      <c r="S5" s="4"/>
      <c r="T5" s="10" t="s">
        <v>143</v>
      </c>
      <c r="U5" s="4">
        <v>403773.12</v>
      </c>
      <c r="V5" s="4"/>
      <c r="W5" s="10" t="s">
        <v>142</v>
      </c>
      <c r="X5" s="4">
        <v>439753.56</v>
      </c>
    </row>
    <row r="6" spans="2:24">
      <c r="B6" s="10" t="s">
        <v>135</v>
      </c>
      <c r="C6" s="4">
        <v>727423.2</v>
      </c>
      <c r="D6" s="4"/>
      <c r="E6" s="10" t="s">
        <v>142</v>
      </c>
      <c r="F6" s="4">
        <v>181754.52000000002</v>
      </c>
      <c r="G6" s="4"/>
      <c r="H6" s="10" t="s">
        <v>134</v>
      </c>
      <c r="I6" s="4">
        <v>517922.32666666666</v>
      </c>
      <c r="J6" s="4"/>
      <c r="K6" s="10" t="s">
        <v>133</v>
      </c>
      <c r="L6" s="4">
        <v>53252.5</v>
      </c>
      <c r="M6" s="4"/>
      <c r="N6" s="10" t="s">
        <v>134</v>
      </c>
      <c r="O6" s="4">
        <v>327852.40000000002</v>
      </c>
      <c r="P6" s="4"/>
      <c r="Q6" s="10" t="s">
        <v>134</v>
      </c>
      <c r="R6" s="4">
        <v>390047.76500000001</v>
      </c>
      <c r="S6" s="4"/>
      <c r="T6" s="10" t="s">
        <v>135</v>
      </c>
      <c r="U6" s="4">
        <v>108217.27499999999</v>
      </c>
      <c r="V6" s="4"/>
      <c r="W6" s="10" t="s">
        <v>146</v>
      </c>
      <c r="X6" s="4">
        <v>75555.899999999994</v>
      </c>
    </row>
    <row r="7" spans="2:24">
      <c r="B7" s="10" t="s">
        <v>136</v>
      </c>
      <c r="C7" s="4">
        <v>482720.76</v>
      </c>
      <c r="D7" s="4"/>
      <c r="E7" s="10" t="s">
        <v>143</v>
      </c>
      <c r="F7" s="4">
        <v>65214.720000000001</v>
      </c>
      <c r="G7" s="4"/>
      <c r="H7" s="10" t="s">
        <v>142</v>
      </c>
      <c r="I7" s="4">
        <v>103284.18</v>
      </c>
      <c r="J7" s="4"/>
      <c r="K7" s="10" t="s">
        <v>134</v>
      </c>
      <c r="L7" s="4">
        <v>639077.5</v>
      </c>
      <c r="M7" s="4"/>
      <c r="N7" s="10" t="s">
        <v>143</v>
      </c>
      <c r="O7" s="4">
        <v>113636.79</v>
      </c>
      <c r="P7" s="4"/>
      <c r="Q7" s="10" t="s">
        <v>142</v>
      </c>
      <c r="R7" s="4">
        <v>1367272.5</v>
      </c>
      <c r="S7" s="4"/>
      <c r="T7" s="10" t="s">
        <v>146</v>
      </c>
      <c r="U7" s="4">
        <v>85223.58</v>
      </c>
      <c r="V7" s="4"/>
      <c r="W7" s="10" t="s">
        <v>136</v>
      </c>
      <c r="X7" s="4">
        <v>414339.54333333339</v>
      </c>
    </row>
    <row r="8" spans="2:24">
      <c r="B8" s="10" t="s">
        <v>137</v>
      </c>
      <c r="C8" s="4">
        <v>1375311.7</v>
      </c>
      <c r="D8" s="4"/>
      <c r="E8" s="10" t="s">
        <v>135</v>
      </c>
      <c r="F8" s="4">
        <v>7828.12</v>
      </c>
      <c r="G8" s="4"/>
      <c r="H8" s="10" t="s">
        <v>143</v>
      </c>
      <c r="I8" s="4">
        <v>355024.54000000004</v>
      </c>
      <c r="J8" s="4"/>
      <c r="K8" s="10" t="s">
        <v>143</v>
      </c>
      <c r="L8" s="4">
        <v>1699231.51</v>
      </c>
      <c r="M8" s="4"/>
      <c r="N8" s="10" t="s">
        <v>135</v>
      </c>
      <c r="O8" s="4">
        <v>19525.82</v>
      </c>
      <c r="P8" s="4"/>
      <c r="Q8" s="10" t="s">
        <v>143</v>
      </c>
      <c r="R8" s="4">
        <v>139555</v>
      </c>
      <c r="S8" s="4"/>
      <c r="T8" s="10" t="s">
        <v>136</v>
      </c>
      <c r="U8" s="4">
        <v>127054.2</v>
      </c>
      <c r="V8" s="4"/>
      <c r="W8" s="10" t="s">
        <v>132</v>
      </c>
      <c r="X8" s="4">
        <v>511169.18124999997</v>
      </c>
    </row>
    <row r="9" spans="2:24">
      <c r="B9" s="10" t="s">
        <v>138</v>
      </c>
      <c r="C9" s="4">
        <v>747696.39500000002</v>
      </c>
      <c r="D9" s="4"/>
      <c r="E9" s="10" t="s">
        <v>136</v>
      </c>
      <c r="F9" s="4">
        <v>89904.06</v>
      </c>
      <c r="G9" s="4"/>
      <c r="H9" s="10" t="s">
        <v>135</v>
      </c>
      <c r="I9" s="4">
        <v>232804.78666666665</v>
      </c>
      <c r="J9" s="4"/>
      <c r="K9" s="10" t="s">
        <v>135</v>
      </c>
      <c r="L9" s="4">
        <v>257876.69</v>
      </c>
      <c r="M9" s="4"/>
      <c r="N9" s="10" t="s">
        <v>136</v>
      </c>
      <c r="O9" s="4">
        <v>469377.875</v>
      </c>
      <c r="P9" s="4"/>
      <c r="Q9" s="10" t="s">
        <v>137</v>
      </c>
      <c r="R9" s="4">
        <v>435499.2</v>
      </c>
      <c r="S9" s="4"/>
      <c r="T9" s="10" t="s">
        <v>137</v>
      </c>
      <c r="U9" s="4">
        <v>1168493.335</v>
      </c>
      <c r="V9" s="4"/>
    </row>
    <row r="10" spans="2:24">
      <c r="B10" s="10" t="s">
        <v>132</v>
      </c>
      <c r="C10" s="4">
        <v>662956.74300000002</v>
      </c>
      <c r="D10" s="4"/>
      <c r="E10" s="10" t="s">
        <v>137</v>
      </c>
      <c r="F10" s="4">
        <v>289329.16499999998</v>
      </c>
      <c r="G10" s="4"/>
      <c r="H10" s="10" t="s">
        <v>146</v>
      </c>
      <c r="I10" s="4">
        <v>407630.41</v>
      </c>
      <c r="J10" s="4"/>
      <c r="K10" s="10" t="s">
        <v>146</v>
      </c>
      <c r="L10" s="4">
        <v>359941.17</v>
      </c>
      <c r="M10" s="4"/>
      <c r="N10" s="10" t="s">
        <v>137</v>
      </c>
      <c r="O10" s="4">
        <v>1152486.42</v>
      </c>
      <c r="P10" s="4"/>
      <c r="Q10" s="10" t="s">
        <v>138</v>
      </c>
      <c r="R10" s="4">
        <v>369155</v>
      </c>
      <c r="S10" s="4"/>
      <c r="T10" s="10" t="s">
        <v>138</v>
      </c>
      <c r="U10" s="4">
        <v>72975.600000000006</v>
      </c>
      <c r="V10" s="4"/>
    </row>
    <row r="11" spans="2:24">
      <c r="D11" s="4"/>
      <c r="E11" s="10" t="s">
        <v>144</v>
      </c>
      <c r="F11" s="4">
        <v>235601.16</v>
      </c>
      <c r="G11" s="4"/>
      <c r="H11" s="10" t="s">
        <v>136</v>
      </c>
      <c r="I11" s="4">
        <v>609259.07000000007</v>
      </c>
      <c r="J11" s="4"/>
      <c r="K11" s="10" t="s">
        <v>138</v>
      </c>
      <c r="L11" s="4">
        <v>537432.16999999993</v>
      </c>
      <c r="M11" s="4"/>
      <c r="N11" s="10" t="s">
        <v>138</v>
      </c>
      <c r="O11" s="4">
        <v>245266.93333333335</v>
      </c>
      <c r="P11" s="4"/>
      <c r="Q11" s="10" t="s">
        <v>132</v>
      </c>
      <c r="R11" s="4">
        <v>363321.76727272733</v>
      </c>
      <c r="S11" s="4"/>
      <c r="T11" s="10" t="s">
        <v>132</v>
      </c>
      <c r="U11" s="4">
        <v>490383.80099999998</v>
      </c>
      <c r="V11" s="4"/>
    </row>
    <row r="12" spans="2:24">
      <c r="E12" s="8" t="s">
        <v>132</v>
      </c>
      <c r="F12" s="2">
        <v>228417.35250000001</v>
      </c>
      <c r="H12" s="8" t="s">
        <v>138</v>
      </c>
      <c r="I12" s="4">
        <v>379367.36</v>
      </c>
      <c r="K12" s="8" t="s">
        <v>144</v>
      </c>
      <c r="L12" s="4">
        <v>18405.169999999998</v>
      </c>
      <c r="M12" s="4"/>
      <c r="N12" s="10" t="s">
        <v>144</v>
      </c>
      <c r="O12" s="4">
        <v>5270.67</v>
      </c>
    </row>
    <row r="13" spans="2:24">
      <c r="H13" s="8" t="s">
        <v>144</v>
      </c>
      <c r="I13" s="4">
        <v>1042444.515</v>
      </c>
      <c r="K13" s="8" t="s">
        <v>132</v>
      </c>
      <c r="L13" s="4">
        <v>559618.33666666667</v>
      </c>
      <c r="M13" s="4"/>
      <c r="N13" s="10" t="s">
        <v>132</v>
      </c>
      <c r="O13" s="4">
        <v>391964.11199999985</v>
      </c>
    </row>
    <row r="14" spans="2:24">
      <c r="H14" s="8" t="s">
        <v>132</v>
      </c>
      <c r="I14" s="4">
        <v>418773.18727272731</v>
      </c>
    </row>
    <row r="19" spans="2:10" ht="15">
      <c r="B19" s="11" t="s">
        <v>139</v>
      </c>
      <c r="C19" s="11" t="s">
        <v>147</v>
      </c>
      <c r="D19" s="11" t="s">
        <v>148</v>
      </c>
      <c r="E19" s="11" t="s">
        <v>149</v>
      </c>
      <c r="F19" s="11" t="s">
        <v>150</v>
      </c>
      <c r="G19" s="11" t="s">
        <v>151</v>
      </c>
      <c r="H19" s="11" t="s">
        <v>152</v>
      </c>
      <c r="I19" s="11" t="s">
        <v>153</v>
      </c>
      <c r="J19" s="11" t="s">
        <v>154</v>
      </c>
    </row>
    <row r="20" spans="2:10" ht="15">
      <c r="B20" s="12" t="s">
        <v>142</v>
      </c>
      <c r="C20" s="4"/>
      <c r="D20" s="4">
        <f>GETPIVOTDATA("Total Profit",$E$3,"Order Month name","Jan")</f>
        <v>181754.52000000002</v>
      </c>
      <c r="E20" s="4">
        <f>GETPIVOTDATA("Total Profit",$H$3,"Order Month name","Jan")</f>
        <v>103284.18</v>
      </c>
      <c r="F20" s="4"/>
      <c r="G20" s="4"/>
      <c r="H20" s="4">
        <f>GETPIVOTDATA("Total Profit",$Q$3,"Order Month name","Jan")</f>
        <v>1367272.5</v>
      </c>
      <c r="I20" s="4"/>
      <c r="J20" s="4">
        <f>GETPIVOTDATA("Total Profit",$W$3,"Order Month name","Jan")</f>
        <v>439753.56</v>
      </c>
    </row>
    <row r="21" spans="2:10" ht="15">
      <c r="B21" s="12" t="s">
        <v>134</v>
      </c>
      <c r="C21" s="4">
        <f>IFERROR(GETPIVOTDATA("Total Profit",$B$3,"Order Month name","Feb"),"No Profit")</f>
        <v>712205.47</v>
      </c>
      <c r="D21" s="4">
        <f>GETPIVOTDATA("Total Profit",$E$3,"Order Month name","Feb")</f>
        <v>127722.96</v>
      </c>
      <c r="E21" s="4">
        <f>GETPIVOTDATA("Total Profit",$H$3,"Order Month name","Feb")</f>
        <v>517922.32666666666</v>
      </c>
      <c r="F21" s="4">
        <f>GETPIVOTDATA("Total Profit",$K$3,"Order Month name","Feb")</f>
        <v>639077.5</v>
      </c>
      <c r="G21" s="4">
        <f>GETPIVOTDATA("Total Profit",$N$3,"Order Month name","Feb")</f>
        <v>327852.40000000002</v>
      </c>
      <c r="H21" s="4">
        <f>GETPIVOTDATA("Total Profit",$Q$3,"Order Month name","Feb")</f>
        <v>390047.76500000001</v>
      </c>
      <c r="I21" s="4"/>
      <c r="J21" s="4">
        <f>GETPIVOTDATA("Total Profit",$W$3,"Order Month name","Feb")</f>
        <v>945635.9</v>
      </c>
    </row>
    <row r="22" spans="2:10" ht="15">
      <c r="B22" s="12" t="s">
        <v>146</v>
      </c>
      <c r="C22" s="4"/>
      <c r="D22" s="4"/>
      <c r="E22" s="4">
        <f>GETPIVOTDATA("Total Profit",$H$3,"Order Month name","Mar")</f>
        <v>407630.41</v>
      </c>
      <c r="F22" s="4">
        <f>GETPIVOTDATA("Total Profit",$K$3,"Order Month name","Mar")</f>
        <v>359941.17</v>
      </c>
      <c r="G22" s="4"/>
      <c r="H22" s="4"/>
      <c r="I22" s="4">
        <f>GETPIVOTDATA("Total Profit",$T$3,"Order Month name","Mar")</f>
        <v>85223.58</v>
      </c>
      <c r="J22" s="4">
        <f>GETPIVOTDATA("Total Profit",$W$3,"Order Month name","Mar")</f>
        <v>75555.899999999994</v>
      </c>
    </row>
    <row r="23" spans="2:10" ht="15">
      <c r="B23" s="12" t="s">
        <v>141</v>
      </c>
      <c r="C23" s="4"/>
      <c r="D23" s="4">
        <f>GETPIVOTDATA("Total Profit",$E$3,"Order Month name","Apr")</f>
        <v>693911.51</v>
      </c>
      <c r="E23" s="4">
        <f>GETPIVOTDATA("Total Profit",$H$3,"Order Month name","Apr")</f>
        <v>323669.38</v>
      </c>
      <c r="F23" s="4">
        <f>GETPIVOTDATA("Total Profit",$K$3,"Order Month name","Apr")</f>
        <v>632512.5</v>
      </c>
      <c r="G23" s="4">
        <f>GETPIVOTDATA("Total Profit",$N$3,"Order Month name","Apr")</f>
        <v>919272.95999999996</v>
      </c>
      <c r="H23" s="4">
        <f>GETPIVOTDATA("Total Profit",$Q$3,"Order Month name","Apr")</f>
        <v>312115.14</v>
      </c>
      <c r="I23" s="4"/>
      <c r="J23" s="4"/>
    </row>
    <row r="24" spans="2:10" ht="15">
      <c r="B24" s="12" t="s">
        <v>136</v>
      </c>
      <c r="C24" s="4">
        <f>GETPIVOTDATA("Total Profit",$B$3,"Order Month name","May")</f>
        <v>482720.76</v>
      </c>
      <c r="D24" s="4">
        <f>GETPIVOTDATA("Total Profit",$E$3,"Order Month name","May")</f>
        <v>89904.06</v>
      </c>
      <c r="E24" s="4">
        <f>GETPIVOTDATA("Total Profit",$H$3,"Order Month name","May")</f>
        <v>609259.07000000007</v>
      </c>
      <c r="F24" s="4"/>
      <c r="G24" s="4">
        <f>GETPIVOTDATA("Total Profit",$N$3,"Order Month name","May")</f>
        <v>469377.875</v>
      </c>
      <c r="H24" s="4"/>
      <c r="I24" s="4">
        <f>IFERROR(GETPIVOTDATA("Total Profit",$T$3,"Order Month name","May"),"")</f>
        <v>127054.2</v>
      </c>
      <c r="J24" s="4">
        <f>GETPIVOTDATA("Total Profit",$W$3,"Order Month name","May")</f>
        <v>414339.54333333339</v>
      </c>
    </row>
    <row r="25" spans="2:10" ht="15">
      <c r="B25" s="12" t="s">
        <v>135</v>
      </c>
      <c r="C25" s="4">
        <f>GETPIVOTDATA("Total Profit",$B$3,"Order Month name","Jun")</f>
        <v>727423.2</v>
      </c>
      <c r="D25" s="4">
        <f>GETPIVOTDATA("Total Profit",$E$3,"Order Month name","Jun")</f>
        <v>7828.12</v>
      </c>
      <c r="E25" s="4">
        <f>GETPIVOTDATA("Total Profit",$H$3,"Order Month name","Jun")</f>
        <v>232804.78666666665</v>
      </c>
      <c r="F25" s="4">
        <f>GETPIVOTDATA("Total Profit",$K$3,"Order Month name","Jun")</f>
        <v>257876.69</v>
      </c>
      <c r="G25" s="4">
        <f>GETPIVOTDATA("Total Profit",$N$3,"Order Month name","Jun")</f>
        <v>19525.82</v>
      </c>
      <c r="H25" s="4"/>
      <c r="I25" s="4">
        <f>GETPIVOTDATA("Total Profit",$T$3,"Order Month name","Jun")</f>
        <v>108217.27499999999</v>
      </c>
      <c r="J25" s="4"/>
    </row>
    <row r="26" spans="2:10" ht="15">
      <c r="B26" s="12" t="s">
        <v>143</v>
      </c>
      <c r="C26" s="4"/>
      <c r="D26" s="4">
        <f>GETPIVOTDATA("Total Profit",$E$3,"Order Month name","Jul")</f>
        <v>65214.720000000001</v>
      </c>
      <c r="E26" s="4">
        <f>GETPIVOTDATA("Total Profit",$H$3,"Order Month name","Jul")</f>
        <v>355024.54000000004</v>
      </c>
      <c r="F26" s="4">
        <f>GETPIVOTDATA("Total Profit",$K$3,"Order Month name","Jul")</f>
        <v>1699231.51</v>
      </c>
      <c r="G26" s="4">
        <f>GETPIVOTDATA("Total Profit",$N$3,"Order Month name","Jul")</f>
        <v>113636.79</v>
      </c>
      <c r="H26" s="4">
        <f>GETPIVOTDATA("Total Profit",$Q$3,"Order Month name","Jul")</f>
        <v>139555</v>
      </c>
      <c r="I26" s="4">
        <f>GETPIVOTDATA("Total Profit",$T$3,"Order Month name","Jul")</f>
        <v>403773.12</v>
      </c>
      <c r="J26" s="4"/>
    </row>
    <row r="27" spans="2:10" ht="15">
      <c r="B27" s="12" t="s">
        <v>145</v>
      </c>
      <c r="C27" s="4"/>
      <c r="D27" s="4"/>
      <c r="E27" s="4">
        <f>GETPIVOTDATA("Total Profit",$H$3,"Order Month name","Aug")</f>
        <v>248406.36</v>
      </c>
      <c r="F27" s="4">
        <f>GETPIVOTDATA("Total Profit",$K$3,"Order Month name","Aug")</f>
        <v>23150.46</v>
      </c>
      <c r="G27" s="4">
        <f>GETPIVOTDATA("Total Profit",$N$3,"Order Month name","Aug")</f>
        <v>306097.91999999998</v>
      </c>
      <c r="H27" s="4">
        <f>GETPIVOTDATA("Total Profit",$Q$3,"Order Month name","Aug")</f>
        <v>1621.93</v>
      </c>
      <c r="I27" s="4"/>
      <c r="J27" s="4"/>
    </row>
    <row r="28" spans="2:10" ht="15">
      <c r="B28" s="12" t="s">
        <v>144</v>
      </c>
      <c r="C28" s="4"/>
      <c r="D28" s="4">
        <f>GETPIVOTDATA("Total Profit",$E$3,"Order Month name","Sep")</f>
        <v>235601.16</v>
      </c>
      <c r="E28" s="4">
        <f>GETPIVOTDATA("Total Profit",$H$3,"Order Month name","Sep")</f>
        <v>1042444.515</v>
      </c>
      <c r="F28" s="4">
        <f>GETPIVOTDATA("Total Profit",$K$3,"Order Month name","Sep")</f>
        <v>18405.169999999998</v>
      </c>
      <c r="G28" s="4">
        <f>GETPIVOTDATA("Total Profit",$N$3,"Order Month name","Sep")</f>
        <v>5270.67</v>
      </c>
      <c r="H28" s="4"/>
      <c r="I28" s="4"/>
      <c r="J28" s="4"/>
    </row>
    <row r="29" spans="2:10" ht="15">
      <c r="B29" s="12" t="s">
        <v>138</v>
      </c>
      <c r="C29" s="4">
        <f>GETPIVOTDATA("Total Profit",$B$3,"Order Month name","Oct")</f>
        <v>747696.39500000002</v>
      </c>
      <c r="D29" s="4"/>
      <c r="E29" s="4"/>
      <c r="F29" s="4"/>
      <c r="G29" s="4">
        <f>GETPIVOTDATA("Total Profit",$N$3,"Order Month name","Oct")</f>
        <v>245266.93333333335</v>
      </c>
      <c r="H29" s="4">
        <f>GETPIVOTDATA("Total Profit",$Q$3,"Order Month name","Oct")</f>
        <v>369155</v>
      </c>
      <c r="I29" s="4">
        <f>GETPIVOTDATA("Total Profit",$T$3,"Order Month name","Oct")</f>
        <v>72975.600000000006</v>
      </c>
      <c r="J29" s="4"/>
    </row>
    <row r="30" spans="2:10" ht="15">
      <c r="B30" s="12" t="s">
        <v>137</v>
      </c>
      <c r="C30" s="4">
        <f>GETPIVOTDATA("Total Profit",$B$3,"Order Month name","Nov")</f>
        <v>1375311.7</v>
      </c>
      <c r="D30" s="4">
        <f>GETPIVOTDATA("Total Profit",$E$3,"Order Month name","Nov")</f>
        <v>289329.16499999998</v>
      </c>
      <c r="E30" s="4">
        <f>GETPIVOTDATA("Total Profit",$H$3,"Order Month name","Oct")</f>
        <v>379367.36</v>
      </c>
      <c r="F30" s="4">
        <f>GETPIVOTDATA("Total Profit",$K$3,"Order Month name","Oct")</f>
        <v>537432.16999999993</v>
      </c>
      <c r="G30" s="4">
        <f>GETPIVOTDATA("Total Profit",$N$3,"Order Month name","Nov")</f>
        <v>1152486.42</v>
      </c>
      <c r="H30" s="4">
        <f>GETPIVOTDATA("Total Profit",$Q$3,"Order Month name","Nov")</f>
        <v>435499.2</v>
      </c>
      <c r="I30" s="4">
        <f>GETPIVOTDATA("Total Profit",$T$3,"Order Month name","Nov")</f>
        <v>1168493.335</v>
      </c>
      <c r="J30" s="4"/>
    </row>
    <row r="31" spans="2:10" ht="15">
      <c r="B31" s="12" t="s">
        <v>133</v>
      </c>
      <c r="C31" s="4">
        <f>GETPIVOTDATA("Total Profit",$B$3,"Order Month name","Dec")</f>
        <v>320793.64</v>
      </c>
      <c r="D31" s="4"/>
      <c r="E31" s="4"/>
      <c r="F31" s="4">
        <f>GETPIVOTDATA("Total Profit",$K$3,"Order Month name","Dec")</f>
        <v>53252.5</v>
      </c>
      <c r="G31" s="4"/>
      <c r="H31" s="4"/>
      <c r="I31" s="4">
        <f>GETPIVOTDATA("Total Profit",$T$3,"Order Month name","Dec")</f>
        <v>830695.14500000002</v>
      </c>
      <c r="J31" s="4"/>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1BCA-8A57-4FDA-90B8-BFBCF815E56A}">
  <dimension ref="C2:M17"/>
  <sheetViews>
    <sheetView workbookViewId="0">
      <selection activeCell="D19" sqref="D19"/>
    </sheetView>
  </sheetViews>
  <sheetFormatPr defaultRowHeight="15"/>
  <cols>
    <col min="3" max="3" width="15.625" bestFit="1" customWidth="1"/>
    <col min="5" max="5" width="15.75" bestFit="1" customWidth="1"/>
    <col min="6" max="6" width="15.625" bestFit="1" customWidth="1"/>
    <col min="8" max="8" width="28.25" bestFit="1" customWidth="1"/>
    <col min="9" max="9" width="18.375" bestFit="1" customWidth="1"/>
    <col min="12" max="12" width="22.75" bestFit="1" customWidth="1"/>
    <col min="13" max="13" width="16" bestFit="1" customWidth="1"/>
  </cols>
  <sheetData>
    <row r="2" spans="3:13">
      <c r="C2" s="6" t="s">
        <v>13</v>
      </c>
      <c r="E2" s="6" t="s">
        <v>158</v>
      </c>
      <c r="H2" s="6" t="s">
        <v>159</v>
      </c>
      <c r="L2" s="6" t="s">
        <v>161</v>
      </c>
    </row>
    <row r="3" spans="3:13">
      <c r="C3" s="5" t="s">
        <v>118</v>
      </c>
      <c r="E3" s="5" t="s">
        <v>123</v>
      </c>
      <c r="F3" s="3" t="s">
        <v>118</v>
      </c>
      <c r="H3" s="5" t="s">
        <v>123</v>
      </c>
      <c r="I3" s="3" t="s">
        <v>140</v>
      </c>
      <c r="L3" s="5" t="s">
        <v>123</v>
      </c>
      <c r="M3" s="2" t="s">
        <v>119</v>
      </c>
    </row>
    <row r="4" spans="3:13">
      <c r="C4" s="4">
        <v>44168198.399999991</v>
      </c>
      <c r="E4" s="13" t="s">
        <v>16</v>
      </c>
      <c r="F4" s="4">
        <v>3886643.7</v>
      </c>
      <c r="H4" s="13" t="s">
        <v>17</v>
      </c>
      <c r="I4" s="4">
        <v>498414.53339999984</v>
      </c>
      <c r="L4" s="13" t="s">
        <v>141</v>
      </c>
      <c r="M4" s="2">
        <v>9</v>
      </c>
    </row>
    <row r="5" spans="3:13">
      <c r="E5" s="13" t="s">
        <v>52</v>
      </c>
      <c r="F5" s="4">
        <v>888047.27999999991</v>
      </c>
      <c r="H5" s="13" t="s">
        <v>22</v>
      </c>
      <c r="I5" s="4">
        <v>384949.43460000004</v>
      </c>
      <c r="L5" s="13" t="s">
        <v>145</v>
      </c>
      <c r="M5" s="2">
        <v>4</v>
      </c>
    </row>
    <row r="6" spans="3:13">
      <c r="C6" s="6" t="s">
        <v>156</v>
      </c>
      <c r="E6" s="13" t="s">
        <v>21</v>
      </c>
      <c r="F6" s="4">
        <v>2292443.4299999997</v>
      </c>
      <c r="H6" s="13" t="s">
        <v>132</v>
      </c>
      <c r="I6" s="4">
        <v>441681.984</v>
      </c>
      <c r="L6" s="13" t="s">
        <v>133</v>
      </c>
      <c r="M6" s="2">
        <v>5</v>
      </c>
    </row>
    <row r="7" spans="3:13">
      <c r="C7" s="5" t="s">
        <v>120</v>
      </c>
      <c r="E7" s="13" t="s">
        <v>44</v>
      </c>
      <c r="F7" s="4">
        <v>5233334.4000000004</v>
      </c>
      <c r="L7" s="13" t="s">
        <v>134</v>
      </c>
      <c r="M7" s="2">
        <v>13</v>
      </c>
    </row>
    <row r="8" spans="3:13">
      <c r="C8" s="2">
        <v>100</v>
      </c>
      <c r="E8" s="13" t="s">
        <v>50</v>
      </c>
      <c r="F8" s="4">
        <v>14556048.66</v>
      </c>
      <c r="H8" s="15" t="s">
        <v>160</v>
      </c>
      <c r="L8" s="13" t="s">
        <v>142</v>
      </c>
      <c r="M8" s="2">
        <v>7</v>
      </c>
    </row>
    <row r="9" spans="3:13">
      <c r="E9" s="13" t="s">
        <v>30</v>
      </c>
      <c r="F9" s="4">
        <v>120495.18</v>
      </c>
      <c r="H9" s="5" t="s">
        <v>123</v>
      </c>
      <c r="I9" s="3" t="s">
        <v>140</v>
      </c>
      <c r="L9" s="13" t="s">
        <v>143</v>
      </c>
      <c r="M9" s="2">
        <v>12</v>
      </c>
    </row>
    <row r="10" spans="3:13">
      <c r="C10" s="6" t="s">
        <v>157</v>
      </c>
      <c r="E10" s="13" t="s">
        <v>34</v>
      </c>
      <c r="F10" s="4">
        <v>7412605.7100000009</v>
      </c>
      <c r="H10" s="13" t="s">
        <v>41</v>
      </c>
      <c r="I10" s="4">
        <v>555804.17000000004</v>
      </c>
      <c r="L10" s="13" t="s">
        <v>135</v>
      </c>
      <c r="M10" s="2">
        <v>10</v>
      </c>
    </row>
    <row r="11" spans="3:13">
      <c r="C11" s="5" t="s">
        <v>121</v>
      </c>
      <c r="E11" s="13" t="s">
        <v>55</v>
      </c>
      <c r="F11" s="4">
        <v>610610</v>
      </c>
      <c r="H11" s="13" t="s">
        <v>14</v>
      </c>
      <c r="I11" s="4">
        <v>429287.27545454545</v>
      </c>
      <c r="L11" s="13" t="s">
        <v>146</v>
      </c>
      <c r="M11" s="2">
        <v>4</v>
      </c>
    </row>
    <row r="12" spans="3:13">
      <c r="C12" s="4">
        <v>512871</v>
      </c>
      <c r="E12" s="13" t="s">
        <v>26</v>
      </c>
      <c r="F12" s="4">
        <v>5929583.75</v>
      </c>
      <c r="H12" s="13" t="s">
        <v>19</v>
      </c>
      <c r="I12" s="4">
        <v>406701.12142857147</v>
      </c>
      <c r="L12" s="13" t="s">
        <v>136</v>
      </c>
      <c r="M12" s="2">
        <v>11</v>
      </c>
    </row>
    <row r="13" spans="3:13">
      <c r="E13" s="13" t="s">
        <v>39</v>
      </c>
      <c r="F13" s="4">
        <v>1220622.48</v>
      </c>
      <c r="H13" s="13" t="s">
        <v>24</v>
      </c>
      <c r="I13" s="4">
        <v>503769.93772727269</v>
      </c>
      <c r="L13" s="13" t="s">
        <v>137</v>
      </c>
      <c r="M13" s="2">
        <v>9</v>
      </c>
    </row>
    <row r="14" spans="3:13">
      <c r="E14" s="13" t="s">
        <v>58</v>
      </c>
      <c r="F14" s="4">
        <v>751944.18</v>
      </c>
      <c r="H14" s="13" t="s">
        <v>71</v>
      </c>
      <c r="I14" s="4">
        <v>576119.18599999999</v>
      </c>
      <c r="L14" s="13" t="s">
        <v>138</v>
      </c>
      <c r="M14" s="2">
        <v>11</v>
      </c>
    </row>
    <row r="15" spans="3:13">
      <c r="E15" s="13" t="s">
        <v>37</v>
      </c>
      <c r="F15" s="4">
        <v>1265819.6300000001</v>
      </c>
      <c r="H15" s="13" t="s">
        <v>98</v>
      </c>
      <c r="I15" s="4">
        <v>485980.92</v>
      </c>
      <c r="L15" s="13" t="s">
        <v>144</v>
      </c>
      <c r="M15" s="2">
        <v>5</v>
      </c>
    </row>
    <row r="16" spans="3:13">
      <c r="E16" s="13" t="s">
        <v>132</v>
      </c>
      <c r="F16" s="4">
        <v>44168198.399999999</v>
      </c>
      <c r="H16" s="13" t="s">
        <v>28</v>
      </c>
      <c r="I16" s="4">
        <v>338422.53888888902</v>
      </c>
      <c r="L16" s="13" t="s">
        <v>132</v>
      </c>
      <c r="M16" s="2">
        <v>100</v>
      </c>
    </row>
    <row r="17" spans="8:9">
      <c r="H17" s="13" t="s">
        <v>132</v>
      </c>
      <c r="I17" s="4">
        <v>441681.98399999976</v>
      </c>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13A6B-4F5E-469D-BE20-0D481B83A517}">
  <dimension ref="A1"/>
  <sheetViews>
    <sheetView showGridLines="0" tabSelected="1" workbookViewId="0"/>
  </sheetViews>
  <sheetFormatPr defaultRowHeight="14.2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AmazonSalesData</vt:lpstr>
      <vt:lpstr>Working_sheet</vt:lpstr>
      <vt:lpstr>KPI's</vt:lpstr>
      <vt:lpstr>Trends</vt:lpstr>
      <vt:lpstr>Data Analysis</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Iannis2</dc:creator>
  <cp:lastModifiedBy>Emilia KOUKA</cp:lastModifiedBy>
  <dcterms:created xsi:type="dcterms:W3CDTF">2024-06-25T20:23:20Z</dcterms:created>
  <dcterms:modified xsi:type="dcterms:W3CDTF">2024-07-02T11:06:45Z</dcterms:modified>
</cp:coreProperties>
</file>