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03"/>
  <workbookPr codeName="ThisWorkbook" defaultThemeVersion="166925"/>
  <mc:AlternateContent xmlns:mc="http://schemas.openxmlformats.org/markup-compatibility/2006">
    <mc:Choice Requires="x15">
      <x15ac:absPath xmlns:x15ac="http://schemas.microsoft.com/office/spreadsheetml/2010/11/ac" url="C:\Users\Nikolay\Downloads\"/>
    </mc:Choice>
  </mc:AlternateContent>
  <xr:revisionPtr revIDLastSave="268" documentId="8_{A9B08717-0A78-4896-A8AA-F48CA0C7A758}" xr6:coauthVersionLast="47" xr6:coauthVersionMax="47" xr10:uidLastSave="{F41107EC-ABF2-46AE-954D-92F3D3D0E178}"/>
  <bookViews>
    <workbookView xWindow="-120" yWindow="-120" windowWidth="29040" windowHeight="15840" tabRatio="500" firstSheet="1" activeTab="1" xr2:uid="{00000000-000D-0000-FFFF-FFFF00000000}"/>
  </bookViews>
  <sheets>
    <sheet name="Sommaire" sheetId="9" r:id="rId1"/>
    <sheet name="Assurance Qualité" sheetId="6" r:id="rId2"/>
    <sheet name="Fonctionnalités" sheetId="8" r:id="rId3"/>
  </sheets>
  <calcPr calcId="191028"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C21" i="6" l="1"/>
  <c r="C25" i="6"/>
  <c r="C22" i="6"/>
  <c r="C20" i="6"/>
  <c r="B14" i="8"/>
  <c r="B11" i="8"/>
  <c r="B9" i="8"/>
  <c r="B15" i="8"/>
  <c r="B10" i="8"/>
  <c r="C48" i="6"/>
  <c r="C47" i="6"/>
  <c r="B17" i="8"/>
  <c r="B16" i="8"/>
  <c r="B13" i="8"/>
  <c r="B12" i="8"/>
  <c r="C56" i="6"/>
  <c r="C55" i="6"/>
  <c r="C54" i="6"/>
  <c r="C53" i="6"/>
  <c r="C52" i="6"/>
  <c r="C16" i="6"/>
  <c r="C17" i="6"/>
  <c r="C15" i="6"/>
  <c r="C14" i="6"/>
  <c r="C13" i="6"/>
  <c r="C10" i="6"/>
  <c r="C9" i="6"/>
  <c r="C39" i="6"/>
  <c r="C38" i="6"/>
  <c r="C37" i="6"/>
  <c r="C36" i="6"/>
  <c r="E54" i="8"/>
  <c r="E53" i="8"/>
  <c r="E52" i="8"/>
  <c r="E38" i="8"/>
  <c r="E37" i="8"/>
  <c r="E36" i="8"/>
  <c r="E34" i="8" s="1"/>
  <c r="E21" i="8"/>
  <c r="E20" i="8"/>
  <c r="C6" i="9"/>
  <c r="J59" i="6"/>
  <c r="G59" i="6"/>
  <c r="J11" i="6"/>
  <c r="I11" i="6"/>
  <c r="G11" i="6"/>
  <c r="F11" i="6"/>
  <c r="D11" i="6"/>
  <c r="C11" i="6"/>
  <c r="E29" i="8"/>
  <c r="E30" i="8"/>
  <c r="E31" i="8"/>
  <c r="E32" i="8"/>
  <c r="E33" i="8"/>
  <c r="C18" i="6"/>
  <c r="D18" i="6"/>
  <c r="F18" i="6"/>
  <c r="G18" i="6"/>
  <c r="I18" i="6"/>
  <c r="J18" i="6"/>
  <c r="C23" i="6"/>
  <c r="D23" i="6"/>
  <c r="F23" i="6"/>
  <c r="G23" i="6"/>
  <c r="I23" i="6"/>
  <c r="J23" i="6"/>
  <c r="C28" i="6"/>
  <c r="D28" i="6"/>
  <c r="F28" i="6"/>
  <c r="G28" i="6"/>
  <c r="I28" i="6"/>
  <c r="J28" i="6"/>
  <c r="C34" i="6"/>
  <c r="D34" i="6"/>
  <c r="F34" i="6"/>
  <c r="G34" i="6"/>
  <c r="I34" i="6"/>
  <c r="J34" i="6"/>
  <c r="C40" i="6"/>
  <c r="D40" i="6"/>
  <c r="F40" i="6"/>
  <c r="G40" i="6"/>
  <c r="I40" i="6"/>
  <c r="J40" i="6"/>
  <c r="C50" i="6"/>
  <c r="C59" i="6" s="1"/>
  <c r="C60" i="6" s="1"/>
  <c r="D50" i="6"/>
  <c r="D59" i="6" s="1"/>
  <c r="F50" i="6"/>
  <c r="G50" i="6"/>
  <c r="I50" i="6"/>
  <c r="J50" i="6"/>
  <c r="C57" i="6"/>
  <c r="D57" i="6"/>
  <c r="F57" i="6"/>
  <c r="G57" i="6"/>
  <c r="I57" i="6"/>
  <c r="J57" i="6"/>
  <c r="F59" i="6"/>
  <c r="I59" i="6"/>
  <c r="C4" i="9"/>
  <c r="F60" i="6"/>
  <c r="C5" i="9" s="1"/>
  <c r="I60" i="6"/>
  <c r="E13" i="8"/>
  <c r="E46" i="8"/>
  <c r="E47" i="8"/>
  <c r="E48" i="8"/>
  <c r="E49" i="8"/>
  <c r="E25" i="8"/>
  <c r="E26" i="8"/>
  <c r="E27" i="8"/>
  <c r="E28" i="8"/>
  <c r="E10" i="8"/>
  <c r="E11" i="8"/>
  <c r="E12" i="8"/>
  <c r="E14" i="8"/>
  <c r="E15" i="8"/>
  <c r="E16" i="8"/>
  <c r="E17" i="8"/>
  <c r="E9" i="8"/>
  <c r="G7" i="9" l="1"/>
  <c r="D50" i="8" l="1"/>
  <c r="D34" i="8"/>
  <c r="E8" i="8" l="1"/>
  <c r="E18" i="8" s="1"/>
  <c r="D18" i="8"/>
  <c r="E24" i="8"/>
  <c r="E41" i="8"/>
  <c r="E42" i="8"/>
  <c r="E43" i="8"/>
  <c r="E44" i="8"/>
  <c r="E45" i="8"/>
  <c r="E50" i="8" l="1"/>
  <c r="B4" i="9"/>
  <c r="D4" i="9" s="1"/>
  <c r="B6" i="9"/>
  <c r="B5" i="9"/>
  <c r="D6" i="9" l="1"/>
  <c r="G6" i="9" s="1"/>
  <c r="D5" i="9"/>
  <c r="G5" i="9" s="1"/>
  <c r="G4" i="9"/>
</calcChain>
</file>

<file path=xl/sharedStrings.xml><?xml version="1.0" encoding="utf-8"?>
<sst xmlns="http://schemas.openxmlformats.org/spreadsheetml/2006/main" count="264" uniqueCount="168">
  <si>
    <t>Fonct.</t>
  </si>
  <si>
    <t>A.Q</t>
  </si>
  <si>
    <t>Total</t>
  </si>
  <si>
    <t>Heures de retard
(-10%)/heure</t>
  </si>
  <si>
    <t>Poids</t>
  </si>
  <si>
    <t>Note pondérée</t>
  </si>
  <si>
    <t>Sprint 1</t>
  </si>
  <si>
    <t>Sprint 2</t>
  </si>
  <si>
    <t>Sprint 3</t>
  </si>
  <si>
    <t>UX</t>
  </si>
  <si>
    <t>Grille de correction LOG2990</t>
  </si>
  <si>
    <t>Assurance Qualité</t>
  </si>
  <si>
    <t>Critère</t>
  </si>
  <si>
    <t>Description</t>
  </si>
  <si>
    <t>Note</t>
  </si>
  <si>
    <t>Commentaires</t>
  </si>
  <si>
    <t>1. Projet</t>
  </si>
  <si>
    <t>Correcteur</t>
  </si>
  <si>
    <t>Guillaume</t>
  </si>
  <si>
    <t>1.1 Utilisation des Cadriciels</t>
  </si>
  <si>
    <t>Le projet respecte les meilleures pratiques des cadriciels utilisés. (Exemple: séparation des responsabilités dans les Components et Services d'Angular, respect de la sémantique HTTP avec Express, etc.)</t>
  </si>
  <si>
    <t>1.2 Arborescence</t>
  </si>
  <si>
    <t>Le projet respecte une arborescence de fichier claire,uniforme et structurée.
Les noms de fichiers et dossiers respectent le format kebab-case.</t>
  </si>
  <si>
    <t xml:space="preserve">-0.25 Client:Services - certains fichiers sont dans des dossiers et d'autres ne le sont pas
-0.5 Server:classes:exchangeCOmmand, passCommand, placementCommand, pointsCalculator
-0.25 Server:PlacementInformation </t>
  </si>
  <si>
    <t>Sous-total</t>
  </si>
  <si>
    <t>2. Classe</t>
  </si>
  <si>
    <t>2.1 Responsabilité</t>
  </si>
  <si>
    <t>La classe n'a qu'une responsabilitée.
La classe n'est pas triviale.</t>
  </si>
  <si>
    <t>-1 Server:SocketManagerService
-0.5 Client:ChatService</t>
  </si>
  <si>
    <t>2.2 Nom</t>
  </si>
  <si>
    <t>La classe a un nom clair et précis.
La classe a un nom qui respecte le format PascalCase.</t>
  </si>
  <si>
    <t>2.3 Attributs</t>
  </si>
  <si>
    <t>La classe comporte uniquement des attributs utilisés.
La classe comporte uniquement des attributs qui sont des états de la classe.
La classe ne comporte pas d'attribut utilisé seulement dans les tests.</t>
  </si>
  <si>
    <t>-0.25 Client:TileComponent.letterFontSize .valueFontSize
-0.25 Server:Game.gameBoard</t>
  </si>
  <si>
    <t>2.4 Accessibilité</t>
  </si>
  <si>
    <t>La classe minisme l'accessibilité des membres. (Bonne utilisation de public/private/protected pour les attributs et les fonctions)
Les méthodes get/set font une validation quelconque sur les attributs privés.</t>
  </si>
  <si>
    <t>-0.25 Server:GameManagerService .exchangeFormatValid .exchangeTileHolderValid</t>
  </si>
  <si>
    <t>2.5 Valeur par défaut</t>
  </si>
  <si>
    <t>La classe initialise tous ses attributs de la même façon. Soit à la définition, soit dans le constructeur.</t>
  </si>
  <si>
    <t>-0.25 Client:JoinPageComponent
-0.25 Common:Tile
-0.25 Server:SocketManagerService</t>
  </si>
  <si>
    <t>3. Fonctions</t>
  </si>
  <si>
    <t>Nabil</t>
  </si>
  <si>
    <t>3.1 Nom</t>
  </si>
  <si>
    <t>La fonction a un nom précis.
La fonction a un nom qui respecte le format camelCase.</t>
  </si>
  <si>
    <t>-0.05: Client::BoardService::verifyProperty ... nom pas très clair!
-0.05: Client::ChatService::accepted -&gt; isAcceptedToJoin ?
-0.05: Client::ResizerService::changeValue ... nom pas très précis!
-0.07: Server::Game::verifyGameState ... la fonction ne fait pas que la vérification ... pensez à changer le nom!
-0.05: Server::GameManagerService::lengthVerification ... nom pas très précis (length of ?)!</t>
  </si>
  <si>
    <t>3.2 Utilité</t>
  </si>
  <si>
    <t>La fonction est utilie et non-triviale.
La fonction ne peut pas être fragmenté en plusieurs fonctions.</t>
  </si>
  <si>
    <t>-0.20: Client::BoardService::getBoard ... n'est pas utile!</t>
  </si>
  <si>
    <t>3.3 Paramètres</t>
  </si>
  <si>
    <t>La fonction possède le moins de paramètres possibles en entrée.
La fonction possède uniquement des paramètres d'entrée qui sont utilisés.</t>
  </si>
  <si>
    <t>-0.05: Client::BoardService::getBoard ... type de sortie!
-0.05: Client::SocketClientService::isSocketAlive ... type de sortie!
-0.05: Server::PassCommand::validatedPassCommandFormat ... type de sortie!
-0.05: Server::Player::isUpper ... type de sortie!
-0.05: Server::PointsCalculator::calculatedPointsPlacement ... type de sortie!
-0.05: Server::GameManagerService::placeFormatValid ... type de sortie!
-0.05: Server::GameManagerService::exchangeFormatValid ... type de sortie!
-0.05: Server::GameManagerService::exchangeTileHolderValid ... type de sortie!
-0.05: Server::GameManagerService::lengthVerification ... type de sortie!
-0.02: Server::IdManagerService::getUsername ... le nom du paramètre devrait être userId!
Warning: Server::RoomManagerService::joinRoom ... essayez de réduire le nombre de paramètres!</t>
  </si>
  <si>
    <t>4. Exceptions</t>
  </si>
  <si>
    <t>4.1 Console</t>
  </si>
  <si>
    <t>La console ne génère pas de message d'avertissement (warning) ou d'erreur (error) qui aurait pu être gérés par le programme.</t>
  </si>
  <si>
    <t>-0.30: Une erreur et quelques avertissements lors de la création d'une partie!
-0.50: Quelques erreurs sur la console pour les tests du client!</t>
  </si>
  <si>
    <t>4.2 Code asynchrone</t>
  </si>
  <si>
    <t>Le code asynchrone (Promise, Observable, Event) est géré adéquatement.</t>
  </si>
  <si>
    <t>4.3 Message d'erreur</t>
  </si>
  <si>
    <t>Le message d'erreur est précis et compréhensible par l'utilisateur moyen.</t>
  </si>
  <si>
    <t>5. Variables et constantes</t>
  </si>
  <si>
    <t>5.1 Groupement</t>
  </si>
  <si>
    <t>Les constantes sont regroupées ensemble en groupes logiques.</t>
  </si>
  <si>
    <t>5.2 Environnement</t>
  </si>
  <si>
    <t>Des variables d'environnements sont utilisées lorsque possible.</t>
  </si>
  <si>
    <t>5.3 Nom</t>
  </si>
  <si>
    <t>La variable locale respecte le format camelCase.
La constante respecte respecte le format SCREAMING_SNAKE_CASE.
La variable n'a pas un nom troncé excessivement. (Exemple: utiliser background au lieu de seulement bg)
La variable a un nom clair et précis.</t>
  </si>
  <si>
    <t>Warning: Dans le fichier client::constants::general-constants.ts, NUMBER_LETTER_TILEHOLDER -&gt; NUMBER_LETTER_TILE_HOLDER</t>
  </si>
  <si>
    <t>5.4 Constante</t>
  </si>
  <si>
    <t>La constante est utilisé dans un contexte lié à la logique d'affaire. (Exemple d'erreur: const DEUX = 2,  bonne utilisation: WAIT_TIME = 5000 )</t>
  </si>
  <si>
    <t>6. Expressions booléennes</t>
  </si>
  <si>
    <t>6.1 Expression</t>
  </si>
  <si>
    <t>L'expression booléenne n'es pas comparée à true ou false. (Exemple d'erreur: x === true)</t>
  </si>
  <si>
    <t>6.2 Logique négative</t>
  </si>
  <si>
    <t>L'expression booléenne évite la logique négative. (Exemple d'erreur:  if( !notFound(…) )</t>
  </si>
  <si>
    <t>6.3 Ternaire</t>
  </si>
  <si>
    <t>L'expression booléenne utilise un ternaire dans le bon scénario.</t>
  </si>
  <si>
    <t>-0.25 Server:PlacementCommand:36
-0.25 Server:IdManagerService:32, 63</t>
  </si>
  <si>
    <t>6.4 Prédicats</t>
  </si>
  <si>
    <t>L'expression booléenne est simple.
L'expression booléenne utilise un ou des prédicats pour simplifier une condition complexe.</t>
  </si>
  <si>
    <t>-0.25 Server:Game:37
-0 Server:Game:79 - limite</t>
  </si>
  <si>
    <t>7. Qualité générale</t>
  </si>
  <si>
    <t>7.1 Langue</t>
  </si>
  <si>
    <t>La langue utilisée pour les variables, classes et fonctions est uniforme pour tout le code source.
La langue utilisée pour les commentaires doit être uniforme, mais peut être différente que la langue du code source.</t>
  </si>
  <si>
    <t>7.2 Commentaire</t>
  </si>
  <si>
    <t>Le commentaire est pertinent. (Le code commenté n'est pas pertinent)</t>
  </si>
  <si>
    <t>-1 placement-command.ts</t>
  </si>
  <si>
    <t>7.3 Enum</t>
  </si>
  <si>
    <t>Le code utilise des enum lorsque c'est pertinent.</t>
  </si>
  <si>
    <t>-0.5 utiliser un enum pour les commandes
-0.5 utiliser un enum pour les orientations (v et h)</t>
  </si>
  <si>
    <t>7.4 Classe et interface</t>
  </si>
  <si>
    <t>Le code n'utilise pas d'objets anonymes JS et priorise les classes et les interfaces.</t>
  </si>
  <si>
    <t>7.5 Duplication</t>
  </si>
  <si>
    <t>Il n'y a pas de duplication de code.</t>
  </si>
  <si>
    <t>-0.5 game.ts 32-37
-2 placement-command.ts 188-195, 208-214,239-273
-0.5 player.ts 39-44</t>
  </si>
  <si>
    <t>7.6 ESLint</t>
  </si>
  <si>
    <t>Il n'y a pas de "eslint:disable" non justifiés dans le code.
L'utilisation limitée de eslint:disable est tolérée dans les fichiers de test (.spec.ts). (Exemple : nombres magiques)</t>
  </si>
  <si>
    <t>-3 SocketManager
-1 placemen-commandéts
-1 resizer.service.ts
-1 join-page.compenent.ts</t>
  </si>
  <si>
    <t>7.7 Imbrication</t>
  </si>
  <si>
    <t>La structure conditionnelle réduit l'imbrication lorsque possible.</t>
  </si>
  <si>
    <t>0 warning: La structure if () { .... return} n'as pas besoin de else {} block. Des points seront enlevés si present au prochain sprint.  
-0 warning: Toujours utiliserla structure if { .... return} quand c'est possible. Des points seront enlevés si present au prochain sprint. 
Note: Utiliser la structure de négation : if (!condition)  return ... pour réduire l'imbrication
-1 idManager,service.ts:30
-0.5 roomManager.service.ts:28
-1 SocketManager:95</t>
  </si>
  <si>
    <t>7.8 Performance</t>
  </si>
  <si>
    <t>Le logiciel a une performance acceptable.</t>
  </si>
  <si>
    <t>8. Gestion de versions</t>
  </si>
  <si>
    <t>8.1 TAG</t>
  </si>
  <si>
    <t>La branche de développement possède le bon tag. (sprint1, sprint2, sprint3)</t>
  </si>
  <si>
    <t>devloppment n'est pas un mot</t>
  </si>
  <si>
    <t>8.2 Commit</t>
  </si>
  <si>
    <t>Le commit a un message pertinent et descriptif.</t>
  </si>
  <si>
    <t>Mettre plus d'effort sur les messages de commit &lt;&lt;reparer egalite&gt;&gt; &lt;&lt;added test&gt;&gt; &lt;&lt;fixed tests&gt;&gt; &lt;&lt;refactor row&gt;&gt; &lt;&lt;solved fs&gt;&gt; &lt;&lt;chat room&gt;</t>
  </si>
  <si>
    <t>8.3 Branches mortes</t>
  </si>
  <si>
    <t xml:space="preserve">Le projet ne contient pas de branches mortes (stale branch). Une branche est considérée comme morte si elle n'a pas de commit pendant plus de 3 semaines. </t>
  </si>
  <si>
    <t>8.4 Gitlab</t>
  </si>
  <si>
    <t>Des Merge Requests sont utilisées pour fusionner vers la branche de production.
Les Merge Requests sont approuvées par au moins un membre de l'équipe avant la fusion.
Les Issues sont mis à jour tout au long du projet.</t>
  </si>
  <si>
    <t>-1 Manque de consistance dans les noms des MR
Plusieurs MR mergées sans approbation
-1 les MR ne sont pas faites sur la branche de développement
-0.5 Les issues ne sont pas mis à jour</t>
  </si>
  <si>
    <t>8.5 Fichiers</t>
  </si>
  <si>
    <t>Le projet contient uniquement les fichiers nécessaires. (Exemple: pas de dossier node_modules ou coverage).</t>
  </si>
  <si>
    <t>Total QA sprint</t>
  </si>
  <si>
    <t>Note QA sprint</t>
  </si>
  <si>
    <t>Fonctionnalités</t>
  </si>
  <si>
    <t>Fonctionnalité</t>
  </si>
  <si>
    <t>Testé</t>
  </si>
  <si>
    <t>Note finale</t>
  </si>
  <si>
    <t>1.1 Point d'entrée de l'application</t>
  </si>
  <si>
    <t>Kevin</t>
  </si>
  <si>
    <t>1.2 Initialisation d'une nouvelle partie - Multijoueur</t>
  </si>
  <si>
    <t>----- Fonctionnalités -----
- Nom et paramètres de partie: Oui
- Pouvoir refuser le 2e joueur: Oui
- Avertissement si je suis refusé + redirection vers la liste des parties: Oui et Non - 1
- Démarrer -&gt; Redirection vers la vue de jeu: Non: accepter redirige automatiquement -0.5
- Option pour transformer en partie solo: Non -1
- Annuler la partie: Oui
- Annuler redirige vers l'interface précédent: Pas vraiment -0.5
----- Tests -----
Oui</t>
  </si>
  <si>
    <t>1.3 Mode de jeu classique - Multijoueur</t>
  </si>
  <si>
    <t xml:space="preserve">----- Fonctionnalités -----
-1Les details de fin de partie dans la boite de communication n'est pas conforme
-1 Le score de fin de partie n'est pas mis à jours
----- Tests -----
Server:Timer 
Server:SocketManager 
Server:IdManager 
Je vous accorde 100% pour ce sprint mais ces classes doivent être tester pour le prochain sprint </t>
  </si>
  <si>
    <t>1.4 Validation des mots</t>
  </si>
  <si>
    <t>----- Fonctionnalités -----
Validation des mots fonctionne: Oui
Validation est sur le serveur: Oui
Les lettres sont retournées après 3 sec. si le placement forme un mot invalide: Non -1
Possible de placer des mots avec é, ç ou à: Non (!placer H8h mé) -1
Calcul des points: Oui
Calcul des bonus: Oui
50 points pour Bingo: Oui
----- Tests -----
Server:GameManagaer.placeVerification .placeBoardValid
Server:PointsCalculator</t>
  </si>
  <si>
    <t>1.5 Vue de jeu</t>
  </si>
  <si>
    <t>----- Fonctionnalités -----
-0.05: La taille de tout le panneau est modifiée plutôt que le contenu des tuiles!
----- Tests -----
Server::GameBoardService: 95%
Client::PlayAreaComponent: 98%
Client::BoardService: 100%
Client::GridService: 100%
Client::ResizerService: 100%</t>
  </si>
  <si>
    <t>1.6 Boite de communication et clavardage</t>
  </si>
  <si>
    <t>----- Fonctionnalités -----
-0.05: Les commandes ne s'affichent pas dans la boite de communication!
-0.10: Le replacement automatique de la barre de défilement ne fonctionne pas!
----- Tests -----
Server::GameManagerService: 93%
Client::ChatService: 93%</t>
  </si>
  <si>
    <t>1.7 Placer des lettres (commande seulement)</t>
  </si>
  <si>
    <t>----- Fonctionnalités -----
Possible de placer des lettres sur le plateau: Oui
Respect des arguments de la commande (a-o) (1-15) (h/v): Non, ligne majuscule -0.5
Seulement les lettre dans mon chevalet: Oui
Placer 1 lettre sans argument orientation: Oui
Possible de placer une lettre blanche: Oui
Lettre blanche est remplacée par la lettre qu'elle devient: Oui
Lettres placées valides seulement si contact: Oui
Impossible de jouer si ce n'est pas mon tour: Oui
----- Tests -----
Server:SocketManagaerService:119-156
Server:PlacementCommand</t>
  </si>
  <si>
    <t>1.8 Échanger des lettres (commande seulement)</t>
  </si>
  <si>
    <t>----- Fonctionnalités -----
-0.5 la syntaxe de la commande échanger n'est pas bonne
-1 La commande échanger fonctionne parfois même quand des lettres n'existent pas</t>
  </si>
  <si>
    <t>1.9 Passer son tour</t>
  </si>
  <si>
    <t>----- Fonctionnalités -----
-0.10: Le bouttoun "Passer" n'est pas désactivé quand ce n'est pas le tour du joueur!
----- Tests -----
Très bon travail!</t>
  </si>
  <si>
    <t>1.10 Abandonner une partie</t>
  </si>
  <si>
    <t>----- Fonctionnalités -----
-0.10: Le système n'attend pas 5 secondes après la fermeture du site web avant de mettre fin à la partie!
----- Tests -----
Très bon travail!</t>
  </si>
  <si>
    <t>Note finale pour le sprint</t>
  </si>
  <si>
    <t>Pénalités</t>
  </si>
  <si>
    <t>Crash</t>
  </si>
  <si>
    <t>Erreur de build</t>
  </si>
  <si>
    <t>2.1 Mode solo et Joueur Virtuel débutant</t>
  </si>
  <si>
    <t>2.2 Placement aléatoire dans une partie</t>
  </si>
  <si>
    <t>2.3 Meilleurs scores</t>
  </si>
  <si>
    <t>2.4 Paramètres de partie - minuterie</t>
  </si>
  <si>
    <t>2.5 Initialisation d'une nouvelle partie - mode solo</t>
  </si>
  <si>
    <t>2.6 Placer des lettres</t>
  </si>
  <si>
    <t>2.7 Échanger des lettres</t>
  </si>
  <si>
    <t>2.8 Commande réserve</t>
  </si>
  <si>
    <t>2.9 Manipuler les lettres du chevalet</t>
  </si>
  <si>
    <t>2.10 Commande indice</t>
  </si>
  <si>
    <t>Erreur de build  / déploiement erroné</t>
  </si>
  <si>
    <t>Anciennes fonctionnalités brisées</t>
  </si>
  <si>
    <t>3.1 Historique des parties</t>
  </si>
  <si>
    <t>3.2 Mode admin</t>
  </si>
  <si>
    <t>3.3. Joueur Virtuel expert</t>
  </si>
  <si>
    <t>3.4 Mode LOG2990 - Objectifs publics</t>
  </si>
  <si>
    <t>3.5 Mode LOG2990 - Objectifs privés</t>
  </si>
  <si>
    <t>3. Téléverser un nouveau dictionnaire</t>
  </si>
  <si>
    <t>3.7 Paramètres de partie - dictionnaire</t>
  </si>
  <si>
    <t>3.8 Abandonner une partie multijoueur - remplacer par JV</t>
  </si>
  <si>
    <t>3.9 Commande aide</t>
  </si>
  <si>
    <t>Erreur de build / déploiement erroné</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</si>
</sst>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1"/>
      <color rgb="FF000000"/>
      <name val="Calibri"/>
      <family val="2"/>
      <charset val="1"/>
    </font>
    <font>
      <sz val="11"/>
      <color theme="1"/>
      <name val="Calibri"/>
      <scheme val="minor"/>
    </font>
    <font>
      <sz val="11"/>
      <color rgb="FFFFFFFF"/>
      <name val="Calibri"/>
      <family val="2"/>
      <charset val="1"/>
    </font>
    <font>
      <b/>
      <sz val="14"/>
      <color rgb="FF000000"/>
      <name val="Calibri"/>
      <family val="2"/>
      <charset val="1"/>
    </font>
    <font>
      <sz val="11"/>
      <color rgb="FF000000"/>
      <name val="Calibri"/>
      <family val="2"/>
      <charset val="1"/>
    </font>
    <font>
      <b/>
      <sz val="14"/>
      <color rgb="FFFFFFFF"/>
      <name val="Calibri"/>
      <family val="2"/>
      <charset val="1"/>
    </font>
    <font>
      <b/>
      <sz val="14"/>
      <color theme="1"/>
      <name val="Calibri"/>
      <scheme val="minor"/>
    </font>
    <font>
      <b/>
      <sz val="18"/>
      <color theme="1"/>
      <name val="Calibri"/>
      <scheme val="minor"/>
    </font>
    <font>
      <b/>
      <sz val="11"/>
      <color rgb="FF3F3F3F"/>
      <name val="Calibri"/>
      <scheme val="minor"/>
    </font>
    <font>
      <b/>
      <sz val="16"/>
      <color rgb="FF000000"/>
      <name val="Calibri"/>
      <family val="2"/>
      <charset val="1"/>
    </font>
    <font>
      <sz val="14"/>
      <color rgb="FF000000"/>
      <name val="Calibri"/>
      <family val="2"/>
    </font>
    <font>
      <b/>
      <sz val="12"/>
      <color rgb="FF000000"/>
      <name val="Calibri"/>
      <family val="2"/>
    </font>
    <font>
      <sz val="14"/>
      <color rgb="FF000000"/>
      <name val="Calibri"/>
      <family val="2"/>
      <charset val="1"/>
    </font>
    <font>
      <b/>
      <sz val="12"/>
      <color rgb="FF000000"/>
      <name val="Calibri"/>
      <family val="2"/>
      <charset val="1"/>
    </font>
    <font>
      <sz val="11"/>
      <color rgb="FF000000"/>
      <name val="Calibri"/>
    </font>
    <font>
      <b/>
      <sz val="11"/>
      <color rgb="FF000000"/>
      <name val="Calibri"/>
    </font>
    <font>
      <b/>
      <sz val="11"/>
      <color theme="1"/>
      <name val="Calibri"/>
    </font>
    <font>
      <b/>
      <sz val="18"/>
      <color theme="1"/>
      <name val="Calibri"/>
    </font>
  </fonts>
  <fills count="25">
    <fill>
      <patternFill patternType="none"/>
    </fill>
    <fill>
      <patternFill patternType="gray125"/>
    </fill>
    <fill>
      <patternFill patternType="solid">
        <fgColor rgb="FFF79646"/>
        <bgColor rgb="FFFF8080"/>
      </patternFill>
    </fill>
    <fill>
      <patternFill patternType="solid">
        <fgColor rgb="FFF2F2F2"/>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rgb="FFFFC000"/>
        <bgColor indexed="64"/>
      </patternFill>
    </fill>
    <fill>
      <patternFill patternType="solid">
        <fgColor theme="9" tint="0.79998168889431442"/>
        <bgColor rgb="FFCCC1DA"/>
      </patternFill>
    </fill>
    <fill>
      <patternFill patternType="solid">
        <fgColor theme="7" tint="0.79998168889431442"/>
        <bgColor rgb="FFCCC1DA"/>
      </patternFill>
    </fill>
    <fill>
      <patternFill patternType="solid">
        <fgColor theme="4" tint="0.79998168889431442"/>
        <bgColor rgb="FFB9CDE5"/>
      </patternFill>
    </fill>
    <fill>
      <patternFill patternType="solid">
        <fgColor theme="9" tint="0.79998168889431442"/>
        <bgColor indexed="64"/>
      </patternFill>
    </fill>
    <fill>
      <patternFill patternType="solid">
        <fgColor theme="7" tint="0.79998168889431442"/>
        <bgColor indexed="64"/>
      </patternFill>
    </fill>
    <fill>
      <patternFill patternType="solid">
        <fgColor theme="8" tint="0.79998168889431442"/>
        <bgColor rgb="FFB9CDE5"/>
      </patternFill>
    </fill>
    <fill>
      <patternFill patternType="solid">
        <fgColor theme="8" tint="0.79998168889431442"/>
        <bgColor indexed="64"/>
      </patternFill>
    </fill>
    <fill>
      <patternFill patternType="solid">
        <fgColor theme="8" tint="0.79998168889431442"/>
        <bgColor rgb="FFCCC1DA"/>
      </patternFill>
    </fill>
    <fill>
      <patternFill patternType="solid">
        <fgColor theme="6" tint="0.79998168889431442"/>
        <bgColor indexed="64"/>
      </patternFill>
    </fill>
    <fill>
      <patternFill patternType="solid">
        <fgColor theme="6" tint="0.39997558519241921"/>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rgb="FFE2EFDA"/>
        <bgColor indexed="64"/>
      </patternFill>
    </fill>
    <fill>
      <patternFill patternType="solid">
        <fgColor rgb="FFFFF2CC"/>
        <bgColor indexed="64"/>
      </patternFill>
    </fill>
    <fill>
      <patternFill patternType="solid">
        <fgColor rgb="FFB4C6E7"/>
        <bgColor indexed="64"/>
      </patternFill>
    </fill>
    <fill>
      <patternFill patternType="solid">
        <fgColor rgb="FFE7E6E6"/>
        <bgColor indexed="64"/>
      </patternFill>
    </fill>
  </fills>
  <borders count="57">
    <border>
      <left/>
      <right/>
      <top/>
      <bottom/>
      <diagonal/>
    </border>
    <border>
      <left style="medium">
        <color auto="1"/>
      </left>
      <right/>
      <top style="medium">
        <color auto="1"/>
      </top>
      <bottom/>
      <diagonal/>
    </border>
    <border>
      <left style="medium">
        <color auto="1"/>
      </left>
      <right/>
      <top/>
      <bottom/>
      <diagonal/>
    </border>
    <border>
      <left style="medium">
        <color auto="1"/>
      </left>
      <right/>
      <top/>
      <bottom style="medium">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top style="medium">
        <color auto="1"/>
      </top>
      <bottom/>
      <diagonal/>
    </border>
    <border>
      <left style="medium">
        <color auto="1"/>
      </left>
      <right/>
      <top style="medium">
        <color auto="1"/>
      </top>
      <bottom style="medium">
        <color auto="1"/>
      </bottom>
      <diagonal/>
    </border>
    <border>
      <left style="medium">
        <color auto="1"/>
      </left>
      <right/>
      <top style="medium">
        <color auto="1"/>
      </top>
      <bottom style="thin">
        <color auto="1"/>
      </bottom>
      <diagonal/>
    </border>
    <border>
      <left style="medium">
        <color auto="1"/>
      </left>
      <right/>
      <top style="thin">
        <color auto="1"/>
      </top>
      <bottom/>
      <diagonal/>
    </border>
    <border>
      <left style="medium">
        <color auto="1"/>
      </left>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top style="thin">
        <color auto="1"/>
      </top>
      <bottom/>
      <diagonal/>
    </border>
    <border>
      <left style="thin">
        <color auto="1"/>
      </left>
      <right/>
      <top style="thin">
        <color auto="1"/>
      </top>
      <bottom style="thin">
        <color auto="1"/>
      </bottom>
      <diagonal/>
    </border>
    <border>
      <left style="medium">
        <color auto="1"/>
      </left>
      <right/>
      <top style="thin">
        <color auto="1"/>
      </top>
      <bottom style="thin">
        <color auto="1"/>
      </bottom>
      <diagonal/>
    </border>
    <border>
      <left style="thin">
        <color auto="1"/>
      </left>
      <right/>
      <top style="thin">
        <color auto="1"/>
      </top>
      <bottom style="medium">
        <color auto="1"/>
      </bottom>
      <diagonal/>
    </border>
    <border>
      <left style="thin">
        <color auto="1"/>
      </left>
      <right style="medium">
        <color auto="1"/>
      </right>
      <top style="medium">
        <color auto="1"/>
      </top>
      <bottom style="thin">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indexed="64"/>
      </left>
      <right style="thin">
        <color indexed="64"/>
      </right>
      <top style="medium">
        <color indexed="64"/>
      </top>
      <bottom style="thin">
        <color indexed="64"/>
      </bottom>
      <diagonal/>
    </border>
    <border>
      <left style="thin">
        <color auto="1"/>
      </left>
      <right style="thin">
        <color auto="1"/>
      </right>
      <top style="thin">
        <color auto="1"/>
      </top>
      <bottom style="thin">
        <color auto="1"/>
      </bottom>
      <diagonal/>
    </border>
    <border>
      <left style="medium">
        <color indexed="64"/>
      </left>
      <right style="thin">
        <color indexed="64"/>
      </right>
      <top style="thin">
        <color indexed="64"/>
      </top>
      <bottom style="medium">
        <color indexed="64"/>
      </bottom>
      <diagonal/>
    </border>
    <border>
      <left style="thin">
        <color auto="1"/>
      </left>
      <right style="thin">
        <color auto="1"/>
      </right>
      <top style="thin">
        <color auto="1"/>
      </top>
      <bottom style="medium">
        <color auto="1"/>
      </bottom>
      <diagonal/>
    </border>
    <border>
      <left style="thin">
        <color rgb="FF3F3F3F"/>
      </left>
      <right style="thin">
        <color rgb="FF3F3F3F"/>
      </right>
      <top style="thin">
        <color rgb="FF3F3F3F"/>
      </top>
      <bottom style="thin">
        <color rgb="FF3F3F3F"/>
      </bottom>
      <diagonal/>
    </border>
    <border>
      <left/>
      <right/>
      <top/>
      <bottom style="thin">
        <color auto="1"/>
      </bottom>
      <diagonal/>
    </border>
    <border>
      <left/>
      <right/>
      <top style="thin">
        <color auto="1"/>
      </top>
      <bottom/>
      <diagonal/>
    </border>
    <border>
      <left/>
      <right/>
      <top style="thin">
        <color auto="1"/>
      </top>
      <bottom style="medium">
        <color auto="1"/>
      </bottom>
      <diagonal/>
    </border>
    <border>
      <left/>
      <right/>
      <top/>
      <bottom style="medium">
        <color auto="1"/>
      </bottom>
      <diagonal/>
    </border>
    <border>
      <left/>
      <right/>
      <top style="medium">
        <color auto="1"/>
      </top>
      <bottom style="thin">
        <color auto="1"/>
      </bottom>
      <diagonal/>
    </border>
    <border>
      <left/>
      <right/>
      <top style="thin">
        <color auto="1"/>
      </top>
      <bottom style="thin">
        <color auto="1"/>
      </bottom>
      <diagonal/>
    </border>
    <border>
      <left/>
      <right style="medium">
        <color auto="1"/>
      </right>
      <top style="thin">
        <color auto="1"/>
      </top>
      <bottom/>
      <diagonal/>
    </border>
    <border>
      <left style="medium">
        <color indexed="64"/>
      </left>
      <right style="thin">
        <color auto="1"/>
      </right>
      <top style="medium">
        <color indexed="64"/>
      </top>
      <bottom style="thin">
        <color auto="1"/>
      </bottom>
      <diagonal/>
    </border>
    <border>
      <left style="thin">
        <color indexed="64"/>
      </left>
      <right/>
      <top style="medium">
        <color indexed="64"/>
      </top>
      <bottom style="thin">
        <color indexed="64"/>
      </bottom>
      <diagonal/>
    </border>
    <border>
      <left/>
      <right style="medium">
        <color indexed="64"/>
      </right>
      <top style="thin">
        <color auto="1"/>
      </top>
      <bottom style="thin">
        <color auto="1"/>
      </bottom>
      <diagonal/>
    </border>
    <border>
      <left/>
      <right style="medium">
        <color indexed="64"/>
      </right>
      <top style="thin">
        <color auto="1"/>
      </top>
      <bottom style="medium">
        <color indexed="64"/>
      </bottom>
      <diagonal/>
    </border>
    <border>
      <left style="medium">
        <color auto="1"/>
      </left>
      <right/>
      <top/>
      <bottom style="thin">
        <color auto="1"/>
      </bottom>
      <diagonal/>
    </border>
    <border>
      <left/>
      <right style="medium">
        <color indexed="64"/>
      </right>
      <top/>
      <bottom style="thin">
        <color auto="1"/>
      </bottom>
      <diagonal/>
    </border>
    <border>
      <left/>
      <right style="medium">
        <color indexed="64"/>
      </right>
      <top style="medium">
        <color indexed="64"/>
      </top>
      <bottom style="thin">
        <color auto="1"/>
      </bottom>
      <diagonal/>
    </border>
    <border>
      <left/>
      <right style="medium">
        <color auto="1"/>
      </right>
      <top/>
      <bottom style="medium">
        <color auto="1"/>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medium">
        <color rgb="FF000000"/>
      </left>
      <right/>
      <top/>
      <bottom style="thin">
        <color auto="1"/>
      </bottom>
      <diagonal/>
    </border>
    <border>
      <left/>
      <right style="medium">
        <color rgb="FF000000"/>
      </right>
      <top/>
      <bottom style="thin">
        <color auto="1"/>
      </bottom>
      <diagonal/>
    </border>
    <border>
      <left style="medium">
        <color rgb="FF000000"/>
      </left>
      <right/>
      <top style="thin">
        <color auto="1"/>
      </top>
      <bottom style="medium">
        <color rgb="FF000000"/>
      </bottom>
      <diagonal/>
    </border>
    <border>
      <left/>
      <right/>
      <top style="thin">
        <color auto="1"/>
      </top>
      <bottom style="medium">
        <color rgb="FF000000"/>
      </bottom>
      <diagonal/>
    </border>
    <border>
      <left/>
      <right style="medium">
        <color rgb="FF000000"/>
      </right>
      <top style="thin">
        <color auto="1"/>
      </top>
      <bottom style="medium">
        <color rgb="FF000000"/>
      </bottom>
      <diagonal/>
    </border>
    <border>
      <left style="medium">
        <color rgb="FF000000"/>
      </left>
      <right/>
      <top style="thin">
        <color auto="1"/>
      </top>
      <bottom style="thin">
        <color auto="1"/>
      </bottom>
      <diagonal/>
    </border>
    <border>
      <left/>
      <right style="medium">
        <color rgb="FF000000"/>
      </right>
      <top style="thin">
        <color auto="1"/>
      </top>
      <bottom style="thin">
        <color auto="1"/>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
      <left style="medium">
        <color auto="1"/>
      </left>
      <right/>
      <top/>
      <bottom style="thin">
        <color rgb="FF000000"/>
      </bottom>
      <diagonal/>
    </border>
    <border>
      <left/>
      <right/>
      <top/>
      <bottom style="thin">
        <color rgb="FF000000"/>
      </bottom>
      <diagonal/>
    </border>
    <border>
      <left/>
      <right style="medium">
        <color auto="1"/>
      </right>
      <top/>
      <bottom style="thin">
        <color rgb="FF000000"/>
      </bottom>
      <diagonal/>
    </border>
  </borders>
  <cellStyleXfs count="7">
    <xf numFmtId="0" fontId="0" fillId="0" borderId="0"/>
    <xf numFmtId="9" fontId="4" fillId="0" borderId="0" applyBorder="0" applyProtection="0"/>
    <xf numFmtId="0" fontId="2" fillId="2" borderId="0" applyBorder="0" applyProtection="0"/>
    <xf numFmtId="0" fontId="8" fillId="3" borderId="23" applyNumberFormat="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cellStyleXfs>
  <cellXfs count="294">
    <xf numFmtId="0" fontId="0" fillId="0" borderId="0" xfId="0"/>
    <xf numFmtId="0" fontId="0" fillId="0" borderId="0" xfId="0" applyAlignment="1">
      <alignment wrapText="1"/>
    </xf>
    <xf numFmtId="0" fontId="3" fillId="0" borderId="0" xfId="0" applyFont="1" applyAlignment="1">
      <alignment horizontal="center" vertical="center" wrapText="1"/>
    </xf>
    <xf numFmtId="0" fontId="5" fillId="0" borderId="0" xfId="0" applyFont="1" applyAlignment="1">
      <alignment vertical="center" wrapText="1"/>
    </xf>
    <xf numFmtId="0" fontId="3" fillId="0" borderId="0" xfId="0" applyFont="1" applyAlignment="1">
      <alignment vertical="center" wrapText="1"/>
    </xf>
    <xf numFmtId="0" fontId="0" fillId="0" borderId="0" xfId="0" applyAlignment="1">
      <alignment horizontal="center" vertical="center" wrapText="1"/>
    </xf>
    <xf numFmtId="49" fontId="0" fillId="0" borderId="0" xfId="0" applyNumberFormat="1" applyAlignment="1">
      <alignment horizontal="center" vertical="center" wrapText="1"/>
    </xf>
    <xf numFmtId="0" fontId="3" fillId="0" borderId="0" xfId="0" applyFont="1" applyAlignment="1">
      <alignment vertical="center"/>
    </xf>
    <xf numFmtId="0" fontId="3" fillId="0" borderId="0" xfId="0" applyFont="1"/>
    <xf numFmtId="0" fontId="9" fillId="0" borderId="0" xfId="0" applyFont="1"/>
    <xf numFmtId="0" fontId="0" fillId="0" borderId="0" xfId="0" applyAlignment="1">
      <alignment horizontal="left" wrapText="1"/>
    </xf>
    <xf numFmtId="0" fontId="3" fillId="0" borderId="2" xfId="0" applyFont="1" applyBorder="1" applyAlignment="1">
      <alignment horizontal="center" vertical="center" wrapText="1"/>
    </xf>
    <xf numFmtId="0" fontId="10" fillId="0" borderId="0" xfId="0" applyFont="1"/>
    <xf numFmtId="49" fontId="0" fillId="0" borderId="13" xfId="0" applyNumberFormat="1" applyBorder="1" applyAlignment="1">
      <alignment horizontal="left" vertical="center" wrapText="1"/>
    </xf>
    <xf numFmtId="0" fontId="3" fillId="8" borderId="21" xfId="0" applyFont="1" applyFill="1" applyBorder="1" applyAlignment="1">
      <alignment horizontal="center" vertical="center" wrapText="1"/>
    </xf>
    <xf numFmtId="0" fontId="3" fillId="8" borderId="22" xfId="0" applyFont="1" applyFill="1" applyBorder="1" applyAlignment="1">
      <alignment horizontal="center" vertical="center" wrapText="1"/>
    </xf>
    <xf numFmtId="0" fontId="3" fillId="9" borderId="21" xfId="0" applyFont="1" applyFill="1" applyBorder="1" applyAlignment="1">
      <alignment horizontal="center" vertical="center" wrapText="1"/>
    </xf>
    <xf numFmtId="0" fontId="3" fillId="9" borderId="22" xfId="0" applyFont="1" applyFill="1" applyBorder="1" applyAlignment="1">
      <alignment horizontal="center" vertical="center" wrapText="1"/>
    </xf>
    <xf numFmtId="0" fontId="3" fillId="13" borderId="21" xfId="0" applyFont="1" applyFill="1" applyBorder="1" applyAlignment="1">
      <alignment horizontal="center" vertical="center" wrapText="1"/>
    </xf>
    <xf numFmtId="0" fontId="3" fillId="13" borderId="22" xfId="0" applyFont="1" applyFill="1" applyBorder="1" applyAlignment="1">
      <alignment horizontal="center" vertical="center" wrapText="1"/>
    </xf>
    <xf numFmtId="0" fontId="3" fillId="9" borderId="15" xfId="0" applyFont="1" applyFill="1" applyBorder="1" applyAlignment="1">
      <alignment horizontal="left" vertical="center" wrapText="1"/>
    </xf>
    <xf numFmtId="0" fontId="3" fillId="8" borderId="15" xfId="0" applyFont="1" applyFill="1" applyBorder="1" applyAlignment="1">
      <alignment horizontal="left" vertical="center" wrapText="1"/>
    </xf>
    <xf numFmtId="0" fontId="3" fillId="13" borderId="11" xfId="0" applyFont="1" applyFill="1" applyBorder="1" applyAlignment="1">
      <alignment horizontal="left" vertical="center" wrapText="1"/>
    </xf>
    <xf numFmtId="49" fontId="0" fillId="0" borderId="29" xfId="0" applyNumberFormat="1" applyBorder="1" applyAlignment="1">
      <alignment horizontal="left" vertical="center" wrapText="1"/>
    </xf>
    <xf numFmtId="49" fontId="0" fillId="0" borderId="29" xfId="0" applyNumberFormat="1" applyBorder="1" applyAlignment="1">
      <alignment vertical="center" wrapText="1"/>
    </xf>
    <xf numFmtId="0" fontId="0" fillId="8" borderId="28" xfId="0" applyFill="1" applyBorder="1" applyAlignment="1">
      <alignment horizontal="center" vertical="center" wrapText="1"/>
    </xf>
    <xf numFmtId="0" fontId="0" fillId="8" borderId="37" xfId="0" applyFill="1" applyBorder="1" applyAlignment="1">
      <alignment horizontal="left" vertical="center" wrapText="1"/>
    </xf>
    <xf numFmtId="0" fontId="0" fillId="9" borderId="28" xfId="0" applyFill="1" applyBorder="1" applyAlignment="1">
      <alignment horizontal="center" vertical="center" wrapText="1"/>
    </xf>
    <xf numFmtId="0" fontId="0" fillId="9" borderId="37" xfId="0" applyFill="1" applyBorder="1" applyAlignment="1">
      <alignment horizontal="left" vertical="center" wrapText="1"/>
    </xf>
    <xf numFmtId="49" fontId="0" fillId="0" borderId="24" xfId="0" applyNumberFormat="1" applyBorder="1" applyAlignment="1">
      <alignment horizontal="left" vertical="center" wrapText="1"/>
    </xf>
    <xf numFmtId="0" fontId="11" fillId="0" borderId="0" xfId="0" applyFont="1"/>
    <xf numFmtId="49" fontId="0" fillId="0" borderId="24" xfId="0" applyNumberFormat="1" applyBorder="1" applyAlignment="1">
      <alignment vertical="center" wrapText="1"/>
    </xf>
    <xf numFmtId="0" fontId="6" fillId="0" borderId="0" xfId="0" applyFont="1" applyAlignment="1">
      <alignment horizontal="left" vertical="center"/>
    </xf>
    <xf numFmtId="0" fontId="0" fillId="0" borderId="0" xfId="0" applyAlignment="1">
      <alignment horizontal="left"/>
    </xf>
    <xf numFmtId="0" fontId="0" fillId="0" borderId="0" xfId="0" applyAlignment="1">
      <alignment horizontal="left" vertical="center"/>
    </xf>
    <xf numFmtId="2" fontId="0" fillId="0" borderId="0" xfId="0" applyNumberFormat="1" applyAlignment="1">
      <alignment horizontal="left" vertical="center"/>
    </xf>
    <xf numFmtId="0" fontId="0" fillId="0" borderId="0" xfId="0" applyAlignment="1">
      <alignment horizontal="center" vertical="center"/>
    </xf>
    <xf numFmtId="0" fontId="3" fillId="0" borderId="0" xfId="0" applyFont="1" applyAlignment="1">
      <alignment horizontal="left" vertical="center" wrapText="1"/>
    </xf>
    <xf numFmtId="49" fontId="0" fillId="0" borderId="28" xfId="0" applyNumberFormat="1" applyBorder="1" applyAlignment="1">
      <alignment horizontal="left" vertical="center" wrapText="1"/>
    </xf>
    <xf numFmtId="0" fontId="12" fillId="0" borderId="0" xfId="0" applyFont="1"/>
    <xf numFmtId="0" fontId="13" fillId="0" borderId="0" xfId="0" applyFont="1"/>
    <xf numFmtId="0" fontId="12" fillId="16" borderId="17" xfId="0" applyFont="1" applyFill="1" applyBorder="1" applyAlignment="1">
      <alignment horizontal="left" vertical="center" wrapText="1"/>
    </xf>
    <xf numFmtId="0" fontId="0" fillId="16" borderId="18" xfId="0" applyFill="1" applyBorder="1" applyAlignment="1">
      <alignment vertical="center" wrapText="1"/>
    </xf>
    <xf numFmtId="0" fontId="13" fillId="8" borderId="10" xfId="0" applyFont="1" applyFill="1" applyBorder="1" applyAlignment="1">
      <alignment horizontal="center" vertical="center" wrapText="1"/>
    </xf>
    <xf numFmtId="0" fontId="13" fillId="8" borderId="26" xfId="0" applyFont="1" applyFill="1" applyBorder="1" applyAlignment="1">
      <alignment horizontal="center" vertical="center" wrapText="1"/>
    </xf>
    <xf numFmtId="0" fontId="13" fillId="8" borderId="34" xfId="0" applyFont="1" applyFill="1" applyBorder="1" applyAlignment="1">
      <alignment horizontal="left" vertical="center" wrapText="1"/>
    </xf>
    <xf numFmtId="0" fontId="13" fillId="9" borderId="10" xfId="0" applyFont="1" applyFill="1" applyBorder="1" applyAlignment="1">
      <alignment horizontal="center" vertical="center" wrapText="1"/>
    </xf>
    <xf numFmtId="0" fontId="13" fillId="9" borderId="26" xfId="0" applyFont="1" applyFill="1" applyBorder="1" applyAlignment="1">
      <alignment horizontal="center" vertical="center" wrapText="1"/>
    </xf>
    <xf numFmtId="0" fontId="13" fillId="9" borderId="34" xfId="0" applyFont="1" applyFill="1" applyBorder="1" applyAlignment="1">
      <alignment horizontal="left" vertical="center" wrapText="1"/>
    </xf>
    <xf numFmtId="0" fontId="13" fillId="13" borderId="10" xfId="0" applyFont="1" applyFill="1" applyBorder="1" applyAlignment="1">
      <alignment horizontal="center" vertical="center" wrapText="1"/>
    </xf>
    <xf numFmtId="0" fontId="13" fillId="13" borderId="26" xfId="0" applyFont="1" applyFill="1" applyBorder="1" applyAlignment="1">
      <alignment horizontal="center" vertical="center" wrapText="1"/>
    </xf>
    <xf numFmtId="0" fontId="13" fillId="13" borderId="34" xfId="0" applyFont="1" applyFill="1" applyBorder="1" applyAlignment="1">
      <alignment horizontal="left" vertical="center" wrapText="1"/>
    </xf>
    <xf numFmtId="0" fontId="13" fillId="0" borderId="0" xfId="0" applyFont="1" applyAlignment="1">
      <alignment horizontal="center" vertical="center" wrapText="1"/>
    </xf>
    <xf numFmtId="0" fontId="13" fillId="8" borderId="9" xfId="0" applyFont="1" applyFill="1" applyBorder="1" applyAlignment="1">
      <alignment horizontal="center" vertical="center" wrapText="1"/>
    </xf>
    <xf numFmtId="0" fontId="13" fillId="8" borderId="25" xfId="0" applyFont="1" applyFill="1" applyBorder="1" applyAlignment="1">
      <alignment horizontal="center" vertical="center" wrapText="1"/>
    </xf>
    <xf numFmtId="0" fontId="13" fillId="8" borderId="30" xfId="0" applyFont="1" applyFill="1" applyBorder="1" applyAlignment="1">
      <alignment horizontal="left" vertical="center" wrapText="1"/>
    </xf>
    <xf numFmtId="0" fontId="13" fillId="9" borderId="9" xfId="0" applyFont="1" applyFill="1" applyBorder="1" applyAlignment="1">
      <alignment horizontal="center" vertical="center" wrapText="1"/>
    </xf>
    <xf numFmtId="0" fontId="13" fillId="9" borderId="25" xfId="0" applyFont="1" applyFill="1" applyBorder="1" applyAlignment="1">
      <alignment horizontal="center" vertical="center" wrapText="1"/>
    </xf>
    <xf numFmtId="0" fontId="13" fillId="9" borderId="30" xfId="0" applyFont="1" applyFill="1" applyBorder="1" applyAlignment="1">
      <alignment horizontal="left" vertical="center" wrapText="1"/>
    </xf>
    <xf numFmtId="0" fontId="13" fillId="13" borderId="9" xfId="0" applyFont="1" applyFill="1" applyBorder="1" applyAlignment="1">
      <alignment horizontal="center" vertical="center" wrapText="1"/>
    </xf>
    <xf numFmtId="0" fontId="13" fillId="13" borderId="25" xfId="0" applyFont="1" applyFill="1" applyBorder="1" applyAlignment="1">
      <alignment horizontal="center" vertical="center" wrapText="1"/>
    </xf>
    <xf numFmtId="0" fontId="13" fillId="13" borderId="30" xfId="0" applyFont="1" applyFill="1" applyBorder="1" applyAlignment="1">
      <alignment horizontal="left" vertical="center" wrapText="1"/>
    </xf>
    <xf numFmtId="0" fontId="0" fillId="16" borderId="17" xfId="0" applyFill="1" applyBorder="1" applyAlignment="1">
      <alignment vertical="center" wrapText="1"/>
    </xf>
    <xf numFmtId="0" fontId="13" fillId="9" borderId="26" xfId="0" applyFont="1" applyFill="1" applyBorder="1" applyAlignment="1">
      <alignment horizontal="left" vertical="center" wrapText="1"/>
    </xf>
    <xf numFmtId="0" fontId="0" fillId="16" borderId="7" xfId="0" applyFill="1" applyBorder="1" applyAlignment="1">
      <alignment vertical="center"/>
    </xf>
    <xf numFmtId="49" fontId="13" fillId="8" borderId="10" xfId="0" applyNumberFormat="1" applyFont="1" applyFill="1" applyBorder="1" applyAlignment="1">
      <alignment horizontal="center" vertical="center" wrapText="1"/>
    </xf>
    <xf numFmtId="49" fontId="13" fillId="9" borderId="10" xfId="0" applyNumberFormat="1" applyFont="1" applyFill="1" applyBorder="1" applyAlignment="1">
      <alignment horizontal="center" vertical="center" wrapText="1"/>
    </xf>
    <xf numFmtId="49" fontId="13" fillId="8" borderId="9" xfId="0" applyNumberFormat="1" applyFont="1" applyFill="1" applyBorder="1" applyAlignment="1">
      <alignment horizontal="center" vertical="center" wrapText="1"/>
    </xf>
    <xf numFmtId="9" fontId="13" fillId="0" borderId="0" xfId="1" applyFont="1" applyAlignment="1">
      <alignment vertical="center" wrapText="1"/>
    </xf>
    <xf numFmtId="0" fontId="0" fillId="13" borderId="8" xfId="0" applyFill="1" applyBorder="1" applyAlignment="1">
      <alignment horizontal="center" vertical="center" wrapText="1"/>
    </xf>
    <xf numFmtId="0" fontId="0" fillId="15" borderId="28" xfId="0" applyFill="1" applyBorder="1" applyAlignment="1">
      <alignment horizontal="center" vertical="center" wrapText="1"/>
    </xf>
    <xf numFmtId="0" fontId="0" fillId="15" borderId="37" xfId="0" applyFill="1" applyBorder="1" applyAlignment="1">
      <alignment horizontal="left" vertical="center" wrapText="1"/>
    </xf>
    <xf numFmtId="0" fontId="0" fillId="13" borderId="14" xfId="0" applyFill="1" applyBorder="1" applyAlignment="1">
      <alignment horizontal="center" vertical="center" wrapText="1"/>
    </xf>
    <xf numFmtId="0" fontId="0" fillId="15" borderId="29" xfId="0" applyFill="1" applyBorder="1" applyAlignment="1">
      <alignment horizontal="center" vertical="center" wrapText="1"/>
    </xf>
    <xf numFmtId="0" fontId="0" fillId="15" borderId="33" xfId="0" applyFill="1" applyBorder="1" applyAlignment="1">
      <alignment horizontal="left" vertical="center" wrapText="1"/>
    </xf>
    <xf numFmtId="0" fontId="0" fillId="8" borderId="35" xfId="0" applyFill="1" applyBorder="1" applyAlignment="1">
      <alignment horizontal="center" vertical="center" wrapText="1"/>
    </xf>
    <xf numFmtId="0" fontId="0" fillId="8" borderId="24" xfId="0" applyFill="1" applyBorder="1" applyAlignment="1">
      <alignment horizontal="center" vertical="center" wrapText="1"/>
    </xf>
    <xf numFmtId="0" fontId="0" fillId="8" borderId="36" xfId="0" applyFill="1" applyBorder="1" applyAlignment="1">
      <alignment horizontal="left" vertical="center" wrapText="1"/>
    </xf>
    <xf numFmtId="0" fontId="0" fillId="9" borderId="8" xfId="0" applyFill="1" applyBorder="1" applyAlignment="1">
      <alignment horizontal="center" vertical="center" wrapText="1"/>
    </xf>
    <xf numFmtId="0" fontId="0" fillId="8" borderId="14" xfId="0" applyFill="1" applyBorder="1" applyAlignment="1">
      <alignment horizontal="center" vertical="center" wrapText="1"/>
    </xf>
    <xf numFmtId="0" fontId="0" fillId="8" borderId="29" xfId="0" applyFill="1" applyBorder="1" applyAlignment="1">
      <alignment horizontal="center" vertical="center" wrapText="1"/>
    </xf>
    <xf numFmtId="0" fontId="0" fillId="8" borderId="33" xfId="0" applyFill="1" applyBorder="1" applyAlignment="1">
      <alignment horizontal="left" vertical="center" wrapText="1"/>
    </xf>
    <xf numFmtId="0" fontId="0" fillId="9" borderId="14" xfId="0" applyFill="1" applyBorder="1" applyAlignment="1">
      <alignment horizontal="center" vertical="center" wrapText="1"/>
    </xf>
    <xf numFmtId="0" fontId="0" fillId="9" borderId="29" xfId="0" applyFill="1" applyBorder="1" applyAlignment="1">
      <alignment horizontal="center" vertical="center" wrapText="1"/>
    </xf>
    <xf numFmtId="0" fontId="0" fillId="9" borderId="33" xfId="0" applyFill="1" applyBorder="1" applyAlignment="1">
      <alignment horizontal="left" vertical="center" wrapText="1"/>
    </xf>
    <xf numFmtId="0" fontId="0" fillId="9" borderId="35" xfId="0" applyFill="1" applyBorder="1" applyAlignment="1">
      <alignment horizontal="center" vertical="center" wrapText="1"/>
    </xf>
    <xf numFmtId="0" fontId="0" fillId="9" borderId="24" xfId="0" applyFill="1" applyBorder="1" applyAlignment="1">
      <alignment horizontal="center" vertical="center" wrapText="1"/>
    </xf>
    <xf numFmtId="0" fontId="0" fillId="9" borderId="36" xfId="0" applyFill="1" applyBorder="1" applyAlignment="1">
      <alignment horizontal="left" vertical="center" wrapText="1"/>
    </xf>
    <xf numFmtId="0" fontId="0" fillId="13" borderId="35" xfId="0" applyFill="1" applyBorder="1" applyAlignment="1">
      <alignment horizontal="center" vertical="center" wrapText="1"/>
    </xf>
    <xf numFmtId="0" fontId="0" fillId="15" borderId="24" xfId="0" applyFill="1" applyBorder="1" applyAlignment="1">
      <alignment horizontal="center" vertical="center" wrapText="1"/>
    </xf>
    <xf numFmtId="0" fontId="0" fillId="15" borderId="36" xfId="0" applyFill="1" applyBorder="1" applyAlignment="1">
      <alignment horizontal="left" vertical="center" wrapText="1"/>
    </xf>
    <xf numFmtId="0" fontId="0" fillId="9" borderId="24" xfId="0" applyFill="1" applyBorder="1" applyAlignment="1">
      <alignment horizontal="left" vertical="center" wrapText="1"/>
    </xf>
    <xf numFmtId="0" fontId="0" fillId="9" borderId="29" xfId="0" applyFill="1" applyBorder="1" applyAlignment="1">
      <alignment horizontal="left" vertical="center" wrapText="1"/>
    </xf>
    <xf numFmtId="0" fontId="0" fillId="8" borderId="8" xfId="0" applyFill="1" applyBorder="1" applyAlignment="1">
      <alignment horizontal="center" vertical="center" wrapText="1"/>
    </xf>
    <xf numFmtId="0" fontId="1" fillId="21" borderId="39" xfId="4" applyFill="1" applyBorder="1" applyAlignment="1">
      <alignment horizontal="center" vertical="center"/>
    </xf>
    <xf numFmtId="10" fontId="1" fillId="21" borderId="39" xfId="4" applyNumberFormat="1" applyFill="1" applyBorder="1" applyAlignment="1">
      <alignment horizontal="center" vertical="center"/>
    </xf>
    <xf numFmtId="0" fontId="0" fillId="21" borderId="39" xfId="0" applyFill="1" applyBorder="1"/>
    <xf numFmtId="1" fontId="0" fillId="21" borderId="39" xfId="0" applyNumberFormat="1" applyFill="1" applyBorder="1" applyAlignment="1">
      <alignment horizontal="center"/>
    </xf>
    <xf numFmtId="2" fontId="0" fillId="21" borderId="39" xfId="0" applyNumberFormat="1" applyFill="1" applyBorder="1" applyAlignment="1">
      <alignment horizontal="center"/>
    </xf>
    <xf numFmtId="0" fontId="1" fillId="22" borderId="39" xfId="5" applyFill="1" applyBorder="1" applyAlignment="1">
      <alignment horizontal="center" vertical="center"/>
    </xf>
    <xf numFmtId="10" fontId="1" fillId="22" borderId="39" xfId="5" applyNumberFormat="1" applyFill="1" applyBorder="1" applyAlignment="1">
      <alignment horizontal="center" vertical="center"/>
    </xf>
    <xf numFmtId="0" fontId="0" fillId="22" borderId="39" xfId="0" applyFill="1" applyBorder="1"/>
    <xf numFmtId="1" fontId="0" fillId="22" borderId="39" xfId="0" applyNumberFormat="1" applyFill="1" applyBorder="1" applyAlignment="1">
      <alignment horizontal="center"/>
    </xf>
    <xf numFmtId="2" fontId="0" fillId="22" borderId="39" xfId="0" applyNumberFormat="1" applyFill="1" applyBorder="1" applyAlignment="1">
      <alignment horizontal="center"/>
    </xf>
    <xf numFmtId="0" fontId="1" fillId="23" borderId="39" xfId="6" applyFill="1" applyBorder="1" applyAlignment="1">
      <alignment horizontal="center" vertical="center"/>
    </xf>
    <xf numFmtId="10" fontId="1" fillId="23" borderId="39" xfId="6" applyNumberFormat="1" applyFill="1" applyBorder="1" applyAlignment="1">
      <alignment horizontal="center" vertical="center"/>
    </xf>
    <xf numFmtId="0" fontId="0" fillId="23" borderId="39" xfId="0" applyFill="1" applyBorder="1"/>
    <xf numFmtId="1" fontId="0" fillId="23" borderId="39" xfId="0" applyNumberFormat="1" applyFill="1" applyBorder="1" applyAlignment="1">
      <alignment horizontal="center"/>
    </xf>
    <xf numFmtId="2" fontId="0" fillId="23" borderId="39" xfId="0" applyNumberFormat="1" applyFill="1" applyBorder="1" applyAlignment="1">
      <alignment horizontal="center"/>
    </xf>
    <xf numFmtId="0" fontId="0" fillId="7" borderId="39" xfId="0" applyFill="1" applyBorder="1" applyAlignment="1">
      <alignment horizontal="center"/>
    </xf>
    <xf numFmtId="10" fontId="0" fillId="7" borderId="39" xfId="0" applyNumberFormat="1" applyFill="1" applyBorder="1" applyAlignment="1">
      <alignment horizontal="center"/>
    </xf>
    <xf numFmtId="0" fontId="0" fillId="7" borderId="39" xfId="0" applyFill="1" applyBorder="1"/>
    <xf numFmtId="2" fontId="0" fillId="7" borderId="39" xfId="0" applyNumberFormat="1" applyFill="1" applyBorder="1" applyAlignment="1">
      <alignment horizontal="center"/>
    </xf>
    <xf numFmtId="0" fontId="14" fillId="24" borderId="40" xfId="3" applyFont="1" applyFill="1" applyBorder="1" applyAlignment="1">
      <alignment horizontal="center" vertical="center"/>
    </xf>
    <xf numFmtId="0" fontId="14" fillId="24" borderId="40" xfId="3" applyFont="1" applyFill="1" applyBorder="1" applyAlignment="1">
      <alignment horizontal="center" vertical="center" wrapText="1"/>
    </xf>
    <xf numFmtId="0" fontId="14" fillId="24" borderId="40" xfId="0" applyFont="1" applyFill="1" applyBorder="1" applyAlignment="1">
      <alignment horizontal="center"/>
    </xf>
    <xf numFmtId="0" fontId="14" fillId="24" borderId="40" xfId="0" applyFont="1" applyFill="1" applyBorder="1"/>
    <xf numFmtId="0" fontId="15" fillId="19" borderId="4" xfId="0" applyFont="1" applyFill="1" applyBorder="1" applyAlignment="1">
      <alignment horizontal="left" vertical="center" wrapText="1"/>
    </xf>
    <xf numFmtId="0" fontId="16" fillId="19" borderId="20" xfId="0" applyFont="1" applyFill="1" applyBorder="1" applyAlignment="1">
      <alignment horizontal="left" vertical="center"/>
    </xf>
    <xf numFmtId="0" fontId="15" fillId="19" borderId="5" xfId="0" applyFont="1" applyFill="1" applyBorder="1" applyAlignment="1">
      <alignment horizontal="left" vertical="center"/>
    </xf>
    <xf numFmtId="0" fontId="14" fillId="11" borderId="14" xfId="0" applyFont="1" applyFill="1" applyBorder="1" applyAlignment="1">
      <alignment horizontal="left" vertical="center"/>
    </xf>
    <xf numFmtId="0" fontId="14" fillId="11" borderId="29" xfId="0" applyFont="1" applyFill="1" applyBorder="1" applyAlignment="1">
      <alignment horizontal="left" vertical="center"/>
    </xf>
    <xf numFmtId="0" fontId="14" fillId="11" borderId="33" xfId="0" applyFont="1" applyFill="1" applyBorder="1" applyAlignment="1">
      <alignment horizontal="left" vertical="center"/>
    </xf>
    <xf numFmtId="0" fontId="14" fillId="19" borderId="14" xfId="0" applyFont="1" applyFill="1" applyBorder="1" applyAlignment="1">
      <alignment horizontal="left" vertical="center"/>
    </xf>
    <xf numFmtId="0" fontId="14" fillId="19" borderId="29" xfId="0" applyFont="1" applyFill="1" applyBorder="1" applyAlignment="1">
      <alignment horizontal="left" vertical="center"/>
    </xf>
    <xf numFmtId="0" fontId="14" fillId="11" borderId="9" xfId="0" applyFont="1" applyFill="1" applyBorder="1" applyAlignment="1">
      <alignment horizontal="left" vertical="center"/>
    </xf>
    <xf numFmtId="0" fontId="14" fillId="11" borderId="25" xfId="0" applyFont="1" applyFill="1" applyBorder="1" applyAlignment="1">
      <alignment horizontal="left" vertical="center"/>
    </xf>
    <xf numFmtId="0" fontId="16" fillId="11" borderId="48" xfId="0" applyFont="1" applyFill="1" applyBorder="1" applyAlignment="1">
      <alignment horizontal="left" vertical="center"/>
    </xf>
    <xf numFmtId="0" fontId="16" fillId="11" borderId="49" xfId="0" applyFont="1" applyFill="1" applyBorder="1" applyAlignment="1">
      <alignment horizontal="left" vertical="center"/>
    </xf>
    <xf numFmtId="10" fontId="16" fillId="11" borderId="49" xfId="0" applyNumberFormat="1" applyFont="1" applyFill="1" applyBorder="1" applyAlignment="1">
      <alignment horizontal="left" vertical="center"/>
    </xf>
    <xf numFmtId="0" fontId="14" fillId="11" borderId="50" xfId="0" applyFont="1" applyFill="1" applyBorder="1" applyAlignment="1">
      <alignment horizontal="left" vertical="center"/>
    </xf>
    <xf numFmtId="0" fontId="16" fillId="11" borderId="51" xfId="0" applyFont="1" applyFill="1" applyBorder="1" applyAlignment="1">
      <alignment horizontal="left" vertical="center"/>
    </xf>
    <xf numFmtId="0" fontId="16" fillId="11" borderId="52" xfId="0" applyFont="1" applyFill="1" applyBorder="1" applyAlignment="1">
      <alignment horizontal="left" vertical="center"/>
    </xf>
    <xf numFmtId="10" fontId="16" fillId="11" borderId="52" xfId="0" applyNumberFormat="1" applyFont="1" applyFill="1" applyBorder="1" applyAlignment="1">
      <alignment horizontal="left" vertical="center"/>
    </xf>
    <xf numFmtId="0" fontId="15" fillId="11" borderId="53" xfId="0" applyFont="1" applyFill="1" applyBorder="1" applyAlignment="1">
      <alignment horizontal="left" vertical="center"/>
    </xf>
    <xf numFmtId="0" fontId="14" fillId="19" borderId="41" xfId="0" applyFont="1" applyFill="1" applyBorder="1" applyAlignment="1">
      <alignment horizontal="left" vertical="center"/>
    </xf>
    <xf numFmtId="0" fontId="14" fillId="19" borderId="24" xfId="0" applyFont="1" applyFill="1" applyBorder="1" applyAlignment="1">
      <alignment horizontal="left"/>
    </xf>
    <xf numFmtId="1" fontId="14" fillId="19" borderId="24" xfId="0" applyNumberFormat="1" applyFont="1" applyFill="1" applyBorder="1" applyAlignment="1">
      <alignment horizontal="left"/>
    </xf>
    <xf numFmtId="0" fontId="14" fillId="19" borderId="42" xfId="0" applyFont="1" applyFill="1" applyBorder="1" applyAlignment="1">
      <alignment horizontal="left"/>
    </xf>
    <xf numFmtId="0" fontId="14" fillId="11" borderId="43" xfId="0" applyFont="1" applyFill="1" applyBorder="1" applyAlignment="1">
      <alignment horizontal="left" vertical="center"/>
    </xf>
    <xf numFmtId="0" fontId="14" fillId="11" borderId="44" xfId="0" applyFont="1" applyFill="1" applyBorder="1" applyAlignment="1">
      <alignment horizontal="left"/>
    </xf>
    <xf numFmtId="1" fontId="14" fillId="11" borderId="44" xfId="0" applyNumberFormat="1" applyFont="1" applyFill="1" applyBorder="1" applyAlignment="1">
      <alignment horizontal="left"/>
    </xf>
    <xf numFmtId="0" fontId="14" fillId="11" borderId="45" xfId="0" applyFont="1" applyFill="1" applyBorder="1" applyAlignment="1">
      <alignment horizontal="left"/>
    </xf>
    <xf numFmtId="0" fontId="15" fillId="20" borderId="4" xfId="0" applyFont="1" applyFill="1" applyBorder="1" applyAlignment="1">
      <alignment horizontal="left" vertical="center" wrapText="1"/>
    </xf>
    <xf numFmtId="0" fontId="15" fillId="20" borderId="20" xfId="0" applyFont="1" applyFill="1" applyBorder="1" applyAlignment="1">
      <alignment horizontal="left" vertical="center" wrapText="1"/>
    </xf>
    <xf numFmtId="0" fontId="15" fillId="20" borderId="5" xfId="0" applyFont="1" applyFill="1" applyBorder="1" applyAlignment="1">
      <alignment horizontal="left" vertical="center"/>
    </xf>
    <xf numFmtId="0" fontId="14" fillId="12" borderId="14" xfId="0" applyFont="1" applyFill="1" applyBorder="1" applyAlignment="1">
      <alignment horizontal="left" vertical="center" wrapText="1"/>
    </xf>
    <xf numFmtId="0" fontId="14" fillId="12" borderId="29" xfId="0" applyFont="1" applyFill="1" applyBorder="1" applyAlignment="1">
      <alignment horizontal="left" vertical="center" wrapText="1"/>
    </xf>
    <xf numFmtId="0" fontId="14" fillId="12" borderId="33" xfId="0" applyFont="1" applyFill="1" applyBorder="1" applyAlignment="1">
      <alignment horizontal="left" vertical="center"/>
    </xf>
    <xf numFmtId="0" fontId="14" fillId="20" borderId="14" xfId="0" applyFont="1" applyFill="1" applyBorder="1" applyAlignment="1">
      <alignment horizontal="left" vertical="center" wrapText="1"/>
    </xf>
    <xf numFmtId="0" fontId="14" fillId="20" borderId="29" xfId="0" applyFont="1" applyFill="1" applyBorder="1" applyAlignment="1">
      <alignment horizontal="left" vertical="center" wrapText="1"/>
    </xf>
    <xf numFmtId="0" fontId="14" fillId="20" borderId="33" xfId="0" applyFont="1" applyFill="1" applyBorder="1" applyAlignment="1">
      <alignment horizontal="left" vertical="center"/>
    </xf>
    <xf numFmtId="0" fontId="14" fillId="20" borderId="9" xfId="0" applyFont="1" applyFill="1" applyBorder="1" applyAlignment="1">
      <alignment horizontal="left" vertical="center" wrapText="1"/>
    </xf>
    <xf numFmtId="0" fontId="14" fillId="20" borderId="25" xfId="0" applyFont="1" applyFill="1" applyBorder="1" applyAlignment="1">
      <alignment horizontal="left" vertical="center" wrapText="1"/>
    </xf>
    <xf numFmtId="0" fontId="14" fillId="20" borderId="30" xfId="0" applyFont="1" applyFill="1" applyBorder="1" applyAlignment="1">
      <alignment horizontal="left" vertical="center"/>
    </xf>
    <xf numFmtId="0" fontId="16" fillId="12" borderId="48" xfId="0" applyFont="1" applyFill="1" applyBorder="1" applyAlignment="1">
      <alignment horizontal="left" vertical="center" wrapText="1"/>
    </xf>
    <xf numFmtId="0" fontId="16" fillId="12" borderId="49" xfId="0" applyFont="1" applyFill="1" applyBorder="1" applyAlignment="1">
      <alignment horizontal="left" vertical="center" wrapText="1"/>
    </xf>
    <xf numFmtId="10" fontId="16" fillId="12" borderId="49" xfId="1" applyNumberFormat="1" applyFont="1" applyFill="1" applyBorder="1" applyAlignment="1">
      <alignment horizontal="left" vertical="center" wrapText="1"/>
    </xf>
    <xf numFmtId="0" fontId="16" fillId="12" borderId="50" xfId="0" applyFont="1" applyFill="1" applyBorder="1" applyAlignment="1">
      <alignment horizontal="left" vertical="center"/>
    </xf>
    <xf numFmtId="0" fontId="16" fillId="12" borderId="51" xfId="0" applyFont="1" applyFill="1" applyBorder="1" applyAlignment="1">
      <alignment horizontal="left" vertical="center" wrapText="1"/>
    </xf>
    <xf numFmtId="0" fontId="16" fillId="12" borderId="52" xfId="0" applyFont="1" applyFill="1" applyBorder="1" applyAlignment="1">
      <alignment horizontal="left" vertical="center" wrapText="1"/>
    </xf>
    <xf numFmtId="10" fontId="16" fillId="12" borderId="52" xfId="1" applyNumberFormat="1" applyFont="1" applyFill="1" applyBorder="1" applyAlignment="1">
      <alignment horizontal="left" vertical="center" wrapText="1"/>
    </xf>
    <xf numFmtId="0" fontId="16" fillId="12" borderId="53" xfId="0" applyFont="1" applyFill="1" applyBorder="1" applyAlignment="1">
      <alignment horizontal="left" vertical="center"/>
    </xf>
    <xf numFmtId="0" fontId="14" fillId="20" borderId="41" xfId="0" applyFont="1" applyFill="1" applyBorder="1" applyAlignment="1">
      <alignment horizontal="left" vertical="center" wrapText="1"/>
    </xf>
    <xf numFmtId="0" fontId="14" fillId="20" borderId="24" xfId="0" applyFont="1" applyFill="1" applyBorder="1" applyAlignment="1">
      <alignment horizontal="left"/>
    </xf>
    <xf numFmtId="1" fontId="14" fillId="20" borderId="24" xfId="0" applyNumberFormat="1" applyFont="1" applyFill="1" applyBorder="1" applyAlignment="1">
      <alignment horizontal="left" vertical="center" wrapText="1"/>
    </xf>
    <xf numFmtId="0" fontId="14" fillId="20" borderId="42" xfId="0" applyFont="1" applyFill="1" applyBorder="1" applyAlignment="1">
      <alignment horizontal="left"/>
    </xf>
    <xf numFmtId="0" fontId="14" fillId="12" borderId="46" xfId="0" applyFont="1" applyFill="1" applyBorder="1" applyAlignment="1">
      <alignment horizontal="left" vertical="center" wrapText="1"/>
    </xf>
    <xf numFmtId="0" fontId="14" fillId="12" borderId="29" xfId="0" applyFont="1" applyFill="1" applyBorder="1" applyAlignment="1">
      <alignment horizontal="left"/>
    </xf>
    <xf numFmtId="1" fontId="14" fillId="12" borderId="29" xfId="0" applyNumberFormat="1" applyFont="1" applyFill="1" applyBorder="1" applyAlignment="1">
      <alignment horizontal="left"/>
    </xf>
    <xf numFmtId="0" fontId="14" fillId="12" borderId="47" xfId="0" applyFont="1" applyFill="1" applyBorder="1" applyAlignment="1">
      <alignment horizontal="left"/>
    </xf>
    <xf numFmtId="0" fontId="14" fillId="20" borderId="43" xfId="0" applyFont="1" applyFill="1" applyBorder="1" applyAlignment="1">
      <alignment horizontal="left" vertical="center" wrapText="1"/>
    </xf>
    <xf numFmtId="0" fontId="14" fillId="20" borderId="44" xfId="0" applyFont="1" applyFill="1" applyBorder="1" applyAlignment="1">
      <alignment horizontal="left"/>
    </xf>
    <xf numFmtId="1" fontId="14" fillId="20" borderId="44" xfId="0" applyNumberFormat="1" applyFont="1" applyFill="1" applyBorder="1" applyAlignment="1">
      <alignment horizontal="left" vertical="center"/>
    </xf>
    <xf numFmtId="0" fontId="14" fillId="20" borderId="45" xfId="0" applyFont="1" applyFill="1" applyBorder="1" applyAlignment="1">
      <alignment horizontal="left"/>
    </xf>
    <xf numFmtId="0" fontId="16" fillId="18" borderId="4" xfId="0" applyFont="1" applyFill="1" applyBorder="1" applyAlignment="1">
      <alignment horizontal="left" vertical="center"/>
    </xf>
    <xf numFmtId="0" fontId="16" fillId="18" borderId="20" xfId="0" applyFont="1" applyFill="1" applyBorder="1" applyAlignment="1">
      <alignment horizontal="left" vertical="center"/>
    </xf>
    <xf numFmtId="0" fontId="15" fillId="18" borderId="5" xfId="0" applyFont="1" applyFill="1" applyBorder="1" applyAlignment="1">
      <alignment horizontal="left" vertical="center"/>
    </xf>
    <xf numFmtId="0" fontId="14" fillId="14" borderId="14" xfId="0" applyFont="1" applyFill="1" applyBorder="1" applyAlignment="1">
      <alignment horizontal="left" vertical="center"/>
    </xf>
    <xf numFmtId="0" fontId="14" fillId="14" borderId="29" xfId="0" applyFont="1" applyFill="1" applyBorder="1" applyAlignment="1">
      <alignment horizontal="left" vertical="center"/>
    </xf>
    <xf numFmtId="0" fontId="14" fillId="14" borderId="33" xfId="0" applyFont="1" applyFill="1" applyBorder="1" applyAlignment="1">
      <alignment horizontal="left" vertical="center"/>
    </xf>
    <xf numFmtId="0" fontId="14" fillId="18" borderId="14" xfId="0" applyFont="1" applyFill="1" applyBorder="1" applyAlignment="1">
      <alignment horizontal="left" vertical="center"/>
    </xf>
    <xf numFmtId="0" fontId="14" fillId="18" borderId="29" xfId="0" applyFont="1" applyFill="1" applyBorder="1" applyAlignment="1">
      <alignment horizontal="left" vertical="center"/>
    </xf>
    <xf numFmtId="0" fontId="14" fillId="18" borderId="33" xfId="0" applyFont="1" applyFill="1" applyBorder="1" applyAlignment="1">
      <alignment horizontal="left" vertical="center"/>
    </xf>
    <xf numFmtId="0" fontId="14" fillId="14" borderId="9" xfId="0" applyFont="1" applyFill="1" applyBorder="1" applyAlignment="1">
      <alignment horizontal="left" vertical="center"/>
    </xf>
    <xf numFmtId="0" fontId="14" fillId="14" borderId="25" xfId="0" applyFont="1" applyFill="1" applyBorder="1" applyAlignment="1">
      <alignment horizontal="left" vertical="center"/>
    </xf>
    <xf numFmtId="0" fontId="14" fillId="14" borderId="30" xfId="0" applyFont="1" applyFill="1" applyBorder="1" applyAlignment="1">
      <alignment horizontal="left" vertical="center"/>
    </xf>
    <xf numFmtId="0" fontId="16" fillId="14" borderId="48" xfId="0" applyFont="1" applyFill="1" applyBorder="1" applyAlignment="1">
      <alignment horizontal="left" vertical="center"/>
    </xf>
    <xf numFmtId="0" fontId="16" fillId="14" borderId="49" xfId="0" applyFont="1" applyFill="1" applyBorder="1" applyAlignment="1">
      <alignment horizontal="left" vertical="center"/>
    </xf>
    <xf numFmtId="10" fontId="16" fillId="14" borderId="49" xfId="1" applyNumberFormat="1" applyFont="1" applyFill="1" applyBorder="1" applyAlignment="1">
      <alignment horizontal="left" vertical="center"/>
    </xf>
    <xf numFmtId="0" fontId="14" fillId="14" borderId="50" xfId="0" applyFont="1" applyFill="1" applyBorder="1" applyAlignment="1">
      <alignment horizontal="left" vertical="center"/>
    </xf>
    <xf numFmtId="0" fontId="16" fillId="14" borderId="51" xfId="0" applyFont="1" applyFill="1" applyBorder="1" applyAlignment="1">
      <alignment horizontal="left" vertical="center"/>
    </xf>
    <xf numFmtId="0" fontId="16" fillId="14" borderId="52" xfId="0" applyFont="1" applyFill="1" applyBorder="1" applyAlignment="1">
      <alignment horizontal="left" vertical="center"/>
    </xf>
    <xf numFmtId="10" fontId="16" fillId="14" borderId="52" xfId="1" applyNumberFormat="1" applyFont="1" applyFill="1" applyBorder="1" applyAlignment="1">
      <alignment horizontal="left" vertical="center"/>
    </xf>
    <xf numFmtId="0" fontId="15" fillId="14" borderId="53" xfId="0" applyFont="1" applyFill="1" applyBorder="1" applyAlignment="1">
      <alignment horizontal="left" vertical="center"/>
    </xf>
    <xf numFmtId="0" fontId="14" fillId="18" borderId="41" xfId="0" applyFont="1" applyFill="1" applyBorder="1" applyAlignment="1">
      <alignment horizontal="left" vertical="center"/>
    </xf>
    <xf numFmtId="0" fontId="14" fillId="18" borderId="24" xfId="0" applyFont="1" applyFill="1" applyBorder="1" applyAlignment="1">
      <alignment horizontal="left"/>
    </xf>
    <xf numFmtId="1" fontId="14" fillId="18" borderId="24" xfId="0" applyNumberFormat="1" applyFont="1" applyFill="1" applyBorder="1" applyAlignment="1">
      <alignment horizontal="left"/>
    </xf>
    <xf numFmtId="0" fontId="14" fillId="18" borderId="42" xfId="0" applyFont="1" applyFill="1" applyBorder="1" applyAlignment="1">
      <alignment horizontal="left"/>
    </xf>
    <xf numFmtId="0" fontId="14" fillId="14" borderId="46" xfId="0" applyFont="1" applyFill="1" applyBorder="1" applyAlignment="1">
      <alignment horizontal="left" vertical="center"/>
    </xf>
    <xf numFmtId="0" fontId="14" fillId="14" borderId="29" xfId="0" applyFont="1" applyFill="1" applyBorder="1" applyAlignment="1">
      <alignment horizontal="left"/>
    </xf>
    <xf numFmtId="1" fontId="14" fillId="14" borderId="29" xfId="0" applyNumberFormat="1" applyFont="1" applyFill="1" applyBorder="1" applyAlignment="1">
      <alignment horizontal="left"/>
    </xf>
    <xf numFmtId="0" fontId="14" fillId="14" borderId="47" xfId="0" applyFont="1" applyFill="1" applyBorder="1" applyAlignment="1">
      <alignment horizontal="left"/>
    </xf>
    <xf numFmtId="0" fontId="14" fillId="18" borderId="43" xfId="0" applyFont="1" applyFill="1" applyBorder="1" applyAlignment="1">
      <alignment horizontal="left" vertical="center"/>
    </xf>
    <xf numFmtId="0" fontId="14" fillId="18" borderId="44" xfId="0" applyFont="1" applyFill="1" applyBorder="1" applyAlignment="1">
      <alignment horizontal="left"/>
    </xf>
    <xf numFmtId="1" fontId="14" fillId="18" borderId="44" xfId="0" applyNumberFormat="1" applyFont="1" applyFill="1" applyBorder="1" applyAlignment="1">
      <alignment horizontal="left" vertical="center"/>
    </xf>
    <xf numFmtId="0" fontId="14" fillId="18" borderId="45" xfId="0" applyFont="1" applyFill="1" applyBorder="1" applyAlignment="1">
      <alignment horizontal="left"/>
    </xf>
    <xf numFmtId="2" fontId="0" fillId="8" borderId="14" xfId="0" applyNumberFormat="1" applyFill="1" applyBorder="1" applyAlignment="1">
      <alignment horizontal="center" vertical="center" wrapText="1"/>
    </xf>
    <xf numFmtId="0" fontId="0" fillId="8" borderId="54" xfId="0" applyFill="1" applyBorder="1" applyAlignment="1">
      <alignment horizontal="center" vertical="center" wrapText="1"/>
    </xf>
    <xf numFmtId="0" fontId="0" fillId="8" borderId="55" xfId="0" applyFill="1" applyBorder="1" applyAlignment="1">
      <alignment horizontal="center" vertical="center" wrapText="1"/>
    </xf>
    <xf numFmtId="0" fontId="0" fillId="8" borderId="55" xfId="0" applyFill="1" applyBorder="1" applyAlignment="1">
      <alignment horizontal="left" vertical="center" wrapText="1"/>
    </xf>
    <xf numFmtId="0" fontId="0" fillId="9" borderId="54" xfId="0" applyFill="1" applyBorder="1" applyAlignment="1">
      <alignment horizontal="center" vertical="center" wrapText="1"/>
    </xf>
    <xf numFmtId="0" fontId="0" fillId="9" borderId="55" xfId="0" applyFill="1" applyBorder="1" applyAlignment="1">
      <alignment horizontal="center" vertical="center" wrapText="1"/>
    </xf>
    <xf numFmtId="0" fontId="0" fillId="9" borderId="55" xfId="0" applyFill="1" applyBorder="1" applyAlignment="1">
      <alignment horizontal="left" vertical="center" wrapText="1"/>
    </xf>
    <xf numFmtId="0" fontId="0" fillId="13" borderId="54" xfId="0" applyFill="1" applyBorder="1" applyAlignment="1">
      <alignment horizontal="center" vertical="center" wrapText="1"/>
    </xf>
    <xf numFmtId="0" fontId="0" fillId="13" borderId="55" xfId="0" applyFill="1" applyBorder="1" applyAlignment="1">
      <alignment horizontal="center" vertical="center" wrapText="1"/>
    </xf>
    <xf numFmtId="0" fontId="0" fillId="13" borderId="56" xfId="0" applyFill="1" applyBorder="1" applyAlignment="1">
      <alignment horizontal="left" vertical="center" wrapText="1"/>
    </xf>
    <xf numFmtId="2" fontId="0" fillId="8" borderId="35" xfId="0" applyNumberFormat="1" applyFill="1" applyBorder="1" applyAlignment="1">
      <alignment horizontal="center" vertical="center" wrapText="1"/>
    </xf>
    <xf numFmtId="0" fontId="13" fillId="8" borderId="3" xfId="0" applyFont="1" applyFill="1" applyBorder="1" applyAlignment="1">
      <alignment horizontal="center" vertical="center" wrapText="1"/>
    </xf>
    <xf numFmtId="0" fontId="13" fillId="8" borderId="27" xfId="0" applyFont="1" applyFill="1" applyBorder="1" applyAlignment="1">
      <alignment horizontal="center" vertical="center" wrapText="1"/>
    </xf>
    <xf numFmtId="0" fontId="13" fillId="8" borderId="38" xfId="0" applyFont="1" applyFill="1" applyBorder="1" applyAlignment="1">
      <alignment horizontal="left" vertical="center" wrapText="1"/>
    </xf>
    <xf numFmtId="0" fontId="13" fillId="9" borderId="3" xfId="0" applyFont="1" applyFill="1" applyBorder="1" applyAlignment="1">
      <alignment horizontal="center" vertical="center" wrapText="1"/>
    </xf>
    <xf numFmtId="0" fontId="13" fillId="9" borderId="27" xfId="0" applyFont="1" applyFill="1" applyBorder="1" applyAlignment="1">
      <alignment horizontal="center" vertical="center" wrapText="1"/>
    </xf>
    <xf numFmtId="0" fontId="13" fillId="9" borderId="38" xfId="0" applyFont="1" applyFill="1" applyBorder="1" applyAlignment="1">
      <alignment horizontal="left" vertical="center" wrapText="1"/>
    </xf>
    <xf numFmtId="0" fontId="13" fillId="13" borderId="3" xfId="0" applyFont="1" applyFill="1" applyBorder="1" applyAlignment="1">
      <alignment horizontal="center" vertical="center" wrapText="1"/>
    </xf>
    <xf numFmtId="0" fontId="13" fillId="13" borderId="27" xfId="0" applyFont="1" applyFill="1" applyBorder="1" applyAlignment="1">
      <alignment horizontal="center" vertical="center" wrapText="1"/>
    </xf>
    <xf numFmtId="0" fontId="13" fillId="13" borderId="38" xfId="0" applyFont="1" applyFill="1" applyBorder="1" applyAlignment="1">
      <alignment horizontal="left" vertical="center" wrapText="1"/>
    </xf>
    <xf numFmtId="1" fontId="0" fillId="8" borderId="8" xfId="0" applyNumberFormat="1" applyFill="1" applyBorder="1" applyAlignment="1">
      <alignment horizontal="center" vertical="center" wrapText="1"/>
    </xf>
    <xf numFmtId="1" fontId="0" fillId="8" borderId="28" xfId="0" applyNumberFormat="1" applyFill="1" applyBorder="1" applyAlignment="1">
      <alignment horizontal="center" vertical="center" wrapText="1"/>
    </xf>
    <xf numFmtId="1" fontId="0" fillId="8" borderId="37" xfId="0" applyNumberFormat="1" applyFill="1" applyBorder="1" applyAlignment="1">
      <alignment horizontal="left" vertical="center" wrapText="1"/>
    </xf>
    <xf numFmtId="1" fontId="0" fillId="9" borderId="8" xfId="0" applyNumberFormat="1" applyFill="1" applyBorder="1" applyAlignment="1">
      <alignment horizontal="center" vertical="center" wrapText="1"/>
    </xf>
    <xf numFmtId="1" fontId="0" fillId="9" borderId="28" xfId="0" applyNumberFormat="1" applyFill="1" applyBorder="1" applyAlignment="1">
      <alignment horizontal="center" vertical="center" wrapText="1"/>
    </xf>
    <xf numFmtId="1" fontId="0" fillId="9" borderId="37" xfId="0" applyNumberFormat="1" applyFill="1" applyBorder="1" applyAlignment="1">
      <alignment horizontal="left" vertical="center" wrapText="1"/>
    </xf>
    <xf numFmtId="1" fontId="0" fillId="10" borderId="8" xfId="0" applyNumberFormat="1" applyFill="1" applyBorder="1" applyAlignment="1">
      <alignment horizontal="center" vertical="center" wrapText="1"/>
    </xf>
    <xf numFmtId="1" fontId="0" fillId="10" borderId="28" xfId="0" applyNumberFormat="1" applyFill="1" applyBorder="1" applyAlignment="1">
      <alignment horizontal="center" vertical="center" wrapText="1"/>
    </xf>
    <xf numFmtId="1" fontId="0" fillId="10" borderId="37" xfId="0" applyNumberFormat="1" applyFill="1" applyBorder="1" applyAlignment="1">
      <alignment horizontal="left" vertical="center" wrapText="1"/>
    </xf>
    <xf numFmtId="1" fontId="0" fillId="0" borderId="0" xfId="0" applyNumberFormat="1" applyAlignment="1">
      <alignment horizontal="center" vertical="center" wrapText="1"/>
    </xf>
    <xf numFmtId="1" fontId="0" fillId="0" borderId="0" xfId="0" applyNumberFormat="1"/>
    <xf numFmtId="0" fontId="14" fillId="19" borderId="33" xfId="0" applyFont="1" applyFill="1" applyBorder="1" applyAlignment="1">
      <alignment horizontal="left" vertical="center" wrapText="1"/>
    </xf>
    <xf numFmtId="2" fontId="14" fillId="19" borderId="29" xfId="0" applyNumberFormat="1" applyFont="1" applyFill="1" applyBorder="1" applyAlignment="1">
      <alignment horizontal="left" vertical="center"/>
    </xf>
    <xf numFmtId="0" fontId="14" fillId="11" borderId="33" xfId="0" applyFont="1" applyFill="1" applyBorder="1" applyAlignment="1">
      <alignment horizontal="left" vertical="center" wrapText="1"/>
    </xf>
    <xf numFmtId="0" fontId="14" fillId="11" borderId="30" xfId="0" applyFont="1" applyFill="1" applyBorder="1" applyAlignment="1">
      <alignment horizontal="left" vertical="center" wrapText="1"/>
    </xf>
    <xf numFmtId="0" fontId="0" fillId="16" borderId="7" xfId="0" applyFill="1" applyBorder="1" applyAlignment="1">
      <alignment horizontal="center" vertical="center"/>
    </xf>
    <xf numFmtId="0" fontId="0" fillId="16" borderId="17" xfId="0" applyFill="1" applyBorder="1" applyAlignment="1">
      <alignment horizontal="center" vertical="center"/>
    </xf>
    <xf numFmtId="49" fontId="13" fillId="0" borderId="12" xfId="0" applyNumberFormat="1" applyFont="1" applyBorder="1" applyAlignment="1">
      <alignment horizontal="right" vertical="center" wrapText="1"/>
    </xf>
    <xf numFmtId="49" fontId="13" fillId="0" borderId="25" xfId="0" applyNumberFormat="1" applyFont="1" applyBorder="1" applyAlignment="1">
      <alignment horizontal="right" vertical="center" wrapText="1"/>
    </xf>
    <xf numFmtId="0" fontId="12" fillId="17" borderId="7" xfId="0" applyFont="1" applyFill="1" applyBorder="1" applyAlignment="1">
      <alignment horizontal="left" vertical="center" wrapText="1"/>
    </xf>
    <xf numFmtId="0" fontId="12" fillId="17" borderId="17" xfId="0" applyFont="1" applyFill="1" applyBorder="1" applyAlignment="1">
      <alignment horizontal="left" vertical="center" wrapText="1"/>
    </xf>
    <xf numFmtId="0" fontId="12" fillId="17" borderId="18" xfId="0" applyFont="1" applyFill="1" applyBorder="1" applyAlignment="1">
      <alignment horizontal="left" vertical="center" wrapText="1"/>
    </xf>
    <xf numFmtId="0" fontId="12" fillId="16" borderId="17" xfId="0" applyFont="1" applyFill="1" applyBorder="1" applyAlignment="1">
      <alignment horizontal="left" vertical="center" wrapText="1"/>
    </xf>
    <xf numFmtId="1" fontId="0" fillId="0" borderId="8" xfId="0" applyNumberFormat="1" applyBorder="1" applyAlignment="1">
      <alignment horizontal="right" vertical="center" wrapText="1"/>
    </xf>
    <xf numFmtId="1" fontId="0" fillId="0" borderId="28" xfId="0" applyNumberFormat="1" applyBorder="1" applyAlignment="1">
      <alignment horizontal="right" vertical="center" wrapText="1"/>
    </xf>
    <xf numFmtId="0" fontId="13" fillId="0" borderId="10" xfId="0" applyFont="1" applyBorder="1" applyAlignment="1">
      <alignment horizontal="right" vertical="center" wrapText="1"/>
    </xf>
    <xf numFmtId="0" fontId="13" fillId="0" borderId="26" xfId="0" applyFont="1" applyBorder="1" applyAlignment="1">
      <alignment horizontal="right" vertical="center" wrapText="1"/>
    </xf>
    <xf numFmtId="9" fontId="13" fillId="8" borderId="10" xfId="1" applyFont="1" applyFill="1" applyBorder="1" applyAlignment="1">
      <alignment horizontal="center" vertical="center" wrapText="1"/>
    </xf>
    <xf numFmtId="9" fontId="13" fillId="8" borderId="26" xfId="1" applyFont="1" applyFill="1" applyBorder="1" applyAlignment="1">
      <alignment horizontal="center" vertical="center" wrapText="1"/>
    </xf>
    <xf numFmtId="9" fontId="13" fillId="8" borderId="34" xfId="1" applyFont="1" applyFill="1" applyBorder="1" applyAlignment="1">
      <alignment horizontal="center" vertical="center" wrapText="1"/>
    </xf>
    <xf numFmtId="9" fontId="13" fillId="9" borderId="10" xfId="1" applyFont="1" applyFill="1" applyBorder="1" applyAlignment="1">
      <alignment horizontal="center" vertical="center" wrapText="1"/>
    </xf>
    <xf numFmtId="9" fontId="13" fillId="9" borderId="26" xfId="1" applyFont="1" applyFill="1" applyBorder="1" applyAlignment="1">
      <alignment horizontal="center" vertical="center" wrapText="1"/>
    </xf>
    <xf numFmtId="9" fontId="13" fillId="9" borderId="34" xfId="1" applyFont="1" applyFill="1" applyBorder="1" applyAlignment="1">
      <alignment horizontal="center" vertical="center" wrapText="1"/>
    </xf>
    <xf numFmtId="9" fontId="13" fillId="10" borderId="10" xfId="1" applyFont="1" applyFill="1" applyBorder="1" applyAlignment="1">
      <alignment horizontal="center" vertical="center" wrapText="1"/>
    </xf>
    <xf numFmtId="9" fontId="13" fillId="10" borderId="26" xfId="1" applyFont="1" applyFill="1" applyBorder="1" applyAlignment="1">
      <alignment horizontal="center" vertical="center" wrapText="1"/>
    </xf>
    <xf numFmtId="9" fontId="13" fillId="10" borderId="34" xfId="1" applyFont="1" applyFill="1" applyBorder="1" applyAlignment="1">
      <alignment horizontal="center" vertical="center" wrapText="1"/>
    </xf>
    <xf numFmtId="49" fontId="13" fillId="0" borderId="10" xfId="0" applyNumberFormat="1" applyFont="1" applyBorder="1" applyAlignment="1">
      <alignment horizontal="right" vertical="center" wrapText="1"/>
    </xf>
    <xf numFmtId="49" fontId="13" fillId="0" borderId="34" xfId="0" applyNumberFormat="1" applyFont="1" applyBorder="1" applyAlignment="1">
      <alignment horizontal="right" vertical="center" wrapText="1"/>
    </xf>
    <xf numFmtId="0" fontId="0" fillId="0" borderId="0" xfId="0" applyAlignment="1">
      <alignment horizontal="center" vertical="center"/>
    </xf>
    <xf numFmtId="0" fontId="0" fillId="0" borderId="2" xfId="0" applyBorder="1" applyAlignment="1">
      <alignment horizontal="center" vertical="center"/>
    </xf>
    <xf numFmtId="49" fontId="3" fillId="0" borderId="1" xfId="0" applyNumberFormat="1" applyFont="1" applyBorder="1" applyAlignment="1">
      <alignment horizontal="left" vertical="center" wrapText="1"/>
    </xf>
    <xf numFmtId="49" fontId="3" fillId="0" borderId="3" xfId="0" applyNumberFormat="1" applyFont="1" applyBorder="1" applyAlignment="1">
      <alignment horizontal="left" vertical="center" wrapText="1"/>
    </xf>
    <xf numFmtId="0" fontId="3" fillId="8" borderId="1" xfId="0" applyFont="1" applyFill="1" applyBorder="1" applyAlignment="1">
      <alignment horizontal="center" vertical="center" wrapText="1"/>
    </xf>
    <xf numFmtId="0" fontId="3" fillId="8" borderId="6" xfId="0" applyFont="1" applyFill="1" applyBorder="1" applyAlignment="1">
      <alignment horizontal="center" vertical="center" wrapText="1"/>
    </xf>
    <xf numFmtId="0" fontId="3" fillId="9" borderId="31" xfId="0" applyFont="1" applyFill="1" applyBorder="1" applyAlignment="1">
      <alignment horizontal="center" vertical="center" wrapText="1"/>
    </xf>
    <xf numFmtId="0" fontId="3" fillId="9" borderId="19" xfId="0" applyFont="1" applyFill="1" applyBorder="1" applyAlignment="1">
      <alignment horizontal="center" vertical="center" wrapText="1"/>
    </xf>
    <xf numFmtId="0" fontId="3" fillId="9" borderId="32" xfId="0" applyFont="1" applyFill="1" applyBorder="1" applyAlignment="1">
      <alignment horizontal="center" vertical="center" wrapText="1"/>
    </xf>
    <xf numFmtId="0" fontId="3" fillId="0" borderId="0" xfId="0" applyFont="1" applyAlignment="1">
      <alignment horizontal="center" vertical="center"/>
    </xf>
    <xf numFmtId="0" fontId="3" fillId="0" borderId="0" xfId="0" applyFont="1" applyAlignment="1">
      <alignment horizontal="left" vertical="center" wrapText="1"/>
    </xf>
    <xf numFmtId="0" fontId="3" fillId="13" borderId="31" xfId="0" applyFont="1" applyFill="1" applyBorder="1" applyAlignment="1">
      <alignment horizontal="center" vertical="center" wrapText="1"/>
    </xf>
    <xf numFmtId="0" fontId="3" fillId="13" borderId="19" xfId="0" applyFont="1" applyFill="1" applyBorder="1" applyAlignment="1">
      <alignment horizontal="center" vertical="center" wrapText="1"/>
    </xf>
    <xf numFmtId="0" fontId="3" fillId="13" borderId="16" xfId="0" applyFont="1" applyFill="1" applyBorder="1" applyAlignment="1">
      <alignment horizontal="center" vertical="center" wrapText="1"/>
    </xf>
    <xf numFmtId="49" fontId="3" fillId="0" borderId="6" xfId="0" applyNumberFormat="1" applyFont="1" applyBorder="1" applyAlignment="1">
      <alignment horizontal="left" vertical="center" wrapText="1"/>
    </xf>
    <xf numFmtId="49" fontId="3" fillId="0" borderId="27" xfId="0" applyNumberFormat="1" applyFont="1" applyBorder="1" applyAlignment="1">
      <alignment horizontal="left" vertical="center" wrapText="1"/>
    </xf>
    <xf numFmtId="0" fontId="12" fillId="16" borderId="17" xfId="0" applyFont="1" applyFill="1" applyBorder="1" applyAlignment="1">
      <alignment horizontal="left" vertical="center"/>
    </xf>
    <xf numFmtId="49" fontId="13" fillId="0" borderId="15" xfId="0" applyNumberFormat="1" applyFont="1" applyBorder="1" applyAlignment="1">
      <alignment horizontal="right" vertical="center" wrapText="1"/>
    </xf>
    <xf numFmtId="0" fontId="6" fillId="0" borderId="0" xfId="0" applyFont="1" applyAlignment="1">
      <alignment horizontal="center" vertical="center"/>
    </xf>
    <xf numFmtId="0" fontId="17" fillId="18" borderId="3" xfId="0" applyFont="1" applyFill="1" applyBorder="1" applyAlignment="1">
      <alignment horizontal="center"/>
    </xf>
    <xf numFmtId="0" fontId="17" fillId="18" borderId="27" xfId="0" applyFont="1" applyFill="1" applyBorder="1" applyAlignment="1">
      <alignment horizontal="center"/>
    </xf>
    <xf numFmtId="0" fontId="17" fillId="18" borderId="38" xfId="0" applyFont="1" applyFill="1" applyBorder="1" applyAlignment="1">
      <alignment horizontal="center"/>
    </xf>
    <xf numFmtId="0" fontId="7" fillId="19" borderId="7" xfId="0" applyFont="1" applyFill="1" applyBorder="1" applyAlignment="1">
      <alignment horizontal="center"/>
    </xf>
    <xf numFmtId="0" fontId="7" fillId="19" borderId="17" xfId="0" applyFont="1" applyFill="1" applyBorder="1" applyAlignment="1">
      <alignment horizontal="center"/>
    </xf>
    <xf numFmtId="0" fontId="7" fillId="19" borderId="18" xfId="0" applyFont="1" applyFill="1" applyBorder="1" applyAlignment="1">
      <alignment horizontal="center"/>
    </xf>
    <xf numFmtId="0" fontId="16" fillId="11" borderId="49" xfId="0" applyFont="1" applyFill="1" applyBorder="1" applyAlignment="1">
      <alignment horizontal="left" vertical="center"/>
    </xf>
    <xf numFmtId="2" fontId="17" fillId="20" borderId="3" xfId="0" applyNumberFormat="1" applyFont="1" applyFill="1" applyBorder="1" applyAlignment="1">
      <alignment horizontal="center" vertical="center" wrapText="1"/>
    </xf>
    <xf numFmtId="2" fontId="17" fillId="20" borderId="27" xfId="0" applyNumberFormat="1" applyFont="1" applyFill="1" applyBorder="1" applyAlignment="1">
      <alignment horizontal="center" vertical="center" wrapText="1"/>
    </xf>
    <xf numFmtId="2" fontId="17" fillId="20" borderId="38" xfId="0" applyNumberFormat="1" applyFont="1" applyFill="1" applyBorder="1" applyAlignment="1">
      <alignment horizontal="center" vertical="center" wrapText="1"/>
    </xf>
  </cellXfs>
  <cellStyles count="7">
    <cellStyle name="40 % - Accent1" xfId="4" builtinId="31"/>
    <cellStyle name="40 % - Accent2" xfId="5" builtinId="35"/>
    <cellStyle name="40 % - Accent3" xfId="6" builtinId="39"/>
    <cellStyle name="Normal" xfId="0" builtinId="0"/>
    <cellStyle name="Pourcentage" xfId="1" builtinId="5"/>
    <cellStyle name="Sortie" xfId="3" builtinId="21"/>
    <cellStyle name="Texte explicatif" xfId="2" builtinId="53" customBuiltin="1"/>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808080"/>
      <rgbColor rgb="FF9999FF"/>
      <rgbColor rgb="FF993366"/>
      <rgbColor rgb="FFFFFFCC"/>
      <rgbColor rgb="FFCCFFFF"/>
      <rgbColor rgb="FF660066"/>
      <rgbColor rgb="FFFF8080"/>
      <rgbColor rgb="FF0070C0"/>
      <rgbColor rgb="FFB9CDE5"/>
      <rgbColor rgb="FF000080"/>
      <rgbColor rgb="FFFF00FF"/>
      <rgbColor rgb="FFFFFF00"/>
      <rgbColor rgb="FF00FFFF"/>
      <rgbColor rgb="FF800080"/>
      <rgbColor rgb="FF800000"/>
      <rgbColor rgb="FF008080"/>
      <rgbColor rgb="FF0000FF"/>
      <rgbColor rgb="FF00B0F0"/>
      <rgbColor rgb="FFCCFFFF"/>
      <rgbColor rgb="FFD7E4BD"/>
      <rgbColor rgb="FFFFFF99"/>
      <rgbColor rgb="FF99CCFF"/>
      <rgbColor rgb="FFFF99CC"/>
      <rgbColor rgb="FFCC99FF"/>
      <rgbColor rgb="FFE6B9B8"/>
      <rgbColor rgb="FF3366FF"/>
      <rgbColor rgb="FF33CCCC"/>
      <rgbColor rgb="FF9BBB59"/>
      <rgbColor rgb="FFFFC000"/>
      <rgbColor rgb="FFF79646"/>
      <rgbColor rgb="FFE46C0A"/>
      <rgbColor rgb="FF8064A2"/>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FA667-0374-4556-B71F-558CE1E91347}">
  <sheetPr codeName="Sheet6"/>
  <dimension ref="A3:G7"/>
  <sheetViews>
    <sheetView workbookViewId="0">
      <selection activeCell="F5" sqref="F5"/>
    </sheetView>
  </sheetViews>
  <sheetFormatPr defaultColWidth="9.140625" defaultRowHeight="15"/>
  <cols>
    <col min="2" max="2" width="15" customWidth="1"/>
    <col min="3" max="3" width="16" customWidth="1"/>
    <col min="4" max="4" width="14.140625" customWidth="1"/>
    <col min="5" max="5" width="16.140625" bestFit="1" customWidth="1"/>
    <col min="6" max="6" width="9.28515625" bestFit="1" customWidth="1"/>
    <col min="7" max="7" width="15.7109375" customWidth="1"/>
  </cols>
  <sheetData>
    <row r="3" spans="1:7" ht="30">
      <c r="A3" s="36"/>
      <c r="B3" s="113" t="s">
        <v>0</v>
      </c>
      <c r="C3" s="113" t="s">
        <v>1</v>
      </c>
      <c r="D3" s="113" t="s">
        <v>2</v>
      </c>
      <c r="E3" s="114" t="s">
        <v>3</v>
      </c>
      <c r="F3" s="115" t="s">
        <v>4</v>
      </c>
      <c r="G3" s="116" t="s">
        <v>5</v>
      </c>
    </row>
    <row r="4" spans="1:7">
      <c r="A4" s="94" t="s">
        <v>6</v>
      </c>
      <c r="B4" s="95">
        <f>(Fonctionnalités!E18)</f>
        <v>0.82814999999999994</v>
      </c>
      <c r="C4" s="95">
        <f>'Assurance Qualité'!C60</f>
        <v>0.75099999999999989</v>
      </c>
      <c r="D4" s="95">
        <f>B4*0.6+C4*0.4 - 0.1*E4</f>
        <v>0.79728999999999994</v>
      </c>
      <c r="E4" s="96"/>
      <c r="F4" s="97">
        <v>20</v>
      </c>
      <c r="G4" s="98">
        <f>D4*F4</f>
        <v>15.945799999999998</v>
      </c>
    </row>
    <row r="5" spans="1:7">
      <c r="A5" s="99" t="s">
        <v>7</v>
      </c>
      <c r="B5" s="100">
        <f>(Fonctionnalités!E34)</f>
        <v>0</v>
      </c>
      <c r="C5" s="100">
        <f>'Assurance Qualité'!F60</f>
        <v>0</v>
      </c>
      <c r="D5" s="100">
        <f t="shared" ref="D5:D6" si="0">B5*0.6+C5*0.4 - 0.1*E5</f>
        <v>0</v>
      </c>
      <c r="E5" s="101"/>
      <c r="F5" s="102">
        <v>25</v>
      </c>
      <c r="G5" s="103">
        <f t="shared" ref="G5:G7" si="1">D5*F5</f>
        <v>0</v>
      </c>
    </row>
    <row r="6" spans="1:7">
      <c r="A6" s="104" t="s">
        <v>8</v>
      </c>
      <c r="B6" s="105">
        <f>(Fonctionnalités!E50)</f>
        <v>0</v>
      </c>
      <c r="C6" s="105">
        <f>'Assurance Qualité'!I60</f>
        <v>0</v>
      </c>
      <c r="D6" s="105">
        <f t="shared" si="0"/>
        <v>0</v>
      </c>
      <c r="E6" s="106"/>
      <c r="F6" s="107">
        <v>20</v>
      </c>
      <c r="G6" s="108">
        <f t="shared" si="1"/>
        <v>0</v>
      </c>
    </row>
    <row r="7" spans="1:7">
      <c r="A7" s="109" t="s">
        <v>9</v>
      </c>
      <c r="B7" s="109"/>
      <c r="C7" s="109"/>
      <c r="D7" s="110">
        <v>0</v>
      </c>
      <c r="E7" s="111"/>
      <c r="F7" s="109">
        <v>10</v>
      </c>
      <c r="G7" s="112">
        <f t="shared" si="1"/>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7"/>
  <dimension ref="A2:Q60"/>
  <sheetViews>
    <sheetView tabSelected="1" topLeftCell="A13" zoomScaleNormal="100" workbookViewId="0">
      <selection activeCell="C22" sqref="C22"/>
    </sheetView>
  </sheetViews>
  <sheetFormatPr defaultColWidth="9.140625" defaultRowHeight="15"/>
  <cols>
    <col min="1" max="1" width="22.7109375" style="1" customWidth="1"/>
    <col min="2" max="2" width="77.5703125" style="10" customWidth="1"/>
    <col min="3" max="4" width="10.7109375" style="1" customWidth="1"/>
    <col min="5" max="5" width="93.5703125" style="10" customWidth="1"/>
    <col min="6" max="7" width="10.7109375" customWidth="1"/>
    <col min="8" max="8" width="20.7109375" style="10" customWidth="1"/>
    <col min="9" max="10" width="10.7109375" customWidth="1"/>
    <col min="11" max="11" width="20.7109375" style="10" customWidth="1"/>
    <col min="12" max="13" width="12.7109375" customWidth="1"/>
    <col min="14" max="16" width="15.7109375" customWidth="1"/>
    <col min="17" max="1029" width="9.140625" bestFit="1" customWidth="1"/>
  </cols>
  <sheetData>
    <row r="2" spans="1:17" ht="18.399999999999999" customHeight="1">
      <c r="A2" s="274" t="s">
        <v>10</v>
      </c>
      <c r="B2" s="274"/>
      <c r="C2" s="274"/>
      <c r="D2" s="274"/>
      <c r="E2" s="274"/>
      <c r="F2" s="274"/>
      <c r="G2" s="274"/>
      <c r="H2" s="274"/>
      <c r="I2" s="274"/>
      <c r="J2" s="274"/>
      <c r="K2" s="274"/>
      <c r="L2" s="7"/>
      <c r="M2" s="7"/>
    </row>
    <row r="4" spans="1:17" ht="18.399999999999999" customHeight="1">
      <c r="A4" s="275" t="s">
        <v>11</v>
      </c>
      <c r="B4" s="275"/>
      <c r="C4" s="275"/>
      <c r="D4" s="275"/>
      <c r="E4" s="275"/>
      <c r="F4" s="275"/>
      <c r="G4" s="275"/>
      <c r="H4" s="275"/>
      <c r="I4" s="275"/>
      <c r="J4" s="275"/>
      <c r="K4" s="275"/>
      <c r="L4" s="4"/>
      <c r="M4" s="4"/>
    </row>
    <row r="5" spans="1:17" ht="18.75">
      <c r="A5" s="11"/>
      <c r="B5" s="37"/>
      <c r="C5" s="2"/>
      <c r="D5" s="2"/>
      <c r="E5" s="37"/>
      <c r="F5" s="2"/>
      <c r="G5" s="2"/>
      <c r="H5" s="37"/>
      <c r="I5" s="2"/>
      <c r="J5" s="2"/>
      <c r="K5" s="37"/>
      <c r="L5" s="2"/>
      <c r="M5" s="2"/>
    </row>
    <row r="6" spans="1:17" ht="18.399999999999999" customHeight="1">
      <c r="A6" s="267" t="s">
        <v>12</v>
      </c>
      <c r="B6" s="279" t="s">
        <v>13</v>
      </c>
      <c r="C6" s="269" t="s">
        <v>6</v>
      </c>
      <c r="D6" s="270"/>
      <c r="E6" s="270"/>
      <c r="F6" s="271" t="s">
        <v>7</v>
      </c>
      <c r="G6" s="272"/>
      <c r="H6" s="273"/>
      <c r="I6" s="276" t="s">
        <v>8</v>
      </c>
      <c r="J6" s="277"/>
      <c r="K6" s="278"/>
      <c r="L6" s="3"/>
      <c r="M6" s="3"/>
      <c r="N6" s="265"/>
      <c r="O6" s="266"/>
      <c r="P6" s="266"/>
    </row>
    <row r="7" spans="1:17" ht="18.75">
      <c r="A7" s="268"/>
      <c r="B7" s="280"/>
      <c r="C7" s="14" t="s">
        <v>14</v>
      </c>
      <c r="D7" s="15" t="s">
        <v>4</v>
      </c>
      <c r="E7" s="21" t="s">
        <v>15</v>
      </c>
      <c r="F7" s="16" t="s">
        <v>14</v>
      </c>
      <c r="G7" s="17" t="s">
        <v>4</v>
      </c>
      <c r="H7" s="20" t="s">
        <v>15</v>
      </c>
      <c r="I7" s="18" t="s">
        <v>14</v>
      </c>
      <c r="J7" s="19" t="s">
        <v>4</v>
      </c>
      <c r="K7" s="22" t="s">
        <v>15</v>
      </c>
      <c r="L7" s="3"/>
      <c r="M7" s="3"/>
      <c r="N7" s="36"/>
      <c r="O7" s="36"/>
      <c r="P7" s="36"/>
      <c r="Q7" s="36"/>
    </row>
    <row r="8" spans="1:17" ht="18.75">
      <c r="A8" s="249" t="s">
        <v>16</v>
      </c>
      <c r="B8" s="249"/>
      <c r="C8" s="242" t="s">
        <v>17</v>
      </c>
      <c r="D8" s="243"/>
      <c r="E8" s="42" t="s">
        <v>18</v>
      </c>
      <c r="F8" s="242" t="s">
        <v>17</v>
      </c>
      <c r="G8" s="243"/>
      <c r="H8" s="42"/>
      <c r="I8" s="242" t="s">
        <v>17</v>
      </c>
      <c r="J8" s="243"/>
      <c r="K8" s="42"/>
      <c r="L8" s="3"/>
      <c r="M8" s="3"/>
      <c r="N8" s="36"/>
      <c r="O8" s="36"/>
      <c r="P8" s="36"/>
      <c r="Q8" s="36"/>
    </row>
    <row r="9" spans="1:17" ht="45">
      <c r="A9" s="29" t="s">
        <v>19</v>
      </c>
      <c r="B9" s="29" t="s">
        <v>20</v>
      </c>
      <c r="C9" s="208">
        <f>6/6</f>
        <v>1</v>
      </c>
      <c r="D9" s="209">
        <v>6</v>
      </c>
      <c r="E9" s="210"/>
      <c r="F9" s="211"/>
      <c r="G9" s="212">
        <v>6</v>
      </c>
      <c r="H9" s="213"/>
      <c r="I9" s="214"/>
      <c r="J9" s="215">
        <v>6</v>
      </c>
      <c r="K9" s="216"/>
      <c r="L9" s="3"/>
      <c r="M9" s="3"/>
      <c r="N9" s="36"/>
      <c r="O9" s="36"/>
      <c r="P9" s="36"/>
      <c r="Q9" s="36"/>
    </row>
    <row r="10" spans="1:17" ht="45">
      <c r="A10" s="23" t="s">
        <v>21</v>
      </c>
      <c r="B10" s="23" t="s">
        <v>22</v>
      </c>
      <c r="C10" s="208">
        <f>(2-1)/2</f>
        <v>0.5</v>
      </c>
      <c r="D10" s="209">
        <v>2</v>
      </c>
      <c r="E10" s="210" t="s">
        <v>23</v>
      </c>
      <c r="F10" s="211"/>
      <c r="G10" s="212">
        <v>2</v>
      </c>
      <c r="H10" s="213"/>
      <c r="I10" s="214"/>
      <c r="J10" s="215">
        <v>2</v>
      </c>
      <c r="K10" s="216"/>
      <c r="L10" s="3"/>
      <c r="M10" s="3"/>
      <c r="N10" s="36"/>
      <c r="O10" s="36"/>
      <c r="P10" s="36"/>
      <c r="Q10" s="36"/>
    </row>
    <row r="11" spans="1:17" s="30" customFormat="1" ht="15.75">
      <c r="A11" s="244" t="s">
        <v>24</v>
      </c>
      <c r="B11" s="245"/>
      <c r="C11" s="218">
        <f>SUMPRODUCT(C6:C10,D6:D10)</f>
        <v>7</v>
      </c>
      <c r="D11" s="219">
        <f>SUM(D6:D10)</f>
        <v>8</v>
      </c>
      <c r="E11" s="220"/>
      <c r="F11" s="221">
        <f>SUMPRODUCT(F6:F10,G6:G10)</f>
        <v>0</v>
      </c>
      <c r="G11" s="222">
        <f>SUM(G6:G10)</f>
        <v>8</v>
      </c>
      <c r="H11" s="223"/>
      <c r="I11" s="224">
        <f>SUMPRODUCT(I6:I10,J6:J10)</f>
        <v>0</v>
      </c>
      <c r="J11" s="225">
        <f>SUM(J6:J10)</f>
        <v>8</v>
      </c>
      <c r="K11" s="226"/>
      <c r="L11" s="52"/>
      <c r="M11" s="52"/>
      <c r="N11" s="40"/>
      <c r="O11" s="40"/>
      <c r="P11" s="40"/>
      <c r="Q11" s="40"/>
    </row>
    <row r="12" spans="1:17" s="12" customFormat="1" ht="18.399999999999999" customHeight="1">
      <c r="A12" s="249" t="s">
        <v>25</v>
      </c>
      <c r="B12" s="249"/>
      <c r="C12" s="242" t="s">
        <v>17</v>
      </c>
      <c r="D12" s="243"/>
      <c r="E12" s="42" t="s">
        <v>18</v>
      </c>
      <c r="F12" s="242" t="s">
        <v>17</v>
      </c>
      <c r="G12" s="243"/>
      <c r="H12" s="42"/>
      <c r="I12" s="242" t="s">
        <v>17</v>
      </c>
      <c r="J12" s="243"/>
      <c r="K12" s="42"/>
      <c r="L12" s="4"/>
      <c r="M12" s="4"/>
      <c r="N12" s="39"/>
      <c r="O12" s="39"/>
      <c r="P12" s="39"/>
      <c r="Q12" s="39"/>
    </row>
    <row r="13" spans="1:17" ht="30">
      <c r="A13" s="29" t="s">
        <v>26</v>
      </c>
      <c r="B13" s="29" t="s">
        <v>27</v>
      </c>
      <c r="C13" s="217">
        <f>(4-1.5)/4</f>
        <v>0.625</v>
      </c>
      <c r="D13" s="76">
        <v>4</v>
      </c>
      <c r="E13" s="77" t="s">
        <v>28</v>
      </c>
      <c r="F13" s="85"/>
      <c r="G13" s="86">
        <v>4</v>
      </c>
      <c r="H13" s="87"/>
      <c r="I13" s="88"/>
      <c r="J13" s="89">
        <v>4</v>
      </c>
      <c r="K13" s="90"/>
      <c r="L13" s="5"/>
      <c r="M13" s="5"/>
    </row>
    <row r="14" spans="1:17" ht="30">
      <c r="A14" s="23" t="s">
        <v>29</v>
      </c>
      <c r="B14" s="23" t="s">
        <v>30</v>
      </c>
      <c r="C14" s="79">
        <f>2/2</f>
        <v>1</v>
      </c>
      <c r="D14" s="80">
        <v>2</v>
      </c>
      <c r="E14" s="81"/>
      <c r="F14" s="82"/>
      <c r="G14" s="83">
        <v>2</v>
      </c>
      <c r="H14" s="84"/>
      <c r="I14" s="72"/>
      <c r="J14" s="73">
        <v>2</v>
      </c>
      <c r="K14" s="74"/>
      <c r="L14" s="5"/>
      <c r="M14" s="5"/>
    </row>
    <row r="15" spans="1:17" ht="45">
      <c r="A15" s="23" t="s">
        <v>31</v>
      </c>
      <c r="B15" s="23" t="s">
        <v>32</v>
      </c>
      <c r="C15" s="207">
        <f>(3-2*0.25)/3</f>
        <v>0.83333333333333337</v>
      </c>
      <c r="D15" s="80">
        <v>3</v>
      </c>
      <c r="E15" s="81" t="s">
        <v>33</v>
      </c>
      <c r="F15" s="82"/>
      <c r="G15" s="83">
        <v>3</v>
      </c>
      <c r="H15" s="84"/>
      <c r="I15" s="72"/>
      <c r="J15" s="73">
        <v>3</v>
      </c>
      <c r="K15" s="74"/>
      <c r="L15" s="5"/>
      <c r="M15" s="5"/>
    </row>
    <row r="16" spans="1:17" ht="45">
      <c r="A16" s="23" t="s">
        <v>34</v>
      </c>
      <c r="B16" s="23" t="s">
        <v>35</v>
      </c>
      <c r="C16" s="207">
        <f>(2-0.25)/2</f>
        <v>0.875</v>
      </c>
      <c r="D16" s="80">
        <v>2</v>
      </c>
      <c r="E16" s="81" t="s">
        <v>36</v>
      </c>
      <c r="F16" s="82"/>
      <c r="G16" s="83">
        <v>2</v>
      </c>
      <c r="H16" s="84"/>
      <c r="I16" s="72"/>
      <c r="J16" s="73">
        <v>2</v>
      </c>
      <c r="K16" s="74"/>
      <c r="L16" s="5"/>
      <c r="M16" s="5"/>
    </row>
    <row r="17" spans="1:17" ht="45">
      <c r="A17" s="23" t="s">
        <v>37</v>
      </c>
      <c r="B17" s="23" t="s">
        <v>38</v>
      </c>
      <c r="C17" s="207">
        <f>(4-3*0.25)/4</f>
        <v>0.8125</v>
      </c>
      <c r="D17" s="80">
        <v>4</v>
      </c>
      <c r="E17" s="81" t="s">
        <v>39</v>
      </c>
      <c r="F17" s="82"/>
      <c r="G17" s="83">
        <v>4</v>
      </c>
      <c r="H17" s="84"/>
      <c r="I17" s="72"/>
      <c r="J17" s="73">
        <v>4</v>
      </c>
      <c r="K17" s="74"/>
      <c r="L17" s="5"/>
      <c r="M17" s="5"/>
    </row>
    <row r="18" spans="1:17" s="30" customFormat="1" ht="15.75">
      <c r="A18" s="244" t="s">
        <v>24</v>
      </c>
      <c r="B18" s="245"/>
      <c r="C18" s="43">
        <f>SUMPRODUCT(C13:C17,D13:D17)</f>
        <v>12</v>
      </c>
      <c r="D18" s="44">
        <f>SUM(D13:D17)</f>
        <v>15</v>
      </c>
      <c r="E18" s="45"/>
      <c r="F18" s="46">
        <f>SUMPRODUCT(F13:F17,G13:G17)</f>
        <v>0</v>
      </c>
      <c r="G18" s="47">
        <f>SUM(G13:G17)</f>
        <v>15</v>
      </c>
      <c r="H18" s="48"/>
      <c r="I18" s="49">
        <f>SUMPRODUCT(I13:I17,J13:J17)</f>
        <v>0</v>
      </c>
      <c r="J18" s="50">
        <f>SUM(J13:J17)</f>
        <v>15</v>
      </c>
      <c r="K18" s="51"/>
      <c r="L18" s="52"/>
      <c r="M18" s="52"/>
      <c r="N18" s="40"/>
      <c r="O18" s="40"/>
      <c r="P18" s="40"/>
      <c r="Q18" s="40"/>
    </row>
    <row r="19" spans="1:17" s="39" customFormat="1" ht="18.399999999999999" customHeight="1">
      <c r="A19" s="281" t="s">
        <v>40</v>
      </c>
      <c r="B19" s="281"/>
      <c r="C19" s="242" t="s">
        <v>17</v>
      </c>
      <c r="D19" s="243"/>
      <c r="E19" s="42" t="s">
        <v>41</v>
      </c>
      <c r="F19" s="242" t="s">
        <v>17</v>
      </c>
      <c r="G19" s="243"/>
      <c r="H19" s="42"/>
      <c r="I19" s="242" t="s">
        <v>17</v>
      </c>
      <c r="J19" s="243"/>
      <c r="K19" s="42"/>
      <c r="L19" s="4"/>
      <c r="M19" s="4"/>
    </row>
    <row r="20" spans="1:17" ht="90">
      <c r="A20" s="29" t="s">
        <v>42</v>
      </c>
      <c r="B20" s="29" t="s">
        <v>43</v>
      </c>
      <c r="C20" s="93">
        <f>1-0.05*4-0.07</f>
        <v>0.73</v>
      </c>
      <c r="D20" s="25">
        <v>2</v>
      </c>
      <c r="E20" s="26" t="s">
        <v>44</v>
      </c>
      <c r="F20" s="78"/>
      <c r="G20" s="27">
        <v>2</v>
      </c>
      <c r="H20" s="28"/>
      <c r="I20" s="69"/>
      <c r="J20" s="70">
        <v>2</v>
      </c>
      <c r="K20" s="71"/>
      <c r="L20" s="5"/>
      <c r="M20" s="5"/>
    </row>
    <row r="21" spans="1:17" ht="30">
      <c r="A21" s="23" t="s">
        <v>45</v>
      </c>
      <c r="B21" s="23" t="s">
        <v>46</v>
      </c>
      <c r="C21" s="79">
        <f>1-0.2</f>
        <v>0.8</v>
      </c>
      <c r="D21" s="80">
        <v>3</v>
      </c>
      <c r="E21" s="81" t="s">
        <v>47</v>
      </c>
      <c r="F21" s="82"/>
      <c r="G21" s="83">
        <v>3</v>
      </c>
      <c r="H21" s="84"/>
      <c r="I21" s="72"/>
      <c r="J21" s="73">
        <v>3</v>
      </c>
      <c r="K21" s="74"/>
      <c r="L21" s="5"/>
      <c r="M21" s="5"/>
    </row>
    <row r="22" spans="1:17" ht="165">
      <c r="A22" s="23" t="s">
        <v>48</v>
      </c>
      <c r="B22" s="23" t="s">
        <v>49</v>
      </c>
      <c r="C22" s="79">
        <f>1-0.05*9-0.02</f>
        <v>0.53</v>
      </c>
      <c r="D22" s="80">
        <v>3</v>
      </c>
      <c r="E22" s="81" t="s">
        <v>50</v>
      </c>
      <c r="F22" s="82"/>
      <c r="G22" s="83">
        <v>3</v>
      </c>
      <c r="H22" s="84"/>
      <c r="I22" s="72"/>
      <c r="J22" s="73">
        <v>3</v>
      </c>
      <c r="K22" s="74"/>
      <c r="L22" s="5"/>
      <c r="M22" s="5"/>
    </row>
    <row r="23" spans="1:17" s="40" customFormat="1" ht="15.75">
      <c r="A23" s="282" t="s">
        <v>24</v>
      </c>
      <c r="B23" s="264"/>
      <c r="C23" s="53">
        <f>SUMPRODUCT(C20:C22,D20:D22)</f>
        <v>5.45</v>
      </c>
      <c r="D23" s="54">
        <f>SUM(D20:D22)</f>
        <v>8</v>
      </c>
      <c r="E23" s="55"/>
      <c r="F23" s="56">
        <f>SUMPRODUCT(F20:F22,G20:G22)</f>
        <v>0</v>
      </c>
      <c r="G23" s="57">
        <f>SUM(G20:G22)</f>
        <v>8</v>
      </c>
      <c r="H23" s="58"/>
      <c r="I23" s="59">
        <f>SUMPRODUCT(I20:I22,J20:J22)</f>
        <v>0</v>
      </c>
      <c r="J23" s="60">
        <f>SUM(J20:J22)</f>
        <v>8</v>
      </c>
      <c r="K23" s="61"/>
      <c r="L23" s="52"/>
      <c r="M23" s="52"/>
    </row>
    <row r="24" spans="1:17" ht="18.75" customHeight="1">
      <c r="A24" s="41" t="s">
        <v>51</v>
      </c>
      <c r="B24" s="41"/>
      <c r="C24" s="242" t="s">
        <v>17</v>
      </c>
      <c r="D24" s="243"/>
      <c r="E24" s="42" t="s">
        <v>41</v>
      </c>
      <c r="F24" s="242" t="s">
        <v>17</v>
      </c>
      <c r="G24" s="243"/>
      <c r="H24" s="42"/>
      <c r="I24" s="242" t="s">
        <v>17</v>
      </c>
      <c r="J24" s="243"/>
      <c r="K24" s="42"/>
      <c r="L24" s="4"/>
      <c r="M24" s="4"/>
    </row>
    <row r="25" spans="1:17" ht="30">
      <c r="A25" s="38" t="s">
        <v>52</v>
      </c>
      <c r="B25" s="38" t="s">
        <v>53</v>
      </c>
      <c r="C25" s="93">
        <f>1-0.3-0.5</f>
        <v>0.19999999999999996</v>
      </c>
      <c r="D25" s="25">
        <v>2</v>
      </c>
      <c r="E25" s="26" t="s">
        <v>54</v>
      </c>
      <c r="F25" s="78"/>
      <c r="G25" s="27">
        <v>2</v>
      </c>
      <c r="H25" s="28"/>
      <c r="I25" s="69"/>
      <c r="J25" s="70">
        <v>2</v>
      </c>
      <c r="K25" s="71"/>
      <c r="L25" s="5"/>
      <c r="M25" s="5"/>
    </row>
    <row r="26" spans="1:17">
      <c r="A26" s="23" t="s">
        <v>55</v>
      </c>
      <c r="B26" s="23" t="s">
        <v>56</v>
      </c>
      <c r="C26" s="79">
        <v>1</v>
      </c>
      <c r="D26" s="80">
        <v>1</v>
      </c>
      <c r="E26" s="81"/>
      <c r="F26" s="82"/>
      <c r="G26" s="83">
        <v>1</v>
      </c>
      <c r="H26" s="84"/>
      <c r="I26" s="72"/>
      <c r="J26" s="73">
        <v>1</v>
      </c>
      <c r="K26" s="74"/>
      <c r="L26" s="5"/>
      <c r="M26" s="5"/>
    </row>
    <row r="27" spans="1:17">
      <c r="A27" s="23" t="s">
        <v>57</v>
      </c>
      <c r="B27" s="23" t="s">
        <v>58</v>
      </c>
      <c r="C27" s="79">
        <v>1</v>
      </c>
      <c r="D27" s="80">
        <v>1</v>
      </c>
      <c r="E27" s="81"/>
      <c r="F27" s="82"/>
      <c r="G27" s="83">
        <v>1</v>
      </c>
      <c r="H27" s="84"/>
      <c r="I27" s="72"/>
      <c r="J27" s="73">
        <v>1</v>
      </c>
      <c r="K27" s="74"/>
      <c r="L27" s="5"/>
      <c r="M27" s="5"/>
    </row>
    <row r="28" spans="1:17" s="40" customFormat="1" ht="15.75">
      <c r="A28" s="263" t="s">
        <v>24</v>
      </c>
      <c r="B28" s="264"/>
      <c r="C28" s="43">
        <f>SUMPRODUCT(C25:C27,D25:D27)</f>
        <v>2.4</v>
      </c>
      <c r="D28" s="44">
        <f>SUM(D25:D27)</f>
        <v>4</v>
      </c>
      <c r="E28" s="45"/>
      <c r="F28" s="56">
        <f>SUMPRODUCT(F25:F27,G25:G27)</f>
        <v>0</v>
      </c>
      <c r="G28" s="57">
        <f>SUM(G25:G27)</f>
        <v>4</v>
      </c>
      <c r="H28" s="58"/>
      <c r="I28" s="59">
        <f>SUMPRODUCT(I25:I27,J25:J27)</f>
        <v>0</v>
      </c>
      <c r="J28" s="60">
        <f>SUM(J25:J27)</f>
        <v>4</v>
      </c>
      <c r="K28" s="61"/>
      <c r="L28" s="52"/>
      <c r="M28" s="52"/>
    </row>
    <row r="29" spans="1:17" ht="21" customHeight="1">
      <c r="A29" s="281" t="s">
        <v>59</v>
      </c>
      <c r="B29" s="281"/>
      <c r="C29" s="242" t="s">
        <v>17</v>
      </c>
      <c r="D29" s="243"/>
      <c r="E29" s="42" t="s">
        <v>41</v>
      </c>
      <c r="F29" s="242" t="s">
        <v>17</v>
      </c>
      <c r="G29" s="243"/>
      <c r="H29" s="62"/>
      <c r="I29" s="242" t="s">
        <v>17</v>
      </c>
      <c r="J29" s="243"/>
      <c r="K29" s="42"/>
      <c r="L29" s="9"/>
      <c r="M29" s="4"/>
    </row>
    <row r="30" spans="1:17">
      <c r="A30" s="31" t="s">
        <v>60</v>
      </c>
      <c r="B30" s="31" t="s">
        <v>61</v>
      </c>
      <c r="C30" s="75">
        <v>1</v>
      </c>
      <c r="D30" s="76">
        <v>2</v>
      </c>
      <c r="E30" s="77"/>
      <c r="F30" s="85"/>
      <c r="G30" s="86">
        <v>2</v>
      </c>
      <c r="H30" s="91"/>
      <c r="I30" s="88"/>
      <c r="J30" s="89">
        <v>2</v>
      </c>
      <c r="K30" s="90"/>
      <c r="L30" s="5"/>
      <c r="M30" s="5"/>
    </row>
    <row r="31" spans="1:17">
      <c r="A31" s="24" t="s">
        <v>62</v>
      </c>
      <c r="B31" s="24" t="s">
        <v>63</v>
      </c>
      <c r="C31" s="79">
        <v>1</v>
      </c>
      <c r="D31" s="80">
        <v>2</v>
      </c>
      <c r="E31" s="81"/>
      <c r="F31" s="82"/>
      <c r="G31" s="83">
        <v>2</v>
      </c>
      <c r="H31" s="92"/>
      <c r="I31" s="72"/>
      <c r="J31" s="73">
        <v>2</v>
      </c>
      <c r="K31" s="74"/>
      <c r="L31" s="5"/>
      <c r="M31" s="5"/>
    </row>
    <row r="32" spans="1:17" ht="75">
      <c r="A32" s="24" t="s">
        <v>64</v>
      </c>
      <c r="B32" s="24" t="s">
        <v>65</v>
      </c>
      <c r="C32" s="79">
        <v>1</v>
      </c>
      <c r="D32" s="80">
        <v>2</v>
      </c>
      <c r="E32" s="81" t="s">
        <v>66</v>
      </c>
      <c r="F32" s="82"/>
      <c r="G32" s="83">
        <v>2</v>
      </c>
      <c r="H32" s="92"/>
      <c r="I32" s="72"/>
      <c r="J32" s="73">
        <v>2</v>
      </c>
      <c r="K32" s="74"/>
      <c r="L32" s="5"/>
      <c r="M32" s="5"/>
    </row>
    <row r="33" spans="1:13" ht="30">
      <c r="A33" s="24" t="s">
        <v>67</v>
      </c>
      <c r="B33" s="24" t="s">
        <v>68</v>
      </c>
      <c r="C33" s="79">
        <v>1</v>
      </c>
      <c r="D33" s="80">
        <v>3</v>
      </c>
      <c r="E33" s="81"/>
      <c r="F33" s="82"/>
      <c r="G33" s="83">
        <v>3</v>
      </c>
      <c r="H33" s="92"/>
      <c r="I33" s="72"/>
      <c r="J33" s="73">
        <v>3</v>
      </c>
      <c r="K33" s="74"/>
      <c r="L33" s="5"/>
      <c r="M33" s="5"/>
    </row>
    <row r="34" spans="1:13" s="40" customFormat="1" ht="15.75">
      <c r="A34" s="244" t="s">
        <v>24</v>
      </c>
      <c r="B34" s="245"/>
      <c r="C34" s="43">
        <f>SUMPRODUCT(C30:C33,D30:D33)</f>
        <v>9</v>
      </c>
      <c r="D34" s="44">
        <f>SUM(D30:D33)</f>
        <v>9</v>
      </c>
      <c r="E34" s="45"/>
      <c r="F34" s="46">
        <f>SUMPRODUCT(F30:F33,G30:G33)</f>
        <v>0</v>
      </c>
      <c r="G34" s="47">
        <f>SUM(G30:G33)</f>
        <v>9</v>
      </c>
      <c r="H34" s="63"/>
      <c r="I34" s="59">
        <f>SUMPRODUCT(I30:I33,J30:J33)</f>
        <v>0</v>
      </c>
      <c r="J34" s="60">
        <f>SUM(J30:J33)</f>
        <v>9</v>
      </c>
      <c r="K34" s="61"/>
      <c r="L34" s="52"/>
      <c r="M34" s="52"/>
    </row>
    <row r="35" spans="1:13" ht="18.75" customHeight="1">
      <c r="A35" s="249" t="s">
        <v>69</v>
      </c>
      <c r="B35" s="249"/>
      <c r="C35" s="242" t="s">
        <v>17</v>
      </c>
      <c r="D35" s="243"/>
      <c r="E35" s="42" t="s">
        <v>18</v>
      </c>
      <c r="F35" s="242" t="s">
        <v>17</v>
      </c>
      <c r="G35" s="243"/>
      <c r="H35" s="42"/>
      <c r="I35" s="64" t="s">
        <v>17</v>
      </c>
      <c r="J35" s="62"/>
      <c r="K35" s="42"/>
      <c r="L35" s="8"/>
      <c r="M35" s="4"/>
    </row>
    <row r="36" spans="1:13" ht="30">
      <c r="A36" s="29" t="s">
        <v>70</v>
      </c>
      <c r="B36" s="29" t="s">
        <v>71</v>
      </c>
      <c r="C36" s="75">
        <f>2/2</f>
        <v>1</v>
      </c>
      <c r="D36" s="76">
        <v>2</v>
      </c>
      <c r="E36" s="77"/>
      <c r="F36" s="85"/>
      <c r="G36" s="86">
        <v>2</v>
      </c>
      <c r="H36" s="87"/>
      <c r="I36" s="88"/>
      <c r="J36" s="89">
        <v>2</v>
      </c>
      <c r="K36" s="90"/>
      <c r="L36" s="5"/>
      <c r="M36" s="5"/>
    </row>
    <row r="37" spans="1:13" ht="30">
      <c r="A37" s="23" t="s">
        <v>72</v>
      </c>
      <c r="B37" s="23" t="s">
        <v>73</v>
      </c>
      <c r="C37" s="79">
        <f>2/2</f>
        <v>1</v>
      </c>
      <c r="D37" s="80">
        <v>2</v>
      </c>
      <c r="E37" s="81"/>
      <c r="F37" s="82"/>
      <c r="G37" s="83">
        <v>2</v>
      </c>
      <c r="H37" s="84"/>
      <c r="I37" s="72"/>
      <c r="J37" s="73">
        <v>2</v>
      </c>
      <c r="K37" s="74"/>
      <c r="L37" s="5"/>
      <c r="M37" s="5"/>
    </row>
    <row r="38" spans="1:13" ht="30">
      <c r="A38" s="23" t="s">
        <v>74</v>
      </c>
      <c r="B38" s="23" t="s">
        <v>75</v>
      </c>
      <c r="C38" s="207">
        <f>(3-0.25*2)/3</f>
        <v>0.83333333333333337</v>
      </c>
      <c r="D38" s="80">
        <v>3</v>
      </c>
      <c r="E38" s="81" t="s">
        <v>76</v>
      </c>
      <c r="F38" s="82"/>
      <c r="G38" s="83">
        <v>3</v>
      </c>
      <c r="H38" s="84"/>
      <c r="I38" s="72"/>
      <c r="J38" s="73">
        <v>3</v>
      </c>
      <c r="K38" s="74"/>
      <c r="L38" s="5"/>
      <c r="M38" s="5"/>
    </row>
    <row r="39" spans="1:13" ht="45">
      <c r="A39" s="23" t="s">
        <v>77</v>
      </c>
      <c r="B39" s="23" t="s">
        <v>78</v>
      </c>
      <c r="C39" s="207">
        <f>(3-0.25)/3</f>
        <v>0.91666666666666663</v>
      </c>
      <c r="D39" s="80">
        <v>3</v>
      </c>
      <c r="E39" s="81" t="s">
        <v>79</v>
      </c>
      <c r="F39" s="82"/>
      <c r="G39" s="83">
        <v>3</v>
      </c>
      <c r="H39" s="84"/>
      <c r="I39" s="72"/>
      <c r="J39" s="73">
        <v>3</v>
      </c>
      <c r="K39" s="74"/>
      <c r="L39" s="5"/>
      <c r="M39" s="5"/>
    </row>
    <row r="40" spans="1:13" s="40" customFormat="1" ht="15.75">
      <c r="A40" s="244" t="s">
        <v>24</v>
      </c>
      <c r="B40" s="245"/>
      <c r="C40" s="65">
        <f>SUMPRODUCT(C36:C39,D36:D39)</f>
        <v>9.25</v>
      </c>
      <c r="D40" s="44">
        <f>SUM(D36:D39)</f>
        <v>10</v>
      </c>
      <c r="E40" s="45"/>
      <c r="F40" s="66">
        <f>SUMPRODUCT(F36:F39,G36:G39)</f>
        <v>0</v>
      </c>
      <c r="G40" s="47">
        <f>SUM(G36:G39)</f>
        <v>10</v>
      </c>
      <c r="H40" s="48"/>
      <c r="I40" s="59">
        <f>SUMPRODUCT(I36:I39,J36:J39)</f>
        <v>0</v>
      </c>
      <c r="J40" s="60">
        <f>SUM(J36:J39)</f>
        <v>10</v>
      </c>
      <c r="K40" s="61"/>
      <c r="L40" s="52"/>
      <c r="M40" s="52"/>
    </row>
    <row r="41" spans="1:13" ht="18.75" customHeight="1">
      <c r="A41" s="41" t="s">
        <v>80</v>
      </c>
      <c r="B41" s="41"/>
      <c r="C41" s="242" t="s">
        <v>17</v>
      </c>
      <c r="D41" s="243"/>
      <c r="E41" s="62"/>
      <c r="F41" s="242" t="s">
        <v>17</v>
      </c>
      <c r="G41" s="243"/>
      <c r="H41" s="42"/>
      <c r="I41" s="242" t="s">
        <v>17</v>
      </c>
      <c r="J41" s="243"/>
      <c r="K41" s="42"/>
      <c r="L41" s="4"/>
      <c r="M41" s="4"/>
    </row>
    <row r="42" spans="1:13" ht="60">
      <c r="A42" s="23" t="s">
        <v>81</v>
      </c>
      <c r="B42" s="23" t="s">
        <v>82</v>
      </c>
      <c r="C42" s="79">
        <v>1</v>
      </c>
      <c r="D42" s="80">
        <v>2</v>
      </c>
      <c r="E42" s="81"/>
      <c r="F42" s="82"/>
      <c r="G42" s="83">
        <v>2</v>
      </c>
      <c r="H42" s="84"/>
      <c r="I42" s="72"/>
      <c r="J42" s="73">
        <v>2</v>
      </c>
      <c r="K42" s="74"/>
      <c r="L42" s="5"/>
      <c r="M42" s="5"/>
    </row>
    <row r="43" spans="1:13">
      <c r="A43" s="23" t="s">
        <v>83</v>
      </c>
      <c r="B43" s="23" t="s">
        <v>84</v>
      </c>
      <c r="C43" s="79">
        <v>0.5</v>
      </c>
      <c r="D43" s="80">
        <v>2</v>
      </c>
      <c r="E43" s="81" t="s">
        <v>85</v>
      </c>
      <c r="F43" s="82"/>
      <c r="G43" s="83">
        <v>2</v>
      </c>
      <c r="H43" s="84"/>
      <c r="I43" s="72"/>
      <c r="J43" s="73">
        <v>2</v>
      </c>
      <c r="K43" s="74"/>
      <c r="L43" s="5"/>
      <c r="M43" s="5"/>
    </row>
    <row r="44" spans="1:13" ht="30">
      <c r="A44" s="23" t="s">
        <v>86</v>
      </c>
      <c r="B44" s="23" t="s">
        <v>87</v>
      </c>
      <c r="C44" s="79">
        <v>0.5</v>
      </c>
      <c r="D44" s="80">
        <v>2</v>
      </c>
      <c r="E44" s="81" t="s">
        <v>88</v>
      </c>
      <c r="F44" s="82"/>
      <c r="G44" s="83">
        <v>2</v>
      </c>
      <c r="H44" s="84"/>
      <c r="I44" s="72"/>
      <c r="J44" s="73">
        <v>2</v>
      </c>
      <c r="K44" s="74"/>
      <c r="L44" s="5"/>
    </row>
    <row r="45" spans="1:13">
      <c r="A45" s="23" t="s">
        <v>89</v>
      </c>
      <c r="B45" s="23" t="s">
        <v>90</v>
      </c>
      <c r="C45" s="79">
        <v>1</v>
      </c>
      <c r="D45" s="80">
        <v>4</v>
      </c>
      <c r="E45" s="81"/>
      <c r="F45" s="82"/>
      <c r="G45" s="83">
        <v>4</v>
      </c>
      <c r="H45" s="84"/>
      <c r="I45" s="72"/>
      <c r="J45" s="73">
        <v>4</v>
      </c>
      <c r="K45" s="74"/>
      <c r="L45" s="5"/>
      <c r="M45" s="5"/>
    </row>
    <row r="46" spans="1:13" ht="45">
      <c r="A46" s="23" t="s">
        <v>91</v>
      </c>
      <c r="B46" s="23" t="s">
        <v>92</v>
      </c>
      <c r="C46" s="79">
        <v>0.5</v>
      </c>
      <c r="D46" s="80">
        <v>6</v>
      </c>
      <c r="E46" s="81" t="s">
        <v>93</v>
      </c>
      <c r="F46" s="82"/>
      <c r="G46" s="83">
        <v>6</v>
      </c>
      <c r="H46" s="84"/>
      <c r="I46" s="72"/>
      <c r="J46" s="73">
        <v>6</v>
      </c>
      <c r="K46" s="74"/>
      <c r="L46" s="5"/>
      <c r="M46" s="5"/>
    </row>
    <row r="47" spans="1:13" ht="60">
      <c r="A47" s="23" t="s">
        <v>94</v>
      </c>
      <c r="B47" s="23" t="s">
        <v>95</v>
      </c>
      <c r="C47" s="79">
        <f>4/10</f>
        <v>0.4</v>
      </c>
      <c r="D47" s="80">
        <v>10</v>
      </c>
      <c r="E47" s="81" t="s">
        <v>96</v>
      </c>
      <c r="F47" s="82"/>
      <c r="G47" s="83">
        <v>10</v>
      </c>
      <c r="H47" s="84"/>
      <c r="I47" s="72"/>
      <c r="J47" s="73">
        <v>10</v>
      </c>
      <c r="K47" s="74"/>
      <c r="L47" s="5"/>
      <c r="M47" s="5"/>
    </row>
    <row r="48" spans="1:13" ht="120">
      <c r="A48" s="23" t="s">
        <v>97</v>
      </c>
      <c r="B48" s="23" t="s">
        <v>98</v>
      </c>
      <c r="C48" s="207">
        <f>3.5/6</f>
        <v>0.58333333333333337</v>
      </c>
      <c r="D48" s="80">
        <v>6</v>
      </c>
      <c r="E48" s="81" t="s">
        <v>99</v>
      </c>
      <c r="F48" s="82"/>
      <c r="G48" s="83">
        <v>6</v>
      </c>
      <c r="H48" s="84"/>
      <c r="I48" s="72"/>
      <c r="J48" s="73">
        <v>6</v>
      </c>
      <c r="K48" s="74"/>
      <c r="L48" s="5"/>
      <c r="M48" s="5"/>
    </row>
    <row r="49" spans="1:17">
      <c r="A49" s="13" t="s">
        <v>100</v>
      </c>
      <c r="B49" s="23" t="s">
        <v>101</v>
      </c>
      <c r="C49" s="79">
        <v>1</v>
      </c>
      <c r="D49" s="80">
        <v>3</v>
      </c>
      <c r="E49" s="81"/>
      <c r="F49" s="82"/>
      <c r="G49" s="83">
        <v>3</v>
      </c>
      <c r="H49" s="84"/>
      <c r="I49" s="72"/>
      <c r="J49" s="73">
        <v>3</v>
      </c>
      <c r="K49" s="74"/>
      <c r="L49" s="5"/>
      <c r="M49" s="5"/>
    </row>
    <row r="50" spans="1:17" s="30" customFormat="1" ht="15.75">
      <c r="A50" s="244" t="s">
        <v>24</v>
      </c>
      <c r="B50" s="245"/>
      <c r="C50" s="67">
        <f>SUMPRODUCT(C42:C49,D42:D49)</f>
        <v>21.5</v>
      </c>
      <c r="D50" s="54">
        <f>SUM(D42:D49)</f>
        <v>35</v>
      </c>
      <c r="E50" s="55"/>
      <c r="F50" s="66">
        <f>SUMPRODUCT(F42:F49,G42:G49)</f>
        <v>0</v>
      </c>
      <c r="G50" s="47">
        <f>SUM(G42:G49)</f>
        <v>35</v>
      </c>
      <c r="H50" s="48"/>
      <c r="I50" s="49">
        <f>SUMPRODUCT(I42:I49,J42:J49)</f>
        <v>0</v>
      </c>
      <c r="J50" s="50">
        <f>SUM(J42:J49)</f>
        <v>35</v>
      </c>
      <c r="K50" s="51"/>
      <c r="L50" s="52"/>
      <c r="M50" s="52"/>
      <c r="N50" s="40"/>
      <c r="O50" s="40"/>
      <c r="P50" s="40"/>
      <c r="Q50" s="40"/>
    </row>
    <row r="51" spans="1:17" ht="18.399999999999999" customHeight="1">
      <c r="A51" s="249" t="s">
        <v>102</v>
      </c>
      <c r="B51" s="249"/>
      <c r="C51" s="242" t="s">
        <v>17</v>
      </c>
      <c r="D51" s="243"/>
      <c r="E51" s="42" t="s">
        <v>18</v>
      </c>
      <c r="F51" s="242" t="s">
        <v>17</v>
      </c>
      <c r="G51" s="243"/>
      <c r="H51" s="42"/>
      <c r="I51" s="242" t="s">
        <v>17</v>
      </c>
      <c r="J51" s="243"/>
      <c r="K51" s="42"/>
      <c r="L51" s="8"/>
      <c r="M51" s="4"/>
    </row>
    <row r="52" spans="1:17">
      <c r="A52" s="29" t="s">
        <v>103</v>
      </c>
      <c r="B52" s="29" t="s">
        <v>104</v>
      </c>
      <c r="C52" s="75">
        <f>2/2</f>
        <v>1</v>
      </c>
      <c r="D52" s="76">
        <v>2</v>
      </c>
      <c r="E52" s="77" t="s">
        <v>105</v>
      </c>
      <c r="F52" s="78"/>
      <c r="G52" s="27">
        <v>2</v>
      </c>
      <c r="H52" s="28"/>
      <c r="I52" s="69"/>
      <c r="J52" s="70">
        <v>2</v>
      </c>
      <c r="K52" s="71"/>
      <c r="L52" s="5"/>
      <c r="M52" s="5"/>
    </row>
    <row r="53" spans="1:17" ht="30">
      <c r="A53" s="23" t="s">
        <v>106</v>
      </c>
      <c r="B53" s="23" t="s">
        <v>107</v>
      </c>
      <c r="C53" s="79">
        <f>2/2</f>
        <v>1</v>
      </c>
      <c r="D53" s="80">
        <v>2</v>
      </c>
      <c r="E53" s="81" t="s">
        <v>108</v>
      </c>
      <c r="F53" s="82"/>
      <c r="G53" s="83">
        <v>2</v>
      </c>
      <c r="H53" s="84"/>
      <c r="I53" s="72"/>
      <c r="J53" s="73">
        <v>2</v>
      </c>
      <c r="K53" s="74"/>
      <c r="L53" s="5"/>
      <c r="M53" s="5"/>
    </row>
    <row r="54" spans="1:17" ht="30">
      <c r="A54" s="23" t="s">
        <v>109</v>
      </c>
      <c r="B54" s="23" t="s">
        <v>110</v>
      </c>
      <c r="C54" s="79">
        <f>1/1</f>
        <v>1</v>
      </c>
      <c r="D54" s="80">
        <v>1</v>
      </c>
      <c r="E54" s="81"/>
      <c r="F54" s="82"/>
      <c r="G54" s="83">
        <v>1</v>
      </c>
      <c r="H54" s="84"/>
      <c r="I54" s="72"/>
      <c r="J54" s="73">
        <v>1</v>
      </c>
      <c r="K54" s="74"/>
      <c r="L54" s="5"/>
      <c r="M54" s="5"/>
    </row>
    <row r="55" spans="1:17" ht="60">
      <c r="A55" s="23" t="s">
        <v>111</v>
      </c>
      <c r="B55" s="23" t="s">
        <v>112</v>
      </c>
      <c r="C55" s="207">
        <f>(4-2.5)/4</f>
        <v>0.375</v>
      </c>
      <c r="D55" s="80">
        <v>4</v>
      </c>
      <c r="E55" s="81" t="s">
        <v>113</v>
      </c>
      <c r="F55" s="82"/>
      <c r="G55" s="83">
        <v>4</v>
      </c>
      <c r="H55" s="84"/>
      <c r="I55" s="72"/>
      <c r="J55" s="73">
        <v>4</v>
      </c>
      <c r="K55" s="74"/>
      <c r="L55" s="5"/>
      <c r="M55" s="5"/>
    </row>
    <row r="56" spans="1:17" ht="30">
      <c r="A56" s="23" t="s">
        <v>114</v>
      </c>
      <c r="B56" s="23" t="s">
        <v>115</v>
      </c>
      <c r="C56" s="79">
        <f>2/2</f>
        <v>1</v>
      </c>
      <c r="D56" s="80">
        <v>2</v>
      </c>
      <c r="E56" s="81"/>
      <c r="F56" s="82"/>
      <c r="G56" s="83">
        <v>2</v>
      </c>
      <c r="H56" s="84"/>
      <c r="I56" s="72"/>
      <c r="J56" s="73">
        <v>2</v>
      </c>
      <c r="K56" s="74"/>
      <c r="L56" s="6"/>
      <c r="M56" s="5"/>
    </row>
    <row r="57" spans="1:17" s="40" customFormat="1" ht="15.75">
      <c r="A57" s="244" t="s">
        <v>24</v>
      </c>
      <c r="B57" s="245"/>
      <c r="C57" s="53">
        <f>SUMPRODUCT(C52:C56,D52:D56)</f>
        <v>8.5</v>
      </c>
      <c r="D57" s="54">
        <f>SUM(D52:D56)</f>
        <v>11</v>
      </c>
      <c r="E57" s="55"/>
      <c r="F57" s="56">
        <f>SUMPRODUCT(F52:F56,G52:G56)</f>
        <v>0</v>
      </c>
      <c r="G57" s="57">
        <f>SUM(G52:G56)</f>
        <v>11</v>
      </c>
      <c r="H57" s="58"/>
      <c r="I57" s="49">
        <f>SUMPRODUCT(I52:I56,J52:J56)</f>
        <v>0</v>
      </c>
      <c r="J57" s="50">
        <f>SUM(J52:J56)</f>
        <v>11</v>
      </c>
      <c r="K57" s="51"/>
      <c r="L57" s="52"/>
      <c r="M57" s="52"/>
    </row>
    <row r="58" spans="1:17" ht="18.75" customHeight="1">
      <c r="A58" s="246" t="s">
        <v>2</v>
      </c>
      <c r="B58" s="247"/>
      <c r="C58" s="247"/>
      <c r="D58" s="247"/>
      <c r="E58" s="247"/>
      <c r="F58" s="247"/>
      <c r="G58" s="247"/>
      <c r="H58" s="247"/>
      <c r="I58" s="247"/>
      <c r="J58" s="247"/>
      <c r="K58" s="248"/>
      <c r="L58" s="4"/>
      <c r="M58" s="4"/>
    </row>
    <row r="59" spans="1:17" s="237" customFormat="1">
      <c r="A59" s="250" t="s">
        <v>116</v>
      </c>
      <c r="B59" s="251"/>
      <c r="C59" s="227">
        <f>C18+C23+C28+C34+C40+C50+C57+C11</f>
        <v>75.099999999999994</v>
      </c>
      <c r="D59" s="228">
        <f>D11+D18+D23+D28+D34+D40+D50+D57</f>
        <v>100</v>
      </c>
      <c r="E59" s="229"/>
      <c r="F59" s="230">
        <f>F18+F23+F28+F34+F40+F50+F57</f>
        <v>0</v>
      </c>
      <c r="G59" s="231">
        <f>G11+G18+G23+G28+G34+G40+G50+G57</f>
        <v>100</v>
      </c>
      <c r="H59" s="232"/>
      <c r="I59" s="233">
        <f>I18+I23+I28+I34+I40+I50+I57</f>
        <v>0</v>
      </c>
      <c r="J59" s="234">
        <f>J11+J18+J23+J28+J34+J40+J50+J57</f>
        <v>100</v>
      </c>
      <c r="K59" s="235"/>
      <c r="L59" s="236"/>
      <c r="M59" s="236"/>
    </row>
    <row r="60" spans="1:17" s="40" customFormat="1" ht="15.75">
      <c r="A60" s="252" t="s">
        <v>117</v>
      </c>
      <c r="B60" s="253"/>
      <c r="C60" s="254">
        <f>C59/D59</f>
        <v>0.75099999999999989</v>
      </c>
      <c r="D60" s="255"/>
      <c r="E60" s="256"/>
      <c r="F60" s="257">
        <f>F59/G59</f>
        <v>0</v>
      </c>
      <c r="G60" s="258"/>
      <c r="H60" s="259"/>
      <c r="I60" s="260">
        <f>I59/J59</f>
        <v>0</v>
      </c>
      <c r="J60" s="261"/>
      <c r="K60" s="262"/>
      <c r="L60" s="68"/>
      <c r="M60" s="68"/>
    </row>
  </sheetData>
  <mergeCells count="51">
    <mergeCell ref="A2:K2"/>
    <mergeCell ref="A4:K4"/>
    <mergeCell ref="I6:K6"/>
    <mergeCell ref="B6:B7"/>
    <mergeCell ref="A29:B29"/>
    <mergeCell ref="C29:D29"/>
    <mergeCell ref="F29:G29"/>
    <mergeCell ref="A19:B19"/>
    <mergeCell ref="A18:B18"/>
    <mergeCell ref="A23:B23"/>
    <mergeCell ref="C24:D24"/>
    <mergeCell ref="F24:G24"/>
    <mergeCell ref="I24:J24"/>
    <mergeCell ref="C12:D12"/>
    <mergeCell ref="F12:G12"/>
    <mergeCell ref="C8:D8"/>
    <mergeCell ref="A28:B28"/>
    <mergeCell ref="A35:B35"/>
    <mergeCell ref="N6:P6"/>
    <mergeCell ref="A6:A7"/>
    <mergeCell ref="C6:E6"/>
    <mergeCell ref="F6:H6"/>
    <mergeCell ref="F8:G8"/>
    <mergeCell ref="I8:J8"/>
    <mergeCell ref="I12:J12"/>
    <mergeCell ref="C19:D19"/>
    <mergeCell ref="F19:G19"/>
    <mergeCell ref="I19:J19"/>
    <mergeCell ref="A11:B11"/>
    <mergeCell ref="A12:B12"/>
    <mergeCell ref="A8:B8"/>
    <mergeCell ref="I29:J29"/>
    <mergeCell ref="A59:B59"/>
    <mergeCell ref="A60:B60"/>
    <mergeCell ref="C60:E60"/>
    <mergeCell ref="F60:H60"/>
    <mergeCell ref="I60:K60"/>
    <mergeCell ref="A58:K58"/>
    <mergeCell ref="C41:D41"/>
    <mergeCell ref="F41:G41"/>
    <mergeCell ref="I41:J41"/>
    <mergeCell ref="A51:B51"/>
    <mergeCell ref="C51:D51"/>
    <mergeCell ref="F51:G51"/>
    <mergeCell ref="I51:J51"/>
    <mergeCell ref="A50:B50"/>
    <mergeCell ref="C35:D35"/>
    <mergeCell ref="F35:G35"/>
    <mergeCell ref="A40:B40"/>
    <mergeCell ref="A34:B34"/>
    <mergeCell ref="A57:B57"/>
  </mergeCells>
  <dataValidations count="2">
    <dataValidation type="decimal" allowBlank="1" showInputMessage="1" showErrorMessage="1" sqref="L18 L23 L28 L34 L40 L50 L11 C9:C10 F9:F10 I9:I10 C13:C17 F13:F17 I13:I17 C20:C22 F20:F22 I20:I22 C25:C27 F25:F27 I25:I27 C30:C33 F30:F33 I30:I33 C36:C39 F36:F39 I36:I39 C42:C49 F42:F49 I42:I49 C52:C56 F52:F56 I52:I56" xr:uid="{4A0D4DC8-F6F9-4765-AB49-E4E0ACDB1361}">
      <formula1>0</formula1>
      <formula2>1</formula2>
    </dataValidation>
    <dataValidation type="decimal" allowBlank="1" showInputMessage="1" showErrorMessage="1" error="Les évaluations sont faites en terme de pourcentage. Veuillez entrer une valeur entre 0 et 1" sqref="L52:L56 L30:L33 L20:L22 L13:L17 L42:L49 L25:L27 L36:L39" xr:uid="{AAE14471-5DF0-44BC-98DF-F030213BD16C}">
      <formula1>0</formula1>
      <formula2>1</formula2>
    </dataValidation>
  </dataValidations>
  <pageMargins left="0.7" right="0.7" top="0.75" bottom="0.75" header="0.51180555555555496" footer="0.51180555555555496"/>
  <pageSetup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A54262-C76A-40FE-9AF3-642EF9B2EA00}">
  <sheetPr codeName="Sheet8"/>
  <dimension ref="A2:G54"/>
  <sheetViews>
    <sheetView topLeftCell="A12" workbookViewId="0">
      <selection activeCell="B15" sqref="B15"/>
    </sheetView>
  </sheetViews>
  <sheetFormatPr defaultColWidth="9.140625" defaultRowHeight="15"/>
  <cols>
    <col min="1" max="1" width="50.5703125" style="33" customWidth="1"/>
    <col min="2" max="2" width="9.28515625" style="33" bestFit="1" customWidth="1"/>
    <col min="3" max="3" width="9.140625" style="33"/>
    <col min="4" max="4" width="9.85546875" style="33" bestFit="1" customWidth="1"/>
    <col min="5" max="5" width="11" style="33" bestFit="1" customWidth="1"/>
    <col min="6" max="6" width="11" style="33" customWidth="1"/>
    <col min="7" max="7" width="132.5703125" style="33" customWidth="1"/>
    <col min="8" max="16384" width="9.140625" style="33"/>
  </cols>
  <sheetData>
    <row r="2" spans="1:7" ht="18.75">
      <c r="A2" s="283" t="s">
        <v>10</v>
      </c>
      <c r="B2" s="283"/>
      <c r="C2" s="283"/>
      <c r="D2" s="283"/>
      <c r="E2" s="283"/>
      <c r="F2" s="283"/>
      <c r="G2" s="283"/>
    </row>
    <row r="3" spans="1:7">
      <c r="A3" s="34"/>
      <c r="B3" s="34"/>
      <c r="C3" s="35"/>
      <c r="D3" s="35"/>
      <c r="E3" s="34"/>
      <c r="F3" s="34"/>
      <c r="G3" s="35"/>
    </row>
    <row r="4" spans="1:7" ht="18.75">
      <c r="A4" s="32" t="s">
        <v>118</v>
      </c>
      <c r="B4" s="32"/>
      <c r="C4" s="32"/>
      <c r="D4" s="32"/>
      <c r="E4" s="32"/>
      <c r="F4" s="32"/>
      <c r="G4" s="32"/>
    </row>
    <row r="5" spans="1:7" ht="15.75" thickBot="1"/>
    <row r="6" spans="1:7" ht="23.25">
      <c r="A6" s="287" t="s">
        <v>6</v>
      </c>
      <c r="B6" s="288"/>
      <c r="C6" s="288"/>
      <c r="D6" s="288"/>
      <c r="E6" s="288"/>
      <c r="F6" s="288"/>
      <c r="G6" s="289"/>
    </row>
    <row r="7" spans="1:7">
      <c r="A7" s="117" t="s">
        <v>119</v>
      </c>
      <c r="B7" s="118" t="s">
        <v>14</v>
      </c>
      <c r="C7" s="118" t="s">
        <v>120</v>
      </c>
      <c r="D7" s="118" t="s">
        <v>4</v>
      </c>
      <c r="E7" s="118" t="s">
        <v>121</v>
      </c>
      <c r="F7" s="118" t="s">
        <v>17</v>
      </c>
      <c r="G7" s="119" t="s">
        <v>15</v>
      </c>
    </row>
    <row r="8" spans="1:7">
      <c r="A8" s="120" t="s">
        <v>122</v>
      </c>
      <c r="B8" s="121">
        <v>1</v>
      </c>
      <c r="C8" s="121">
        <v>1</v>
      </c>
      <c r="D8" s="121">
        <v>4</v>
      </c>
      <c r="E8" s="121">
        <f t="shared" ref="E8:E17" si="0">B8*C8*D8</f>
        <v>4</v>
      </c>
      <c r="F8" s="121" t="s">
        <v>123</v>
      </c>
      <c r="G8" s="122"/>
    </row>
    <row r="9" spans="1:7" ht="150">
      <c r="A9" s="123" t="s">
        <v>124</v>
      </c>
      <c r="B9" s="239">
        <f>(8-3)/8</f>
        <v>0.625</v>
      </c>
      <c r="C9" s="124">
        <v>1</v>
      </c>
      <c r="D9" s="124">
        <v>8</v>
      </c>
      <c r="E9" s="124">
        <f t="shared" si="0"/>
        <v>5</v>
      </c>
      <c r="F9" s="124" t="s">
        <v>18</v>
      </c>
      <c r="G9" s="238" t="s">
        <v>125</v>
      </c>
    </row>
    <row r="10" spans="1:7" ht="120">
      <c r="A10" s="120" t="s">
        <v>126</v>
      </c>
      <c r="B10" s="121">
        <f>18/20</f>
        <v>0.9</v>
      </c>
      <c r="C10" s="121">
        <v>1</v>
      </c>
      <c r="D10" s="121">
        <v>20</v>
      </c>
      <c r="E10" s="121">
        <f t="shared" si="0"/>
        <v>18</v>
      </c>
      <c r="F10" s="121" t="s">
        <v>123</v>
      </c>
      <c r="G10" s="240" t="s">
        <v>127</v>
      </c>
    </row>
    <row r="11" spans="1:7" ht="165">
      <c r="A11" s="123" t="s">
        <v>128</v>
      </c>
      <c r="B11" s="124">
        <f>(10-2)/10</f>
        <v>0.8</v>
      </c>
      <c r="C11" s="124">
        <v>0.9</v>
      </c>
      <c r="D11" s="124">
        <v>10</v>
      </c>
      <c r="E11" s="124">
        <f t="shared" si="0"/>
        <v>7.2000000000000011</v>
      </c>
      <c r="F11" s="124" t="s">
        <v>18</v>
      </c>
      <c r="G11" s="238" t="s">
        <v>129</v>
      </c>
    </row>
    <row r="12" spans="1:7" ht="120">
      <c r="A12" s="120" t="s">
        <v>130</v>
      </c>
      <c r="B12" s="121">
        <f>1-0.05</f>
        <v>0.95</v>
      </c>
      <c r="C12" s="121">
        <v>1</v>
      </c>
      <c r="D12" s="121">
        <v>10</v>
      </c>
      <c r="E12" s="121">
        <f t="shared" si="0"/>
        <v>9.5</v>
      </c>
      <c r="F12" s="121" t="s">
        <v>41</v>
      </c>
      <c r="G12" s="240" t="s">
        <v>131</v>
      </c>
    </row>
    <row r="13" spans="1:7" ht="90">
      <c r="A13" s="120" t="s">
        <v>132</v>
      </c>
      <c r="B13" s="121">
        <f>1-0.05-0.1</f>
        <v>0.85</v>
      </c>
      <c r="C13" s="121">
        <v>0.95</v>
      </c>
      <c r="D13" s="121">
        <v>12</v>
      </c>
      <c r="E13" s="121">
        <f t="shared" si="0"/>
        <v>9.69</v>
      </c>
      <c r="F13" s="121" t="s">
        <v>41</v>
      </c>
      <c r="G13" s="240" t="s">
        <v>133</v>
      </c>
    </row>
    <row r="14" spans="1:7" ht="180">
      <c r="A14" s="123" t="s">
        <v>134</v>
      </c>
      <c r="B14" s="239">
        <f>(12-0.5)/12</f>
        <v>0.95833333333333337</v>
      </c>
      <c r="C14" s="124">
        <v>0.75</v>
      </c>
      <c r="D14" s="124">
        <v>12</v>
      </c>
      <c r="E14" s="239">
        <f t="shared" si="0"/>
        <v>8.625</v>
      </c>
      <c r="F14" s="124" t="s">
        <v>18</v>
      </c>
      <c r="G14" s="238" t="s">
        <v>135</v>
      </c>
    </row>
    <row r="15" spans="1:7" ht="45">
      <c r="A15" s="120" t="s">
        <v>136</v>
      </c>
      <c r="B15" s="121">
        <f>8.5/10</f>
        <v>0.85</v>
      </c>
      <c r="C15" s="121">
        <v>1</v>
      </c>
      <c r="D15" s="121">
        <v>10</v>
      </c>
      <c r="E15" s="121">
        <f t="shared" si="0"/>
        <v>8.5</v>
      </c>
      <c r="F15" s="121" t="s">
        <v>123</v>
      </c>
      <c r="G15" s="240" t="s">
        <v>137</v>
      </c>
    </row>
    <row r="16" spans="1:7" ht="60">
      <c r="A16" s="123" t="s">
        <v>138</v>
      </c>
      <c r="B16" s="124">
        <f>1-0.1</f>
        <v>0.9</v>
      </c>
      <c r="C16" s="124">
        <v>1</v>
      </c>
      <c r="D16" s="124">
        <v>8</v>
      </c>
      <c r="E16" s="124">
        <f t="shared" si="0"/>
        <v>7.2</v>
      </c>
      <c r="F16" s="124" t="s">
        <v>41</v>
      </c>
      <c r="G16" s="238" t="s">
        <v>139</v>
      </c>
    </row>
    <row r="17" spans="1:7" ht="60">
      <c r="A17" s="125" t="s">
        <v>140</v>
      </c>
      <c r="B17" s="126">
        <f>1-0.1-0.05</f>
        <v>0.85</v>
      </c>
      <c r="C17" s="126">
        <v>1</v>
      </c>
      <c r="D17" s="126">
        <v>6</v>
      </c>
      <c r="E17" s="126">
        <f t="shared" si="0"/>
        <v>5.0999999999999996</v>
      </c>
      <c r="F17" s="126" t="s">
        <v>41</v>
      </c>
      <c r="G17" s="241" t="s">
        <v>141</v>
      </c>
    </row>
    <row r="18" spans="1:7">
      <c r="A18" s="127" t="s">
        <v>142</v>
      </c>
      <c r="B18" s="290"/>
      <c r="C18" s="290"/>
      <c r="D18" s="128">
        <f>SUM(D8:D17)</f>
        <v>100</v>
      </c>
      <c r="E18" s="129">
        <f>(SUM(E8:E17)+E20+E21)/D18</f>
        <v>0.82814999999999994</v>
      </c>
      <c r="F18" s="129"/>
      <c r="G18" s="130"/>
    </row>
    <row r="19" spans="1:7">
      <c r="A19" s="131" t="s">
        <v>143</v>
      </c>
      <c r="B19" s="132" t="s">
        <v>14</v>
      </c>
      <c r="C19" s="132"/>
      <c r="D19" s="132" t="s">
        <v>4</v>
      </c>
      <c r="E19" s="133" t="s">
        <v>121</v>
      </c>
      <c r="F19" s="133"/>
      <c r="G19" s="134" t="s">
        <v>15</v>
      </c>
    </row>
    <row r="20" spans="1:7">
      <c r="A20" s="135" t="s">
        <v>144</v>
      </c>
      <c r="B20" s="136">
        <v>0</v>
      </c>
      <c r="C20" s="136"/>
      <c r="D20" s="137">
        <v>-10</v>
      </c>
      <c r="E20" s="136">
        <f>B20*D20</f>
        <v>0</v>
      </c>
      <c r="F20" s="136"/>
      <c r="G20" s="138"/>
    </row>
    <row r="21" spans="1:7">
      <c r="A21" s="139" t="s">
        <v>145</v>
      </c>
      <c r="B21" s="140">
        <v>0</v>
      </c>
      <c r="C21" s="140"/>
      <c r="D21" s="141">
        <v>-15</v>
      </c>
      <c r="E21" s="140">
        <f>B21*D21</f>
        <v>0</v>
      </c>
      <c r="F21" s="140"/>
      <c r="G21" s="142"/>
    </row>
    <row r="22" spans="1:7" ht="23.25">
      <c r="A22" s="291" t="s">
        <v>7</v>
      </c>
      <c r="B22" s="292"/>
      <c r="C22" s="292"/>
      <c r="D22" s="292"/>
      <c r="E22" s="292"/>
      <c r="F22" s="292"/>
      <c r="G22" s="293"/>
    </row>
    <row r="23" spans="1:7">
      <c r="A23" s="143" t="s">
        <v>119</v>
      </c>
      <c r="B23" s="144" t="s">
        <v>14</v>
      </c>
      <c r="C23" s="144" t="s">
        <v>120</v>
      </c>
      <c r="D23" s="144" t="s">
        <v>4</v>
      </c>
      <c r="E23" s="144" t="s">
        <v>121</v>
      </c>
      <c r="F23" s="144" t="s">
        <v>17</v>
      </c>
      <c r="G23" s="145" t="s">
        <v>15</v>
      </c>
    </row>
    <row r="24" spans="1:7">
      <c r="A24" s="146" t="s">
        <v>146</v>
      </c>
      <c r="B24" s="147">
        <v>0</v>
      </c>
      <c r="C24" s="147">
        <v>0</v>
      </c>
      <c r="D24" s="147">
        <v>20</v>
      </c>
      <c r="E24" s="147">
        <f>B24*C24*D24</f>
        <v>0</v>
      </c>
      <c r="F24" s="147"/>
      <c r="G24" s="148"/>
    </row>
    <row r="25" spans="1:7">
      <c r="A25" s="149" t="s">
        <v>147</v>
      </c>
      <c r="B25" s="150">
        <v>0</v>
      </c>
      <c r="C25" s="150">
        <v>0</v>
      </c>
      <c r="D25" s="150">
        <v>6</v>
      </c>
      <c r="E25" s="150">
        <f t="shared" ref="E25:E33" si="1">B25*C25*D25</f>
        <v>0</v>
      </c>
      <c r="F25" s="150"/>
      <c r="G25" s="151"/>
    </row>
    <row r="26" spans="1:7">
      <c r="A26" s="146" t="s">
        <v>148</v>
      </c>
      <c r="B26" s="147">
        <v>0</v>
      </c>
      <c r="C26" s="147">
        <v>0</v>
      </c>
      <c r="D26" s="147">
        <v>12</v>
      </c>
      <c r="E26" s="147">
        <f t="shared" si="1"/>
        <v>0</v>
      </c>
      <c r="F26" s="147"/>
      <c r="G26" s="148"/>
    </row>
    <row r="27" spans="1:7">
      <c r="A27" s="149" t="s">
        <v>149</v>
      </c>
      <c r="B27" s="150">
        <v>0</v>
      </c>
      <c r="C27" s="150">
        <v>0</v>
      </c>
      <c r="D27" s="150">
        <v>8</v>
      </c>
      <c r="E27" s="150">
        <f t="shared" si="1"/>
        <v>0</v>
      </c>
      <c r="F27" s="150"/>
      <c r="G27" s="151"/>
    </row>
    <row r="28" spans="1:7">
      <c r="A28" s="146" t="s">
        <v>150</v>
      </c>
      <c r="B28" s="147">
        <v>0</v>
      </c>
      <c r="C28" s="147">
        <v>0</v>
      </c>
      <c r="D28" s="147">
        <v>6</v>
      </c>
      <c r="E28" s="147">
        <f t="shared" si="1"/>
        <v>0</v>
      </c>
      <c r="F28" s="147"/>
      <c r="G28" s="148"/>
    </row>
    <row r="29" spans="1:7">
      <c r="A29" s="149" t="s">
        <v>151</v>
      </c>
      <c r="B29" s="150">
        <v>0</v>
      </c>
      <c r="C29" s="150">
        <v>0</v>
      </c>
      <c r="D29" s="150">
        <v>14</v>
      </c>
      <c r="E29" s="150">
        <f t="shared" si="1"/>
        <v>0</v>
      </c>
      <c r="F29" s="150"/>
      <c r="G29" s="151"/>
    </row>
    <row r="30" spans="1:7">
      <c r="A30" s="146" t="s">
        <v>152</v>
      </c>
      <c r="B30" s="147">
        <v>0</v>
      </c>
      <c r="C30" s="147">
        <v>0</v>
      </c>
      <c r="D30" s="147">
        <v>12</v>
      </c>
      <c r="E30" s="147">
        <f t="shared" si="1"/>
        <v>0</v>
      </c>
      <c r="F30" s="147"/>
      <c r="G30" s="148"/>
    </row>
    <row r="31" spans="1:7">
      <c r="A31" s="149" t="s">
        <v>153</v>
      </c>
      <c r="B31" s="150">
        <v>0</v>
      </c>
      <c r="C31" s="150">
        <v>0</v>
      </c>
      <c r="D31" s="150">
        <v>4</v>
      </c>
      <c r="E31" s="150">
        <f t="shared" si="1"/>
        <v>0</v>
      </c>
      <c r="F31" s="150"/>
      <c r="G31" s="151"/>
    </row>
    <row r="32" spans="1:7">
      <c r="A32" s="146" t="s">
        <v>154</v>
      </c>
      <c r="B32" s="147">
        <v>0</v>
      </c>
      <c r="C32" s="147">
        <v>0</v>
      </c>
      <c r="D32" s="147">
        <v>10</v>
      </c>
      <c r="E32" s="147">
        <f t="shared" si="1"/>
        <v>0</v>
      </c>
      <c r="F32" s="147"/>
      <c r="G32" s="148"/>
    </row>
    <row r="33" spans="1:7">
      <c r="A33" s="152" t="s">
        <v>155</v>
      </c>
      <c r="B33" s="153">
        <v>0</v>
      </c>
      <c r="C33" s="153">
        <v>0</v>
      </c>
      <c r="D33" s="153">
        <v>8</v>
      </c>
      <c r="E33" s="153">
        <f t="shared" si="1"/>
        <v>0</v>
      </c>
      <c r="F33" s="153"/>
      <c r="G33" s="154"/>
    </row>
    <row r="34" spans="1:7">
      <c r="A34" s="155" t="s">
        <v>142</v>
      </c>
      <c r="B34" s="156"/>
      <c r="C34" s="156"/>
      <c r="D34" s="156">
        <f>SUM(D24:D33)</f>
        <v>100</v>
      </c>
      <c r="E34" s="157">
        <f>(SUM(E24:E33) + E36+E37+E38)/D34</f>
        <v>0</v>
      </c>
      <c r="F34" s="157"/>
      <c r="G34" s="158"/>
    </row>
    <row r="35" spans="1:7">
      <c r="A35" s="159" t="s">
        <v>143</v>
      </c>
      <c r="B35" s="160" t="s">
        <v>14</v>
      </c>
      <c r="C35" s="160"/>
      <c r="D35" s="160" t="s">
        <v>4</v>
      </c>
      <c r="E35" s="161" t="s">
        <v>121</v>
      </c>
      <c r="F35" s="161"/>
      <c r="G35" s="162" t="s">
        <v>15</v>
      </c>
    </row>
    <row r="36" spans="1:7">
      <c r="A36" s="163" t="s">
        <v>144</v>
      </c>
      <c r="B36" s="164">
        <v>0</v>
      </c>
      <c r="C36" s="164"/>
      <c r="D36" s="165">
        <v>-10</v>
      </c>
      <c r="E36" s="164">
        <f>B36*D36</f>
        <v>0</v>
      </c>
      <c r="F36" s="164"/>
      <c r="G36" s="166"/>
    </row>
    <row r="37" spans="1:7">
      <c r="A37" s="167" t="s">
        <v>156</v>
      </c>
      <c r="B37" s="168">
        <v>0</v>
      </c>
      <c r="C37" s="168"/>
      <c r="D37" s="169">
        <v>-15</v>
      </c>
      <c r="E37" s="168">
        <f>B37*D37</f>
        <v>0</v>
      </c>
      <c r="F37" s="168"/>
      <c r="G37" s="170"/>
    </row>
    <row r="38" spans="1:7">
      <c r="A38" s="171" t="s">
        <v>157</v>
      </c>
      <c r="B38" s="172">
        <v>0</v>
      </c>
      <c r="C38" s="172"/>
      <c r="D38" s="173">
        <v>-5</v>
      </c>
      <c r="E38" s="172">
        <f>B38*D38</f>
        <v>0</v>
      </c>
      <c r="F38" s="172"/>
      <c r="G38" s="174"/>
    </row>
    <row r="39" spans="1:7" ht="23.25">
      <c r="A39" s="284" t="s">
        <v>8</v>
      </c>
      <c r="B39" s="285"/>
      <c r="C39" s="285"/>
      <c r="D39" s="285"/>
      <c r="E39" s="285"/>
      <c r="F39" s="285"/>
      <c r="G39" s="286"/>
    </row>
    <row r="40" spans="1:7">
      <c r="A40" s="175" t="s">
        <v>119</v>
      </c>
      <c r="B40" s="176" t="s">
        <v>14</v>
      </c>
      <c r="C40" s="176" t="s">
        <v>120</v>
      </c>
      <c r="D40" s="176" t="s">
        <v>4</v>
      </c>
      <c r="E40" s="176" t="s">
        <v>121</v>
      </c>
      <c r="F40" s="176" t="s">
        <v>17</v>
      </c>
      <c r="G40" s="177" t="s">
        <v>15</v>
      </c>
    </row>
    <row r="41" spans="1:7">
      <c r="A41" s="178" t="s">
        <v>158</v>
      </c>
      <c r="B41" s="179">
        <v>0</v>
      </c>
      <c r="C41" s="179">
        <v>0</v>
      </c>
      <c r="D41" s="179">
        <v>16</v>
      </c>
      <c r="E41" s="179">
        <f t="shared" ref="E41:E49" si="2">B41*C41*D41</f>
        <v>0</v>
      </c>
      <c r="F41" s="179"/>
      <c r="G41" s="180"/>
    </row>
    <row r="42" spans="1:7">
      <c r="A42" s="181" t="s">
        <v>159</v>
      </c>
      <c r="B42" s="182">
        <v>0</v>
      </c>
      <c r="C42" s="182">
        <v>0</v>
      </c>
      <c r="D42" s="182">
        <v>16</v>
      </c>
      <c r="E42" s="182">
        <f t="shared" si="2"/>
        <v>0</v>
      </c>
      <c r="F42" s="182"/>
      <c r="G42" s="183"/>
    </row>
    <row r="43" spans="1:7">
      <c r="A43" s="178" t="s">
        <v>160</v>
      </c>
      <c r="B43" s="179">
        <v>0</v>
      </c>
      <c r="C43" s="179">
        <v>0</v>
      </c>
      <c r="D43" s="179">
        <v>15</v>
      </c>
      <c r="E43" s="179">
        <f t="shared" si="2"/>
        <v>0</v>
      </c>
      <c r="F43" s="179"/>
      <c r="G43" s="180"/>
    </row>
    <row r="44" spans="1:7">
      <c r="A44" s="181" t="s">
        <v>161</v>
      </c>
      <c r="B44" s="182">
        <v>0</v>
      </c>
      <c r="C44" s="182">
        <v>0</v>
      </c>
      <c r="D44" s="182">
        <v>15</v>
      </c>
      <c r="E44" s="182">
        <f t="shared" si="2"/>
        <v>0</v>
      </c>
      <c r="F44" s="182"/>
      <c r="G44" s="183"/>
    </row>
    <row r="45" spans="1:7">
      <c r="A45" s="178" t="s">
        <v>162</v>
      </c>
      <c r="B45" s="179">
        <v>0</v>
      </c>
      <c r="C45" s="179">
        <v>0</v>
      </c>
      <c r="D45" s="179">
        <v>10</v>
      </c>
      <c r="E45" s="179">
        <f t="shared" si="2"/>
        <v>0</v>
      </c>
      <c r="F45" s="179"/>
      <c r="G45" s="180"/>
    </row>
    <row r="46" spans="1:7">
      <c r="A46" s="181" t="s">
        <v>163</v>
      </c>
      <c r="B46" s="182">
        <v>0</v>
      </c>
      <c r="C46" s="182">
        <v>0</v>
      </c>
      <c r="D46" s="182">
        <v>8</v>
      </c>
      <c r="E46" s="182">
        <f t="shared" si="2"/>
        <v>0</v>
      </c>
      <c r="F46" s="182"/>
      <c r="G46" s="183"/>
    </row>
    <row r="47" spans="1:7">
      <c r="A47" s="178" t="s">
        <v>164</v>
      </c>
      <c r="B47" s="179">
        <v>0</v>
      </c>
      <c r="C47" s="179">
        <v>0</v>
      </c>
      <c r="D47" s="179">
        <v>8</v>
      </c>
      <c r="E47" s="179">
        <f t="shared" si="2"/>
        <v>0</v>
      </c>
      <c r="F47" s="179"/>
      <c r="G47" s="180"/>
    </row>
    <row r="48" spans="1:7">
      <c r="A48" s="181" t="s">
        <v>165</v>
      </c>
      <c r="B48" s="182">
        <v>0</v>
      </c>
      <c r="C48" s="182">
        <v>0</v>
      </c>
      <c r="D48" s="182">
        <v>8</v>
      </c>
      <c r="E48" s="182">
        <f t="shared" si="2"/>
        <v>0</v>
      </c>
      <c r="F48" s="182"/>
      <c r="G48" s="183"/>
    </row>
    <row r="49" spans="1:7">
      <c r="A49" s="184" t="s">
        <v>166</v>
      </c>
      <c r="B49" s="185">
        <v>0</v>
      </c>
      <c r="C49" s="185">
        <v>0</v>
      </c>
      <c r="D49" s="185">
        <v>4</v>
      </c>
      <c r="E49" s="185">
        <f t="shared" si="2"/>
        <v>0</v>
      </c>
      <c r="F49" s="185"/>
      <c r="G49" s="186"/>
    </row>
    <row r="50" spans="1:7">
      <c r="A50" s="187" t="s">
        <v>142</v>
      </c>
      <c r="B50" s="188"/>
      <c r="C50" s="188"/>
      <c r="D50" s="188">
        <f>SUM(D41:D49)</f>
        <v>100</v>
      </c>
      <c r="E50" s="189">
        <f>(SUM(E41:E49) +E52+E53+E54)/D50</f>
        <v>0</v>
      </c>
      <c r="F50" s="189"/>
      <c r="G50" s="190"/>
    </row>
    <row r="51" spans="1:7">
      <c r="A51" s="191" t="s">
        <v>143</v>
      </c>
      <c r="B51" s="192" t="s">
        <v>14</v>
      </c>
      <c r="C51" s="192"/>
      <c r="D51" s="192" t="s">
        <v>4</v>
      </c>
      <c r="E51" s="193" t="s">
        <v>121</v>
      </c>
      <c r="F51" s="193"/>
      <c r="G51" s="194" t="s">
        <v>15</v>
      </c>
    </row>
    <row r="52" spans="1:7">
      <c r="A52" s="195" t="s">
        <v>144</v>
      </c>
      <c r="B52" s="196">
        <v>0</v>
      </c>
      <c r="C52" s="196"/>
      <c r="D52" s="197">
        <v>-10</v>
      </c>
      <c r="E52" s="196">
        <f>B52*D52</f>
        <v>0</v>
      </c>
      <c r="F52" s="196"/>
      <c r="G52" s="198"/>
    </row>
    <row r="53" spans="1:7">
      <c r="A53" s="199" t="s">
        <v>167</v>
      </c>
      <c r="B53" s="200">
        <v>0</v>
      </c>
      <c r="C53" s="200"/>
      <c r="D53" s="201">
        <v>-15</v>
      </c>
      <c r="E53" s="200">
        <f>B53*D53</f>
        <v>0</v>
      </c>
      <c r="F53" s="200"/>
      <c r="G53" s="202"/>
    </row>
    <row r="54" spans="1:7">
      <c r="A54" s="203" t="s">
        <v>157</v>
      </c>
      <c r="B54" s="204">
        <v>0</v>
      </c>
      <c r="C54" s="204"/>
      <c r="D54" s="205">
        <v>-5</v>
      </c>
      <c r="E54" s="204">
        <f>B54*D54</f>
        <v>0</v>
      </c>
      <c r="F54" s="204"/>
      <c r="G54" s="206"/>
    </row>
  </sheetData>
  <mergeCells count="5">
    <mergeCell ref="A2:G2"/>
    <mergeCell ref="A39:G39"/>
    <mergeCell ref="A6:G6"/>
    <mergeCell ref="B18:C18"/>
    <mergeCell ref="A22:G22"/>
  </mergeCells>
  <dataValidations count="3">
    <dataValidation type="decimal" allowBlank="1" showInputMessage="1" showErrorMessage="1" sqref="E21:F21 B36:B38 B20:B21 B8:B18 B24:B33 B41:B49 B52:B54 C12:C13" xr:uid="{CC44C972-8B8F-4678-BAEB-D51FFB0200E2}">
      <formula1>0</formula1>
      <formula2>1</formula2>
    </dataValidation>
    <dataValidation type="list" allowBlank="1" showInputMessage="1" showErrorMessage="1" sqref="C20 C41:C49 C8:C10 C14:C17" xr:uid="{DCFB5783-098F-4837-84E1-A329359B138C}">
      <formula1>"0,0.25,0.50,0.75,1"</formula1>
    </dataValidation>
    <dataValidation type="whole" allowBlank="1" showInputMessage="1" showErrorMessage="1" sqref="E53:F53 E37:F37" xr:uid="{301E7E41-CD71-4A91-B881-91EF87706901}">
      <formula1>0</formula1>
      <formula2>1</formula2>
    </dataValidation>
  </dataValidations>
  <pageMargins left="0.7" right="0.7" top="0.75" bottom="0.75" header="0.3" footer="0.3"/>
  <pageSetup paperSize="9" orientation="portrait" horizontalDpi="0"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B41E0342602C49449CD93109DBCAB8C5" ma:contentTypeVersion="2" ma:contentTypeDescription="Create a new document." ma:contentTypeScope="" ma:versionID="4cab946e3812a26735e8b0dc00d59aca">
  <xsd:schema xmlns:xsd="http://www.w3.org/2001/XMLSchema" xmlns:xs="http://www.w3.org/2001/XMLSchema" xmlns:p="http://schemas.microsoft.com/office/2006/metadata/properties" xmlns:ns2="d3ea4e87-b30d-4ccc-9564-7710f23c54f0" targetNamespace="http://schemas.microsoft.com/office/2006/metadata/properties" ma:root="true" ma:fieldsID="afa808ced5dc9827eedaaa69eb8b35dd" ns2:_="">
    <xsd:import namespace="d3ea4e87-b30d-4ccc-9564-7710f23c54f0"/>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3ea4e87-b30d-4ccc-9564-7710f23c54f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F62C71A-5318-410B-8440-006B73523578}"/>
</file>

<file path=customXml/itemProps2.xml><?xml version="1.0" encoding="utf-8"?>
<ds:datastoreItem xmlns:ds="http://schemas.openxmlformats.org/officeDocument/2006/customXml" ds:itemID="{6F1A1E89-A0AE-4DED-85B2-2445C39C0F55}"/>
</file>

<file path=customXml/itemProps3.xml><?xml version="1.0" encoding="utf-8"?>
<ds:datastoreItem xmlns:ds="http://schemas.openxmlformats.org/officeDocument/2006/customXml" ds:itemID="{CD1971BE-1E76-44E5-BF52-2DB1BB889C58}"/>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Emilio</dc:creator>
  <cp:keywords/>
  <dc:description/>
  <cp:lastModifiedBy>Nabil Dabouz</cp:lastModifiedBy>
  <cp:revision>1</cp:revision>
  <dcterms:created xsi:type="dcterms:W3CDTF">2006-09-16T00:00:00Z</dcterms:created>
  <dcterms:modified xsi:type="dcterms:W3CDTF">2022-03-08T05:26:15Z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y fmtid="{D5CDD505-2E9C-101B-9397-08002B2CF9AE}" pid="8" name="ContentTypeId">
    <vt:lpwstr>0x010100B41E0342602C49449CD93109DBCAB8C5</vt:lpwstr>
  </property>
</Properties>
</file>