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3059859_student_uwa_edu_au/Documents/UWA/05. Year 5/Semester 1/GENG5511 MPE Engineering Research Project/Project/Research_Project/GENG5511_Thesis/data/"/>
    </mc:Choice>
  </mc:AlternateContent>
  <xr:revisionPtr revIDLastSave="3" documentId="13_ncr:1_{060EA6EB-48C3-4C8C-B8FC-FC5538EDE0F0}" xr6:coauthVersionLast="47" xr6:coauthVersionMax="47" xr10:uidLastSave="{83A5E4F4-004E-4490-A4B4-A4493B04A87E}"/>
  <bookViews>
    <workbookView xWindow="28680" yWindow="-120" windowWidth="29040" windowHeight="15720" activeTab="1" xr2:uid="{D2387238-53A3-4A17-9D79-2E69E5C54C86}"/>
  </bookViews>
  <sheets>
    <sheet name="cell volume" sheetId="1" r:id="rId1"/>
    <sheet name="thermal expansion coefficient" sheetId="5" r:id="rId2"/>
    <sheet name="compressibility_bulk modulus" sheetId="4" r:id="rId3"/>
    <sheet name="heat capacity" sheetId="2" r:id="rId4"/>
    <sheet name="sublimation" sheetId="7" r:id="rId5"/>
    <sheet name="melting" sheetId="8" r:id="rId6"/>
    <sheet name="heat of sublimation" sheetId="6" r:id="rId7"/>
    <sheet name="heat of fusion" sheetId="9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G5" i="5"/>
  <c r="F34" i="6"/>
  <c r="G538" i="7"/>
  <c r="H542" i="7" l="1"/>
  <c r="G542" i="7" s="1"/>
  <c r="F542" i="7"/>
  <c r="H541" i="7"/>
  <c r="G541" i="7" s="1"/>
  <c r="F541" i="7"/>
  <c r="H540" i="7"/>
  <c r="G540" i="7" s="1"/>
  <c r="F540" i="7"/>
  <c r="C540" i="7"/>
  <c r="C541" i="7"/>
  <c r="C542" i="7"/>
  <c r="F539" i="7"/>
  <c r="C539" i="7"/>
  <c r="H539" i="7"/>
  <c r="G539" i="7" s="1"/>
  <c r="C538" i="7"/>
  <c r="F538" i="7" s="1"/>
  <c r="H538" i="7"/>
  <c r="H537" i="7"/>
  <c r="G537" i="7" s="1"/>
  <c r="H536" i="7"/>
  <c r="G536" i="7" s="1"/>
  <c r="H535" i="7"/>
  <c r="G535" i="7" s="1"/>
  <c r="H534" i="7"/>
  <c r="G534" i="7" s="1"/>
  <c r="H533" i="7"/>
  <c r="G533" i="7" s="1"/>
  <c r="H528" i="7"/>
  <c r="G528" i="7" s="1"/>
  <c r="H529" i="7"/>
  <c r="G529" i="7" s="1"/>
  <c r="H530" i="7"/>
  <c r="G530" i="7" s="1"/>
  <c r="H531" i="7"/>
  <c r="G531" i="7" s="1"/>
  <c r="G532" i="7"/>
  <c r="H532" i="7"/>
  <c r="H527" i="7"/>
  <c r="G527" i="7" s="1"/>
  <c r="H526" i="7"/>
  <c r="G526" i="7" s="1"/>
  <c r="H525" i="7"/>
  <c r="G525" i="7" s="1"/>
  <c r="F33" i="6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4" i="6"/>
  <c r="G38" i="9"/>
  <c r="G39" i="9"/>
  <c r="G40" i="9"/>
  <c r="G37" i="9"/>
  <c r="J109" i="4"/>
  <c r="K109" i="4" s="1"/>
  <c r="F109" i="4" s="1"/>
  <c r="J110" i="4"/>
  <c r="K110" i="4" s="1"/>
  <c r="F110" i="4" s="1"/>
  <c r="J111" i="4"/>
  <c r="K111" i="4" s="1"/>
  <c r="F111" i="4" s="1"/>
  <c r="J112" i="4"/>
  <c r="K112" i="4" s="1"/>
  <c r="F112" i="4" s="1"/>
  <c r="J113" i="4"/>
  <c r="K113" i="4" s="1"/>
  <c r="F113" i="4" s="1"/>
  <c r="J114" i="4"/>
  <c r="K114" i="4" s="1"/>
  <c r="F114" i="4" s="1"/>
  <c r="J115" i="4"/>
  <c r="K115" i="4" s="1"/>
  <c r="F115" i="4" s="1"/>
  <c r="J116" i="4"/>
  <c r="K116" i="4" s="1"/>
  <c r="F116" i="4" s="1"/>
  <c r="J117" i="4"/>
  <c r="K117" i="4" s="1"/>
  <c r="F117" i="4" s="1"/>
  <c r="J118" i="4"/>
  <c r="K118" i="4" s="1"/>
  <c r="F118" i="4" s="1"/>
  <c r="J119" i="4"/>
  <c r="K119" i="4" s="1"/>
  <c r="F119" i="4" s="1"/>
  <c r="J120" i="4"/>
  <c r="K120" i="4" s="1"/>
  <c r="F120" i="4" s="1"/>
  <c r="J121" i="4"/>
  <c r="K121" i="4" s="1"/>
  <c r="F121" i="4" s="1"/>
  <c r="J122" i="4"/>
  <c r="K122" i="4" s="1"/>
  <c r="F122" i="4" s="1"/>
  <c r="J123" i="4"/>
  <c r="K123" i="4" s="1"/>
  <c r="F123" i="4" s="1"/>
  <c r="J124" i="4"/>
  <c r="K124" i="4" s="1"/>
  <c r="F124" i="4" s="1"/>
  <c r="J125" i="4"/>
  <c r="K125" i="4" s="1"/>
  <c r="F125" i="4" s="1"/>
  <c r="J126" i="4"/>
  <c r="K126" i="4" s="1"/>
  <c r="F126" i="4" s="1"/>
  <c r="J127" i="4"/>
  <c r="K127" i="4" s="1"/>
  <c r="F127" i="4" s="1"/>
  <c r="J128" i="4"/>
  <c r="K128" i="4" s="1"/>
  <c r="F128" i="4" s="1"/>
  <c r="J129" i="4"/>
  <c r="K129" i="4" s="1"/>
  <c r="F129" i="4" s="1"/>
  <c r="J130" i="4"/>
  <c r="K130" i="4" s="1"/>
  <c r="F130" i="4" s="1"/>
  <c r="J131" i="4"/>
  <c r="K131" i="4" s="1"/>
  <c r="F131" i="4" s="1"/>
  <c r="J132" i="4"/>
  <c r="K132" i="4" s="1"/>
  <c r="F132" i="4" s="1"/>
  <c r="J133" i="4"/>
  <c r="K133" i="4" s="1"/>
  <c r="F133" i="4" s="1"/>
  <c r="J134" i="4"/>
  <c r="K134" i="4" s="1"/>
  <c r="F134" i="4" s="1"/>
  <c r="J135" i="4"/>
  <c r="K135" i="4" s="1"/>
  <c r="F135" i="4" s="1"/>
  <c r="J108" i="4"/>
  <c r="K108" i="4" s="1"/>
  <c r="F108" i="4" s="1"/>
  <c r="J38" i="4"/>
  <c r="T72" i="4"/>
  <c r="T73" i="4"/>
  <c r="T74" i="4"/>
  <c r="T75" i="4"/>
  <c r="T76" i="4"/>
  <c r="T77" i="4"/>
  <c r="T78" i="4"/>
  <c r="T79" i="4"/>
  <c r="T71" i="4"/>
  <c r="F100" i="4"/>
  <c r="F101" i="4"/>
  <c r="F102" i="4"/>
  <c r="F103" i="4"/>
  <c r="F104" i="4"/>
  <c r="F105" i="4"/>
  <c r="F106" i="4"/>
  <c r="F107" i="4"/>
  <c r="F99" i="4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54" i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54" i="1"/>
  <c r="N554" i="1" s="1"/>
  <c r="G28" i="6"/>
  <c r="G29" i="6"/>
  <c r="G30" i="6"/>
  <c r="G25" i="6"/>
  <c r="G26" i="6"/>
  <c r="G27" i="6"/>
  <c r="G24" i="6"/>
  <c r="G241" i="8"/>
  <c r="G242" i="8"/>
  <c r="G243" i="8"/>
  <c r="G244" i="8"/>
  <c r="G245" i="8"/>
  <c r="G246" i="8"/>
  <c r="G247" i="8"/>
  <c r="G248" i="8"/>
  <c r="G249" i="8"/>
  <c r="G250" i="8"/>
  <c r="G240" i="8"/>
  <c r="F1" i="8"/>
  <c r="T14" i="4" l="1"/>
  <c r="T15" i="4"/>
  <c r="T16" i="4"/>
  <c r="T17" i="4"/>
  <c r="T18" i="4"/>
  <c r="T19" i="4"/>
  <c r="T20" i="4"/>
  <c r="T21" i="4"/>
  <c r="T22" i="4"/>
  <c r="F269" i="1" l="1"/>
  <c r="F266" i="1"/>
  <c r="F256" i="1"/>
  <c r="F258" i="1"/>
  <c r="F260" i="1"/>
  <c r="F261" i="1"/>
  <c r="F262" i="1"/>
  <c r="F263" i="1"/>
  <c r="F264" i="1"/>
  <c r="F255" i="1"/>
  <c r="I192" i="1"/>
  <c r="N192" i="1" s="1"/>
  <c r="I497" i="7"/>
  <c r="G497" i="7" s="1"/>
  <c r="I498" i="7"/>
  <c r="G498" i="7" s="1"/>
  <c r="I499" i="7"/>
  <c r="G499" i="7" s="1"/>
  <c r="I500" i="7"/>
  <c r="I501" i="7"/>
  <c r="I502" i="7"/>
  <c r="G502" i="7" s="1"/>
  <c r="I503" i="7"/>
  <c r="I504" i="7"/>
  <c r="G504" i="7" s="1"/>
  <c r="I505" i="7"/>
  <c r="G505" i="7" s="1"/>
  <c r="I506" i="7"/>
  <c r="G506" i="7" s="1"/>
  <c r="I507" i="7"/>
  <c r="G507" i="7" s="1"/>
  <c r="G500" i="7"/>
  <c r="G501" i="7"/>
  <c r="G503" i="7"/>
  <c r="I496" i="7"/>
  <c r="G496" i="7" s="1"/>
  <c r="I495" i="7"/>
  <c r="G495" i="7" s="1"/>
  <c r="X67" i="4"/>
  <c r="Y67" i="4" s="1"/>
  <c r="T67" i="4" s="1"/>
  <c r="J98" i="4"/>
  <c r="K98" i="4" s="1"/>
  <c r="F98" i="4" s="1"/>
  <c r="J97" i="4"/>
  <c r="K97" i="4" s="1"/>
  <c r="F97" i="4" s="1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H30" i="6"/>
  <c r="H29" i="6"/>
  <c r="N494" i="7"/>
  <c r="G494" i="7" s="1"/>
  <c r="N493" i="7"/>
  <c r="G493" i="7" s="1"/>
  <c r="N492" i="7"/>
  <c r="G492" i="7" s="1"/>
  <c r="E124" i="5"/>
  <c r="E125" i="5"/>
  <c r="E126" i="5"/>
  <c r="E127" i="5"/>
  <c r="E123" i="5"/>
  <c r="I203" i="1" l="1"/>
  <c r="N203" i="1" s="1"/>
  <c r="I202" i="1"/>
  <c r="N202" i="1" s="1"/>
  <c r="I201" i="1"/>
  <c r="N201" i="1" s="1"/>
  <c r="I200" i="1"/>
  <c r="N200" i="1" s="1"/>
  <c r="I199" i="1"/>
  <c r="N199" i="1" s="1"/>
  <c r="I198" i="1"/>
  <c r="N198" i="1" s="1"/>
  <c r="I197" i="1"/>
  <c r="N197" i="1" s="1"/>
  <c r="I196" i="1"/>
  <c r="N196" i="1" s="1"/>
  <c r="I195" i="1"/>
  <c r="N195" i="1" s="1"/>
  <c r="I194" i="1"/>
  <c r="N194" i="1" s="1"/>
  <c r="I193" i="1"/>
  <c r="N193" i="1" s="1"/>
  <c r="E115" i="5"/>
  <c r="E116" i="5"/>
  <c r="E117" i="5"/>
  <c r="E118" i="5"/>
  <c r="E119" i="5"/>
  <c r="E120" i="5"/>
  <c r="E121" i="5"/>
  <c r="E114" i="5"/>
  <c r="D121" i="5"/>
  <c r="D115" i="5"/>
  <c r="D116" i="5"/>
  <c r="D117" i="5"/>
  <c r="D118" i="5"/>
  <c r="D119" i="5"/>
  <c r="D120" i="5"/>
  <c r="D114" i="5"/>
  <c r="G334" i="8"/>
  <c r="G335" i="8"/>
  <c r="G336" i="8"/>
  <c r="G337" i="8"/>
  <c r="G338" i="8"/>
  <c r="G339" i="8"/>
  <c r="G340" i="8"/>
  <c r="G341" i="8"/>
  <c r="G342" i="8"/>
  <c r="G343" i="8"/>
  <c r="G344" i="8"/>
  <c r="G333" i="8"/>
  <c r="M481" i="7" l="1"/>
  <c r="Q41" i="5"/>
  <c r="Q40" i="5"/>
  <c r="Q39" i="5"/>
  <c r="Q38" i="5"/>
  <c r="G187" i="1"/>
  <c r="G186" i="1"/>
  <c r="G185" i="1"/>
  <c r="G184" i="1"/>
  <c r="G183" i="1"/>
  <c r="G182" i="1"/>
  <c r="G181" i="1"/>
  <c r="H482" i="7" l="1"/>
  <c r="G482" i="7" s="1"/>
  <c r="H483" i="7"/>
  <c r="G483" i="7" s="1"/>
  <c r="H491" i="7"/>
  <c r="G491" i="7" s="1"/>
  <c r="H487" i="7"/>
  <c r="G487" i="7" s="1"/>
  <c r="H488" i="7"/>
  <c r="G488" i="7" s="1"/>
  <c r="H490" i="7"/>
  <c r="G490" i="7" s="1"/>
  <c r="H484" i="7"/>
  <c r="G484" i="7" s="1"/>
  <c r="H485" i="7"/>
  <c r="G485" i="7" s="1"/>
  <c r="H486" i="7"/>
  <c r="G486" i="7" s="1"/>
  <c r="H489" i="7"/>
  <c r="G489" i="7" s="1"/>
  <c r="H481" i="7"/>
  <c r="G481" i="7" s="1"/>
  <c r="G26" i="9" l="1"/>
  <c r="G27" i="9"/>
  <c r="G28" i="9"/>
  <c r="G29" i="9"/>
  <c r="G30" i="9"/>
  <c r="G31" i="9"/>
  <c r="G32" i="9"/>
  <c r="G33" i="9"/>
  <c r="G34" i="9"/>
  <c r="G35" i="9"/>
  <c r="G36" i="9"/>
  <c r="G25" i="9"/>
  <c r="G20" i="9"/>
  <c r="G21" i="9"/>
  <c r="G22" i="9"/>
  <c r="G23" i="9"/>
  <c r="G24" i="9"/>
  <c r="G19" i="9"/>
  <c r="G346" i="2" l="1"/>
  <c r="G347" i="2"/>
  <c r="G348" i="2"/>
  <c r="G349" i="2"/>
  <c r="G350" i="2"/>
  <c r="G351" i="2"/>
  <c r="G352" i="2"/>
  <c r="G353" i="2"/>
  <c r="G354" i="2"/>
  <c r="G355" i="2"/>
  <c r="G356" i="2"/>
  <c r="G357" i="2"/>
  <c r="G358" i="2"/>
  <c r="G345" i="2"/>
  <c r="K84" i="4"/>
  <c r="F84" i="4" s="1"/>
  <c r="K85" i="4"/>
  <c r="F85" i="4" s="1"/>
  <c r="K86" i="4"/>
  <c r="F86" i="4" s="1"/>
  <c r="K87" i="4"/>
  <c r="F87" i="4" s="1"/>
  <c r="K88" i="4"/>
  <c r="F88" i="4" s="1"/>
  <c r="K89" i="4"/>
  <c r="F89" i="4" s="1"/>
  <c r="K90" i="4"/>
  <c r="F90" i="4" s="1"/>
  <c r="K91" i="4"/>
  <c r="F91" i="4" s="1"/>
  <c r="K92" i="4"/>
  <c r="F92" i="4" s="1"/>
  <c r="K93" i="4"/>
  <c r="F93" i="4" s="1"/>
  <c r="K94" i="4"/>
  <c r="F94" i="4" s="1"/>
  <c r="K95" i="4"/>
  <c r="F95" i="4" s="1"/>
  <c r="K96" i="4"/>
  <c r="F96" i="4" s="1"/>
  <c r="K83" i="4"/>
  <c r="F83" i="4" s="1"/>
  <c r="G101" i="5"/>
  <c r="E101" i="5" s="1"/>
  <c r="G102" i="5"/>
  <c r="E102" i="5" s="1"/>
  <c r="G103" i="5"/>
  <c r="E103" i="5" s="1"/>
  <c r="G104" i="5"/>
  <c r="E104" i="5" s="1"/>
  <c r="G105" i="5"/>
  <c r="E105" i="5" s="1"/>
  <c r="G106" i="5"/>
  <c r="E106" i="5" s="1"/>
  <c r="G107" i="5"/>
  <c r="E107" i="5" s="1"/>
  <c r="G108" i="5"/>
  <c r="E108" i="5" s="1"/>
  <c r="G109" i="5"/>
  <c r="E109" i="5" s="1"/>
  <c r="G110" i="5"/>
  <c r="E110" i="5" s="1"/>
  <c r="G111" i="5"/>
  <c r="E111" i="5" s="1"/>
  <c r="G112" i="5"/>
  <c r="E112" i="5" s="1"/>
  <c r="G113" i="5"/>
  <c r="E113" i="5" s="1"/>
  <c r="E100" i="5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05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283" i="8"/>
  <c r="G275" i="8"/>
  <c r="G276" i="8"/>
  <c r="G277" i="8"/>
  <c r="G278" i="8"/>
  <c r="G279" i="8"/>
  <c r="G280" i="8"/>
  <c r="G281" i="8"/>
  <c r="G282" i="8"/>
  <c r="G267" i="8"/>
  <c r="G268" i="8"/>
  <c r="G269" i="8"/>
  <c r="G270" i="8"/>
  <c r="G271" i="8"/>
  <c r="G272" i="8"/>
  <c r="G273" i="8"/>
  <c r="G274" i="8"/>
  <c r="G266" i="8"/>
  <c r="E537" i="1" l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R538" i="1"/>
  <c r="G538" i="1" s="1"/>
  <c r="R539" i="1"/>
  <c r="G539" i="1" s="1"/>
  <c r="R540" i="1"/>
  <c r="G540" i="1" s="1"/>
  <c r="R541" i="1"/>
  <c r="G541" i="1" s="1"/>
  <c r="R542" i="1"/>
  <c r="G542" i="1" s="1"/>
  <c r="R543" i="1"/>
  <c r="G543" i="1" s="1"/>
  <c r="R544" i="1"/>
  <c r="G544" i="1" s="1"/>
  <c r="R545" i="1"/>
  <c r="G545" i="1" s="1"/>
  <c r="R546" i="1"/>
  <c r="G546" i="1" s="1"/>
  <c r="R547" i="1"/>
  <c r="G547" i="1" s="1"/>
  <c r="R548" i="1"/>
  <c r="G548" i="1" s="1"/>
  <c r="R549" i="1"/>
  <c r="G549" i="1" s="1"/>
  <c r="R550" i="1"/>
  <c r="G550" i="1" s="1"/>
  <c r="R551" i="1"/>
  <c r="G551" i="1" s="1"/>
  <c r="R552" i="1"/>
  <c r="G552" i="1" s="1"/>
  <c r="R553" i="1"/>
  <c r="G553" i="1" s="1"/>
  <c r="R537" i="1"/>
  <c r="G537" i="1" s="1"/>
  <c r="R536" i="1"/>
  <c r="G536" i="1" s="1"/>
  <c r="E536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R517" i="1"/>
  <c r="G517" i="1" s="1"/>
  <c r="R518" i="1"/>
  <c r="G518" i="1" s="1"/>
  <c r="R519" i="1"/>
  <c r="G519" i="1" s="1"/>
  <c r="R520" i="1"/>
  <c r="G520" i="1" s="1"/>
  <c r="R521" i="1"/>
  <c r="G521" i="1" s="1"/>
  <c r="R522" i="1"/>
  <c r="G522" i="1" s="1"/>
  <c r="R523" i="1"/>
  <c r="G523" i="1" s="1"/>
  <c r="R524" i="1"/>
  <c r="G524" i="1" s="1"/>
  <c r="R525" i="1"/>
  <c r="G525" i="1" s="1"/>
  <c r="R526" i="1"/>
  <c r="G526" i="1" s="1"/>
  <c r="R527" i="1"/>
  <c r="G527" i="1" s="1"/>
  <c r="R528" i="1"/>
  <c r="G528" i="1" s="1"/>
  <c r="R529" i="1"/>
  <c r="G529" i="1" s="1"/>
  <c r="R530" i="1"/>
  <c r="G530" i="1" s="1"/>
  <c r="R531" i="1"/>
  <c r="G531" i="1" s="1"/>
  <c r="R532" i="1"/>
  <c r="G532" i="1" s="1"/>
  <c r="R533" i="1"/>
  <c r="G533" i="1" s="1"/>
  <c r="R534" i="1"/>
  <c r="G534" i="1" s="1"/>
  <c r="R535" i="1"/>
  <c r="G535" i="1" s="1"/>
  <c r="R516" i="1"/>
  <c r="G516" i="1" s="1"/>
  <c r="R515" i="1"/>
  <c r="G515" i="1" s="1"/>
  <c r="E494" i="1"/>
  <c r="R497" i="1"/>
  <c r="G497" i="1" s="1"/>
  <c r="R498" i="1"/>
  <c r="G498" i="1" s="1"/>
  <c r="R499" i="1"/>
  <c r="G499" i="1" s="1"/>
  <c r="R500" i="1"/>
  <c r="G500" i="1" s="1"/>
  <c r="R501" i="1"/>
  <c r="G501" i="1" s="1"/>
  <c r="R502" i="1"/>
  <c r="G502" i="1" s="1"/>
  <c r="R503" i="1"/>
  <c r="G503" i="1" s="1"/>
  <c r="R504" i="1"/>
  <c r="G504" i="1" s="1"/>
  <c r="R505" i="1"/>
  <c r="G505" i="1" s="1"/>
  <c r="R506" i="1"/>
  <c r="G506" i="1" s="1"/>
  <c r="R507" i="1"/>
  <c r="G507" i="1" s="1"/>
  <c r="R508" i="1"/>
  <c r="G508" i="1" s="1"/>
  <c r="R509" i="1"/>
  <c r="G509" i="1" s="1"/>
  <c r="R510" i="1"/>
  <c r="G510" i="1" s="1"/>
  <c r="R511" i="1"/>
  <c r="G511" i="1" s="1"/>
  <c r="R512" i="1"/>
  <c r="G512" i="1" s="1"/>
  <c r="R513" i="1"/>
  <c r="G513" i="1" s="1"/>
  <c r="R514" i="1"/>
  <c r="G514" i="1" s="1"/>
  <c r="R496" i="1"/>
  <c r="G496" i="1" s="1"/>
  <c r="R495" i="1"/>
  <c r="G495" i="1" s="1"/>
  <c r="R494" i="1"/>
  <c r="G494" i="1" s="1"/>
  <c r="E487" i="1"/>
  <c r="E488" i="1"/>
  <c r="E489" i="1"/>
  <c r="E490" i="1"/>
  <c r="E491" i="1"/>
  <c r="E492" i="1"/>
  <c r="E493" i="1"/>
  <c r="R490" i="1"/>
  <c r="G490" i="1" s="1"/>
  <c r="R491" i="1"/>
  <c r="G491" i="1" s="1"/>
  <c r="R492" i="1"/>
  <c r="G492" i="1" s="1"/>
  <c r="R493" i="1"/>
  <c r="G493" i="1" s="1"/>
  <c r="R489" i="1"/>
  <c r="G489" i="1" s="1"/>
  <c r="R488" i="1"/>
  <c r="G488" i="1" s="1"/>
  <c r="R487" i="1"/>
  <c r="G487" i="1" s="1"/>
  <c r="R486" i="1"/>
  <c r="G486" i="1" s="1"/>
  <c r="R485" i="1"/>
  <c r="G485" i="1" s="1"/>
  <c r="R484" i="1"/>
  <c r="G484" i="1" s="1"/>
  <c r="R483" i="1"/>
  <c r="G483" i="1" s="1"/>
  <c r="R482" i="1"/>
  <c r="G482" i="1" s="1"/>
  <c r="R481" i="1"/>
  <c r="G481" i="1" s="1"/>
  <c r="E478" i="1"/>
  <c r="E479" i="1"/>
  <c r="E480" i="1"/>
  <c r="E481" i="1"/>
  <c r="E482" i="1"/>
  <c r="E483" i="1"/>
  <c r="E484" i="1"/>
  <c r="E485" i="1"/>
  <c r="E486" i="1"/>
  <c r="E477" i="1"/>
  <c r="R477" i="1"/>
  <c r="G477" i="1" s="1"/>
  <c r="R478" i="1"/>
  <c r="G478" i="1" s="1"/>
  <c r="R479" i="1"/>
  <c r="G479" i="1" s="1"/>
  <c r="R480" i="1"/>
  <c r="G480" i="1" s="1"/>
  <c r="R476" i="1"/>
  <c r="G476" i="1" s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46" i="1"/>
  <c r="G447" i="1"/>
  <c r="G448" i="1"/>
  <c r="G449" i="1"/>
  <c r="G450" i="1"/>
  <c r="E476" i="1"/>
  <c r="H5" i="9"/>
  <c r="H6" i="9"/>
  <c r="H7" i="9"/>
  <c r="H8" i="9"/>
  <c r="H9" i="9"/>
  <c r="H10" i="9"/>
  <c r="H4" i="9"/>
  <c r="G260" i="8"/>
  <c r="G261" i="8"/>
  <c r="G262" i="8"/>
  <c r="G263" i="8"/>
  <c r="G264" i="8"/>
  <c r="G265" i="8"/>
  <c r="G259" i="8"/>
  <c r="G252" i="8"/>
  <c r="G253" i="8"/>
  <c r="G254" i="8"/>
  <c r="G255" i="8"/>
  <c r="G256" i="8"/>
  <c r="G257" i="8"/>
  <c r="G258" i="8"/>
  <c r="G251" i="8"/>
  <c r="L2" i="9" a="1"/>
  <c r="L2" i="9" l="1"/>
  <c r="G10" i="9" l="1"/>
  <c r="G4" i="9"/>
  <c r="G5" i="9"/>
  <c r="G6" i="9"/>
  <c r="G9" i="9"/>
  <c r="G7" i="9"/>
  <c r="G8" i="9"/>
  <c r="G239" i="8"/>
  <c r="G238" i="8"/>
  <c r="G23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165" i="8"/>
  <c r="G145" i="8"/>
  <c r="G139" i="8"/>
  <c r="G140" i="8"/>
  <c r="G141" i="8"/>
  <c r="G142" i="8"/>
  <c r="G143" i="8"/>
  <c r="G144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50" i="8"/>
  <c r="G147" i="8"/>
  <c r="G148" i="8"/>
  <c r="G149" i="8"/>
  <c r="G146" i="8"/>
  <c r="G128" i="8"/>
  <c r="G129" i="8"/>
  <c r="G130" i="8"/>
  <c r="G131" i="8"/>
  <c r="G132" i="8"/>
  <c r="G133" i="8"/>
  <c r="G134" i="8"/>
  <c r="G135" i="8"/>
  <c r="G136" i="8"/>
  <c r="G137" i="8"/>
  <c r="G138" i="8"/>
  <c r="G127" i="8"/>
  <c r="G112" i="8"/>
  <c r="G113" i="8"/>
  <c r="G114" i="8"/>
  <c r="G115" i="8"/>
  <c r="G116" i="8"/>
  <c r="G117" i="8"/>
  <c r="G118" i="8"/>
  <c r="G119" i="8"/>
  <c r="G120" i="8"/>
  <c r="G121" i="8"/>
  <c r="G111" i="8"/>
  <c r="G102" i="8"/>
  <c r="G103" i="8"/>
  <c r="G104" i="8"/>
  <c r="G105" i="8"/>
  <c r="G106" i="8"/>
  <c r="G107" i="8"/>
  <c r="G108" i="8"/>
  <c r="G109" i="8"/>
  <c r="G110" i="8"/>
  <c r="G101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6" i="8"/>
  <c r="G451" i="1"/>
  <c r="G5" i="8"/>
  <c r="G6" i="8"/>
  <c r="G7" i="8"/>
  <c r="G8" i="8"/>
  <c r="G9" i="8"/>
  <c r="G10" i="8"/>
  <c r="G11" i="8"/>
  <c r="G12" i="8"/>
  <c r="G13" i="8"/>
  <c r="G14" i="8"/>
  <c r="G15" i="8"/>
  <c r="G4" i="8"/>
  <c r="G475" i="7"/>
  <c r="G476" i="7"/>
  <c r="G477" i="7"/>
  <c r="G478" i="7"/>
  <c r="G479" i="7"/>
  <c r="G480" i="7"/>
  <c r="G474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258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45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20" i="7"/>
  <c r="H214" i="7"/>
  <c r="H215" i="7"/>
  <c r="H216" i="7"/>
  <c r="G216" i="7" s="1"/>
  <c r="H217" i="7"/>
  <c r="H218" i="7"/>
  <c r="H219" i="7"/>
  <c r="G219" i="7" s="1"/>
  <c r="J213" i="7"/>
  <c r="H213" i="7" s="1"/>
  <c r="G213" i="7" s="1"/>
  <c r="J212" i="7"/>
  <c r="H212" i="7" s="1"/>
  <c r="G212" i="7" s="1"/>
  <c r="J211" i="7"/>
  <c r="H211" i="7" s="1"/>
  <c r="G211" i="7" s="1"/>
  <c r="J210" i="7"/>
  <c r="H210" i="7" s="1"/>
  <c r="G210" i="7" s="1"/>
  <c r="J209" i="7"/>
  <c r="H209" i="7" s="1"/>
  <c r="G209" i="7" s="1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14" i="7"/>
  <c r="G215" i="7"/>
  <c r="G217" i="7"/>
  <c r="G218" i="7"/>
  <c r="G139" i="7"/>
  <c r="H208" i="7"/>
  <c r="G208" i="7" s="1"/>
  <c r="H207" i="7"/>
  <c r="G207" i="7" s="1"/>
  <c r="H206" i="7"/>
  <c r="G206" i="7" s="1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1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4" i="7" l="1"/>
  <c r="N82" i="4" l="1"/>
  <c r="F82" i="4" s="1"/>
  <c r="N81" i="4"/>
  <c r="F81" i="4" s="1"/>
  <c r="X68" i="4"/>
  <c r="Y68" i="4" s="1"/>
  <c r="T68" i="4" s="1"/>
  <c r="X66" i="4"/>
  <c r="Y66" i="4" s="1"/>
  <c r="T66" i="4" s="1"/>
  <c r="U41" i="4"/>
  <c r="T41" i="4" s="1"/>
  <c r="U40" i="4"/>
  <c r="T40" i="4" s="1"/>
  <c r="U39" i="4"/>
  <c r="T39" i="4" s="1"/>
  <c r="F78" i="4"/>
  <c r="F79" i="4"/>
  <c r="F77" i="4"/>
  <c r="F74" i="4"/>
  <c r="F75" i="4"/>
  <c r="F76" i="4"/>
  <c r="F73" i="4"/>
  <c r="Q44" i="5"/>
  <c r="Q45" i="5"/>
  <c r="Q46" i="5"/>
  <c r="Q47" i="5"/>
  <c r="Q48" i="5"/>
  <c r="Q43" i="5"/>
  <c r="U34" i="4"/>
  <c r="T34" i="4" s="1"/>
  <c r="U35" i="4"/>
  <c r="T35" i="4" s="1"/>
  <c r="U36" i="4"/>
  <c r="T36" i="4" s="1"/>
  <c r="U37" i="4"/>
  <c r="T37" i="4" s="1"/>
  <c r="U38" i="4"/>
  <c r="T38" i="4" s="1"/>
  <c r="U33" i="4"/>
  <c r="T33" i="4" s="1"/>
  <c r="X70" i="4" l="1"/>
  <c r="Y70" i="4" s="1"/>
  <c r="T70" i="4" s="1"/>
  <c r="X69" i="4"/>
  <c r="Y69" i="4" s="1"/>
  <c r="T69" i="4" s="1"/>
  <c r="X42" i="4"/>
  <c r="Y42" i="4" s="1"/>
  <c r="T42" i="4" s="1"/>
  <c r="X43" i="4"/>
  <c r="Y43" i="4" s="1"/>
  <c r="T43" i="4" s="1"/>
  <c r="X44" i="4"/>
  <c r="Y44" i="4" s="1"/>
  <c r="T44" i="4" s="1"/>
  <c r="X45" i="4"/>
  <c r="Y45" i="4" s="1"/>
  <c r="T45" i="4" s="1"/>
  <c r="X46" i="4"/>
  <c r="Y46" i="4" s="1"/>
  <c r="T46" i="4" s="1"/>
  <c r="X47" i="4"/>
  <c r="Y47" i="4" s="1"/>
  <c r="T47" i="4" s="1"/>
  <c r="X48" i="4"/>
  <c r="Y48" i="4" s="1"/>
  <c r="T48" i="4" s="1"/>
  <c r="X49" i="4"/>
  <c r="Y49" i="4" s="1"/>
  <c r="T49" i="4" s="1"/>
  <c r="X50" i="4"/>
  <c r="Y50" i="4" s="1"/>
  <c r="T50" i="4" s="1"/>
  <c r="X51" i="4"/>
  <c r="Y51" i="4" s="1"/>
  <c r="T51" i="4" s="1"/>
  <c r="X52" i="4"/>
  <c r="Y52" i="4" s="1"/>
  <c r="T52" i="4" s="1"/>
  <c r="X53" i="4"/>
  <c r="Y53" i="4" s="1"/>
  <c r="T53" i="4" s="1"/>
  <c r="X54" i="4"/>
  <c r="Y54" i="4" s="1"/>
  <c r="T54" i="4" s="1"/>
  <c r="X55" i="4"/>
  <c r="Y55" i="4" s="1"/>
  <c r="T55" i="4" s="1"/>
  <c r="X56" i="4"/>
  <c r="Y56" i="4" s="1"/>
  <c r="T56" i="4" s="1"/>
  <c r="X57" i="4"/>
  <c r="Y57" i="4" s="1"/>
  <c r="T57" i="4" s="1"/>
  <c r="X58" i="4"/>
  <c r="Y58" i="4" s="1"/>
  <c r="T58" i="4" s="1"/>
  <c r="X59" i="4"/>
  <c r="Y59" i="4" s="1"/>
  <c r="T59" i="4" s="1"/>
  <c r="X60" i="4"/>
  <c r="Y60" i="4" s="1"/>
  <c r="T60" i="4" s="1"/>
  <c r="X61" i="4"/>
  <c r="Y61" i="4" s="1"/>
  <c r="T61" i="4" s="1"/>
  <c r="X62" i="4"/>
  <c r="Y62" i="4" s="1"/>
  <c r="T62" i="4" s="1"/>
  <c r="X63" i="4"/>
  <c r="Y63" i="4" s="1"/>
  <c r="T63" i="4" s="1"/>
  <c r="X64" i="4"/>
  <c r="Y64" i="4" s="1"/>
  <c r="T64" i="4" s="1"/>
  <c r="X65" i="4"/>
  <c r="Y65" i="4" s="1"/>
  <c r="T65" i="4" s="1"/>
  <c r="J70" i="4"/>
  <c r="K70" i="4" s="1"/>
  <c r="F70" i="4" s="1"/>
  <c r="J69" i="4"/>
  <c r="K69" i="4" s="1"/>
  <c r="F69" i="4" s="1"/>
  <c r="E93" i="5"/>
  <c r="E94" i="5"/>
  <c r="E95" i="5"/>
  <c r="E96" i="5"/>
  <c r="E97" i="5"/>
  <c r="E98" i="5"/>
  <c r="E99" i="5"/>
  <c r="E92" i="5"/>
  <c r="F64" i="4"/>
  <c r="F65" i="4"/>
  <c r="F66" i="4"/>
  <c r="F67" i="4"/>
  <c r="F68" i="4"/>
  <c r="F63" i="4"/>
  <c r="H296" i="1"/>
  <c r="H297" i="1"/>
  <c r="H298" i="1"/>
  <c r="H299" i="1"/>
  <c r="H300" i="1"/>
  <c r="H301" i="1"/>
  <c r="H302" i="1"/>
  <c r="H303" i="1"/>
  <c r="H304" i="1"/>
  <c r="H305" i="1"/>
  <c r="H306" i="1"/>
  <c r="H307" i="1"/>
  <c r="H295" i="1"/>
  <c r="T6" i="4"/>
  <c r="T7" i="4"/>
  <c r="T8" i="4"/>
  <c r="T9" i="4"/>
  <c r="T10" i="4"/>
  <c r="T11" i="4"/>
  <c r="T12" i="4"/>
  <c r="T13" i="4"/>
  <c r="T23" i="4"/>
  <c r="T24" i="4"/>
  <c r="T25" i="4"/>
  <c r="T26" i="4"/>
  <c r="T27" i="4"/>
  <c r="T28" i="4"/>
  <c r="T29" i="4"/>
  <c r="T30" i="4"/>
  <c r="T31" i="4"/>
  <c r="T32" i="4"/>
  <c r="T5" i="4"/>
  <c r="F62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3" i="4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74" i="5"/>
  <c r="F75" i="5"/>
  <c r="E75" i="5" s="1"/>
  <c r="F76" i="5"/>
  <c r="E76" i="5" s="1"/>
  <c r="F77" i="5"/>
  <c r="E77" i="5" s="1"/>
  <c r="F78" i="5"/>
  <c r="E78" i="5" s="1"/>
  <c r="F79" i="5"/>
  <c r="E79" i="5" s="1"/>
  <c r="F80" i="5"/>
  <c r="E80" i="5" s="1"/>
  <c r="F81" i="5"/>
  <c r="E81" i="5" s="1"/>
  <c r="F82" i="5"/>
  <c r="E82" i="5" s="1"/>
  <c r="F83" i="5"/>
  <c r="E83" i="5" s="1"/>
  <c r="F84" i="5"/>
  <c r="E84" i="5" s="1"/>
  <c r="F85" i="5"/>
  <c r="E85" i="5" s="1"/>
  <c r="F86" i="5"/>
  <c r="E86" i="5" s="1"/>
  <c r="F87" i="5"/>
  <c r="E87" i="5" s="1"/>
  <c r="F88" i="5"/>
  <c r="E88" i="5" s="1"/>
  <c r="F89" i="5"/>
  <c r="E89" i="5" s="1"/>
  <c r="F90" i="5"/>
  <c r="E90" i="5" s="1"/>
  <c r="F91" i="5"/>
  <c r="E91" i="5" s="1"/>
  <c r="F74" i="5"/>
  <c r="E74" i="5" s="1"/>
  <c r="Q19" i="5" l="1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T18" i="5"/>
  <c r="Q18" i="5"/>
  <c r="Q9" i="5"/>
  <c r="Q10" i="5"/>
  <c r="Q11" i="5"/>
  <c r="Q12" i="5"/>
  <c r="Q13" i="5"/>
  <c r="Q14" i="5"/>
  <c r="Q15" i="5"/>
  <c r="Q16" i="5"/>
  <c r="Q17" i="5"/>
  <c r="Q6" i="5"/>
  <c r="Q7" i="5"/>
  <c r="Q8" i="5"/>
  <c r="Q5" i="5"/>
  <c r="N58" i="4"/>
  <c r="F58" i="4" s="1"/>
  <c r="N59" i="4"/>
  <c r="F59" i="4" s="1"/>
  <c r="N60" i="4"/>
  <c r="F60" i="4" s="1"/>
  <c r="N61" i="4"/>
  <c r="F61" i="4" s="1"/>
  <c r="N57" i="4"/>
  <c r="F57" i="4" s="1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J39" i="4"/>
  <c r="K39" i="4" s="1"/>
  <c r="F39" i="4" s="1"/>
  <c r="J40" i="4"/>
  <c r="K40" i="4" s="1"/>
  <c r="F40" i="4" s="1"/>
  <c r="J41" i="4"/>
  <c r="K41" i="4" s="1"/>
  <c r="F41" i="4" s="1"/>
  <c r="J42" i="4"/>
  <c r="K42" i="4" s="1"/>
  <c r="F42" i="4" s="1"/>
  <c r="J43" i="4"/>
  <c r="K43" i="4" s="1"/>
  <c r="F43" i="4" s="1"/>
  <c r="J44" i="4"/>
  <c r="K44" i="4" s="1"/>
  <c r="F44" i="4" s="1"/>
  <c r="J45" i="4"/>
  <c r="K45" i="4" s="1"/>
  <c r="F45" i="4" s="1"/>
  <c r="J46" i="4"/>
  <c r="K46" i="4" s="1"/>
  <c r="F46" i="4" s="1"/>
  <c r="J47" i="4"/>
  <c r="K47" i="4" s="1"/>
  <c r="F47" i="4" s="1"/>
  <c r="J48" i="4"/>
  <c r="K48" i="4" s="1"/>
  <c r="F48" i="4" s="1"/>
  <c r="J49" i="4"/>
  <c r="K49" i="4" s="1"/>
  <c r="F49" i="4" s="1"/>
  <c r="J50" i="4"/>
  <c r="K50" i="4" s="1"/>
  <c r="F50" i="4" s="1"/>
  <c r="J51" i="4"/>
  <c r="K51" i="4" s="1"/>
  <c r="F51" i="4" s="1"/>
  <c r="J52" i="4"/>
  <c r="K52" i="4" s="1"/>
  <c r="F52" i="4" s="1"/>
  <c r="J53" i="4"/>
  <c r="K53" i="4" s="1"/>
  <c r="F53" i="4" s="1"/>
  <c r="J54" i="4"/>
  <c r="K54" i="4" s="1"/>
  <c r="F54" i="4" s="1"/>
  <c r="J55" i="4"/>
  <c r="K55" i="4" s="1"/>
  <c r="F55" i="4" s="1"/>
  <c r="J56" i="4"/>
  <c r="K56" i="4" s="1"/>
  <c r="F56" i="4" s="1"/>
  <c r="K38" i="4"/>
  <c r="F38" i="4" s="1"/>
  <c r="W5" i="2"/>
  <c r="W6" i="2"/>
  <c r="W7" i="2"/>
  <c r="W8" i="2"/>
  <c r="W9" i="2"/>
  <c r="W10" i="2"/>
  <c r="W4" i="2"/>
  <c r="G36" i="5" l="1"/>
  <c r="E36" i="5" s="1"/>
  <c r="G37" i="5"/>
  <c r="E37" i="5" s="1"/>
  <c r="G38" i="5"/>
  <c r="E38" i="5" s="1"/>
  <c r="G39" i="5"/>
  <c r="E39" i="5" s="1"/>
  <c r="G40" i="5"/>
  <c r="E40" i="5" s="1"/>
  <c r="G41" i="5"/>
  <c r="E41" i="5" s="1"/>
  <c r="G42" i="5"/>
  <c r="E42" i="5" s="1"/>
  <c r="G35" i="5"/>
  <c r="E35" i="5" s="1"/>
  <c r="G20" i="5"/>
  <c r="E20" i="5" s="1"/>
  <c r="G21" i="5"/>
  <c r="E21" i="5" s="1"/>
  <c r="G22" i="5"/>
  <c r="E22" i="5" s="1"/>
  <c r="G23" i="5"/>
  <c r="E23" i="5" s="1"/>
  <c r="G24" i="5"/>
  <c r="E24" i="5" s="1"/>
  <c r="G25" i="5"/>
  <c r="E25" i="5" s="1"/>
  <c r="G26" i="5"/>
  <c r="E26" i="5" s="1"/>
  <c r="G27" i="5"/>
  <c r="E27" i="5" s="1"/>
  <c r="G28" i="5"/>
  <c r="E28" i="5" s="1"/>
  <c r="G29" i="5"/>
  <c r="E29" i="5" s="1"/>
  <c r="G30" i="5"/>
  <c r="E30" i="5" s="1"/>
  <c r="G31" i="5"/>
  <c r="E31" i="5" s="1"/>
  <c r="G32" i="5"/>
  <c r="E32" i="5" s="1"/>
  <c r="G33" i="5"/>
  <c r="E33" i="5" s="1"/>
  <c r="G16" i="5"/>
  <c r="E16" i="5" s="1"/>
  <c r="G17" i="5"/>
  <c r="E17" i="5" s="1"/>
  <c r="G18" i="5"/>
  <c r="E18" i="5" s="1"/>
  <c r="G19" i="5"/>
  <c r="E19" i="5" s="1"/>
  <c r="G15" i="5"/>
  <c r="E15" i="5" s="1"/>
  <c r="G6" i="5"/>
  <c r="E6" i="5" s="1"/>
  <c r="G7" i="5"/>
  <c r="E7" i="5" s="1"/>
  <c r="G8" i="5"/>
  <c r="E8" i="5" s="1"/>
  <c r="G9" i="5"/>
  <c r="G10" i="5"/>
  <c r="E10" i="5" s="1"/>
  <c r="G11" i="5"/>
  <c r="E11" i="5" s="1"/>
  <c r="G12" i="5"/>
  <c r="E12" i="5" s="1"/>
  <c r="G13" i="5"/>
  <c r="E13" i="5" s="1"/>
  <c r="G14" i="5"/>
  <c r="E14" i="5" s="1"/>
  <c r="E5" i="5"/>
  <c r="F286" i="2"/>
  <c r="G286" i="2"/>
  <c r="F287" i="2"/>
  <c r="G287" i="2"/>
  <c r="F288" i="2"/>
  <c r="G288" i="2"/>
  <c r="F289" i="2"/>
  <c r="G289" i="2"/>
  <c r="F290" i="2"/>
  <c r="G290" i="2"/>
  <c r="F291" i="2"/>
  <c r="G291" i="2"/>
  <c r="F292" i="2"/>
  <c r="G292" i="2"/>
  <c r="F293" i="2"/>
  <c r="G293" i="2"/>
  <c r="F294" i="2"/>
  <c r="G294" i="2"/>
  <c r="F295" i="2"/>
  <c r="G295" i="2"/>
  <c r="F296" i="2"/>
  <c r="G296" i="2"/>
  <c r="F297" i="2"/>
  <c r="G297" i="2"/>
  <c r="F298" i="2"/>
  <c r="G298" i="2"/>
  <c r="F299" i="2"/>
  <c r="G299" i="2"/>
  <c r="F300" i="2"/>
  <c r="G300" i="2"/>
  <c r="F301" i="2"/>
  <c r="G301" i="2"/>
  <c r="F302" i="2"/>
  <c r="G302" i="2"/>
  <c r="F303" i="2"/>
  <c r="G303" i="2"/>
  <c r="F304" i="2"/>
  <c r="G304" i="2"/>
  <c r="F305" i="2"/>
  <c r="G305" i="2"/>
  <c r="F306" i="2"/>
  <c r="G306" i="2"/>
  <c r="F307" i="2"/>
  <c r="G307" i="2"/>
  <c r="F308" i="2"/>
  <c r="G308" i="2"/>
  <c r="F309" i="2"/>
  <c r="G309" i="2"/>
  <c r="F310" i="2"/>
  <c r="G310" i="2"/>
  <c r="F311" i="2"/>
  <c r="G311" i="2"/>
  <c r="F312" i="2"/>
  <c r="G312" i="2"/>
  <c r="F313" i="2"/>
  <c r="G313" i="2"/>
  <c r="F314" i="2"/>
  <c r="G314" i="2"/>
  <c r="F315" i="2"/>
  <c r="G315" i="2"/>
  <c r="F316" i="2"/>
  <c r="G316" i="2"/>
  <c r="F317" i="2"/>
  <c r="G317" i="2"/>
  <c r="F318" i="2"/>
  <c r="G318" i="2"/>
  <c r="F319" i="2"/>
  <c r="G319" i="2"/>
  <c r="F320" i="2"/>
  <c r="G320" i="2"/>
  <c r="F321" i="2"/>
  <c r="G321" i="2"/>
  <c r="F322" i="2"/>
  <c r="G322" i="2"/>
  <c r="F323" i="2"/>
  <c r="G323" i="2"/>
  <c r="F324" i="2"/>
  <c r="G324" i="2"/>
  <c r="F325" i="2"/>
  <c r="G325" i="2"/>
  <c r="F326" i="2"/>
  <c r="G326" i="2"/>
  <c r="F327" i="2"/>
  <c r="G327" i="2"/>
  <c r="F328" i="2"/>
  <c r="G328" i="2"/>
  <c r="F329" i="2"/>
  <c r="G329" i="2"/>
  <c r="F330" i="2"/>
  <c r="G330" i="2"/>
  <c r="F331" i="2"/>
  <c r="G331" i="2"/>
  <c r="F332" i="2"/>
  <c r="G332" i="2"/>
  <c r="F333" i="2"/>
  <c r="G333" i="2"/>
  <c r="F334" i="2"/>
  <c r="G334" i="2"/>
  <c r="F335" i="2"/>
  <c r="G335" i="2"/>
  <c r="F336" i="2"/>
  <c r="G336" i="2"/>
  <c r="F337" i="2"/>
  <c r="G337" i="2"/>
  <c r="F338" i="2"/>
  <c r="G338" i="2"/>
  <c r="G285" i="2"/>
  <c r="F285" i="2"/>
  <c r="G277" i="2" l="1"/>
  <c r="G278" i="2"/>
  <c r="G279" i="2"/>
  <c r="G280" i="2"/>
  <c r="G281" i="2"/>
  <c r="G282" i="2"/>
  <c r="G283" i="2"/>
  <c r="G284" i="2"/>
  <c r="G276" i="2"/>
  <c r="J20" i="4"/>
  <c r="J19" i="4"/>
  <c r="J18" i="4"/>
  <c r="J17" i="4"/>
  <c r="J16" i="4"/>
  <c r="J15" i="4"/>
  <c r="J14" i="4"/>
  <c r="J12" i="4"/>
  <c r="J11" i="4"/>
  <c r="J10" i="4"/>
  <c r="J9" i="4"/>
  <c r="J8" i="4"/>
  <c r="J7" i="4"/>
  <c r="J6" i="4"/>
  <c r="F7" i="4" l="1"/>
  <c r="F8" i="4"/>
  <c r="F9" i="4"/>
  <c r="F10" i="4"/>
  <c r="F11" i="4"/>
  <c r="F12" i="4"/>
  <c r="F14" i="4"/>
  <c r="F15" i="4"/>
  <c r="F16" i="4"/>
  <c r="F17" i="4"/>
  <c r="F18" i="4"/>
  <c r="F19" i="4"/>
  <c r="F20" i="4"/>
  <c r="F6" i="4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25" i="1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09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P3" i="2" a="1"/>
  <c r="P3" i="2" l="1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27" i="2"/>
  <c r="H278" i="1"/>
  <c r="H279" i="1"/>
  <c r="H277" i="1"/>
  <c r="H276" i="1"/>
  <c r="H269" i="1"/>
  <c r="G275" i="2" l="1"/>
  <c r="G270" i="2"/>
  <c r="G274" i="2"/>
  <c r="G273" i="2"/>
  <c r="G271" i="2"/>
  <c r="G272" i="2"/>
  <c r="G26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4" i="2"/>
  <c r="O268" i="1"/>
  <c r="P268" i="1" s="1"/>
  <c r="O267" i="1"/>
  <c r="P267" i="1" s="1"/>
  <c r="O450" i="1"/>
  <c r="P450" i="1" s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40" i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28" i="1"/>
  <c r="N228" i="1" s="1"/>
  <c r="M227" i="1"/>
  <c r="N227" i="1" s="1"/>
  <c r="M226" i="1"/>
  <c r="N226" i="1" s="1"/>
  <c r="M225" i="1"/>
  <c r="N225" i="1" s="1"/>
  <c r="H224" i="1"/>
  <c r="H223" i="1"/>
  <c r="O447" i="1"/>
  <c r="P447" i="1" s="1"/>
  <c r="O448" i="1"/>
  <c r="P448" i="1" s="1"/>
  <c r="O449" i="1"/>
  <c r="P449" i="1" s="1"/>
  <c r="O446" i="1"/>
  <c r="P446" i="1" s="1"/>
  <c r="G445" i="1" l="1"/>
  <c r="G444" i="1"/>
  <c r="G443" i="1"/>
  <c r="G442" i="1"/>
  <c r="G441" i="1"/>
  <c r="G440" i="1"/>
  <c r="G439" i="1"/>
  <c r="G438" i="1"/>
  <c r="G437" i="1"/>
  <c r="G427" i="1"/>
  <c r="G428" i="1"/>
  <c r="G429" i="1"/>
  <c r="G430" i="1"/>
  <c r="G431" i="1"/>
  <c r="G432" i="1"/>
  <c r="G433" i="1"/>
  <c r="G434" i="1"/>
  <c r="G435" i="1"/>
  <c r="G436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02" i="1" l="1"/>
  <c r="G403" i="1"/>
  <c r="G404" i="1"/>
  <c r="G405" i="1"/>
  <c r="G406" i="1"/>
  <c r="G407" i="1"/>
  <c r="G408" i="1"/>
  <c r="G409" i="1"/>
  <c r="G410" i="1"/>
  <c r="H220" i="1"/>
  <c r="H221" i="1"/>
  <c r="H222" i="1"/>
  <c r="H218" i="1"/>
  <c r="H219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70" i="1"/>
  <c r="H217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21" i="1"/>
  <c r="I122" i="1"/>
  <c r="N122" i="1" s="1"/>
  <c r="I109" i="1"/>
  <c r="N109" i="1" s="1"/>
  <c r="I110" i="1"/>
  <c r="N110" i="1" s="1"/>
  <c r="I111" i="1"/>
  <c r="N111" i="1" s="1"/>
  <c r="I112" i="1"/>
  <c r="N112" i="1" s="1"/>
  <c r="I113" i="1"/>
  <c r="N113" i="1" s="1"/>
  <c r="I114" i="1"/>
  <c r="N114" i="1" s="1"/>
  <c r="I115" i="1"/>
  <c r="N115" i="1" s="1"/>
  <c r="I116" i="1"/>
  <c r="N116" i="1" s="1"/>
  <c r="I117" i="1"/>
  <c r="N117" i="1" s="1"/>
  <c r="I118" i="1"/>
  <c r="N118" i="1" s="1"/>
  <c r="I119" i="1"/>
  <c r="N119" i="1" s="1"/>
  <c r="I120" i="1"/>
  <c r="N120" i="1" s="1"/>
  <c r="I121" i="1"/>
  <c r="N121" i="1" s="1"/>
  <c r="I108" i="1"/>
  <c r="N108" i="1" s="1"/>
  <c r="O107" i="1" l="1"/>
  <c r="P107" i="1"/>
  <c r="O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I98" i="1"/>
  <c r="N98" i="1" s="1"/>
  <c r="P98" i="1" s="1"/>
  <c r="AA7" i="1"/>
  <c r="AF7" i="1" s="1"/>
  <c r="O92" i="1"/>
  <c r="O93" i="1"/>
  <c r="O94" i="1"/>
  <c r="O95" i="1"/>
  <c r="O96" i="1"/>
  <c r="O97" i="1"/>
  <c r="O88" i="1" l="1"/>
  <c r="O89" i="1"/>
  <c r="O90" i="1"/>
  <c r="O91" i="1"/>
  <c r="O61" i="1" l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7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I28" i="1" l="1"/>
  <c r="N28" i="1" s="1"/>
  <c r="P28" i="1" s="1"/>
  <c r="I29" i="1"/>
  <c r="N29" i="1" s="1"/>
  <c r="P29" i="1" s="1"/>
  <c r="I30" i="1"/>
  <c r="N30" i="1" s="1"/>
  <c r="P30" i="1" s="1"/>
  <c r="I31" i="1"/>
  <c r="N31" i="1" s="1"/>
  <c r="P31" i="1" s="1"/>
  <c r="I32" i="1"/>
  <c r="N32" i="1" s="1"/>
  <c r="P32" i="1" s="1"/>
  <c r="I33" i="1"/>
  <c r="N33" i="1" s="1"/>
  <c r="P33" i="1" s="1"/>
  <c r="I34" i="1"/>
  <c r="N34" i="1" s="1"/>
  <c r="P34" i="1" s="1"/>
  <c r="I35" i="1"/>
  <c r="N35" i="1" s="1"/>
  <c r="P35" i="1" s="1"/>
  <c r="I36" i="1"/>
  <c r="N36" i="1" s="1"/>
  <c r="P36" i="1" s="1"/>
  <c r="I37" i="1"/>
  <c r="N37" i="1" s="1"/>
  <c r="P37" i="1" s="1"/>
  <c r="I38" i="1"/>
  <c r="N38" i="1" s="1"/>
  <c r="P38" i="1" s="1"/>
  <c r="I39" i="1"/>
  <c r="N39" i="1" s="1"/>
  <c r="P39" i="1" s="1"/>
  <c r="I27" i="1"/>
  <c r="N27" i="1" s="1"/>
  <c r="P27" i="1" s="1"/>
  <c r="N2" i="1" a="1"/>
  <c r="N2" i="1" l="1"/>
  <c r="N464" i="1" l="1"/>
  <c r="P477" i="1"/>
  <c r="F477" i="1" s="1"/>
  <c r="P485" i="1"/>
  <c r="P493" i="1"/>
  <c r="F493" i="1" s="1"/>
  <c r="P501" i="1"/>
  <c r="F501" i="1" s="1"/>
  <c r="P509" i="1"/>
  <c r="F509" i="1" s="1"/>
  <c r="P517" i="1"/>
  <c r="F517" i="1" s="1"/>
  <c r="P525" i="1"/>
  <c r="F525" i="1" s="1"/>
  <c r="P533" i="1"/>
  <c r="F533" i="1" s="1"/>
  <c r="P541" i="1"/>
  <c r="F541" i="1" s="1"/>
  <c r="P549" i="1"/>
  <c r="F549" i="1" s="1"/>
  <c r="P478" i="1"/>
  <c r="F478" i="1" s="1"/>
  <c r="P486" i="1"/>
  <c r="F486" i="1" s="1"/>
  <c r="P494" i="1"/>
  <c r="F494" i="1" s="1"/>
  <c r="P502" i="1"/>
  <c r="F502" i="1" s="1"/>
  <c r="P510" i="1"/>
  <c r="F510" i="1" s="1"/>
  <c r="P518" i="1"/>
  <c r="F518" i="1" s="1"/>
  <c r="P526" i="1"/>
  <c r="F526" i="1" s="1"/>
  <c r="P534" i="1"/>
  <c r="F534" i="1" s="1"/>
  <c r="P542" i="1"/>
  <c r="F542" i="1" s="1"/>
  <c r="P550" i="1"/>
  <c r="F550" i="1" s="1"/>
  <c r="P479" i="1"/>
  <c r="F479" i="1" s="1"/>
  <c r="P487" i="1"/>
  <c r="F487" i="1" s="1"/>
  <c r="P495" i="1"/>
  <c r="F495" i="1" s="1"/>
  <c r="P503" i="1"/>
  <c r="F503" i="1" s="1"/>
  <c r="P511" i="1"/>
  <c r="F511" i="1" s="1"/>
  <c r="P519" i="1"/>
  <c r="P527" i="1"/>
  <c r="F527" i="1" s="1"/>
  <c r="P535" i="1"/>
  <c r="F535" i="1" s="1"/>
  <c r="P543" i="1"/>
  <c r="F543" i="1" s="1"/>
  <c r="P551" i="1"/>
  <c r="F551" i="1" s="1"/>
  <c r="P480" i="1"/>
  <c r="F480" i="1" s="1"/>
  <c r="P488" i="1"/>
  <c r="F488" i="1" s="1"/>
  <c r="P496" i="1"/>
  <c r="F496" i="1" s="1"/>
  <c r="P504" i="1"/>
  <c r="P512" i="1"/>
  <c r="F512" i="1" s="1"/>
  <c r="P520" i="1"/>
  <c r="F520" i="1" s="1"/>
  <c r="P528" i="1"/>
  <c r="F528" i="1" s="1"/>
  <c r="P536" i="1"/>
  <c r="F536" i="1" s="1"/>
  <c r="P544" i="1"/>
  <c r="F544" i="1" s="1"/>
  <c r="P552" i="1"/>
  <c r="F552" i="1" s="1"/>
  <c r="P481" i="1"/>
  <c r="F481" i="1" s="1"/>
  <c r="P489" i="1"/>
  <c r="F489" i="1" s="1"/>
  <c r="P497" i="1"/>
  <c r="F497" i="1" s="1"/>
  <c r="P505" i="1"/>
  <c r="F505" i="1" s="1"/>
  <c r="P513" i="1"/>
  <c r="F513" i="1" s="1"/>
  <c r="P521" i="1"/>
  <c r="F521" i="1" s="1"/>
  <c r="P529" i="1"/>
  <c r="F529" i="1" s="1"/>
  <c r="P537" i="1"/>
  <c r="F537" i="1" s="1"/>
  <c r="P545" i="1"/>
  <c r="F545" i="1" s="1"/>
  <c r="P553" i="1"/>
  <c r="P482" i="1"/>
  <c r="F482" i="1" s="1"/>
  <c r="P490" i="1"/>
  <c r="F490" i="1" s="1"/>
  <c r="P498" i="1"/>
  <c r="F498" i="1" s="1"/>
  <c r="P506" i="1"/>
  <c r="F506" i="1" s="1"/>
  <c r="P514" i="1"/>
  <c r="F514" i="1" s="1"/>
  <c r="P522" i="1"/>
  <c r="F522" i="1" s="1"/>
  <c r="P530" i="1"/>
  <c r="F530" i="1" s="1"/>
  <c r="P538" i="1"/>
  <c r="P546" i="1"/>
  <c r="F546" i="1" s="1"/>
  <c r="P476" i="1"/>
  <c r="F476" i="1" s="1"/>
  <c r="P483" i="1"/>
  <c r="F483" i="1" s="1"/>
  <c r="P491" i="1"/>
  <c r="F491" i="1" s="1"/>
  <c r="P499" i="1"/>
  <c r="F499" i="1" s="1"/>
  <c r="P507" i="1"/>
  <c r="F507" i="1" s="1"/>
  <c r="P515" i="1"/>
  <c r="F515" i="1" s="1"/>
  <c r="P523" i="1"/>
  <c r="F523" i="1" s="1"/>
  <c r="P531" i="1"/>
  <c r="F531" i="1" s="1"/>
  <c r="P539" i="1"/>
  <c r="F539" i="1" s="1"/>
  <c r="P547" i="1"/>
  <c r="F547" i="1" s="1"/>
  <c r="P484" i="1"/>
  <c r="F484" i="1" s="1"/>
  <c r="P492" i="1"/>
  <c r="F492" i="1" s="1"/>
  <c r="P500" i="1"/>
  <c r="F500" i="1" s="1"/>
  <c r="P508" i="1"/>
  <c r="F508" i="1" s="1"/>
  <c r="P516" i="1"/>
  <c r="F516" i="1" s="1"/>
  <c r="P524" i="1"/>
  <c r="F524" i="1" s="1"/>
  <c r="P532" i="1"/>
  <c r="F532" i="1" s="1"/>
  <c r="P540" i="1"/>
  <c r="F540" i="1" s="1"/>
  <c r="P548" i="1"/>
  <c r="F548" i="1" s="1"/>
  <c r="F538" i="1"/>
  <c r="F485" i="1"/>
  <c r="F553" i="1"/>
  <c r="F504" i="1"/>
  <c r="F519" i="1"/>
  <c r="N458" i="1"/>
  <c r="N459" i="1"/>
  <c r="N452" i="1"/>
  <c r="N453" i="1"/>
  <c r="N461" i="1"/>
  <c r="N469" i="1"/>
  <c r="N462" i="1"/>
  <c r="N470" i="1"/>
  <c r="N473" i="1"/>
  <c r="N466" i="1"/>
  <c r="N475" i="1"/>
  <c r="N460" i="1"/>
  <c r="N451" i="1"/>
  <c r="N454" i="1"/>
  <c r="N455" i="1"/>
  <c r="N463" i="1"/>
  <c r="N471" i="1"/>
  <c r="N456" i="1"/>
  <c r="N472" i="1"/>
  <c r="N457" i="1"/>
  <c r="N474" i="1"/>
  <c r="N467" i="1"/>
  <c r="N468" i="1"/>
  <c r="N465" i="1"/>
  <c r="N145" i="1"/>
  <c r="N153" i="1"/>
  <c r="N146" i="1"/>
  <c r="N147" i="1"/>
  <c r="N148" i="1"/>
  <c r="N149" i="1"/>
  <c r="N150" i="1"/>
  <c r="N151" i="1"/>
  <c r="N152" i="1"/>
  <c r="N124" i="1"/>
  <c r="N141" i="1"/>
  <c r="N142" i="1"/>
  <c r="N139" i="1"/>
  <c r="N143" i="1"/>
  <c r="N144" i="1"/>
  <c r="N140" i="1"/>
  <c r="N322" i="1"/>
  <c r="N323" i="1"/>
  <c r="N324" i="1"/>
  <c r="N336" i="1"/>
  <c r="N325" i="1"/>
  <c r="N326" i="1"/>
  <c r="N327" i="1"/>
  <c r="N328" i="1"/>
  <c r="N329" i="1"/>
  <c r="N337" i="1"/>
  <c r="N345" i="1"/>
  <c r="N353" i="1"/>
  <c r="N361" i="1"/>
  <c r="N369" i="1"/>
  <c r="N330" i="1"/>
  <c r="N338" i="1"/>
  <c r="N346" i="1"/>
  <c r="N354" i="1"/>
  <c r="N362" i="1"/>
  <c r="N321" i="1"/>
  <c r="N331" i="1"/>
  <c r="N339" i="1"/>
  <c r="N347" i="1"/>
  <c r="N355" i="1"/>
  <c r="N363" i="1"/>
  <c r="N332" i="1"/>
  <c r="N340" i="1"/>
  <c r="N348" i="1"/>
  <c r="N356" i="1"/>
  <c r="N364" i="1"/>
  <c r="N333" i="1"/>
  <c r="N341" i="1"/>
  <c r="N349" i="1"/>
  <c r="N357" i="1"/>
  <c r="N365" i="1"/>
  <c r="N334" i="1"/>
  <c r="N342" i="1"/>
  <c r="N350" i="1"/>
  <c r="N358" i="1"/>
  <c r="N366" i="1"/>
  <c r="N335" i="1"/>
  <c r="N343" i="1"/>
  <c r="N351" i="1"/>
  <c r="N359" i="1"/>
  <c r="N367" i="1"/>
  <c r="N344" i="1"/>
  <c r="N352" i="1"/>
  <c r="N360" i="1"/>
  <c r="N368" i="1"/>
  <c r="N92" i="1"/>
  <c r="P92" i="1" s="1"/>
  <c r="N96" i="1"/>
  <c r="P96" i="1" s="1"/>
  <c r="N97" i="1"/>
  <c r="P97" i="1" s="1"/>
  <c r="N93" i="1"/>
  <c r="P93" i="1" s="1"/>
  <c r="N94" i="1"/>
  <c r="P94" i="1" s="1"/>
  <c r="N95" i="1"/>
  <c r="P95" i="1" s="1"/>
  <c r="N89" i="1"/>
  <c r="P89" i="1" s="1"/>
  <c r="N90" i="1"/>
  <c r="P90" i="1" s="1"/>
  <c r="N91" i="1"/>
  <c r="P91" i="1" s="1"/>
  <c r="N88" i="1"/>
  <c r="P88" i="1" s="1"/>
  <c r="N9" i="1"/>
  <c r="P9" i="1" s="1"/>
  <c r="N17" i="1"/>
  <c r="P17" i="1" s="1"/>
  <c r="N25" i="1"/>
  <c r="P25" i="1" s="1"/>
  <c r="N14" i="1"/>
  <c r="P14" i="1" s="1"/>
  <c r="N10" i="1"/>
  <c r="P10" i="1" s="1"/>
  <c r="N18" i="1"/>
  <c r="P18" i="1" s="1"/>
  <c r="N26" i="1"/>
  <c r="P26" i="1" s="1"/>
  <c r="N22" i="1"/>
  <c r="P22" i="1" s="1"/>
  <c r="N23" i="1"/>
  <c r="P23" i="1" s="1"/>
  <c r="N8" i="1"/>
  <c r="P8" i="1" s="1"/>
  <c r="N24" i="1"/>
  <c r="P24" i="1" s="1"/>
  <c r="N11" i="1"/>
  <c r="P11" i="1" s="1"/>
  <c r="N19" i="1"/>
  <c r="P19" i="1" s="1"/>
  <c r="N7" i="1"/>
  <c r="P7" i="1" s="1"/>
  <c r="N12" i="1"/>
  <c r="P12" i="1" s="1"/>
  <c r="N20" i="1"/>
  <c r="P20" i="1" s="1"/>
  <c r="N15" i="1"/>
  <c r="P15" i="1" s="1"/>
  <c r="N13" i="1"/>
  <c r="P13" i="1" s="1"/>
  <c r="N21" i="1"/>
  <c r="P21" i="1" s="1"/>
  <c r="N16" i="1"/>
  <c r="P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<sst xmlns="http://schemas.openxmlformats.org/spreadsheetml/2006/main" count="2600" uniqueCount="187">
  <si>
    <t>Year</t>
  </si>
  <si>
    <t>Author</t>
  </si>
  <si>
    <t>T</t>
  </si>
  <si>
    <t>K</t>
  </si>
  <si>
    <r>
      <t>V</t>
    </r>
    <r>
      <rPr>
        <vertAlign val="subscript"/>
        <sz val="11"/>
        <color theme="1"/>
        <rFont val="Calibri"/>
        <family val="2"/>
        <scheme val="minor"/>
      </rPr>
      <t>m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</si>
  <si>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</t>
    </r>
  </si>
  <si>
    <t>ρ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</si>
  <si>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</si>
  <si>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lattice parameter</t>
  </si>
  <si>
    <t>Å</t>
  </si>
  <si>
    <r>
      <t>Å</t>
    </r>
    <r>
      <rPr>
        <vertAlign val="superscript"/>
        <sz val="9.15"/>
        <color theme="1"/>
        <rFont val="Calibri"/>
        <family val="2"/>
      </rPr>
      <t>3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</si>
  <si>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-10</t>
    </r>
    <r>
      <rPr>
        <sz val="11"/>
        <color theme="1"/>
        <rFont val="Calibri"/>
        <family val="2"/>
        <scheme val="minor"/>
      </rPr>
      <t xml:space="preserve"> m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</si>
  <si>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-30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3</t>
    </r>
  </si>
  <si>
    <t>Peterson</t>
  </si>
  <si>
    <t>g/cm3</t>
  </si>
  <si>
    <t>Mw(g/mol)</t>
  </si>
  <si>
    <t>Schwalbe</t>
  </si>
  <si>
    <t>Chen</t>
  </si>
  <si>
    <t>Saki data corrected</t>
  </si>
  <si>
    <t>Xiao</t>
  </si>
  <si>
    <t>Dobbs</t>
  </si>
  <si>
    <t>Smith</t>
  </si>
  <si>
    <t>experimental results</t>
  </si>
  <si>
    <t>theoretical results</t>
  </si>
  <si>
    <t>uncertainty</t>
  </si>
  <si>
    <t>Simon</t>
  </si>
  <si>
    <t>extrapolated</t>
  </si>
  <si>
    <t>Barrett</t>
  </si>
  <si>
    <t>Urvas</t>
  </si>
  <si>
    <t>Clusius</t>
  </si>
  <si>
    <t>triple point</t>
  </si>
  <si>
    <t>melting</t>
  </si>
  <si>
    <t>sublimation</t>
  </si>
  <si>
    <t>Crawford</t>
  </si>
  <si>
    <t>Witzenburg</t>
  </si>
  <si>
    <t>T/K</t>
  </si>
  <si>
    <t>high pressure data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</si>
  <si>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/(kg/cm2)</t>
    </r>
  </si>
  <si>
    <t>p/MPa</t>
  </si>
  <si>
    <t>Lewis</t>
  </si>
  <si>
    <t>pmelt</t>
  </si>
  <si>
    <t>MPa</t>
  </si>
  <si>
    <t>kbar</t>
  </si>
  <si>
    <t>p/kbar</t>
  </si>
  <si>
    <t>may only be valid until 80 K</t>
  </si>
  <si>
    <t>See caption of Figure 5</t>
  </si>
  <si>
    <t>Bronsveld</t>
  </si>
  <si>
    <t>p/bar</t>
  </si>
  <si>
    <t>Macrander</t>
  </si>
  <si>
    <t>Lahr</t>
  </si>
  <si>
    <t>p</t>
  </si>
  <si>
    <t>katm</t>
  </si>
  <si>
    <t>Stishov</t>
  </si>
  <si>
    <t>delta V</t>
  </si>
  <si>
    <t>V_L</t>
  </si>
  <si>
    <t>Liebenberg</t>
  </si>
  <si>
    <t>p/(kg/cm2)</t>
  </si>
  <si>
    <t>Keesom</t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</si>
  <si>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</si>
  <si>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-cv</t>
    </r>
  </si>
  <si>
    <t>cv</t>
  </si>
  <si>
    <t>uncerteinty</t>
  </si>
  <si>
    <t>cal/mol/K</t>
  </si>
  <si>
    <t>J/mol/K</t>
  </si>
  <si>
    <t>mJ /mole °K)</t>
  </si>
  <si>
    <t>Flubacher</t>
  </si>
  <si>
    <t>Cheng</t>
  </si>
  <si>
    <t>from 1975 Stishov</t>
  </si>
  <si>
    <t>https://www.google.com.au/books/edition/Rare_Gas_Solids/U9rvAAAAMAAJ?hl=en</t>
  </si>
  <si>
    <t>R. K. Crawford in Rare Gas Solids, edited by M. L. Klein and J. A Venables, Academic Press, 1976, vol. 2, chapter 11, pp. 663–728</t>
  </si>
  <si>
    <t>Finegold</t>
  </si>
  <si>
    <t>Figgins</t>
  </si>
  <si>
    <t>Stewart</t>
  </si>
  <si>
    <t>delta V/V0</t>
  </si>
  <si>
    <t>BetaT</t>
  </si>
  <si>
    <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</si>
  <si>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 *10</t>
    </r>
    <r>
      <rPr>
        <vertAlign val="superscript"/>
        <sz val="11"/>
        <color theme="1"/>
        <rFont val="Calibri"/>
        <family val="2"/>
        <scheme val="minor"/>
      </rPr>
      <t>5</t>
    </r>
  </si>
  <si>
    <t>Manzhelii</t>
  </si>
  <si>
    <t>Rabinovich</t>
  </si>
  <si>
    <t>https://archive.org/details/handbookofphysic0000unse_b1e4</t>
  </si>
  <si>
    <t>Khlopkin</t>
  </si>
  <si>
    <t>J/kg/K</t>
  </si>
  <si>
    <t>volumetric thermal expansion coefficient</t>
  </si>
  <si>
    <t>cp/T^3</t>
  </si>
  <si>
    <r>
      <t>mJ/mol/K</t>
    </r>
    <r>
      <rPr>
        <vertAlign val="superscript"/>
        <sz val="11"/>
        <color theme="1"/>
        <rFont val="Calibri"/>
        <family val="2"/>
        <scheme val="minor"/>
      </rPr>
      <t>4</t>
    </r>
  </si>
  <si>
    <t>α</t>
  </si>
  <si>
    <r>
      <t>K</t>
    </r>
    <r>
      <rPr>
        <vertAlign val="superscript"/>
        <sz val="11"/>
        <color theme="1"/>
        <rFont val="Calibri"/>
        <family val="2"/>
        <scheme val="minor"/>
      </rPr>
      <t>-1</t>
    </r>
  </si>
  <si>
    <t>Barker</t>
  </si>
  <si>
    <t>Beaumont</t>
  </si>
  <si>
    <t>BetaS</t>
  </si>
  <si>
    <t>c11</t>
  </si>
  <si>
    <t>c12</t>
  </si>
  <si>
    <t>Moeller</t>
  </si>
  <si>
    <t>KT</t>
  </si>
  <si>
    <t>dyn/cm2*10^10</t>
  </si>
  <si>
    <t>Tilford</t>
  </si>
  <si>
    <t>Anderson</t>
  </si>
  <si>
    <t>BT//kbar</t>
  </si>
  <si>
    <t>BT//MPa</t>
  </si>
  <si>
    <t>Note: only independent measurement of alpha is reported here. Those reported together with cell volumes are not independent and thus not used for fittting</t>
  </si>
  <si>
    <t>independent report</t>
  </si>
  <si>
    <t>report together with cell volume</t>
  </si>
  <si>
    <t>not used for fitting</t>
  </si>
  <si>
    <t>alpha/T3</t>
  </si>
  <si>
    <t>cm2/dyn</t>
  </si>
  <si>
    <t>10^11*BetaT</t>
  </si>
  <si>
    <t>10^11*BetaS</t>
  </si>
  <si>
    <t>Crawford R K 1975 in Rare gas solids eds M L Klein and J A Venables (London: Academic Press) to be</t>
  </si>
  <si>
    <t>bar</t>
  </si>
  <si>
    <t>Batchelder</t>
  </si>
  <si>
    <t>Keeler</t>
  </si>
  <si>
    <t>u(c11)</t>
  </si>
  <si>
    <t>u(c12)</t>
  </si>
  <si>
    <t>Gsänger</t>
  </si>
  <si>
    <t>cm2/dyn*10^-10</t>
  </si>
  <si>
    <t>Gewurtz</t>
  </si>
  <si>
    <t>Dorner</t>
  </si>
  <si>
    <t>did not consider those pressures in GPa</t>
  </si>
  <si>
    <t>Pa</t>
  </si>
  <si>
    <t>torr</t>
  </si>
  <si>
    <t>mmHg</t>
  </si>
  <si>
    <t>Leming</t>
  </si>
  <si>
    <t>Boato</t>
  </si>
  <si>
    <t>Regnier</t>
  </si>
  <si>
    <t>Lee</t>
  </si>
  <si>
    <t>Clark</t>
  </si>
  <si>
    <t>Michels</t>
  </si>
  <si>
    <t>atm</t>
  </si>
  <si>
    <t xml:space="preserve"> van-der-Gulik</t>
  </si>
  <si>
    <t>kg/m3</t>
  </si>
  <si>
    <t>Hardy</t>
  </si>
  <si>
    <t>Robinson</t>
  </si>
  <si>
    <t xml:space="preserve"> van.der.Gulik</t>
  </si>
  <si>
    <t>10.1103/PhysRevLett.21.367</t>
  </si>
  <si>
    <t>GPa</t>
  </si>
  <si>
    <t>Datchi</t>
  </si>
  <si>
    <t>Abramson</t>
  </si>
  <si>
    <t>Boehler</t>
  </si>
  <si>
    <t>Bridgman</t>
  </si>
  <si>
    <t>delta H</t>
  </si>
  <si>
    <t>kg cm/gm</t>
  </si>
  <si>
    <t>J/g</t>
  </si>
  <si>
    <t>kJ/mol</t>
  </si>
  <si>
    <t>T/C</t>
  </si>
  <si>
    <t>Zha</t>
  </si>
  <si>
    <t>Wallace</t>
  </si>
  <si>
    <t>Thermodynamics of Crystals, Duane C. Wallace, John Wiley &amp; Sons, Inc. New York, 1972</t>
  </si>
  <si>
    <r>
      <t>Δ</t>
    </r>
    <r>
      <rPr>
        <i/>
        <sz val="11"/>
        <color theme="1"/>
        <rFont val="Calibri"/>
        <family val="2"/>
      </rPr>
      <t>H</t>
    </r>
  </si>
  <si>
    <t>u(ΔH)</t>
  </si>
  <si>
    <t>author</t>
  </si>
  <si>
    <t>cal/mol</t>
  </si>
  <si>
    <t>delta S/R</t>
  </si>
  <si>
    <t>Eatwell</t>
  </si>
  <si>
    <t>Henshaw</t>
  </si>
  <si>
    <t>Levenson</t>
  </si>
  <si>
    <t>Also published in journal papers</t>
  </si>
  <si>
    <t>review data</t>
  </si>
  <si>
    <t>Gavrilko</t>
  </si>
  <si>
    <t>kT/eplison</t>
  </si>
  <si>
    <t>Beta*eplison/k</t>
  </si>
  <si>
    <t>Bolz</t>
  </si>
  <si>
    <t>Bolz, L. H. and Mauer, F. A. unpublished</t>
  </si>
  <si>
    <t>cited in Pollack, Gerald L. "The solid state of rare gases." Reviews of Modern Physics 36.3 (1964): 748.</t>
  </si>
  <si>
    <t>Bondarenko</t>
  </si>
  <si>
    <t>finish Pollack and the book examination</t>
  </si>
  <si>
    <t>Freeman</t>
  </si>
  <si>
    <t>p/mmHg</t>
  </si>
  <si>
    <t>A</t>
  </si>
  <si>
    <t>B</t>
  </si>
  <si>
    <t>Eucken</t>
  </si>
  <si>
    <t>Swenson</t>
  </si>
  <si>
    <t>Chapter 13 High pressure and the thermodynamics of the rare gas solids, in Rare Gas Solids II, Editor M. L. Klein and J. A. Venables, Academic Press, London, 1977</t>
  </si>
  <si>
    <t>Fujii</t>
  </si>
  <si>
    <t>Ancsin</t>
  </si>
  <si>
    <t>not good data</t>
  </si>
  <si>
    <t>need to identify c11 are isothermal or adiabatic</t>
  </si>
  <si>
    <t>Evalution of the pressure at these points requires an extrpoltion of the pressure calibration function</t>
  </si>
  <si>
    <t>cm3/g</t>
  </si>
  <si>
    <t>Wilkins</t>
  </si>
  <si>
    <t>Lawrence</t>
  </si>
  <si>
    <t>Meixner</t>
  </si>
  <si>
    <t>Shakeel</t>
  </si>
  <si>
    <t>Metcalf</t>
  </si>
  <si>
    <t>p/torr</t>
  </si>
  <si>
    <t>1/T</t>
  </si>
  <si>
    <t>White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</si>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</sst>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E+00"/>
    <numFmt numFmtId="166" formatCode="0.0000"/>
  </numFmts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9.15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/>
    <xf numFmtId="0" fontId="6" fillId="0" borderId="0" xfId="1"/>
    <xf numFmtId="165" fontId="3" fillId="0" borderId="0" xfId="0" applyNumberFormat="1" applyFont="1"/>
    <xf numFmtId="165" fontId="0" fillId="0" borderId="0" xfId="0" applyNumberFormat="1"/>
    <xf numFmtId="3" fontId="0" fillId="0" borderId="0" xfId="0" applyNumberFormat="1"/>
    <xf numFmtId="0" fontId="0" fillId="2" borderId="0" xfId="0" applyFill="1"/>
    <xf numFmtId="166" fontId="0" fillId="0" borderId="0" xfId="0" applyNumberFormat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'compressibility_bulk modulus'!$S$5:$S$65</c:f>
              <c:numCache>
                <c:formatCode>General</c:formatCode>
                <c:ptCount val="61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48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83</c:v>
                </c:pt>
                <c:pt idx="28">
                  <c:v>0</c:v>
                </c:pt>
                <c:pt idx="29">
                  <c:v>30</c:v>
                </c:pt>
                <c:pt idx="30">
                  <c:v>60</c:v>
                </c:pt>
                <c:pt idx="31">
                  <c:v>70</c:v>
                </c:pt>
                <c:pt idx="32">
                  <c:v>80</c:v>
                </c:pt>
                <c:pt idx="33">
                  <c:v>84</c:v>
                </c:pt>
                <c:pt idx="34">
                  <c:v>60</c:v>
                </c:pt>
                <c:pt idx="35">
                  <c:v>70</c:v>
                </c:pt>
                <c:pt idx="36">
                  <c:v>80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6</c:v>
                </c:pt>
                <c:pt idx="41">
                  <c:v>8</c:v>
                </c:pt>
                <c:pt idx="42">
                  <c:v>10</c:v>
                </c:pt>
                <c:pt idx="43">
                  <c:v>12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20</c:v>
                </c:pt>
                <c:pt idx="48">
                  <c:v>25</c:v>
                </c:pt>
                <c:pt idx="49">
                  <c:v>30</c:v>
                </c:pt>
                <c:pt idx="50">
                  <c:v>35</c:v>
                </c:pt>
                <c:pt idx="51">
                  <c:v>40</c:v>
                </c:pt>
                <c:pt idx="52">
                  <c:v>45</c:v>
                </c:pt>
                <c:pt idx="53">
                  <c:v>50</c:v>
                </c:pt>
                <c:pt idx="54">
                  <c:v>55</c:v>
                </c:pt>
                <c:pt idx="55">
                  <c:v>60</c:v>
                </c:pt>
                <c:pt idx="56">
                  <c:v>65</c:v>
                </c:pt>
                <c:pt idx="57">
                  <c:v>70</c:v>
                </c:pt>
                <c:pt idx="58">
                  <c:v>75</c:v>
                </c:pt>
                <c:pt idx="59">
                  <c:v>77</c:v>
                </c:pt>
                <c:pt idx="60">
                  <c:v>80</c:v>
                </c:pt>
              </c:numCache>
            </c:numRef>
          </c:xVal>
          <c:yVal>
            <c:numRef>
              <c:f>'compressibility_bulk modulus'!$T$5:$T$65</c:f>
              <c:numCache>
                <c:formatCode>General</c:formatCode>
                <c:ptCount val="61"/>
                <c:pt idx="0">
                  <c:v>3.6800000000000005E-4</c:v>
                </c:pt>
                <c:pt idx="1">
                  <c:v>3.7000000000000005E-4</c:v>
                </c:pt>
                <c:pt idx="2">
                  <c:v>3.7300000000000001E-4</c:v>
                </c:pt>
                <c:pt idx="3">
                  <c:v>3.77E-4</c:v>
                </c:pt>
                <c:pt idx="4">
                  <c:v>3.8400000000000001E-4</c:v>
                </c:pt>
                <c:pt idx="5">
                  <c:v>3.88E-4</c:v>
                </c:pt>
                <c:pt idx="6">
                  <c:v>3.9300000000000001E-4</c:v>
                </c:pt>
                <c:pt idx="7">
                  <c:v>4.0000000000000002E-4</c:v>
                </c:pt>
                <c:pt idx="8">
                  <c:v>4.0400000000000001E-4</c:v>
                </c:pt>
                <c:pt idx="9">
                  <c:v>3.9800000000000002E-4</c:v>
                </c:pt>
                <c:pt idx="10">
                  <c:v>4.0000000000000002E-4</c:v>
                </c:pt>
                <c:pt idx="11">
                  <c:v>4.0400000000000001E-4</c:v>
                </c:pt>
                <c:pt idx="12">
                  <c:v>4.0999999999999999E-4</c:v>
                </c:pt>
                <c:pt idx="13">
                  <c:v>4.2000000000000002E-4</c:v>
                </c:pt>
                <c:pt idx="14">
                  <c:v>4.3300000000000001E-4</c:v>
                </c:pt>
                <c:pt idx="15">
                  <c:v>4.4800000000000005E-4</c:v>
                </c:pt>
                <c:pt idx="16">
                  <c:v>4.8300000000000003E-4</c:v>
                </c:pt>
                <c:pt idx="17">
                  <c:v>5.2800000000000004E-4</c:v>
                </c:pt>
                <c:pt idx="18">
                  <c:v>3.7500000000000001E-4</c:v>
                </c:pt>
                <c:pt idx="19">
                  <c:v>3.7599999999999998E-4</c:v>
                </c:pt>
                <c:pt idx="20">
                  <c:v>3.8200000000000002E-4</c:v>
                </c:pt>
                <c:pt idx="21">
                  <c:v>3.9400000000000004E-4</c:v>
                </c:pt>
                <c:pt idx="22">
                  <c:v>4.1200000000000004E-4</c:v>
                </c:pt>
                <c:pt idx="23">
                  <c:v>4.3700000000000005E-4</c:v>
                </c:pt>
                <c:pt idx="24">
                  <c:v>4.7199999999999998E-4</c:v>
                </c:pt>
                <c:pt idx="25">
                  <c:v>5.1900000000000004E-4</c:v>
                </c:pt>
                <c:pt idx="26">
                  <c:v>5.8E-4</c:v>
                </c:pt>
                <c:pt idx="27">
                  <c:v>6.0400000000000004E-4</c:v>
                </c:pt>
                <c:pt idx="28">
                  <c:v>4.2000000000000002E-4</c:v>
                </c:pt>
                <c:pt idx="29">
                  <c:v>4.4000000000000007E-4</c:v>
                </c:pt>
                <c:pt idx="30">
                  <c:v>4.9000000000000009E-4</c:v>
                </c:pt>
                <c:pt idx="31">
                  <c:v>5.3000000000000009E-4</c:v>
                </c:pt>
                <c:pt idx="32">
                  <c:v>5.8999999999999992E-4</c:v>
                </c:pt>
                <c:pt idx="33">
                  <c:v>6.2E-4</c:v>
                </c:pt>
                <c:pt idx="34">
                  <c:v>4.680000000000001E-4</c:v>
                </c:pt>
                <c:pt idx="35">
                  <c:v>5.1200000000000009E-4</c:v>
                </c:pt>
                <c:pt idx="36">
                  <c:v>5.8399999999999999E-4</c:v>
                </c:pt>
                <c:pt idx="37" formatCode="0.00E+00">
                  <c:v>3.7299515106303626E-4</c:v>
                </c:pt>
                <c:pt idx="38" formatCode="0.00E+00">
                  <c:v>3.7313432835820901E-4</c:v>
                </c:pt>
                <c:pt idx="39" formatCode="0.00E+00">
                  <c:v>3.7350597609561752E-4</c:v>
                </c:pt>
                <c:pt idx="40" formatCode="0.00E+00">
                  <c:v>3.7406483790523691E-4</c:v>
                </c:pt>
                <c:pt idx="41" formatCode="0.00E+00">
                  <c:v>3.7490627343164207E-4</c:v>
                </c:pt>
                <c:pt idx="42" formatCode="0.00E+00">
                  <c:v>3.7584565271861693E-4</c:v>
                </c:pt>
                <c:pt idx="43" formatCode="0.00E+00">
                  <c:v>3.7702651753173305E-4</c:v>
                </c:pt>
                <c:pt idx="44" formatCode="0.00E+00">
                  <c:v>3.7840565085771945E-4</c:v>
                </c:pt>
                <c:pt idx="45" formatCode="0.00E+00">
                  <c:v>3.7993920972644377E-4</c:v>
                </c:pt>
                <c:pt idx="46" formatCode="0.00E+00">
                  <c:v>3.8172795521058652E-4</c:v>
                </c:pt>
                <c:pt idx="47" formatCode="0.00E+00">
                  <c:v>3.8353362311429305E-4</c:v>
                </c:pt>
                <c:pt idx="48" formatCode="0.00E+00">
                  <c:v>3.8880248833592535E-4</c:v>
                </c:pt>
                <c:pt idx="49" formatCode="0.00E+00">
                  <c:v>3.950487226757967E-4</c:v>
                </c:pt>
                <c:pt idx="50" formatCode="0.00E+00">
                  <c:v>4.0246847330292464E-4</c:v>
                </c:pt>
                <c:pt idx="51" formatCode="0.00E+00">
                  <c:v>4.1107152644560157E-4</c:v>
                </c:pt>
                <c:pt idx="52" formatCode="0.00E+00">
                  <c:v>4.2111173498034812E-4</c:v>
                </c:pt>
                <c:pt idx="53" formatCode="0.00E+00">
                  <c:v>4.3283797431828018E-4</c:v>
                </c:pt>
                <c:pt idx="54" formatCode="0.00E+00">
                  <c:v>4.4629574531389473E-4</c:v>
                </c:pt>
                <c:pt idx="55" formatCode="0.00E+00">
                  <c:v>4.6182266009852215E-4</c:v>
                </c:pt>
                <c:pt idx="56" formatCode="0.00E+00">
                  <c:v>4.7953964194373397E-4</c:v>
                </c:pt>
                <c:pt idx="57" formatCode="0.00E+00">
                  <c:v>4.9966688874083945E-4</c:v>
                </c:pt>
                <c:pt idx="58" formatCode="0.00E+00">
                  <c:v>5.2219321148825064E-4</c:v>
                </c:pt>
                <c:pt idx="59" formatCode="0.00E+00">
                  <c:v>5.3200922149317261E-4</c:v>
                </c:pt>
                <c:pt idx="60" formatCode="0.00E+00">
                  <c:v>5.4724553082816498E-4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9-484D-AF60-D018D7EF9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393216"/>
        <c:axId val="880390696"/>
      </c:scatterChart>
      <c:valAx>
        <c:axId val="88039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90696"/>
        <c:crosses val="autoZero"/>
        <c:crossBetween val="midCat"/>
      </c:valAx>
      <c:valAx>
        <c:axId val="880390696"/>
        <c:scaling>
          <c:orientation val="minMax"/>
          <c:min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9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'compressibility_bulk modulus'!$S$5:$S$410</c:f>
              <c:numCache>
                <c:formatCode>General</c:formatCode>
                <c:ptCount val="406"/>
                <c:pt idx="0">
                  <c:v>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48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83</c:v>
                </c:pt>
                <c:pt idx="28">
                  <c:v>0</c:v>
                </c:pt>
                <c:pt idx="29">
                  <c:v>30</c:v>
                </c:pt>
                <c:pt idx="30">
                  <c:v>60</c:v>
                </c:pt>
                <c:pt idx="31">
                  <c:v>70</c:v>
                </c:pt>
                <c:pt idx="32">
                  <c:v>80</c:v>
                </c:pt>
                <c:pt idx="33">
                  <c:v>84</c:v>
                </c:pt>
                <c:pt idx="34">
                  <c:v>60</c:v>
                </c:pt>
                <c:pt idx="35">
                  <c:v>70</c:v>
                </c:pt>
                <c:pt idx="36">
                  <c:v>80</c:v>
                </c:pt>
                <c:pt idx="37">
                  <c:v>0</c:v>
                </c:pt>
                <c:pt idx="38">
                  <c:v>2</c:v>
                </c:pt>
                <c:pt idx="39">
                  <c:v>4</c:v>
                </c:pt>
                <c:pt idx="40">
                  <c:v>6</c:v>
                </c:pt>
                <c:pt idx="41">
                  <c:v>8</c:v>
                </c:pt>
                <c:pt idx="42">
                  <c:v>10</c:v>
                </c:pt>
                <c:pt idx="43">
                  <c:v>12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20</c:v>
                </c:pt>
                <c:pt idx="48">
                  <c:v>25</c:v>
                </c:pt>
                <c:pt idx="49">
                  <c:v>30</c:v>
                </c:pt>
                <c:pt idx="50">
                  <c:v>35</c:v>
                </c:pt>
                <c:pt idx="51">
                  <c:v>40</c:v>
                </c:pt>
                <c:pt idx="52">
                  <c:v>45</c:v>
                </c:pt>
                <c:pt idx="53">
                  <c:v>50</c:v>
                </c:pt>
                <c:pt idx="54">
                  <c:v>55</c:v>
                </c:pt>
                <c:pt idx="55">
                  <c:v>60</c:v>
                </c:pt>
                <c:pt idx="56">
                  <c:v>65</c:v>
                </c:pt>
                <c:pt idx="57">
                  <c:v>70</c:v>
                </c:pt>
                <c:pt idx="58">
                  <c:v>75</c:v>
                </c:pt>
                <c:pt idx="59">
                  <c:v>77</c:v>
                </c:pt>
                <c:pt idx="60">
                  <c:v>80</c:v>
                </c:pt>
                <c:pt idx="61">
                  <c:v>82</c:v>
                </c:pt>
                <c:pt idx="62">
                  <c:v>82.3</c:v>
                </c:pt>
                <c:pt idx="63">
                  <c:v>4.2</c:v>
                </c:pt>
                <c:pt idx="64">
                  <c:v>4.2</c:v>
                </c:pt>
                <c:pt idx="65">
                  <c:v>76.8</c:v>
                </c:pt>
                <c:pt idx="66">
                  <c:v>0</c:v>
                </c:pt>
                <c:pt idx="67">
                  <c:v>10</c:v>
                </c:pt>
                <c:pt idx="68">
                  <c:v>20</c:v>
                </c:pt>
                <c:pt idx="69">
                  <c:v>30</c:v>
                </c:pt>
                <c:pt idx="70">
                  <c:v>40</c:v>
                </c:pt>
                <c:pt idx="71">
                  <c:v>50</c:v>
                </c:pt>
                <c:pt idx="72">
                  <c:v>60</c:v>
                </c:pt>
                <c:pt idx="73">
                  <c:v>70</c:v>
                </c:pt>
                <c:pt idx="74">
                  <c:v>80</c:v>
                </c:pt>
              </c:numCache>
            </c:numRef>
          </c:xVal>
          <c:yVal>
            <c:numRef>
              <c:f>'compressibility_bulk modulus'!$T$5:$T$410</c:f>
              <c:numCache>
                <c:formatCode>General</c:formatCode>
                <c:ptCount val="406"/>
                <c:pt idx="0">
                  <c:v>3.6800000000000005E-4</c:v>
                </c:pt>
                <c:pt idx="1">
                  <c:v>3.7000000000000005E-4</c:v>
                </c:pt>
                <c:pt idx="2">
                  <c:v>3.7300000000000001E-4</c:v>
                </c:pt>
                <c:pt idx="3">
                  <c:v>3.77E-4</c:v>
                </c:pt>
                <c:pt idx="4">
                  <c:v>3.8400000000000001E-4</c:v>
                </c:pt>
                <c:pt idx="5">
                  <c:v>3.88E-4</c:v>
                </c:pt>
                <c:pt idx="6">
                  <c:v>3.9300000000000001E-4</c:v>
                </c:pt>
                <c:pt idx="7">
                  <c:v>4.0000000000000002E-4</c:v>
                </c:pt>
                <c:pt idx="8">
                  <c:v>4.0400000000000001E-4</c:v>
                </c:pt>
                <c:pt idx="9">
                  <c:v>3.9800000000000002E-4</c:v>
                </c:pt>
                <c:pt idx="10">
                  <c:v>4.0000000000000002E-4</c:v>
                </c:pt>
                <c:pt idx="11">
                  <c:v>4.0400000000000001E-4</c:v>
                </c:pt>
                <c:pt idx="12">
                  <c:v>4.0999999999999999E-4</c:v>
                </c:pt>
                <c:pt idx="13">
                  <c:v>4.2000000000000002E-4</c:v>
                </c:pt>
                <c:pt idx="14">
                  <c:v>4.3300000000000001E-4</c:v>
                </c:pt>
                <c:pt idx="15">
                  <c:v>4.4800000000000005E-4</c:v>
                </c:pt>
                <c:pt idx="16">
                  <c:v>4.8300000000000003E-4</c:v>
                </c:pt>
                <c:pt idx="17">
                  <c:v>5.2800000000000004E-4</c:v>
                </c:pt>
                <c:pt idx="18">
                  <c:v>3.7500000000000001E-4</c:v>
                </c:pt>
                <c:pt idx="19">
                  <c:v>3.7599999999999998E-4</c:v>
                </c:pt>
                <c:pt idx="20">
                  <c:v>3.8200000000000002E-4</c:v>
                </c:pt>
                <c:pt idx="21">
                  <c:v>3.9400000000000004E-4</c:v>
                </c:pt>
                <c:pt idx="22">
                  <c:v>4.1200000000000004E-4</c:v>
                </c:pt>
                <c:pt idx="23">
                  <c:v>4.3700000000000005E-4</c:v>
                </c:pt>
                <c:pt idx="24">
                  <c:v>4.7199999999999998E-4</c:v>
                </c:pt>
                <c:pt idx="25">
                  <c:v>5.1900000000000004E-4</c:v>
                </c:pt>
                <c:pt idx="26">
                  <c:v>5.8E-4</c:v>
                </c:pt>
                <c:pt idx="27">
                  <c:v>6.0400000000000004E-4</c:v>
                </c:pt>
                <c:pt idx="28">
                  <c:v>4.2000000000000002E-4</c:v>
                </c:pt>
                <c:pt idx="29">
                  <c:v>4.4000000000000007E-4</c:v>
                </c:pt>
                <c:pt idx="30">
                  <c:v>4.9000000000000009E-4</c:v>
                </c:pt>
                <c:pt idx="31">
                  <c:v>5.3000000000000009E-4</c:v>
                </c:pt>
                <c:pt idx="32">
                  <c:v>5.8999999999999992E-4</c:v>
                </c:pt>
                <c:pt idx="33">
                  <c:v>6.2E-4</c:v>
                </c:pt>
                <c:pt idx="34">
                  <c:v>4.680000000000001E-4</c:v>
                </c:pt>
                <c:pt idx="35">
                  <c:v>5.1200000000000009E-4</c:v>
                </c:pt>
                <c:pt idx="36">
                  <c:v>5.8399999999999999E-4</c:v>
                </c:pt>
                <c:pt idx="37" formatCode="0.00E+00">
                  <c:v>3.7299515106303626E-4</c:v>
                </c:pt>
                <c:pt idx="38" formatCode="0.00E+00">
                  <c:v>3.7313432835820901E-4</c:v>
                </c:pt>
                <c:pt idx="39" formatCode="0.00E+00">
                  <c:v>3.7350597609561752E-4</c:v>
                </c:pt>
                <c:pt idx="40" formatCode="0.00E+00">
                  <c:v>3.7406483790523691E-4</c:v>
                </c:pt>
                <c:pt idx="41" formatCode="0.00E+00">
                  <c:v>3.7490627343164207E-4</c:v>
                </c:pt>
                <c:pt idx="42" formatCode="0.00E+00">
                  <c:v>3.7584565271861693E-4</c:v>
                </c:pt>
                <c:pt idx="43" formatCode="0.00E+00">
                  <c:v>3.7702651753173305E-4</c:v>
                </c:pt>
                <c:pt idx="44" formatCode="0.00E+00">
                  <c:v>3.7840565085771945E-4</c:v>
                </c:pt>
                <c:pt idx="45" formatCode="0.00E+00">
                  <c:v>3.7993920972644377E-4</c:v>
                </c:pt>
                <c:pt idx="46" formatCode="0.00E+00">
                  <c:v>3.8172795521058652E-4</c:v>
                </c:pt>
                <c:pt idx="47" formatCode="0.00E+00">
                  <c:v>3.8353362311429305E-4</c:v>
                </c:pt>
                <c:pt idx="48" formatCode="0.00E+00">
                  <c:v>3.8880248833592535E-4</c:v>
                </c:pt>
                <c:pt idx="49" formatCode="0.00E+00">
                  <c:v>3.950487226757967E-4</c:v>
                </c:pt>
                <c:pt idx="50" formatCode="0.00E+00">
                  <c:v>4.0246847330292464E-4</c:v>
                </c:pt>
                <c:pt idx="51" formatCode="0.00E+00">
                  <c:v>4.1107152644560157E-4</c:v>
                </c:pt>
                <c:pt idx="52" formatCode="0.00E+00">
                  <c:v>4.2111173498034812E-4</c:v>
                </c:pt>
                <c:pt idx="53" formatCode="0.00E+00">
                  <c:v>4.3283797431828018E-4</c:v>
                </c:pt>
                <c:pt idx="54" formatCode="0.00E+00">
                  <c:v>4.4629574531389473E-4</c:v>
                </c:pt>
                <c:pt idx="55" formatCode="0.00E+00">
                  <c:v>4.6182266009852215E-4</c:v>
                </c:pt>
                <c:pt idx="56" formatCode="0.00E+00">
                  <c:v>4.7953964194373397E-4</c:v>
                </c:pt>
                <c:pt idx="57" formatCode="0.00E+00">
                  <c:v>4.9966688874083945E-4</c:v>
                </c:pt>
                <c:pt idx="58" formatCode="0.00E+00">
                  <c:v>5.2219321148825064E-4</c:v>
                </c:pt>
                <c:pt idx="59" formatCode="0.00E+00">
                  <c:v>5.3200922149317261E-4</c:v>
                </c:pt>
                <c:pt idx="60" formatCode="0.00E+00">
                  <c:v>5.4724553082816498E-4</c:v>
                </c:pt>
                <c:pt idx="61" formatCode="0.00E+00">
                  <c:v>5.6497175141242929E-4</c:v>
                </c:pt>
                <c:pt idx="62" formatCode="0.00E+00">
                  <c:v>5.4545454545454548E-4</c:v>
                </c:pt>
                <c:pt idx="63" formatCode="0.00E+00">
                  <c:v>4.1958041958041958E-4</c:v>
                </c:pt>
                <c:pt idx="64" formatCode="0.00E+00">
                  <c:v>3.7546933667083853E-4</c:v>
                </c:pt>
                <c:pt idx="65" formatCode="0.00E+00">
                  <c:v>5.5865921787709492E-4</c:v>
                </c:pt>
                <c:pt idx="66">
                  <c:v>3.8400000000000001E-4</c:v>
                </c:pt>
                <c:pt idx="67">
                  <c:v>3.8500000000000003E-4</c:v>
                </c:pt>
                <c:pt idx="68">
                  <c:v>3.8999999999999999E-4</c:v>
                </c:pt>
                <c:pt idx="69">
                  <c:v>3.9900000000000005E-4</c:v>
                </c:pt>
                <c:pt idx="70">
                  <c:v>4.1399999999999998E-4</c:v>
                </c:pt>
                <c:pt idx="71">
                  <c:v>4.3600000000000003E-4</c:v>
                </c:pt>
                <c:pt idx="72">
                  <c:v>4.6799999999999999E-4</c:v>
                </c:pt>
                <c:pt idx="73">
                  <c:v>5.1000000000000004E-4</c:v>
                </c:pt>
                <c:pt idx="74">
                  <c:v>5.6900000000000006E-4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6-40E1-B071-0E87AC207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393216"/>
        <c:axId val="880390696"/>
      </c:scatterChart>
      <c:valAx>
        <c:axId val="88039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90696"/>
        <c:crosses val="autoZero"/>
        <c:crossBetween val="midCat"/>
      </c:valAx>
      <c:valAx>
        <c:axId val="880390696"/>
        <c:scaling>
          <c:orientation val="minMax"/>
          <c:min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39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'heat capacity'!$F$4:$F$2630</c:f>
              <c:numCache>
                <c:formatCode>General</c:formatCode>
                <c:ptCount val="26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45</c:v>
                </c:pt>
                <c:pt idx="15">
                  <c:v>50</c:v>
                </c:pt>
                <c:pt idx="16">
                  <c:v>55</c:v>
                </c:pt>
                <c:pt idx="17">
                  <c:v>60</c:v>
                </c:pt>
                <c:pt idx="18">
                  <c:v>65</c:v>
                </c:pt>
                <c:pt idx="19">
                  <c:v>70</c:v>
                </c:pt>
                <c:pt idx="20">
                  <c:v>75</c:v>
                </c:pt>
                <c:pt idx="21">
                  <c:v>80</c:v>
                </c:pt>
                <c:pt idx="22">
                  <c:v>83</c:v>
                </c:pt>
                <c:pt idx="23">
                  <c:v>4.8913000000000002</c:v>
                </c:pt>
                <c:pt idx="24">
                  <c:v>5.4763999999999999</c:v>
                </c:pt>
                <c:pt idx="25">
                  <c:v>6.0978000000000003</c:v>
                </c:pt>
                <c:pt idx="26">
                  <c:v>6.6429</c:v>
                </c:pt>
                <c:pt idx="27">
                  <c:v>7.1684999999999999</c:v>
                </c:pt>
                <c:pt idx="28">
                  <c:v>8.0023999999999997</c:v>
                </c:pt>
                <c:pt idx="29">
                  <c:v>8.7131000000000007</c:v>
                </c:pt>
                <c:pt idx="30">
                  <c:v>4.4550999999999998</c:v>
                </c:pt>
                <c:pt idx="31">
                  <c:v>0.49780000000000002</c:v>
                </c:pt>
                <c:pt idx="32">
                  <c:v>0.53339999999999999</c:v>
                </c:pt>
                <c:pt idx="33">
                  <c:v>0.56930000000000003</c:v>
                </c:pt>
                <c:pt idx="34">
                  <c:v>0.59599999999999997</c:v>
                </c:pt>
                <c:pt idx="35">
                  <c:v>0.62919999999999998</c:v>
                </c:pt>
                <c:pt idx="36">
                  <c:v>0.65869999999999995</c:v>
                </c:pt>
                <c:pt idx="37">
                  <c:v>0.68959999999999999</c:v>
                </c:pt>
                <c:pt idx="38">
                  <c:v>0.82830000000000004</c:v>
                </c:pt>
                <c:pt idx="39">
                  <c:v>0.88170000000000004</c:v>
                </c:pt>
                <c:pt idx="40">
                  <c:v>0.95779999999999998</c:v>
                </c:pt>
                <c:pt idx="41">
                  <c:v>1.0376000000000001</c:v>
                </c:pt>
                <c:pt idx="42">
                  <c:v>1.1253</c:v>
                </c:pt>
                <c:pt idx="43">
                  <c:v>1.1735</c:v>
                </c:pt>
                <c:pt idx="44">
                  <c:v>1.2253000000000001</c:v>
                </c:pt>
                <c:pt idx="45">
                  <c:v>1.2844</c:v>
                </c:pt>
                <c:pt idx="46">
                  <c:v>1.3413999999999999</c:v>
                </c:pt>
                <c:pt idx="47">
                  <c:v>1.4058999999999999</c:v>
                </c:pt>
                <c:pt idx="48">
                  <c:v>1.4735</c:v>
                </c:pt>
                <c:pt idx="49">
                  <c:v>1.5288999999999999</c:v>
                </c:pt>
                <c:pt idx="50">
                  <c:v>2.0727000000000002</c:v>
                </c:pt>
                <c:pt idx="51">
                  <c:v>2.1614</c:v>
                </c:pt>
                <c:pt idx="52">
                  <c:v>2.1183000000000001</c:v>
                </c:pt>
                <c:pt idx="53">
                  <c:v>2.2907000000000002</c:v>
                </c:pt>
                <c:pt idx="54">
                  <c:v>2.3978999999999999</c:v>
                </c:pt>
                <c:pt idx="55">
                  <c:v>2.5257000000000001</c:v>
                </c:pt>
                <c:pt idx="56">
                  <c:v>2.6255000000000002</c:v>
                </c:pt>
                <c:pt idx="57">
                  <c:v>2.7568999999999999</c:v>
                </c:pt>
                <c:pt idx="58">
                  <c:v>2.9070999999999998</c:v>
                </c:pt>
                <c:pt idx="59">
                  <c:v>3.0710000000000002</c:v>
                </c:pt>
                <c:pt idx="60">
                  <c:v>3.2732000000000001</c:v>
                </c:pt>
                <c:pt idx="61">
                  <c:v>3.5482999999999998</c:v>
                </c:pt>
                <c:pt idx="62">
                  <c:v>3.8603999999999998</c:v>
                </c:pt>
                <c:pt idx="63">
                  <c:v>4.2257999999999996</c:v>
                </c:pt>
                <c:pt idx="64">
                  <c:v>1.2104999999999999</c:v>
                </c:pt>
                <c:pt idx="65">
                  <c:v>1.2988999999999999</c:v>
                </c:pt>
                <c:pt idx="66">
                  <c:v>1.3832</c:v>
                </c:pt>
                <c:pt idx="67">
                  <c:v>1.4827999999999999</c:v>
                </c:pt>
                <c:pt idx="68">
                  <c:v>1.5851999999999999</c:v>
                </c:pt>
                <c:pt idx="69">
                  <c:v>1.7119</c:v>
                </c:pt>
                <c:pt idx="70">
                  <c:v>1.8331999999999999</c:v>
                </c:pt>
                <c:pt idx="71">
                  <c:v>1.9575</c:v>
                </c:pt>
                <c:pt idx="72">
                  <c:v>2.1398000000000001</c:v>
                </c:pt>
                <c:pt idx="73">
                  <c:v>2.3311999999999999</c:v>
                </c:pt>
                <c:pt idx="74">
                  <c:v>2.5232999999999999</c:v>
                </c:pt>
                <c:pt idx="75">
                  <c:v>2.7477999999999998</c:v>
                </c:pt>
                <c:pt idx="76">
                  <c:v>2.9965000000000002</c:v>
                </c:pt>
                <c:pt idx="77">
                  <c:v>3.2242999999999999</c:v>
                </c:pt>
                <c:pt idx="78">
                  <c:v>3.4491999999999998</c:v>
                </c:pt>
                <c:pt idx="79">
                  <c:v>3.7406999999999999</c:v>
                </c:pt>
                <c:pt idx="80">
                  <c:v>4.0686999999999998</c:v>
                </c:pt>
                <c:pt idx="81">
                  <c:v>4.4499000000000004</c:v>
                </c:pt>
                <c:pt idx="82">
                  <c:v>4.8235000000000001</c:v>
                </c:pt>
                <c:pt idx="83">
                  <c:v>1.4206000000000001</c:v>
                </c:pt>
                <c:pt idx="84">
                  <c:v>1.5773999999999999</c:v>
                </c:pt>
                <c:pt idx="85">
                  <c:v>1.6606000000000001</c:v>
                </c:pt>
                <c:pt idx="86">
                  <c:v>1.7543</c:v>
                </c:pt>
                <c:pt idx="87">
                  <c:v>1.8423</c:v>
                </c:pt>
                <c:pt idx="88">
                  <c:v>1.9193</c:v>
                </c:pt>
                <c:pt idx="89">
                  <c:v>1.992</c:v>
                </c:pt>
                <c:pt idx="90">
                  <c:v>2.069</c:v>
                </c:pt>
                <c:pt idx="91">
                  <c:v>0.51039999999999996</c:v>
                </c:pt>
                <c:pt idx="92">
                  <c:v>0.55759999999999998</c:v>
                </c:pt>
                <c:pt idx="93">
                  <c:v>0.60029999999999994</c:v>
                </c:pt>
                <c:pt idx="94">
                  <c:v>0.60519999999999996</c:v>
                </c:pt>
                <c:pt idx="95">
                  <c:v>0.6613</c:v>
                </c:pt>
                <c:pt idx="96">
                  <c:v>0.7147</c:v>
                </c:pt>
                <c:pt idx="97">
                  <c:v>0.7621</c:v>
                </c:pt>
                <c:pt idx="98">
                  <c:v>0.81</c:v>
                </c:pt>
                <c:pt idx="99">
                  <c:v>0.86170000000000002</c:v>
                </c:pt>
                <c:pt idx="100">
                  <c:v>0.92649999999999999</c:v>
                </c:pt>
                <c:pt idx="101">
                  <c:v>0.98960000000000004</c:v>
                </c:pt>
                <c:pt idx="102">
                  <c:v>0.95079999999999998</c:v>
                </c:pt>
                <c:pt idx="103">
                  <c:v>1.0195000000000001</c:v>
                </c:pt>
                <c:pt idx="104">
                  <c:v>1.0927</c:v>
                </c:pt>
                <c:pt idx="105">
                  <c:v>1.2683</c:v>
                </c:pt>
                <c:pt idx="106">
                  <c:v>1.365</c:v>
                </c:pt>
                <c:pt idx="107">
                  <c:v>4.3090999999999999</c:v>
                </c:pt>
                <c:pt idx="108">
                  <c:v>4.8240999999999996</c:v>
                </c:pt>
                <c:pt idx="109">
                  <c:v>5.3372999999999999</c:v>
                </c:pt>
                <c:pt idx="110">
                  <c:v>5.8326000000000002</c:v>
                </c:pt>
                <c:pt idx="111">
                  <c:v>6.3068999999999997</c:v>
                </c:pt>
                <c:pt idx="112">
                  <c:v>6.9138999999999999</c:v>
                </c:pt>
                <c:pt idx="113">
                  <c:v>8.2931000000000008</c:v>
                </c:pt>
                <c:pt idx="114">
                  <c:v>9.0860000000000003</c:v>
                </c:pt>
                <c:pt idx="115">
                  <c:v>11.226100000000001</c:v>
                </c:pt>
                <c:pt idx="116">
                  <c:v>0.43669999999999998</c:v>
                </c:pt>
                <c:pt idx="117">
                  <c:v>0.48399999999999999</c:v>
                </c:pt>
                <c:pt idx="118">
                  <c:v>0.53320000000000001</c:v>
                </c:pt>
                <c:pt idx="119">
                  <c:v>0.58330000000000004</c:v>
                </c:pt>
                <c:pt idx="120">
                  <c:v>0.63739999999999997</c:v>
                </c:pt>
                <c:pt idx="121">
                  <c:v>0.66449999999999998</c:v>
                </c:pt>
                <c:pt idx="122">
                  <c:v>0.71</c:v>
                </c:pt>
                <c:pt idx="123">
                  <c:v>0.76690000000000003</c:v>
                </c:pt>
                <c:pt idx="124">
                  <c:v>0.84640000000000004</c:v>
                </c:pt>
                <c:pt idx="125">
                  <c:v>0.89339999999999997</c:v>
                </c:pt>
                <c:pt idx="126">
                  <c:v>0.92049999999999998</c:v>
                </c:pt>
                <c:pt idx="127">
                  <c:v>1.0025999999999999</c:v>
                </c:pt>
                <c:pt idx="128">
                  <c:v>1.1060000000000001</c:v>
                </c:pt>
                <c:pt idx="129">
                  <c:v>1.2145999999999999</c:v>
                </c:pt>
                <c:pt idx="130">
                  <c:v>1.2511000000000001</c:v>
                </c:pt>
                <c:pt idx="131">
                  <c:v>1.3693</c:v>
                </c:pt>
                <c:pt idx="132">
                  <c:v>1.4809000000000001</c:v>
                </c:pt>
                <c:pt idx="133">
                  <c:v>0.39600000000000002</c:v>
                </c:pt>
                <c:pt idx="134">
                  <c:v>0.55269999999999997</c:v>
                </c:pt>
                <c:pt idx="135">
                  <c:v>0.65459999999999996</c:v>
                </c:pt>
                <c:pt idx="136">
                  <c:v>0.71830000000000005</c:v>
                </c:pt>
                <c:pt idx="137">
                  <c:v>0.7722</c:v>
                </c:pt>
                <c:pt idx="138">
                  <c:v>0.86480000000000001</c:v>
                </c:pt>
                <c:pt idx="139">
                  <c:v>0.95689999999999997</c:v>
                </c:pt>
                <c:pt idx="140">
                  <c:v>1.0338000000000001</c:v>
                </c:pt>
                <c:pt idx="141">
                  <c:v>1.1024</c:v>
                </c:pt>
                <c:pt idx="142">
                  <c:v>1.1528</c:v>
                </c:pt>
                <c:pt idx="143">
                  <c:v>1.2036</c:v>
                </c:pt>
                <c:pt idx="144">
                  <c:v>1.3098000000000001</c:v>
                </c:pt>
                <c:pt idx="145">
                  <c:v>1.3968</c:v>
                </c:pt>
                <c:pt idx="146">
                  <c:v>1.4903</c:v>
                </c:pt>
                <c:pt idx="147">
                  <c:v>0.49690000000000001</c:v>
                </c:pt>
                <c:pt idx="148">
                  <c:v>0.59099999999999997</c:v>
                </c:pt>
                <c:pt idx="149">
                  <c:v>0.64500000000000002</c:v>
                </c:pt>
                <c:pt idx="150">
                  <c:v>0.70420000000000005</c:v>
                </c:pt>
                <c:pt idx="151">
                  <c:v>0.76929999999999998</c:v>
                </c:pt>
                <c:pt idx="152">
                  <c:v>0.84489999999999998</c:v>
                </c:pt>
                <c:pt idx="153">
                  <c:v>4.181</c:v>
                </c:pt>
                <c:pt idx="154">
                  <c:v>4.6040999999999999</c:v>
                </c:pt>
                <c:pt idx="155">
                  <c:v>5.1223999999999998</c:v>
                </c:pt>
                <c:pt idx="156">
                  <c:v>5.6733000000000002</c:v>
                </c:pt>
                <c:pt idx="157">
                  <c:v>6.2356999999999996</c:v>
                </c:pt>
                <c:pt idx="158">
                  <c:v>7.5255999999999998</c:v>
                </c:pt>
                <c:pt idx="159">
                  <c:v>8.3629999999999995</c:v>
                </c:pt>
                <c:pt idx="160">
                  <c:v>9.1864000000000008</c:v>
                </c:pt>
                <c:pt idx="161">
                  <c:v>10.09</c:v>
                </c:pt>
                <c:pt idx="162">
                  <c:v>11.226900000000001</c:v>
                </c:pt>
                <c:pt idx="163">
                  <c:v>4.5362</c:v>
                </c:pt>
                <c:pt idx="164">
                  <c:v>4.9791999999999996</c:v>
                </c:pt>
                <c:pt idx="165">
                  <c:v>5.4175000000000004</c:v>
                </c:pt>
                <c:pt idx="166">
                  <c:v>5.9462000000000002</c:v>
                </c:pt>
                <c:pt idx="167">
                  <c:v>6.5</c:v>
                </c:pt>
                <c:pt idx="168">
                  <c:v>1.238</c:v>
                </c:pt>
                <c:pt idx="169">
                  <c:v>1.3722000000000001</c:v>
                </c:pt>
                <c:pt idx="170">
                  <c:v>1.5863</c:v>
                </c:pt>
                <c:pt idx="171">
                  <c:v>1.6516</c:v>
                </c:pt>
                <c:pt idx="172">
                  <c:v>1.738</c:v>
                </c:pt>
                <c:pt idx="173">
                  <c:v>1.8315999999999999</c:v>
                </c:pt>
                <c:pt idx="174">
                  <c:v>1.9309000000000001</c:v>
                </c:pt>
                <c:pt idx="175">
                  <c:v>2.0162</c:v>
                </c:pt>
                <c:pt idx="176">
                  <c:v>2.1259999999999999</c:v>
                </c:pt>
                <c:pt idx="177">
                  <c:v>2.2768999999999999</c:v>
                </c:pt>
                <c:pt idx="178">
                  <c:v>2.4626999999999999</c:v>
                </c:pt>
                <c:pt idx="179">
                  <c:v>2.6562000000000001</c:v>
                </c:pt>
                <c:pt idx="180">
                  <c:v>2.8708</c:v>
                </c:pt>
                <c:pt idx="181">
                  <c:v>3.0846</c:v>
                </c:pt>
                <c:pt idx="182">
                  <c:v>3.3288000000000002</c:v>
                </c:pt>
                <c:pt idx="183">
                  <c:v>3.5949</c:v>
                </c:pt>
                <c:pt idx="184">
                  <c:v>3.9062999999999999</c:v>
                </c:pt>
                <c:pt idx="185">
                  <c:v>4.2602000000000002</c:v>
                </c:pt>
                <c:pt idx="186">
                  <c:v>4.6113999999999997</c:v>
                </c:pt>
                <c:pt idx="187">
                  <c:v>4.9798</c:v>
                </c:pt>
                <c:pt idx="188">
                  <c:v>1.2427999999999999</c:v>
                </c:pt>
                <c:pt idx="189">
                  <c:v>1.3559000000000001</c:v>
                </c:pt>
                <c:pt idx="190">
                  <c:v>1.4603999999999999</c:v>
                </c:pt>
                <c:pt idx="191">
                  <c:v>1.5268999999999999</c:v>
                </c:pt>
                <c:pt idx="192">
                  <c:v>1.6034999999999999</c:v>
                </c:pt>
                <c:pt idx="193">
                  <c:v>1.9228000000000001</c:v>
                </c:pt>
                <c:pt idx="194">
                  <c:v>2.0508000000000002</c:v>
                </c:pt>
                <c:pt idx="195">
                  <c:v>2.2399</c:v>
                </c:pt>
                <c:pt idx="196">
                  <c:v>2.4571000000000001</c:v>
                </c:pt>
                <c:pt idx="197">
                  <c:v>2.6673</c:v>
                </c:pt>
                <c:pt idx="198">
                  <c:v>2.9186999999999999</c:v>
                </c:pt>
                <c:pt idx="199">
                  <c:v>3.1743000000000001</c:v>
                </c:pt>
                <c:pt idx="200">
                  <c:v>3.4365000000000001</c:v>
                </c:pt>
                <c:pt idx="201">
                  <c:v>3.7313000000000001</c:v>
                </c:pt>
                <c:pt idx="202">
                  <c:v>4.6986999999999997</c:v>
                </c:pt>
                <c:pt idx="203">
                  <c:v>5.1262999999999996</c:v>
                </c:pt>
                <c:pt idx="204">
                  <c:v>1.4945999999999999</c:v>
                </c:pt>
                <c:pt idx="205">
                  <c:v>10.51</c:v>
                </c:pt>
                <c:pt idx="206">
                  <c:v>11.64</c:v>
                </c:pt>
                <c:pt idx="207">
                  <c:v>12.67</c:v>
                </c:pt>
                <c:pt idx="208">
                  <c:v>13.27</c:v>
                </c:pt>
                <c:pt idx="209">
                  <c:v>14.2</c:v>
                </c:pt>
                <c:pt idx="210">
                  <c:v>15.2</c:v>
                </c:pt>
                <c:pt idx="211">
                  <c:v>16.2</c:v>
                </c:pt>
                <c:pt idx="212">
                  <c:v>17.57</c:v>
                </c:pt>
                <c:pt idx="213">
                  <c:v>18.2</c:v>
                </c:pt>
                <c:pt idx="214">
                  <c:v>18.850000000000001</c:v>
                </c:pt>
                <c:pt idx="215">
                  <c:v>20.32</c:v>
                </c:pt>
                <c:pt idx="216">
                  <c:v>21.95</c:v>
                </c:pt>
                <c:pt idx="217">
                  <c:v>22</c:v>
                </c:pt>
                <c:pt idx="218">
                  <c:v>24.4</c:v>
                </c:pt>
                <c:pt idx="219">
                  <c:v>28.4</c:v>
                </c:pt>
                <c:pt idx="220">
                  <c:v>32.4</c:v>
                </c:pt>
                <c:pt idx="221">
                  <c:v>36.1</c:v>
                </c:pt>
                <c:pt idx="222">
                  <c:v>39.700000000000003</c:v>
                </c:pt>
                <c:pt idx="223">
                  <c:v>43.35</c:v>
                </c:pt>
                <c:pt idx="224">
                  <c:v>47</c:v>
                </c:pt>
                <c:pt idx="225">
                  <c:v>51</c:v>
                </c:pt>
                <c:pt idx="226">
                  <c:v>56</c:v>
                </c:pt>
                <c:pt idx="227">
                  <c:v>60.8</c:v>
                </c:pt>
                <c:pt idx="228">
                  <c:v>65.95</c:v>
                </c:pt>
                <c:pt idx="229">
                  <c:v>70.900000000000006</c:v>
                </c:pt>
                <c:pt idx="230">
                  <c:v>71.599999999999994</c:v>
                </c:pt>
                <c:pt idx="231">
                  <c:v>76.099999999999994</c:v>
                </c:pt>
                <c:pt idx="232">
                  <c:v>79.599999999999994</c:v>
                </c:pt>
                <c:pt idx="233">
                  <c:v>80.3</c:v>
                </c:pt>
                <c:pt idx="234">
                  <c:v>16.53</c:v>
                </c:pt>
                <c:pt idx="235">
                  <c:v>18.100000000000001</c:v>
                </c:pt>
                <c:pt idx="236">
                  <c:v>19.329999999999998</c:v>
                </c:pt>
                <c:pt idx="237">
                  <c:v>19.45</c:v>
                </c:pt>
                <c:pt idx="238">
                  <c:v>20.67</c:v>
                </c:pt>
                <c:pt idx="239">
                  <c:v>20.69</c:v>
                </c:pt>
                <c:pt idx="240">
                  <c:v>21.84</c:v>
                </c:pt>
                <c:pt idx="241">
                  <c:v>21.86</c:v>
                </c:pt>
                <c:pt idx="242">
                  <c:v>23.02</c:v>
                </c:pt>
                <c:pt idx="243">
                  <c:v>23.95</c:v>
                </c:pt>
                <c:pt idx="244">
                  <c:v>24.13</c:v>
                </c:pt>
                <c:pt idx="245">
                  <c:v>24.94</c:v>
                </c:pt>
                <c:pt idx="246">
                  <c:v>25.14</c:v>
                </c:pt>
                <c:pt idx="247">
                  <c:v>25.82</c:v>
                </c:pt>
                <c:pt idx="248">
                  <c:v>26.25</c:v>
                </c:pt>
                <c:pt idx="249">
                  <c:v>26.66</c:v>
                </c:pt>
                <c:pt idx="250">
                  <c:v>27.44</c:v>
                </c:pt>
                <c:pt idx="251">
                  <c:v>27.49</c:v>
                </c:pt>
                <c:pt idx="252">
                  <c:v>28.26</c:v>
                </c:pt>
                <c:pt idx="253">
                  <c:v>28.54</c:v>
                </c:pt>
                <c:pt idx="254">
                  <c:v>29.57</c:v>
                </c:pt>
                <c:pt idx="255">
                  <c:v>30.56</c:v>
                </c:pt>
                <c:pt idx="256">
                  <c:v>31.51</c:v>
                </c:pt>
                <c:pt idx="257">
                  <c:v>32.4</c:v>
                </c:pt>
                <c:pt idx="258">
                  <c:v>33.26</c:v>
                </c:pt>
                <c:pt idx="259">
                  <c:v>34.07</c:v>
                </c:pt>
                <c:pt idx="265">
                  <c:v>20</c:v>
                </c:pt>
                <c:pt idx="266">
                  <c:v>50</c:v>
                </c:pt>
                <c:pt idx="267">
                  <c:v>1</c:v>
                </c:pt>
                <c:pt idx="268">
                  <c:v>2</c:v>
                </c:pt>
                <c:pt idx="269">
                  <c:v>4</c:v>
                </c:pt>
                <c:pt idx="270">
                  <c:v>8</c:v>
                </c:pt>
                <c:pt idx="271">
                  <c:v>10</c:v>
                </c:pt>
                <c:pt idx="272">
                  <c:v>0</c:v>
                </c:pt>
                <c:pt idx="273">
                  <c:v>15</c:v>
                </c:pt>
                <c:pt idx="274">
                  <c:v>20</c:v>
                </c:pt>
                <c:pt idx="275">
                  <c:v>25</c:v>
                </c:pt>
                <c:pt idx="276">
                  <c:v>30</c:v>
                </c:pt>
                <c:pt idx="277">
                  <c:v>35</c:v>
                </c:pt>
                <c:pt idx="278">
                  <c:v>40</c:v>
                </c:pt>
                <c:pt idx="279">
                  <c:v>45</c:v>
                </c:pt>
                <c:pt idx="280">
                  <c:v>48</c:v>
                </c:pt>
                <c:pt idx="281">
                  <c:v>1.915</c:v>
                </c:pt>
                <c:pt idx="282">
                  <c:v>2.0499999999999998</c:v>
                </c:pt>
                <c:pt idx="283">
                  <c:v>2.2050000000000001</c:v>
                </c:pt>
                <c:pt idx="284">
                  <c:v>2.1859999999999999</c:v>
                </c:pt>
                <c:pt idx="285">
                  <c:v>2.456</c:v>
                </c:pt>
                <c:pt idx="286">
                  <c:v>2.6309999999999998</c:v>
                </c:pt>
                <c:pt idx="287">
                  <c:v>2.863</c:v>
                </c:pt>
                <c:pt idx="288">
                  <c:v>2.9980000000000002</c:v>
                </c:pt>
                <c:pt idx="289">
                  <c:v>3.0750000000000002</c:v>
                </c:pt>
                <c:pt idx="290">
                  <c:v>3.23</c:v>
                </c:pt>
                <c:pt idx="291">
                  <c:v>3.4430000000000001</c:v>
                </c:pt>
                <c:pt idx="292">
                  <c:v>3.5979999999999999</c:v>
                </c:pt>
                <c:pt idx="293">
                  <c:v>3.83</c:v>
                </c:pt>
                <c:pt idx="294">
                  <c:v>4.0430000000000001</c:v>
                </c:pt>
                <c:pt idx="295">
                  <c:v>4.2939999999999996</c:v>
                </c:pt>
                <c:pt idx="296">
                  <c:v>4.468</c:v>
                </c:pt>
                <c:pt idx="297">
                  <c:v>4.5259999999999998</c:v>
                </c:pt>
                <c:pt idx="298">
                  <c:v>4.6230000000000002</c:v>
                </c:pt>
                <c:pt idx="299">
                  <c:v>4.681</c:v>
                </c:pt>
                <c:pt idx="300">
                  <c:v>4.7969999999999997</c:v>
                </c:pt>
                <c:pt idx="301">
                  <c:v>5.01</c:v>
                </c:pt>
                <c:pt idx="302">
                  <c:v>5.1449999999999996</c:v>
                </c:pt>
                <c:pt idx="303">
                  <c:v>5.242</c:v>
                </c:pt>
                <c:pt idx="304">
                  <c:v>5.319</c:v>
                </c:pt>
                <c:pt idx="305">
                  <c:v>5.5129999999999999</c:v>
                </c:pt>
                <c:pt idx="306">
                  <c:v>5.59</c:v>
                </c:pt>
                <c:pt idx="307">
                  <c:v>5.7830000000000004</c:v>
                </c:pt>
                <c:pt idx="308">
                  <c:v>5.899</c:v>
                </c:pt>
                <c:pt idx="309">
                  <c:v>5.9189999999999996</c:v>
                </c:pt>
                <c:pt idx="310">
                  <c:v>6.17</c:v>
                </c:pt>
                <c:pt idx="311">
                  <c:v>6.19</c:v>
                </c:pt>
                <c:pt idx="312">
                  <c:v>6.3639999999999999</c:v>
                </c:pt>
                <c:pt idx="313">
                  <c:v>6.4409999999999998</c:v>
                </c:pt>
                <c:pt idx="314">
                  <c:v>6.5960000000000001</c:v>
                </c:pt>
                <c:pt idx="315">
                  <c:v>6.5960000000000001</c:v>
                </c:pt>
                <c:pt idx="316">
                  <c:v>6.8090000000000002</c:v>
                </c:pt>
                <c:pt idx="317">
                  <c:v>6.867</c:v>
                </c:pt>
                <c:pt idx="318">
                  <c:v>7.0410000000000004</c:v>
                </c:pt>
                <c:pt idx="319">
                  <c:v>7.0410000000000004</c:v>
                </c:pt>
                <c:pt idx="320">
                  <c:v>7.2729999999999997</c:v>
                </c:pt>
                <c:pt idx="321">
                  <c:v>7.5049999999999999</c:v>
                </c:pt>
                <c:pt idx="322">
                  <c:v>7.718</c:v>
                </c:pt>
                <c:pt idx="323">
                  <c:v>7.8529999999999998</c:v>
                </c:pt>
                <c:pt idx="324">
                  <c:v>8.1620000000000008</c:v>
                </c:pt>
                <c:pt idx="325">
                  <c:v>8.3559999999999999</c:v>
                </c:pt>
                <c:pt idx="326">
                  <c:v>8.6270000000000007</c:v>
                </c:pt>
                <c:pt idx="327">
                  <c:v>8.859</c:v>
                </c:pt>
                <c:pt idx="328">
                  <c:v>9.1679999999999993</c:v>
                </c:pt>
                <c:pt idx="329">
                  <c:v>9.3810000000000002</c:v>
                </c:pt>
                <c:pt idx="330">
                  <c:v>9.5739999999999998</c:v>
                </c:pt>
                <c:pt idx="331">
                  <c:v>9.8260000000000005</c:v>
                </c:pt>
                <c:pt idx="332">
                  <c:v>10.329000000000001</c:v>
                </c:pt>
                <c:pt idx="333">
                  <c:v>10.426</c:v>
                </c:pt>
                <c:pt idx="334">
                  <c:v>10.928000000000001</c:v>
                </c:pt>
                <c:pt idx="335">
                  <c:v>0</c:v>
                </c:pt>
                <c:pt idx="336">
                  <c:v>30</c:v>
                </c:pt>
                <c:pt idx="337">
                  <c:v>60</c:v>
                </c:pt>
                <c:pt idx="338">
                  <c:v>70</c:v>
                </c:pt>
                <c:pt idx="339">
                  <c:v>80</c:v>
                </c:pt>
                <c:pt idx="340">
                  <c:v>83.805999999999997</c:v>
                </c:pt>
                <c:pt idx="341">
                  <c:v>4</c:v>
                </c:pt>
                <c:pt idx="342">
                  <c:v>6</c:v>
                </c:pt>
                <c:pt idx="343">
                  <c:v>8</c:v>
                </c:pt>
                <c:pt idx="344">
                  <c:v>10</c:v>
                </c:pt>
                <c:pt idx="345">
                  <c:v>15</c:v>
                </c:pt>
                <c:pt idx="346">
                  <c:v>20</c:v>
                </c:pt>
                <c:pt idx="347">
                  <c:v>25</c:v>
                </c:pt>
                <c:pt idx="348">
                  <c:v>30</c:v>
                </c:pt>
                <c:pt idx="349">
                  <c:v>35</c:v>
                </c:pt>
                <c:pt idx="350">
                  <c:v>40</c:v>
                </c:pt>
                <c:pt idx="351">
                  <c:v>50</c:v>
                </c:pt>
                <c:pt idx="352">
                  <c:v>60</c:v>
                </c:pt>
                <c:pt idx="353">
                  <c:v>70</c:v>
                </c:pt>
                <c:pt idx="354">
                  <c:v>80</c:v>
                </c:pt>
                <c:pt idx="355">
                  <c:v>17.8</c:v>
                </c:pt>
                <c:pt idx="356">
                  <c:v>20.399999999999999</c:v>
                </c:pt>
                <c:pt idx="357">
                  <c:v>22.7</c:v>
                </c:pt>
                <c:pt idx="358">
                  <c:v>24.9</c:v>
                </c:pt>
                <c:pt idx="359">
                  <c:v>26.9</c:v>
                </c:pt>
                <c:pt idx="360">
                  <c:v>28.1</c:v>
                </c:pt>
                <c:pt idx="361">
                  <c:v>30.9</c:v>
                </c:pt>
                <c:pt idx="362">
                  <c:v>34.6</c:v>
                </c:pt>
                <c:pt idx="363">
                  <c:v>38.299999999999997</c:v>
                </c:pt>
                <c:pt idx="364">
                  <c:v>41.25</c:v>
                </c:pt>
                <c:pt idx="365">
                  <c:v>44.75</c:v>
                </c:pt>
                <c:pt idx="366">
                  <c:v>48.2</c:v>
                </c:pt>
                <c:pt idx="367">
                  <c:v>68.900000000000006</c:v>
                </c:pt>
                <c:pt idx="368">
                  <c:v>71.900000000000006</c:v>
                </c:pt>
                <c:pt idx="369">
                  <c:v>78.3</c:v>
                </c:pt>
              </c:numCache>
            </c:numRef>
          </c:xVal>
          <c:yVal>
            <c:numRef>
              <c:f>'heat capacity'!$G$4:$G$2630</c:f>
              <c:numCache>
                <c:formatCode>General</c:formatCode>
                <c:ptCount val="2627"/>
                <c:pt idx="0">
                  <c:v>1.9614592000000004E-2</c:v>
                </c:pt>
                <c:pt idx="1">
                  <c:v>6.7404240000000004E-2</c:v>
                </c:pt>
                <c:pt idx="2">
                  <c:v>0.17484936000000001</c:v>
                </c:pt>
                <c:pt idx="3">
                  <c:v>0.36873591999999999</c:v>
                </c:pt>
                <c:pt idx="4">
                  <c:v>0.69077840000000001</c:v>
                </c:pt>
                <c:pt idx="5">
                  <c:v>1.7727608000000001</c:v>
                </c:pt>
                <c:pt idx="6">
                  <c:v>3.3053600000000003</c:v>
                </c:pt>
                <c:pt idx="7">
                  <c:v>5.1337680000000008</c:v>
                </c:pt>
                <c:pt idx="8">
                  <c:v>8.1169600000000006</c:v>
                </c:pt>
                <c:pt idx="9">
                  <c:v>12.510160000000001</c:v>
                </c:pt>
                <c:pt idx="10">
                  <c:v>16.016352000000001</c:v>
                </c:pt>
                <c:pt idx="11">
                  <c:v>18.673192</c:v>
                </c:pt>
                <c:pt idx="12">
                  <c:v>20.848872</c:v>
                </c:pt>
                <c:pt idx="13">
                  <c:v>22.539207999999999</c:v>
                </c:pt>
                <c:pt idx="14">
                  <c:v>23.873904000000003</c:v>
                </c:pt>
                <c:pt idx="15">
                  <c:v>25.129104000000002</c:v>
                </c:pt>
                <c:pt idx="16">
                  <c:v>26.267151999999999</c:v>
                </c:pt>
                <c:pt idx="17">
                  <c:v>27.313151999999999</c:v>
                </c:pt>
                <c:pt idx="18">
                  <c:v>28.363336</c:v>
                </c:pt>
                <c:pt idx="19">
                  <c:v>29.706399999999999</c:v>
                </c:pt>
                <c:pt idx="20">
                  <c:v>31.329792000000005</c:v>
                </c:pt>
                <c:pt idx="21">
                  <c:v>33.170752</c:v>
                </c:pt>
                <c:pt idx="22">
                  <c:v>34.840167999999998</c:v>
                </c:pt>
                <c:pt idx="23">
                  <c:v>0.35399999999999998</c:v>
                </c:pt>
                <c:pt idx="24">
                  <c:v>0.51090000000000002</c:v>
                </c:pt>
                <c:pt idx="25">
                  <c:v>0.73180000000000001</c:v>
                </c:pt>
                <c:pt idx="26">
                  <c:v>0.97160000000000002</c:v>
                </c:pt>
                <c:pt idx="27">
                  <c:v>1.2350000000000001</c:v>
                </c:pt>
                <c:pt idx="28">
                  <c:v>1.7350000000000001</c:v>
                </c:pt>
                <c:pt idx="29">
                  <c:v>2.2160000000000002</c:v>
                </c:pt>
                <c:pt idx="30">
                  <c:v>0.2555</c:v>
                </c:pt>
                <c:pt idx="31">
                  <c:v>3.0830000000000001E-4</c:v>
                </c:pt>
                <c:pt idx="32">
                  <c:v>3.7409999999999999E-4</c:v>
                </c:pt>
                <c:pt idx="33">
                  <c:v>4.6899999999999996E-4</c:v>
                </c:pt>
                <c:pt idx="34">
                  <c:v>5.3640000000000003E-4</c:v>
                </c:pt>
                <c:pt idx="35">
                  <c:v>6.1760000000000005E-4</c:v>
                </c:pt>
                <c:pt idx="36">
                  <c:v>7.0649999999999999E-4</c:v>
                </c:pt>
                <c:pt idx="37">
                  <c:v>8.1310000000000009E-4</c:v>
                </c:pt>
                <c:pt idx="38">
                  <c:v>1.423E-3</c:v>
                </c:pt>
                <c:pt idx="39">
                  <c:v>1.7250000000000002E-3</c:v>
                </c:pt>
                <c:pt idx="40">
                  <c:v>2.2370000000000003E-3</c:v>
                </c:pt>
                <c:pt idx="41">
                  <c:v>2.826E-3</c:v>
                </c:pt>
                <c:pt idx="42">
                  <c:v>3.5839999999999999E-3</c:v>
                </c:pt>
                <c:pt idx="43">
                  <c:v>4.0199999999999993E-3</c:v>
                </c:pt>
                <c:pt idx="44">
                  <c:v>4.6029999999999995E-3</c:v>
                </c:pt>
                <c:pt idx="45">
                  <c:v>5.2880000000000002E-3</c:v>
                </c:pt>
                <c:pt idx="46">
                  <c:v>6.0499999999999998E-3</c:v>
                </c:pt>
                <c:pt idx="47">
                  <c:v>6.973E-3</c:v>
                </c:pt>
                <c:pt idx="48">
                  <c:v>7.9579999999999998E-3</c:v>
                </c:pt>
                <c:pt idx="49">
                  <c:v>9.0349999999999996E-3</c:v>
                </c:pt>
                <c:pt idx="50">
                  <c:v>2.2850000000000002E-2</c:v>
                </c:pt>
                <c:pt idx="51">
                  <c:v>2.5940000000000001E-2</c:v>
                </c:pt>
                <c:pt idx="52">
                  <c:v>2.4420000000000001E-2</c:v>
                </c:pt>
                <c:pt idx="53">
                  <c:v>3.1120000000000002E-2</c:v>
                </c:pt>
                <c:pt idx="54">
                  <c:v>3.585E-2</c:v>
                </c:pt>
                <c:pt idx="55">
                  <c:v>4.172E-2</c:v>
                </c:pt>
                <c:pt idx="56">
                  <c:v>4.7210000000000002E-2</c:v>
                </c:pt>
                <c:pt idx="57">
                  <c:v>5.5020000000000006E-2</c:v>
                </c:pt>
                <c:pt idx="58">
                  <c:v>6.4640000000000003E-2</c:v>
                </c:pt>
                <c:pt idx="59">
                  <c:v>7.687999999999999E-2</c:v>
                </c:pt>
                <c:pt idx="60">
                  <c:v>9.4379999999999992E-2</c:v>
                </c:pt>
                <c:pt idx="61">
                  <c:v>0.1215</c:v>
                </c:pt>
                <c:pt idx="62">
                  <c:v>0.16019999999999998</c:v>
                </c:pt>
                <c:pt idx="63">
                  <c:v>0.21609999999999999</c:v>
                </c:pt>
                <c:pt idx="64">
                  <c:v>4.5069999999999997E-3</c:v>
                </c:pt>
                <c:pt idx="65">
                  <c:v>5.4800000000000005E-3</c:v>
                </c:pt>
                <c:pt idx="66">
                  <c:v>6.6299999999999996E-3</c:v>
                </c:pt>
                <c:pt idx="67">
                  <c:v>8.1670000000000006E-3</c:v>
                </c:pt>
                <c:pt idx="68">
                  <c:v>1.0070000000000001E-2</c:v>
                </c:pt>
                <c:pt idx="69">
                  <c:v>1.277E-2</c:v>
                </c:pt>
                <c:pt idx="70">
                  <c:v>1.5710000000000002E-2</c:v>
                </c:pt>
                <c:pt idx="71">
                  <c:v>1.9109999999999999E-2</c:v>
                </c:pt>
                <c:pt idx="72">
                  <c:v>2.511E-2</c:v>
                </c:pt>
                <c:pt idx="73">
                  <c:v>3.2729999999999995E-2</c:v>
                </c:pt>
                <c:pt idx="74">
                  <c:v>4.1680000000000002E-2</c:v>
                </c:pt>
                <c:pt idx="75">
                  <c:v>5.4329999999999996E-2</c:v>
                </c:pt>
                <c:pt idx="76">
                  <c:v>7.1169999999999997E-2</c:v>
                </c:pt>
                <c:pt idx="77">
                  <c:v>8.990999999999999E-2</c:v>
                </c:pt>
                <c:pt idx="78">
                  <c:v>0.11109999999999999</c:v>
                </c:pt>
                <c:pt idx="79">
                  <c:v>0.14380000000000001</c:v>
                </c:pt>
                <c:pt idx="80">
                  <c:v>0.18990000000000001</c:v>
                </c:pt>
                <c:pt idx="81">
                  <c:v>0.25569999999999998</c:v>
                </c:pt>
                <c:pt idx="82">
                  <c:v>0.33110000000000001</c:v>
                </c:pt>
                <c:pt idx="83">
                  <c:v>7.2119999999999997E-3</c:v>
                </c:pt>
                <c:pt idx="84">
                  <c:v>9.9059999999999999E-3</c:v>
                </c:pt>
                <c:pt idx="85">
                  <c:v>1.1560000000000001E-2</c:v>
                </c:pt>
                <c:pt idx="86">
                  <c:v>1.3710000000000002E-2</c:v>
                </c:pt>
                <c:pt idx="87">
                  <c:v>1.5890000000000001E-2</c:v>
                </c:pt>
                <c:pt idx="88">
                  <c:v>1.7850000000000001E-2</c:v>
                </c:pt>
                <c:pt idx="89">
                  <c:v>2.0210000000000002E-2</c:v>
                </c:pt>
                <c:pt idx="90">
                  <c:v>2.2710000000000001E-2</c:v>
                </c:pt>
                <c:pt idx="91">
                  <c:v>3.368E-4</c:v>
                </c:pt>
                <c:pt idx="92">
                  <c:v>4.2699999999999997E-4</c:v>
                </c:pt>
                <c:pt idx="93">
                  <c:v>5.3129999999999996E-4</c:v>
                </c:pt>
                <c:pt idx="94">
                  <c:v>5.4869999999999995E-4</c:v>
                </c:pt>
                <c:pt idx="95">
                  <c:v>7.3150000000000005E-4</c:v>
                </c:pt>
                <c:pt idx="96">
                  <c:v>9.2460000000000003E-4</c:v>
                </c:pt>
                <c:pt idx="97">
                  <c:v>1.1299999999999999E-3</c:v>
                </c:pt>
                <c:pt idx="98">
                  <c:v>1.317E-3</c:v>
                </c:pt>
                <c:pt idx="99">
                  <c:v>1.616E-3</c:v>
                </c:pt>
                <c:pt idx="100">
                  <c:v>2.0070000000000001E-3</c:v>
                </c:pt>
                <c:pt idx="101">
                  <c:v>2.4390000000000002E-3</c:v>
                </c:pt>
                <c:pt idx="102">
                  <c:v>2.173E-3</c:v>
                </c:pt>
                <c:pt idx="103">
                  <c:v>2.6480000000000002E-3</c:v>
                </c:pt>
                <c:pt idx="104">
                  <c:v>3.2930000000000004E-3</c:v>
                </c:pt>
                <c:pt idx="105">
                  <c:v>5.1440000000000001E-3</c:v>
                </c:pt>
                <c:pt idx="106">
                  <c:v>6.4029999999999998E-3</c:v>
                </c:pt>
                <c:pt idx="107">
                  <c:v>0.23119999999999999</c:v>
                </c:pt>
                <c:pt idx="108">
                  <c:v>0.33410000000000001</c:v>
                </c:pt>
                <c:pt idx="109">
                  <c:v>0.46679999999999999</c:v>
                </c:pt>
                <c:pt idx="110">
                  <c:v>0.63020000000000009</c:v>
                </c:pt>
                <c:pt idx="111">
                  <c:v>0.81620000000000004</c:v>
                </c:pt>
                <c:pt idx="112">
                  <c:v>1.103</c:v>
                </c:pt>
                <c:pt idx="113">
                  <c:v>1.948</c:v>
                </c:pt>
                <c:pt idx="114">
                  <c:v>2.48</c:v>
                </c:pt>
                <c:pt idx="115">
                  <c:v>4.3659999999999997</c:v>
                </c:pt>
                <c:pt idx="116">
                  <c:v>2.13E-4</c:v>
                </c:pt>
                <c:pt idx="117">
                  <c:v>2.8180000000000002E-4</c:v>
                </c:pt>
                <c:pt idx="118">
                  <c:v>3.7649999999999999E-4</c:v>
                </c:pt>
                <c:pt idx="119">
                  <c:v>4.9759999999999995E-4</c:v>
                </c:pt>
                <c:pt idx="120">
                  <c:v>6.4859999999999994E-4</c:v>
                </c:pt>
                <c:pt idx="121">
                  <c:v>7.3970000000000004E-4</c:v>
                </c:pt>
                <c:pt idx="122">
                  <c:v>8.8759999999999989E-4</c:v>
                </c:pt>
                <c:pt idx="123">
                  <c:v>1.1220000000000002E-3</c:v>
                </c:pt>
                <c:pt idx="124">
                  <c:v>1.5400000000000001E-3</c:v>
                </c:pt>
                <c:pt idx="125">
                  <c:v>1.7929999999999999E-3</c:v>
                </c:pt>
                <c:pt idx="126">
                  <c:v>1.949E-3</c:v>
                </c:pt>
                <c:pt idx="127">
                  <c:v>2.555E-3</c:v>
                </c:pt>
                <c:pt idx="128">
                  <c:v>3.418E-3</c:v>
                </c:pt>
                <c:pt idx="129">
                  <c:v>4.5129999999999997E-3</c:v>
                </c:pt>
                <c:pt idx="130">
                  <c:v>4.9299999999999995E-3</c:v>
                </c:pt>
                <c:pt idx="131">
                  <c:v>6.4549999999999998E-3</c:v>
                </c:pt>
                <c:pt idx="132">
                  <c:v>8.1670000000000006E-3</c:v>
                </c:pt>
                <c:pt idx="133">
                  <c:v>1.5529999999999998E-4</c:v>
                </c:pt>
                <c:pt idx="134">
                  <c:v>4.3740000000000001E-4</c:v>
                </c:pt>
                <c:pt idx="135">
                  <c:v>7.025E-4</c:v>
                </c:pt>
                <c:pt idx="136">
                  <c:v>9.3530000000000002E-4</c:v>
                </c:pt>
                <c:pt idx="137">
                  <c:v>1.1529999999999999E-3</c:v>
                </c:pt>
                <c:pt idx="138">
                  <c:v>1.6419999999999998E-3</c:v>
                </c:pt>
                <c:pt idx="139">
                  <c:v>2.1869999999999997E-3</c:v>
                </c:pt>
                <c:pt idx="140">
                  <c:v>2.761E-3</c:v>
                </c:pt>
                <c:pt idx="141">
                  <c:v>3.313E-3</c:v>
                </c:pt>
                <c:pt idx="142">
                  <c:v>3.8399999999999997E-3</c:v>
                </c:pt>
                <c:pt idx="143">
                  <c:v>4.3949999999999996E-3</c:v>
                </c:pt>
                <c:pt idx="144">
                  <c:v>5.6689999999999996E-3</c:v>
                </c:pt>
                <c:pt idx="145">
                  <c:v>6.8890000000000002E-3</c:v>
                </c:pt>
                <c:pt idx="146">
                  <c:v>8.3420000000000005E-3</c:v>
                </c:pt>
                <c:pt idx="147">
                  <c:v>3.0409999999999996E-4</c:v>
                </c:pt>
                <c:pt idx="148">
                  <c:v>5.3380000000000007E-4</c:v>
                </c:pt>
                <c:pt idx="149">
                  <c:v>6.8130000000000003E-4</c:v>
                </c:pt>
                <c:pt idx="150">
                  <c:v>8.8690000000000004E-4</c:v>
                </c:pt>
                <c:pt idx="151">
                  <c:v>1.1619999999999998E-3</c:v>
                </c:pt>
                <c:pt idx="152">
                  <c:v>1.5429999999999999E-3</c:v>
                </c:pt>
                <c:pt idx="153">
                  <c:v>0.21009999999999998</c:v>
                </c:pt>
                <c:pt idx="154">
                  <c:v>0.28760000000000002</c:v>
                </c:pt>
                <c:pt idx="155">
                  <c:v>0.4083</c:v>
                </c:pt>
                <c:pt idx="156">
                  <c:v>0.57440000000000002</c:v>
                </c:pt>
                <c:pt idx="157">
                  <c:v>0.78460000000000008</c:v>
                </c:pt>
                <c:pt idx="158">
                  <c:v>1.456</c:v>
                </c:pt>
                <c:pt idx="159">
                  <c:v>1.9950000000000001</c:v>
                </c:pt>
                <c:pt idx="160">
                  <c:v>2.5979999999999999</c:v>
                </c:pt>
                <c:pt idx="161">
                  <c:v>3.3410000000000002</c:v>
                </c:pt>
                <c:pt idx="162">
                  <c:v>4.3760000000000003</c:v>
                </c:pt>
                <c:pt idx="163">
                  <c:v>0.27510000000000001</c:v>
                </c:pt>
                <c:pt idx="164">
                  <c:v>0.37230000000000002</c:v>
                </c:pt>
                <c:pt idx="165">
                  <c:v>0.49569999999999997</c:v>
                </c:pt>
                <c:pt idx="166">
                  <c:v>0.67210000000000003</c:v>
                </c:pt>
                <c:pt idx="167">
                  <c:v>0.90679999999999994</c:v>
                </c:pt>
                <c:pt idx="168">
                  <c:v>4.7850000000000002E-3</c:v>
                </c:pt>
                <c:pt idx="169">
                  <c:v>6.5229999999999993E-3</c:v>
                </c:pt>
                <c:pt idx="170">
                  <c:v>1.013E-2</c:v>
                </c:pt>
                <c:pt idx="171">
                  <c:v>1.142E-2</c:v>
                </c:pt>
                <c:pt idx="172">
                  <c:v>1.342E-2</c:v>
                </c:pt>
                <c:pt idx="173">
                  <c:v>1.575E-2</c:v>
                </c:pt>
                <c:pt idx="174">
                  <c:v>1.8429999999999998E-2</c:v>
                </c:pt>
                <c:pt idx="175">
                  <c:v>2.1190000000000001E-2</c:v>
                </c:pt>
                <c:pt idx="176">
                  <c:v>2.4719999999999999E-2</c:v>
                </c:pt>
                <c:pt idx="177">
                  <c:v>3.0530000000000002E-2</c:v>
                </c:pt>
                <c:pt idx="178">
                  <c:v>3.8880000000000005E-2</c:v>
                </c:pt>
                <c:pt idx="179">
                  <c:v>4.9030000000000004E-2</c:v>
                </c:pt>
                <c:pt idx="180">
                  <c:v>6.2439999999999996E-2</c:v>
                </c:pt>
                <c:pt idx="181">
                  <c:v>7.8299999999999995E-2</c:v>
                </c:pt>
                <c:pt idx="182">
                  <c:v>9.9790000000000004E-2</c:v>
                </c:pt>
                <c:pt idx="183">
                  <c:v>0.12790000000000001</c:v>
                </c:pt>
                <c:pt idx="184">
                  <c:v>0.16700000000000001</c:v>
                </c:pt>
                <c:pt idx="185">
                  <c:v>0.22209999999999999</c:v>
                </c:pt>
                <c:pt idx="186">
                  <c:v>0.28960000000000002</c:v>
                </c:pt>
                <c:pt idx="187">
                  <c:v>0.37510000000000004</c:v>
                </c:pt>
                <c:pt idx="188">
                  <c:v>4.8380000000000003E-3</c:v>
                </c:pt>
                <c:pt idx="189">
                  <c:v>6.2990000000000008E-3</c:v>
                </c:pt>
                <c:pt idx="190">
                  <c:v>7.8630000000000002E-3</c:v>
                </c:pt>
                <c:pt idx="191">
                  <c:v>9.0200000000000002E-3</c:v>
                </c:pt>
                <c:pt idx="192">
                  <c:v>1.0490000000000001E-2</c:v>
                </c:pt>
                <c:pt idx="193">
                  <c:v>1.8239999999999999E-2</c:v>
                </c:pt>
                <c:pt idx="194">
                  <c:v>2.2200000000000001E-2</c:v>
                </c:pt>
                <c:pt idx="195">
                  <c:v>2.921E-2</c:v>
                </c:pt>
                <c:pt idx="196">
                  <c:v>3.8780000000000002E-2</c:v>
                </c:pt>
                <c:pt idx="197">
                  <c:v>4.9919999999999999E-2</c:v>
                </c:pt>
                <c:pt idx="198">
                  <c:v>6.609000000000001E-2</c:v>
                </c:pt>
                <c:pt idx="199">
                  <c:v>8.6269999999999999E-2</c:v>
                </c:pt>
                <c:pt idx="200">
                  <c:v>0.1115</c:v>
                </c:pt>
                <c:pt idx="201">
                  <c:v>0.14460000000000001</c:v>
                </c:pt>
                <c:pt idx="202">
                  <c:v>0.31019999999999998</c:v>
                </c:pt>
                <c:pt idx="203">
                  <c:v>0.41749999999999998</c:v>
                </c:pt>
                <c:pt idx="204">
                  <c:v>8.4399999999999996E-3</c:v>
                </c:pt>
                <c:pt idx="205">
                  <c:v>3.9748000000000001</c:v>
                </c:pt>
                <c:pt idx="206">
                  <c:v>5.0208000000000004</c:v>
                </c:pt>
                <c:pt idx="207">
                  <c:v>5.8575999999999997</c:v>
                </c:pt>
                <c:pt idx="208">
                  <c:v>6.4433600000000002</c:v>
                </c:pt>
                <c:pt idx="209">
                  <c:v>7.1546400000000006</c:v>
                </c:pt>
                <c:pt idx="210">
                  <c:v>8.0751200000000001</c:v>
                </c:pt>
                <c:pt idx="211">
                  <c:v>9.0792800000000007</c:v>
                </c:pt>
                <c:pt idx="212">
                  <c:v>9.9160800000000009</c:v>
                </c:pt>
                <c:pt idx="213">
                  <c:v>10.46</c:v>
                </c:pt>
                <c:pt idx="214">
                  <c:v>10.92024</c:v>
                </c:pt>
                <c:pt idx="215">
                  <c:v>12.04992</c:v>
                </c:pt>
                <c:pt idx="216">
                  <c:v>13.09592</c:v>
                </c:pt>
                <c:pt idx="217">
                  <c:v>12.84488</c:v>
                </c:pt>
                <c:pt idx="218">
                  <c:v>15.104240000000001</c:v>
                </c:pt>
                <c:pt idx="219">
                  <c:v>17.698320000000002</c:v>
                </c:pt>
                <c:pt idx="220">
                  <c:v>19.41376</c:v>
                </c:pt>
                <c:pt idx="221">
                  <c:v>20.836320000000004</c:v>
                </c:pt>
                <c:pt idx="222">
                  <c:v>22.049679999999999</c:v>
                </c:pt>
                <c:pt idx="223">
                  <c:v>23.137520000000002</c:v>
                </c:pt>
                <c:pt idx="224">
                  <c:v>23.848800000000001</c:v>
                </c:pt>
                <c:pt idx="225">
                  <c:v>25.020320000000002</c:v>
                </c:pt>
                <c:pt idx="226">
                  <c:v>25.815280000000001</c:v>
                </c:pt>
                <c:pt idx="227">
                  <c:v>26.81944</c:v>
                </c:pt>
                <c:pt idx="228">
                  <c:v>28.367520000000003</c:v>
                </c:pt>
                <c:pt idx="229">
                  <c:v>29.455360000000002</c:v>
                </c:pt>
                <c:pt idx="230">
                  <c:v>29.706399999999999</c:v>
                </c:pt>
                <c:pt idx="231">
                  <c:v>31.128960000000003</c:v>
                </c:pt>
                <c:pt idx="232">
                  <c:v>31.923920000000003</c:v>
                </c:pt>
                <c:pt idx="233">
                  <c:v>32.509680000000003</c:v>
                </c:pt>
                <c:pt idx="234">
                  <c:v>9.4558400000000002</c:v>
                </c:pt>
                <c:pt idx="235">
                  <c:v>10.878400000000001</c:v>
                </c:pt>
                <c:pt idx="236">
                  <c:v>11.9244</c:v>
                </c:pt>
                <c:pt idx="237">
                  <c:v>12.133599999999999</c:v>
                </c:pt>
                <c:pt idx="238">
                  <c:v>13.179600000000001</c:v>
                </c:pt>
                <c:pt idx="239">
                  <c:v>13.179600000000001</c:v>
                </c:pt>
                <c:pt idx="240">
                  <c:v>14.016400000000001</c:v>
                </c:pt>
                <c:pt idx="241">
                  <c:v>14.016400000000001</c:v>
                </c:pt>
                <c:pt idx="242">
                  <c:v>14.93688</c:v>
                </c:pt>
                <c:pt idx="243">
                  <c:v>15.522640000000001</c:v>
                </c:pt>
                <c:pt idx="244">
                  <c:v>15.60632</c:v>
                </c:pt>
                <c:pt idx="245">
                  <c:v>16.15024</c:v>
                </c:pt>
                <c:pt idx="246">
                  <c:v>16.275760000000002</c:v>
                </c:pt>
                <c:pt idx="247">
                  <c:v>16.69416</c:v>
                </c:pt>
                <c:pt idx="248">
                  <c:v>16.903359999999999</c:v>
                </c:pt>
                <c:pt idx="249">
                  <c:v>17.028880000000001</c:v>
                </c:pt>
                <c:pt idx="250">
                  <c:v>17.572800000000001</c:v>
                </c:pt>
                <c:pt idx="251">
                  <c:v>17.614640000000001</c:v>
                </c:pt>
                <c:pt idx="252">
                  <c:v>17.949360000000002</c:v>
                </c:pt>
                <c:pt idx="253">
                  <c:v>18.116720000000001</c:v>
                </c:pt>
                <c:pt idx="254">
                  <c:v>18.6188</c:v>
                </c:pt>
                <c:pt idx="255">
                  <c:v>19.079039999999999</c:v>
                </c:pt>
                <c:pt idx="256">
                  <c:v>19.41376</c:v>
                </c:pt>
                <c:pt idx="257">
                  <c:v>19.748480000000001</c:v>
                </c:pt>
                <c:pt idx="258">
                  <c:v>20.083200000000001</c:v>
                </c:pt>
                <c:pt idx="259">
                  <c:v>20.417919999999999</c:v>
                </c:pt>
                <c:pt idx="265">
                  <c:v>12.224088</c:v>
                </c:pt>
                <c:pt idx="266">
                  <c:v>25.047395999999999</c:v>
                </c:pt>
                <c:pt idx="267">
                  <c:v>2.3968800000000001E-3</c:v>
                </c:pt>
                <c:pt idx="268">
                  <c:v>1.9574519999999998E-2</c:v>
                </c:pt>
                <c:pt idx="269">
                  <c:v>0.17377380000000001</c:v>
                </c:pt>
                <c:pt idx="270">
                  <c:v>1.6977899999999999</c:v>
                </c:pt>
                <c:pt idx="271">
                  <c:v>3.3276683999999999</c:v>
                </c:pt>
                <c:pt idx="272">
                  <c:v>0</c:v>
                </c:pt>
                <c:pt idx="273">
                  <c:v>8.1169600000000006</c:v>
                </c:pt>
                <c:pt idx="274">
                  <c:v>12.510160000000001</c:v>
                </c:pt>
                <c:pt idx="275">
                  <c:v>16.024720000000002</c:v>
                </c:pt>
                <c:pt idx="276">
                  <c:v>18.660640000000001</c:v>
                </c:pt>
                <c:pt idx="277">
                  <c:v>20.836320000000004</c:v>
                </c:pt>
                <c:pt idx="278">
                  <c:v>22.551759999999998</c:v>
                </c:pt>
                <c:pt idx="279">
                  <c:v>23.890640000000001</c:v>
                </c:pt>
                <c:pt idx="280">
                  <c:v>24.685600000000001</c:v>
                </c:pt>
                <c:pt idx="281">
                  <c:v>1.7823703650749999E-2</c:v>
                </c:pt>
                <c:pt idx="282">
                  <c:v>2.205472E-2</c:v>
                </c:pt>
                <c:pt idx="283">
                  <c:v>2.7005607349874998E-2</c:v>
                </c:pt>
                <c:pt idx="284">
                  <c:v>2.6031459053151997E-2</c:v>
                </c:pt>
                <c:pt idx="285">
                  <c:v>3.8013839737855999E-2</c:v>
                </c:pt>
                <c:pt idx="286">
                  <c:v>4.6222577789957989E-2</c:v>
                </c:pt>
                <c:pt idx="287">
                  <c:v>6.1320184627610991E-2</c:v>
                </c:pt>
                <c:pt idx="288">
                  <c:v>6.9898017363248008E-2</c:v>
                </c:pt>
                <c:pt idx="289">
                  <c:v>7.7167828406250014E-2</c:v>
                </c:pt>
                <c:pt idx="290">
                  <c:v>9.0715734764000022E-2</c:v>
                </c:pt>
                <c:pt idx="291">
                  <c:v>0.11125945279088201</c:v>
                </c:pt>
                <c:pt idx="292">
                  <c:v>0.12920815757460799</c:v>
                </c:pt>
                <c:pt idx="293">
                  <c:v>0.15691601039100003</c:v>
                </c:pt>
                <c:pt idx="294">
                  <c:v>0.18755282718486602</c:v>
                </c:pt>
                <c:pt idx="295">
                  <c:v>0.22469764019419194</c:v>
                </c:pt>
                <c:pt idx="296">
                  <c:v>0.25384837584627201</c:v>
                </c:pt>
                <c:pt idx="297">
                  <c:v>0.26840599815251992</c:v>
                </c:pt>
                <c:pt idx="298">
                  <c:v>0.29117347942554905</c:v>
                </c:pt>
                <c:pt idx="299">
                  <c:v>0.30688630809707201</c:v>
                </c:pt>
                <c:pt idx="300">
                  <c:v>0.33490739088448196</c:v>
                </c:pt>
                <c:pt idx="301">
                  <c:v>0.37914077551499997</c:v>
                </c:pt>
                <c:pt idx="302">
                  <c:v>0.41212129988924989</c:v>
                </c:pt>
                <c:pt idx="303">
                  <c:v>0.43976215698586391</c:v>
                </c:pt>
                <c:pt idx="304">
                  <c:v>0.46439324367827395</c:v>
                </c:pt>
                <c:pt idx="305">
                  <c:v>0.51909326107930598</c:v>
                </c:pt>
                <c:pt idx="306">
                  <c:v>0.54900943069699992</c:v>
                </c:pt>
                <c:pt idx="307">
                  <c:v>0.62101184301895718</c:v>
                </c:pt>
                <c:pt idx="308">
                  <c:v>0.65975252486458591</c:v>
                </c:pt>
                <c:pt idx="309">
                  <c:v>0.67042580868524693</c:v>
                </c:pt>
                <c:pt idx="310">
                  <c:v>0.76196730657200007</c:v>
                </c:pt>
                <c:pt idx="311">
                  <c:v>0.77841379483800022</c:v>
                </c:pt>
                <c:pt idx="312">
                  <c:v>0.854682939099904</c:v>
                </c:pt>
                <c:pt idx="313">
                  <c:v>0.8810059563269369</c:v>
                </c:pt>
                <c:pt idx="314">
                  <c:v>0.95476115634067205</c:v>
                </c:pt>
                <c:pt idx="315">
                  <c:v>0.96222246985580795</c:v>
                </c:pt>
                <c:pt idx="316">
                  <c:v>1.059744920914053</c:v>
                </c:pt>
                <c:pt idx="317">
                  <c:v>1.099362505052385</c:v>
                </c:pt>
                <c:pt idx="318">
                  <c:v>1.183670496402111</c:v>
                </c:pt>
                <c:pt idx="319">
                  <c:v>1.1627267542068509</c:v>
                </c:pt>
                <c:pt idx="320">
                  <c:v>1.308805381328634</c:v>
                </c:pt>
                <c:pt idx="321">
                  <c:v>1.44316373330175</c:v>
                </c:pt>
                <c:pt idx="322">
                  <c:v>1.5764558331455278</c:v>
                </c:pt>
                <c:pt idx="323">
                  <c:v>1.6838813350615287</c:v>
                </c:pt>
                <c:pt idx="324">
                  <c:v>1.8764402090791288</c:v>
                </c:pt>
                <c:pt idx="325">
                  <c:v>2.0046956550069757</c:v>
                </c:pt>
                <c:pt idx="326">
                  <c:v>2.1920119170325623</c:v>
                </c:pt>
                <c:pt idx="327">
                  <c:v>2.3653118868161584</c:v>
                </c:pt>
                <c:pt idx="328">
                  <c:v>2.6361910913310713</c:v>
                </c:pt>
                <c:pt idx="329">
                  <c:v>2.7928615412526034</c:v>
                </c:pt>
                <c:pt idx="330">
                  <c:v>2.9328288178306074</c:v>
                </c:pt>
                <c:pt idx="331">
                  <c:v>3.1354634545806808</c:v>
                </c:pt>
                <c:pt idx="332">
                  <c:v>3.5880561312369847</c:v>
                </c:pt>
                <c:pt idx="333">
                  <c:v>3.6640286965128084</c:v>
                </c:pt>
                <c:pt idx="334">
                  <c:v>4.1160794398638094</c:v>
                </c:pt>
                <c:pt idx="335">
                  <c:v>0</c:v>
                </c:pt>
                <c:pt idx="336">
                  <c:v>18.399999999999999</c:v>
                </c:pt>
                <c:pt idx="337">
                  <c:v>26.8</c:v>
                </c:pt>
                <c:pt idx="338">
                  <c:v>29.3</c:v>
                </c:pt>
                <c:pt idx="339">
                  <c:v>32.200000000000003</c:v>
                </c:pt>
                <c:pt idx="340">
                  <c:v>35.5</c:v>
                </c:pt>
                <c:pt idx="341">
                  <c:v>0.18074880000000002</c:v>
                </c:pt>
                <c:pt idx="342">
                  <c:v>0.69412560000000001</c:v>
                </c:pt>
                <c:pt idx="343">
                  <c:v>1.7447280000000001</c:v>
                </c:pt>
                <c:pt idx="344">
                  <c:v>3.2635200000000002</c:v>
                </c:pt>
                <c:pt idx="345">
                  <c:v>8.1169600000000006</c:v>
                </c:pt>
                <c:pt idx="346">
                  <c:v>12.510160000000001</c:v>
                </c:pt>
                <c:pt idx="347">
                  <c:v>16.016352000000001</c:v>
                </c:pt>
                <c:pt idx="348">
                  <c:v>18.673192</c:v>
                </c:pt>
                <c:pt idx="349">
                  <c:v>20.848872</c:v>
                </c:pt>
                <c:pt idx="350">
                  <c:v>22.539207999999999</c:v>
                </c:pt>
                <c:pt idx="351">
                  <c:v>25.129104000000002</c:v>
                </c:pt>
                <c:pt idx="352">
                  <c:v>27.313151999999999</c:v>
                </c:pt>
                <c:pt idx="353">
                  <c:v>29.706399999999999</c:v>
                </c:pt>
                <c:pt idx="354">
                  <c:v>33.170752</c:v>
                </c:pt>
                <c:pt idx="355">
                  <c:v>10.208959999999999</c:v>
                </c:pt>
                <c:pt idx="356">
                  <c:v>12.04992</c:v>
                </c:pt>
                <c:pt idx="357">
                  <c:v>13.97456</c:v>
                </c:pt>
                <c:pt idx="358">
                  <c:v>15.60632</c:v>
                </c:pt>
                <c:pt idx="359">
                  <c:v>17.279920000000001</c:v>
                </c:pt>
                <c:pt idx="360">
                  <c:v>18.116720000000001</c:v>
                </c:pt>
                <c:pt idx="361">
                  <c:v>18.995360000000002</c:v>
                </c:pt>
                <c:pt idx="362">
                  <c:v>21.045520000000003</c:v>
                </c:pt>
                <c:pt idx="363">
                  <c:v>22.67728</c:v>
                </c:pt>
                <c:pt idx="364">
                  <c:v>23.346720000000001</c:v>
                </c:pt>
                <c:pt idx="365">
                  <c:v>24.685600000000001</c:v>
                </c:pt>
                <c:pt idx="366">
                  <c:v>25.564240000000002</c:v>
                </c:pt>
                <c:pt idx="367">
                  <c:v>28.869600000000002</c:v>
                </c:pt>
                <c:pt idx="368">
                  <c:v>30.292160000000003</c:v>
                </c:pt>
                <c:pt idx="369">
                  <c:v>32.635199999999998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6-4FBF-9A5D-77A1F1D26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977776"/>
        <c:axId val="792978136"/>
      </c:scatterChart>
      <c:valAx>
        <c:axId val="79297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978136"/>
        <c:crosses val="autoZero"/>
        <c:crossBetween val="midCat"/>
      </c:valAx>
      <c:valAx>
        <c:axId val="79297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97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857799244307235E-2"/>
          <c:y val="0.10513038548752836"/>
          <c:w val="0.91607023401108378"/>
          <c:h val="0.86369047619047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sublimation!$F$2:$F$3</c:f>
              <c:strCache>
                <c:ptCount val="2"/>
                <c:pt idx="0">
                  <c:v>T</c:v>
                </c:pt>
                <c:pt idx="1">
                  <c:v>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sublimation!$F$4:$F$4810</c:f>
              <c:numCache>
                <c:formatCode>General</c:formatCode>
                <c:ptCount val="4807"/>
                <c:pt idx="0">
                  <c:v>83.728999999999999</c:v>
                </c:pt>
                <c:pt idx="1">
                  <c:v>83.665999999999997</c:v>
                </c:pt>
                <c:pt idx="2">
                  <c:v>83.665999999999997</c:v>
                </c:pt>
                <c:pt idx="3">
                  <c:v>83.656000000000006</c:v>
                </c:pt>
                <c:pt idx="4">
                  <c:v>83.594999999999999</c:v>
                </c:pt>
                <c:pt idx="5">
                  <c:v>83.593999999999994</c:v>
                </c:pt>
                <c:pt idx="6">
                  <c:v>83.564999999999998</c:v>
                </c:pt>
                <c:pt idx="7">
                  <c:v>83.495999999999995</c:v>
                </c:pt>
                <c:pt idx="8">
                  <c:v>83.475999999999999</c:v>
                </c:pt>
                <c:pt idx="9">
                  <c:v>83.36</c:v>
                </c:pt>
                <c:pt idx="10">
                  <c:v>83.293999999999997</c:v>
                </c:pt>
                <c:pt idx="11">
                  <c:v>83.233999999999995</c:v>
                </c:pt>
                <c:pt idx="12">
                  <c:v>83.135000000000005</c:v>
                </c:pt>
                <c:pt idx="13">
                  <c:v>83.123000000000005</c:v>
                </c:pt>
                <c:pt idx="14">
                  <c:v>83.123000000000005</c:v>
                </c:pt>
                <c:pt idx="15">
                  <c:v>82.988</c:v>
                </c:pt>
                <c:pt idx="16">
                  <c:v>82.843999999999994</c:v>
                </c:pt>
                <c:pt idx="17">
                  <c:v>82.67</c:v>
                </c:pt>
                <c:pt idx="18">
                  <c:v>82.536000000000001</c:v>
                </c:pt>
                <c:pt idx="19">
                  <c:v>82.225999999999999</c:v>
                </c:pt>
                <c:pt idx="20">
                  <c:v>81.945999999999998</c:v>
                </c:pt>
                <c:pt idx="21">
                  <c:v>81.884</c:v>
                </c:pt>
                <c:pt idx="22">
                  <c:v>81.727000000000004</c:v>
                </c:pt>
                <c:pt idx="23">
                  <c:v>81.510000000000005</c:v>
                </c:pt>
                <c:pt idx="24">
                  <c:v>81.509</c:v>
                </c:pt>
                <c:pt idx="25">
                  <c:v>81.509</c:v>
                </c:pt>
                <c:pt idx="26">
                  <c:v>81.507000000000005</c:v>
                </c:pt>
                <c:pt idx="27">
                  <c:v>81.259</c:v>
                </c:pt>
                <c:pt idx="28">
                  <c:v>80.988</c:v>
                </c:pt>
                <c:pt idx="29">
                  <c:v>80.739999999999995</c:v>
                </c:pt>
                <c:pt idx="30">
                  <c:v>80.424000000000007</c:v>
                </c:pt>
                <c:pt idx="31">
                  <c:v>80.209999999999994</c:v>
                </c:pt>
                <c:pt idx="32">
                  <c:v>79.989999999999995</c:v>
                </c:pt>
                <c:pt idx="33">
                  <c:v>79.989999999999995</c:v>
                </c:pt>
                <c:pt idx="34">
                  <c:v>79.664000000000001</c:v>
                </c:pt>
                <c:pt idx="35">
                  <c:v>79.632999999999996</c:v>
                </c:pt>
                <c:pt idx="36">
                  <c:v>79.631</c:v>
                </c:pt>
                <c:pt idx="37">
                  <c:v>79.626999999999995</c:v>
                </c:pt>
                <c:pt idx="38">
                  <c:v>79.462999999999994</c:v>
                </c:pt>
                <c:pt idx="39">
                  <c:v>79.12</c:v>
                </c:pt>
                <c:pt idx="40">
                  <c:v>79.12</c:v>
                </c:pt>
                <c:pt idx="41">
                  <c:v>78.876000000000005</c:v>
                </c:pt>
                <c:pt idx="42">
                  <c:v>78.619</c:v>
                </c:pt>
                <c:pt idx="43">
                  <c:v>78.295000000000002</c:v>
                </c:pt>
                <c:pt idx="44">
                  <c:v>78.033000000000001</c:v>
                </c:pt>
                <c:pt idx="45">
                  <c:v>77.986000000000004</c:v>
                </c:pt>
                <c:pt idx="46">
                  <c:v>77.728999999999999</c:v>
                </c:pt>
                <c:pt idx="47">
                  <c:v>77.721999999999994</c:v>
                </c:pt>
                <c:pt idx="48">
                  <c:v>77.572000000000003</c:v>
                </c:pt>
                <c:pt idx="49">
                  <c:v>77.572000000000003</c:v>
                </c:pt>
                <c:pt idx="50">
                  <c:v>77.346999999999994</c:v>
                </c:pt>
                <c:pt idx="51">
                  <c:v>77.346000000000004</c:v>
                </c:pt>
                <c:pt idx="52">
                  <c:v>77.161000000000001</c:v>
                </c:pt>
                <c:pt idx="53">
                  <c:v>77.161000000000001</c:v>
                </c:pt>
                <c:pt idx="54">
                  <c:v>76.95</c:v>
                </c:pt>
                <c:pt idx="55">
                  <c:v>76.894000000000005</c:v>
                </c:pt>
                <c:pt idx="56">
                  <c:v>76.766999999999996</c:v>
                </c:pt>
                <c:pt idx="57">
                  <c:v>76.634</c:v>
                </c:pt>
                <c:pt idx="58">
                  <c:v>76.429000000000002</c:v>
                </c:pt>
                <c:pt idx="59">
                  <c:v>76.411000000000001</c:v>
                </c:pt>
                <c:pt idx="60">
                  <c:v>76.41</c:v>
                </c:pt>
                <c:pt idx="61">
                  <c:v>76.394999999999996</c:v>
                </c:pt>
                <c:pt idx="62">
                  <c:v>76.25</c:v>
                </c:pt>
                <c:pt idx="63">
                  <c:v>75.98</c:v>
                </c:pt>
                <c:pt idx="64">
                  <c:v>75.73</c:v>
                </c:pt>
                <c:pt idx="65">
                  <c:v>75.510000000000005</c:v>
                </c:pt>
                <c:pt idx="66">
                  <c:v>75.168000000000006</c:v>
                </c:pt>
                <c:pt idx="67">
                  <c:v>75.078000000000003</c:v>
                </c:pt>
                <c:pt idx="68">
                  <c:v>75.064999999999998</c:v>
                </c:pt>
                <c:pt idx="69">
                  <c:v>74.957999999999998</c:v>
                </c:pt>
                <c:pt idx="70">
                  <c:v>74.957999999999998</c:v>
                </c:pt>
                <c:pt idx="71">
                  <c:v>83.804000000000002</c:v>
                </c:pt>
                <c:pt idx="72">
                  <c:v>83.763000000000005</c:v>
                </c:pt>
                <c:pt idx="73">
                  <c:v>83.731999999999999</c:v>
                </c:pt>
                <c:pt idx="74">
                  <c:v>83.700999999999993</c:v>
                </c:pt>
                <c:pt idx="75">
                  <c:v>83.453000000000003</c:v>
                </c:pt>
                <c:pt idx="76">
                  <c:v>83.194999999999993</c:v>
                </c:pt>
                <c:pt idx="77">
                  <c:v>82.814999999999998</c:v>
                </c:pt>
                <c:pt idx="78">
                  <c:v>82.56</c:v>
                </c:pt>
                <c:pt idx="79">
                  <c:v>82.305999999999997</c:v>
                </c:pt>
                <c:pt idx="80">
                  <c:v>82.177999999999997</c:v>
                </c:pt>
                <c:pt idx="81">
                  <c:v>81.936000000000007</c:v>
                </c:pt>
                <c:pt idx="82">
                  <c:v>81.697000000000003</c:v>
                </c:pt>
                <c:pt idx="83">
                  <c:v>81.459000000000003</c:v>
                </c:pt>
                <c:pt idx="84">
                  <c:v>81.201999999999998</c:v>
                </c:pt>
                <c:pt idx="85">
                  <c:v>80.915999999999997</c:v>
                </c:pt>
                <c:pt idx="86">
                  <c:v>80.599000000000004</c:v>
                </c:pt>
                <c:pt idx="87">
                  <c:v>80.292000000000002</c:v>
                </c:pt>
                <c:pt idx="88">
                  <c:v>80.039000000000001</c:v>
                </c:pt>
                <c:pt idx="89">
                  <c:v>79.793000000000006</c:v>
                </c:pt>
                <c:pt idx="90">
                  <c:v>79.528000000000006</c:v>
                </c:pt>
                <c:pt idx="91">
                  <c:v>79.260999999999996</c:v>
                </c:pt>
                <c:pt idx="92">
                  <c:v>79.016999999999996</c:v>
                </c:pt>
                <c:pt idx="93">
                  <c:v>78.772000000000006</c:v>
                </c:pt>
                <c:pt idx="94">
                  <c:v>78.504000000000005</c:v>
                </c:pt>
                <c:pt idx="95">
                  <c:v>78.198999999999998</c:v>
                </c:pt>
                <c:pt idx="96">
                  <c:v>77.94</c:v>
                </c:pt>
                <c:pt idx="97">
                  <c:v>77.656999999999996</c:v>
                </c:pt>
                <c:pt idx="98">
                  <c:v>77.396000000000001</c:v>
                </c:pt>
                <c:pt idx="99">
                  <c:v>77.150999999999996</c:v>
                </c:pt>
                <c:pt idx="100">
                  <c:v>76.888999999999996</c:v>
                </c:pt>
                <c:pt idx="101">
                  <c:v>76.625</c:v>
                </c:pt>
                <c:pt idx="102">
                  <c:v>76.382999999999996</c:v>
                </c:pt>
                <c:pt idx="103">
                  <c:v>76.150000000000006</c:v>
                </c:pt>
                <c:pt idx="104">
                  <c:v>75.885000000000005</c:v>
                </c:pt>
                <c:pt idx="105">
                  <c:v>75.631</c:v>
                </c:pt>
                <c:pt idx="106">
                  <c:v>75.387</c:v>
                </c:pt>
                <c:pt idx="107">
                  <c:v>75.123999999999995</c:v>
                </c:pt>
                <c:pt idx="108">
                  <c:v>74.915000000000006</c:v>
                </c:pt>
                <c:pt idx="109">
                  <c:v>74.653000000000006</c:v>
                </c:pt>
                <c:pt idx="110">
                  <c:v>66.129000000000005</c:v>
                </c:pt>
                <c:pt idx="111">
                  <c:v>66.536000000000001</c:v>
                </c:pt>
                <c:pt idx="112">
                  <c:v>67.817999999999998</c:v>
                </c:pt>
                <c:pt idx="113">
                  <c:v>68.468000000000004</c:v>
                </c:pt>
                <c:pt idx="114">
                  <c:v>69.018000000000001</c:v>
                </c:pt>
                <c:pt idx="115">
                  <c:v>69.798000000000002</c:v>
                </c:pt>
                <c:pt idx="116">
                  <c:v>70.081000000000003</c:v>
                </c:pt>
                <c:pt idx="117">
                  <c:v>71.158000000000001</c:v>
                </c:pt>
                <c:pt idx="118">
                  <c:v>71.87</c:v>
                </c:pt>
                <c:pt idx="119">
                  <c:v>72.554000000000002</c:v>
                </c:pt>
                <c:pt idx="120">
                  <c:v>73.602000000000004</c:v>
                </c:pt>
                <c:pt idx="121">
                  <c:v>74.033000000000001</c:v>
                </c:pt>
                <c:pt idx="122">
                  <c:v>75.430000000000007</c:v>
                </c:pt>
                <c:pt idx="123">
                  <c:v>75.445999999999998</c:v>
                </c:pt>
                <c:pt idx="124">
                  <c:v>76.991</c:v>
                </c:pt>
                <c:pt idx="125">
                  <c:v>77.046000000000006</c:v>
                </c:pt>
                <c:pt idx="126">
                  <c:v>77.218000000000004</c:v>
                </c:pt>
                <c:pt idx="127">
                  <c:v>78.257000000000005</c:v>
                </c:pt>
                <c:pt idx="128">
                  <c:v>79.605999999999995</c:v>
                </c:pt>
                <c:pt idx="129">
                  <c:v>79.646000000000001</c:v>
                </c:pt>
                <c:pt idx="130">
                  <c:v>80.902000000000001</c:v>
                </c:pt>
                <c:pt idx="131">
                  <c:v>82.302000000000007</c:v>
                </c:pt>
                <c:pt idx="132">
                  <c:v>82.593000000000004</c:v>
                </c:pt>
                <c:pt idx="133">
                  <c:v>83.634</c:v>
                </c:pt>
                <c:pt idx="134">
                  <c:v>83.638999999999996</c:v>
                </c:pt>
                <c:pt idx="135">
                  <c:v>84.495000000000005</c:v>
                </c:pt>
                <c:pt idx="136">
                  <c:v>84.128</c:v>
                </c:pt>
                <c:pt idx="137">
                  <c:v>83.73</c:v>
                </c:pt>
                <c:pt idx="138">
                  <c:v>83.412000000000006</c:v>
                </c:pt>
                <c:pt idx="139">
                  <c:v>82.994</c:v>
                </c:pt>
                <c:pt idx="140">
                  <c:v>82.742000000000004</c:v>
                </c:pt>
                <c:pt idx="141">
                  <c:v>82.661000000000001</c:v>
                </c:pt>
                <c:pt idx="142">
                  <c:v>82.266000000000005</c:v>
                </c:pt>
                <c:pt idx="143">
                  <c:v>81.665999999999997</c:v>
                </c:pt>
                <c:pt idx="144">
                  <c:v>81.155000000000001</c:v>
                </c:pt>
                <c:pt idx="145">
                  <c:v>80.796999999999997</c:v>
                </c:pt>
                <c:pt idx="146">
                  <c:v>80.238</c:v>
                </c:pt>
                <c:pt idx="147">
                  <c:v>79.947000000000003</c:v>
                </c:pt>
                <c:pt idx="148">
                  <c:v>79.647000000000006</c:v>
                </c:pt>
                <c:pt idx="149">
                  <c:v>79.287000000000006</c:v>
                </c:pt>
                <c:pt idx="150">
                  <c:v>79.037999999999997</c:v>
                </c:pt>
                <c:pt idx="151">
                  <c:v>78.858000000000004</c:v>
                </c:pt>
                <c:pt idx="152">
                  <c:v>78.399000000000001</c:v>
                </c:pt>
                <c:pt idx="153">
                  <c:v>77.891999999999996</c:v>
                </c:pt>
                <c:pt idx="154">
                  <c:v>77.462999999999994</c:v>
                </c:pt>
                <c:pt idx="155">
                  <c:v>76.983999999999995</c:v>
                </c:pt>
                <c:pt idx="156">
                  <c:v>76.444000000000003</c:v>
                </c:pt>
                <c:pt idx="157">
                  <c:v>76.225999999999999</c:v>
                </c:pt>
                <c:pt idx="158">
                  <c:v>75.915999999999997</c:v>
                </c:pt>
                <c:pt idx="159">
                  <c:v>75.382999999999996</c:v>
                </c:pt>
                <c:pt idx="160">
                  <c:v>74.613</c:v>
                </c:pt>
                <c:pt idx="161">
                  <c:v>74.286000000000001</c:v>
                </c:pt>
                <c:pt idx="162">
                  <c:v>74</c:v>
                </c:pt>
                <c:pt idx="163">
                  <c:v>73.138000000000005</c:v>
                </c:pt>
                <c:pt idx="164">
                  <c:v>72.718999999999994</c:v>
                </c:pt>
                <c:pt idx="165">
                  <c:v>72.013000000000005</c:v>
                </c:pt>
                <c:pt idx="166">
                  <c:v>71.588999999999999</c:v>
                </c:pt>
                <c:pt idx="167">
                  <c:v>71.191000000000003</c:v>
                </c:pt>
                <c:pt idx="168">
                  <c:v>70.673000000000002</c:v>
                </c:pt>
                <c:pt idx="169">
                  <c:v>70.286000000000001</c:v>
                </c:pt>
                <c:pt idx="170">
                  <c:v>69.885999999999996</c:v>
                </c:pt>
                <c:pt idx="171">
                  <c:v>69.867000000000004</c:v>
                </c:pt>
                <c:pt idx="172">
                  <c:v>69.56</c:v>
                </c:pt>
                <c:pt idx="173">
                  <c:v>69.218999999999994</c:v>
                </c:pt>
                <c:pt idx="174">
                  <c:v>68.643000000000001</c:v>
                </c:pt>
                <c:pt idx="175">
                  <c:v>68.105999999999995</c:v>
                </c:pt>
                <c:pt idx="176">
                  <c:v>67.992000000000004</c:v>
                </c:pt>
                <c:pt idx="177">
                  <c:v>67.734999999999999</c:v>
                </c:pt>
                <c:pt idx="178">
                  <c:v>67.397000000000006</c:v>
                </c:pt>
                <c:pt idx="179">
                  <c:v>66.777000000000001</c:v>
                </c:pt>
                <c:pt idx="180">
                  <c:v>66.585999999999999</c:v>
                </c:pt>
                <c:pt idx="181">
                  <c:v>66.177999999999997</c:v>
                </c:pt>
                <c:pt idx="182">
                  <c:v>65.802000000000007</c:v>
                </c:pt>
                <c:pt idx="183">
                  <c:v>65.08</c:v>
                </c:pt>
                <c:pt idx="184">
                  <c:v>64.637</c:v>
                </c:pt>
                <c:pt idx="185">
                  <c:v>64.311999999999998</c:v>
                </c:pt>
                <c:pt idx="186">
                  <c:v>63.753999999999998</c:v>
                </c:pt>
                <c:pt idx="187">
                  <c:v>63.555999999999997</c:v>
                </c:pt>
                <c:pt idx="188">
                  <c:v>62.552</c:v>
                </c:pt>
                <c:pt idx="189">
                  <c:v>61.521000000000001</c:v>
                </c:pt>
                <c:pt idx="190">
                  <c:v>59.442999999999998</c:v>
                </c:pt>
                <c:pt idx="191">
                  <c:v>58.808</c:v>
                </c:pt>
                <c:pt idx="192">
                  <c:v>58.094999999999999</c:v>
                </c:pt>
                <c:pt idx="193">
                  <c:v>56.607999999999997</c:v>
                </c:pt>
                <c:pt idx="194">
                  <c:v>52.488</c:v>
                </c:pt>
                <c:pt idx="195">
                  <c:v>50.018000000000001</c:v>
                </c:pt>
                <c:pt idx="196">
                  <c:v>47.844999999999999</c:v>
                </c:pt>
                <c:pt idx="197">
                  <c:v>47.738999999999997</c:v>
                </c:pt>
                <c:pt idx="198">
                  <c:v>45.929000000000002</c:v>
                </c:pt>
                <c:pt idx="199">
                  <c:v>45.491999999999997</c:v>
                </c:pt>
                <c:pt idx="200">
                  <c:v>44.807000000000002</c:v>
                </c:pt>
                <c:pt idx="201">
                  <c:v>44.015000000000001</c:v>
                </c:pt>
                <c:pt idx="202">
                  <c:v>43.16</c:v>
                </c:pt>
                <c:pt idx="203">
                  <c:v>42.768999999999998</c:v>
                </c:pt>
                <c:pt idx="204">
                  <c:v>41.871000000000002</c:v>
                </c:pt>
                <c:pt idx="205">
                  <c:v>38.707000000000001</c:v>
                </c:pt>
                <c:pt idx="206">
                  <c:v>36.802999999999997</c:v>
                </c:pt>
                <c:pt idx="207">
                  <c:v>34.976999999999997</c:v>
                </c:pt>
                <c:pt idx="208">
                  <c:v>33.93</c:v>
                </c:pt>
                <c:pt idx="209">
                  <c:v>32.146000000000001</c:v>
                </c:pt>
                <c:pt idx="210">
                  <c:v>30.4</c:v>
                </c:pt>
                <c:pt idx="211">
                  <c:v>29.099</c:v>
                </c:pt>
                <c:pt idx="212">
                  <c:v>27.600999999999999</c:v>
                </c:pt>
                <c:pt idx="213">
                  <c:v>27.524999999999999</c:v>
                </c:pt>
                <c:pt idx="214">
                  <c:v>26.065000000000001</c:v>
                </c:pt>
                <c:pt idx="215">
                  <c:v>25.506</c:v>
                </c:pt>
                <c:pt idx="216">
                  <c:v>71.849999999999994</c:v>
                </c:pt>
                <c:pt idx="217">
                  <c:v>71.95</c:v>
                </c:pt>
                <c:pt idx="218">
                  <c:v>71.95</c:v>
                </c:pt>
                <c:pt idx="219">
                  <c:v>72.099999999999994</c:v>
                </c:pt>
                <c:pt idx="220">
                  <c:v>72.099999999999994</c:v>
                </c:pt>
                <c:pt idx="221">
                  <c:v>72.099999999999994</c:v>
                </c:pt>
                <c:pt idx="222">
                  <c:v>73.349999999999994</c:v>
                </c:pt>
                <c:pt idx="223">
                  <c:v>73.75</c:v>
                </c:pt>
                <c:pt idx="224">
                  <c:v>75.400000000000006</c:v>
                </c:pt>
                <c:pt idx="225">
                  <c:v>75.25</c:v>
                </c:pt>
                <c:pt idx="226">
                  <c:v>75.3</c:v>
                </c:pt>
                <c:pt idx="227">
                  <c:v>77.3</c:v>
                </c:pt>
                <c:pt idx="228">
                  <c:v>77.349999999999994</c:v>
                </c:pt>
                <c:pt idx="229">
                  <c:v>81.599999999999994</c:v>
                </c:pt>
                <c:pt idx="230">
                  <c:v>81.650000000000006</c:v>
                </c:pt>
                <c:pt idx="231">
                  <c:v>81.7</c:v>
                </c:pt>
                <c:pt idx="232">
                  <c:v>83.5</c:v>
                </c:pt>
                <c:pt idx="233">
                  <c:v>83.7</c:v>
                </c:pt>
                <c:pt idx="234">
                  <c:v>83.75</c:v>
                </c:pt>
                <c:pt idx="235">
                  <c:v>83.65</c:v>
                </c:pt>
                <c:pt idx="236">
                  <c:v>81.599999999999994</c:v>
                </c:pt>
                <c:pt idx="237">
                  <c:v>77.45</c:v>
                </c:pt>
                <c:pt idx="238">
                  <c:v>71.8</c:v>
                </c:pt>
                <c:pt idx="239">
                  <c:v>77.400000000000006</c:v>
                </c:pt>
                <c:pt idx="240">
                  <c:v>77.400000000000006</c:v>
                </c:pt>
                <c:pt idx="241">
                  <c:v>90.9</c:v>
                </c:pt>
                <c:pt idx="242">
                  <c:v>90.45</c:v>
                </c:pt>
                <c:pt idx="243">
                  <c:v>89.5</c:v>
                </c:pt>
                <c:pt idx="244">
                  <c:v>88.95</c:v>
                </c:pt>
                <c:pt idx="245">
                  <c:v>88.25</c:v>
                </c:pt>
                <c:pt idx="246">
                  <c:v>87.25</c:v>
                </c:pt>
                <c:pt idx="247">
                  <c:v>86.15</c:v>
                </c:pt>
                <c:pt idx="248">
                  <c:v>84.7</c:v>
                </c:pt>
                <c:pt idx="249">
                  <c:v>84.3</c:v>
                </c:pt>
                <c:pt idx="250">
                  <c:v>83.3</c:v>
                </c:pt>
                <c:pt idx="251">
                  <c:v>82.55</c:v>
                </c:pt>
                <c:pt idx="252">
                  <c:v>81.7</c:v>
                </c:pt>
                <c:pt idx="253">
                  <c:v>80.8</c:v>
                </c:pt>
                <c:pt idx="254">
                  <c:v>62.817</c:v>
                </c:pt>
                <c:pt idx="255">
                  <c:v>63.392000000000003</c:v>
                </c:pt>
                <c:pt idx="256">
                  <c:v>63.414000000000001</c:v>
                </c:pt>
                <c:pt idx="257">
                  <c:v>63.448</c:v>
                </c:pt>
                <c:pt idx="258">
                  <c:v>63.628999999999998</c:v>
                </c:pt>
                <c:pt idx="259">
                  <c:v>63.845999999999997</c:v>
                </c:pt>
                <c:pt idx="260">
                  <c:v>64.215999999999994</c:v>
                </c:pt>
                <c:pt idx="261">
                  <c:v>64.414000000000001</c:v>
                </c:pt>
                <c:pt idx="262">
                  <c:v>64.524000000000001</c:v>
                </c:pt>
                <c:pt idx="263">
                  <c:v>64.935000000000002</c:v>
                </c:pt>
                <c:pt idx="264">
                  <c:v>65.296000000000006</c:v>
                </c:pt>
                <c:pt idx="265">
                  <c:v>65.623999999999995</c:v>
                </c:pt>
                <c:pt idx="266">
                  <c:v>65.673000000000002</c:v>
                </c:pt>
                <c:pt idx="267">
                  <c:v>65.730999999999995</c:v>
                </c:pt>
                <c:pt idx="268">
                  <c:v>66.064999999999998</c:v>
                </c:pt>
                <c:pt idx="269">
                  <c:v>66.168999999999997</c:v>
                </c:pt>
                <c:pt idx="270">
                  <c:v>66.637</c:v>
                </c:pt>
                <c:pt idx="271">
                  <c:v>66.694999999999993</c:v>
                </c:pt>
                <c:pt idx="272">
                  <c:v>66.805000000000007</c:v>
                </c:pt>
                <c:pt idx="273">
                  <c:v>67.05</c:v>
                </c:pt>
                <c:pt idx="274">
                  <c:v>67.174999999999997</c:v>
                </c:pt>
                <c:pt idx="275">
                  <c:v>67.236000000000004</c:v>
                </c:pt>
                <c:pt idx="276">
                  <c:v>67.801000000000002</c:v>
                </c:pt>
                <c:pt idx="277">
                  <c:v>68.05</c:v>
                </c:pt>
                <c:pt idx="278">
                  <c:v>68.090999999999994</c:v>
                </c:pt>
                <c:pt idx="279">
                  <c:v>68.212999999999994</c:v>
                </c:pt>
                <c:pt idx="280">
                  <c:v>68.287000000000006</c:v>
                </c:pt>
                <c:pt idx="281">
                  <c:v>68.302999999999997</c:v>
                </c:pt>
                <c:pt idx="282">
                  <c:v>68.563999999999993</c:v>
                </c:pt>
                <c:pt idx="283">
                  <c:v>68.629000000000005</c:v>
                </c:pt>
                <c:pt idx="284">
                  <c:v>68.942999999999998</c:v>
                </c:pt>
                <c:pt idx="285">
                  <c:v>69.132999999999996</c:v>
                </c:pt>
                <c:pt idx="286">
                  <c:v>69.483999999999995</c:v>
                </c:pt>
                <c:pt idx="287">
                  <c:v>69.555999999999997</c:v>
                </c:pt>
                <c:pt idx="288">
                  <c:v>69.647000000000006</c:v>
                </c:pt>
                <c:pt idx="289">
                  <c:v>70.227000000000004</c:v>
                </c:pt>
                <c:pt idx="290">
                  <c:v>70.584000000000003</c:v>
                </c:pt>
                <c:pt idx="291">
                  <c:v>70.760999999999996</c:v>
                </c:pt>
                <c:pt idx="292">
                  <c:v>70.816999999999993</c:v>
                </c:pt>
                <c:pt idx="293">
                  <c:v>71.36</c:v>
                </c:pt>
                <c:pt idx="294">
                  <c:v>71.576999999999998</c:v>
                </c:pt>
                <c:pt idx="295">
                  <c:v>71.739000000000004</c:v>
                </c:pt>
                <c:pt idx="296">
                  <c:v>72.067999999999998</c:v>
                </c:pt>
                <c:pt idx="297">
                  <c:v>72.531000000000006</c:v>
                </c:pt>
                <c:pt idx="298">
                  <c:v>72.838999999999999</c:v>
                </c:pt>
                <c:pt idx="299">
                  <c:v>73.028999999999996</c:v>
                </c:pt>
                <c:pt idx="300">
                  <c:v>73.731999999999999</c:v>
                </c:pt>
                <c:pt idx="301">
                  <c:v>74.120999999999995</c:v>
                </c:pt>
                <c:pt idx="302">
                  <c:v>74.156000000000006</c:v>
                </c:pt>
                <c:pt idx="303">
                  <c:v>74.335999999999999</c:v>
                </c:pt>
                <c:pt idx="304">
                  <c:v>74.727000000000004</c:v>
                </c:pt>
                <c:pt idx="305">
                  <c:v>75.19</c:v>
                </c:pt>
                <c:pt idx="306">
                  <c:v>75.290999999999997</c:v>
                </c:pt>
                <c:pt idx="307">
                  <c:v>75.432000000000002</c:v>
                </c:pt>
                <c:pt idx="308">
                  <c:v>77.094999999999999</c:v>
                </c:pt>
                <c:pt idx="309">
                  <c:v>77.453999999999994</c:v>
                </c:pt>
                <c:pt idx="310">
                  <c:v>78.194999999999993</c:v>
                </c:pt>
                <c:pt idx="311">
                  <c:v>78.403000000000006</c:v>
                </c:pt>
                <c:pt idx="312">
                  <c:v>79.111999999999995</c:v>
                </c:pt>
                <c:pt idx="313">
                  <c:v>79.129000000000005</c:v>
                </c:pt>
                <c:pt idx="314">
                  <c:v>79.471000000000004</c:v>
                </c:pt>
                <c:pt idx="315">
                  <c:v>79.563000000000002</c:v>
                </c:pt>
                <c:pt idx="316">
                  <c:v>80.031000000000006</c:v>
                </c:pt>
                <c:pt idx="317">
                  <c:v>80.19</c:v>
                </c:pt>
                <c:pt idx="318">
                  <c:v>80.406000000000006</c:v>
                </c:pt>
                <c:pt idx="319">
                  <c:v>80.650999999999996</c:v>
                </c:pt>
                <c:pt idx="320">
                  <c:v>80.736999999999995</c:v>
                </c:pt>
                <c:pt idx="321">
                  <c:v>80.906000000000006</c:v>
                </c:pt>
                <c:pt idx="322">
                  <c:v>80.941000000000003</c:v>
                </c:pt>
                <c:pt idx="323">
                  <c:v>81.034000000000006</c:v>
                </c:pt>
                <c:pt idx="324">
                  <c:v>81.069000000000003</c:v>
                </c:pt>
                <c:pt idx="325">
                  <c:v>81.126000000000005</c:v>
                </c:pt>
                <c:pt idx="326">
                  <c:v>81.203000000000003</c:v>
                </c:pt>
                <c:pt idx="327">
                  <c:v>81.203000000000003</c:v>
                </c:pt>
                <c:pt idx="328">
                  <c:v>81.239999999999995</c:v>
                </c:pt>
                <c:pt idx="329">
                  <c:v>81.331999999999994</c:v>
                </c:pt>
                <c:pt idx="330">
                  <c:v>81.334999999999994</c:v>
                </c:pt>
                <c:pt idx="331">
                  <c:v>81.516999999999996</c:v>
                </c:pt>
                <c:pt idx="332">
                  <c:v>81.647000000000006</c:v>
                </c:pt>
                <c:pt idx="333">
                  <c:v>81.814999999999998</c:v>
                </c:pt>
                <c:pt idx="334">
                  <c:v>81.935000000000002</c:v>
                </c:pt>
                <c:pt idx="335">
                  <c:v>82.012</c:v>
                </c:pt>
                <c:pt idx="336">
                  <c:v>82.076999999999998</c:v>
                </c:pt>
                <c:pt idx="337">
                  <c:v>82.2</c:v>
                </c:pt>
                <c:pt idx="338">
                  <c:v>82.307000000000002</c:v>
                </c:pt>
                <c:pt idx="339">
                  <c:v>82.5</c:v>
                </c:pt>
                <c:pt idx="340">
                  <c:v>82.61</c:v>
                </c:pt>
                <c:pt idx="341">
                  <c:v>82.664000000000001</c:v>
                </c:pt>
                <c:pt idx="342">
                  <c:v>82.686999999999998</c:v>
                </c:pt>
                <c:pt idx="343">
                  <c:v>82.766000000000005</c:v>
                </c:pt>
                <c:pt idx="344">
                  <c:v>82.924999999999997</c:v>
                </c:pt>
                <c:pt idx="345">
                  <c:v>83.016000000000005</c:v>
                </c:pt>
                <c:pt idx="346">
                  <c:v>83.147000000000006</c:v>
                </c:pt>
                <c:pt idx="347">
                  <c:v>83.335999999999999</c:v>
                </c:pt>
                <c:pt idx="348">
                  <c:v>83.429000000000002</c:v>
                </c:pt>
                <c:pt idx="349">
                  <c:v>83.551000000000002</c:v>
                </c:pt>
                <c:pt idx="350">
                  <c:v>83.561999999999998</c:v>
                </c:pt>
                <c:pt idx="351">
                  <c:v>83.626999999999995</c:v>
                </c:pt>
                <c:pt idx="352">
                  <c:v>83.632999999999996</c:v>
                </c:pt>
                <c:pt idx="353">
                  <c:v>83.638999999999996</c:v>
                </c:pt>
                <c:pt idx="354">
                  <c:v>83.646000000000001</c:v>
                </c:pt>
                <c:pt idx="355">
                  <c:v>83.652000000000001</c:v>
                </c:pt>
                <c:pt idx="356">
                  <c:v>83.658000000000001</c:v>
                </c:pt>
                <c:pt idx="357">
                  <c:v>83.664000000000001</c:v>
                </c:pt>
                <c:pt idx="358">
                  <c:v>83.674999999999997</c:v>
                </c:pt>
                <c:pt idx="359">
                  <c:v>83.680999999999997</c:v>
                </c:pt>
                <c:pt idx="360">
                  <c:v>83.691000000000003</c:v>
                </c:pt>
                <c:pt idx="361">
                  <c:v>83.695999999999998</c:v>
                </c:pt>
                <c:pt idx="362">
                  <c:v>83.698999999999998</c:v>
                </c:pt>
                <c:pt idx="363">
                  <c:v>83.700999999999993</c:v>
                </c:pt>
                <c:pt idx="364">
                  <c:v>83.703000000000003</c:v>
                </c:pt>
                <c:pt idx="365">
                  <c:v>83.709000000000003</c:v>
                </c:pt>
                <c:pt idx="366">
                  <c:v>83.710999999999999</c:v>
                </c:pt>
                <c:pt idx="367">
                  <c:v>83.715000000000003</c:v>
                </c:pt>
                <c:pt idx="368">
                  <c:v>83.721000000000004</c:v>
                </c:pt>
                <c:pt idx="369">
                  <c:v>83.724999999999994</c:v>
                </c:pt>
                <c:pt idx="370">
                  <c:v>83.733999999999995</c:v>
                </c:pt>
                <c:pt idx="371">
                  <c:v>83.734999999999999</c:v>
                </c:pt>
                <c:pt idx="372">
                  <c:v>83.736999999999995</c:v>
                </c:pt>
                <c:pt idx="373">
                  <c:v>83.736999999999995</c:v>
                </c:pt>
                <c:pt idx="374">
                  <c:v>83.738</c:v>
                </c:pt>
                <c:pt idx="375">
                  <c:v>83.74</c:v>
                </c:pt>
                <c:pt idx="376">
                  <c:v>83.74</c:v>
                </c:pt>
                <c:pt idx="377">
                  <c:v>83.742999999999995</c:v>
                </c:pt>
                <c:pt idx="378">
                  <c:v>83.744</c:v>
                </c:pt>
                <c:pt idx="379">
                  <c:v>83.745000000000005</c:v>
                </c:pt>
                <c:pt idx="380">
                  <c:v>83.745999999999995</c:v>
                </c:pt>
                <c:pt idx="381">
                  <c:v>83.745999999999995</c:v>
                </c:pt>
                <c:pt idx="382">
                  <c:v>83.745999999999995</c:v>
                </c:pt>
                <c:pt idx="383">
                  <c:v>83.745999999999995</c:v>
                </c:pt>
                <c:pt idx="384">
                  <c:v>83.747</c:v>
                </c:pt>
                <c:pt idx="385">
                  <c:v>83.747</c:v>
                </c:pt>
                <c:pt idx="386">
                  <c:v>83.747</c:v>
                </c:pt>
                <c:pt idx="387">
                  <c:v>83.748000000000005</c:v>
                </c:pt>
                <c:pt idx="388">
                  <c:v>83.748000000000005</c:v>
                </c:pt>
                <c:pt idx="389">
                  <c:v>83.748000000000005</c:v>
                </c:pt>
                <c:pt idx="390">
                  <c:v>83.748000000000005</c:v>
                </c:pt>
                <c:pt idx="391">
                  <c:v>83.748999999999995</c:v>
                </c:pt>
                <c:pt idx="392">
                  <c:v>83.748999999999995</c:v>
                </c:pt>
                <c:pt idx="393">
                  <c:v>83.748999999999995</c:v>
                </c:pt>
                <c:pt idx="394">
                  <c:v>83.751000000000005</c:v>
                </c:pt>
                <c:pt idx="395">
                  <c:v>83.751000000000005</c:v>
                </c:pt>
                <c:pt idx="396">
                  <c:v>83.753</c:v>
                </c:pt>
                <c:pt idx="397">
                  <c:v>83.754999999999995</c:v>
                </c:pt>
                <c:pt idx="398">
                  <c:v>83.756</c:v>
                </c:pt>
                <c:pt idx="399">
                  <c:v>83.757000000000005</c:v>
                </c:pt>
                <c:pt idx="400">
                  <c:v>83.757000000000005</c:v>
                </c:pt>
                <c:pt idx="401">
                  <c:v>83.757999999999996</c:v>
                </c:pt>
                <c:pt idx="402">
                  <c:v>83.759</c:v>
                </c:pt>
                <c:pt idx="403">
                  <c:v>83.76</c:v>
                </c:pt>
                <c:pt idx="404">
                  <c:v>83.76</c:v>
                </c:pt>
                <c:pt idx="405">
                  <c:v>83.760999999999996</c:v>
                </c:pt>
                <c:pt idx="406">
                  <c:v>83.760999999999996</c:v>
                </c:pt>
                <c:pt idx="407">
                  <c:v>83.762</c:v>
                </c:pt>
                <c:pt idx="408">
                  <c:v>83.763000000000005</c:v>
                </c:pt>
                <c:pt idx="409">
                  <c:v>83.768000000000001</c:v>
                </c:pt>
                <c:pt idx="410">
                  <c:v>83.769000000000005</c:v>
                </c:pt>
                <c:pt idx="411">
                  <c:v>83.77</c:v>
                </c:pt>
                <c:pt idx="412">
                  <c:v>83.772000000000006</c:v>
                </c:pt>
                <c:pt idx="413">
                  <c:v>83.774000000000001</c:v>
                </c:pt>
                <c:pt idx="414">
                  <c:v>83.775999999999996</c:v>
                </c:pt>
                <c:pt idx="415">
                  <c:v>83.777000000000001</c:v>
                </c:pt>
                <c:pt idx="416">
                  <c:v>83.778999999999996</c:v>
                </c:pt>
                <c:pt idx="417">
                  <c:v>83.78</c:v>
                </c:pt>
                <c:pt idx="418">
                  <c:v>83.781000000000006</c:v>
                </c:pt>
                <c:pt idx="419">
                  <c:v>83.781999999999996</c:v>
                </c:pt>
                <c:pt idx="420">
                  <c:v>83.787000000000006</c:v>
                </c:pt>
                <c:pt idx="421">
                  <c:v>83.789000000000001</c:v>
                </c:pt>
                <c:pt idx="422">
                  <c:v>83.789000000000001</c:v>
                </c:pt>
                <c:pt idx="423">
                  <c:v>83.790999999999997</c:v>
                </c:pt>
                <c:pt idx="424">
                  <c:v>83.793000000000006</c:v>
                </c:pt>
                <c:pt idx="425">
                  <c:v>83.793999999999997</c:v>
                </c:pt>
                <c:pt idx="426">
                  <c:v>83.795000000000002</c:v>
                </c:pt>
                <c:pt idx="427">
                  <c:v>83.796000000000006</c:v>
                </c:pt>
                <c:pt idx="428">
                  <c:v>83.799000000000007</c:v>
                </c:pt>
                <c:pt idx="429">
                  <c:v>83.8</c:v>
                </c:pt>
                <c:pt idx="430">
                  <c:v>83.801000000000002</c:v>
                </c:pt>
                <c:pt idx="431">
                  <c:v>83.802000000000007</c:v>
                </c:pt>
                <c:pt idx="432">
                  <c:v>83.802999999999997</c:v>
                </c:pt>
                <c:pt idx="433">
                  <c:v>83.802999999999997</c:v>
                </c:pt>
                <c:pt idx="434">
                  <c:v>83.802999999999997</c:v>
                </c:pt>
                <c:pt idx="435">
                  <c:v>83.802999999999997</c:v>
                </c:pt>
                <c:pt idx="436">
                  <c:v>83.802999999999997</c:v>
                </c:pt>
                <c:pt idx="437">
                  <c:v>83.802999999999997</c:v>
                </c:pt>
                <c:pt idx="438">
                  <c:v>83.802999999999997</c:v>
                </c:pt>
                <c:pt idx="439">
                  <c:v>83.802999999999997</c:v>
                </c:pt>
                <c:pt idx="440">
                  <c:v>83.802999999999997</c:v>
                </c:pt>
                <c:pt idx="441">
                  <c:v>83.804000000000002</c:v>
                </c:pt>
                <c:pt idx="442">
                  <c:v>83.804000000000002</c:v>
                </c:pt>
                <c:pt idx="443">
                  <c:v>83.804000000000002</c:v>
                </c:pt>
                <c:pt idx="444">
                  <c:v>83.804000000000002</c:v>
                </c:pt>
                <c:pt idx="445">
                  <c:v>83.804000000000002</c:v>
                </c:pt>
                <c:pt idx="446">
                  <c:v>83.804000000000002</c:v>
                </c:pt>
                <c:pt idx="447">
                  <c:v>83.804000000000002</c:v>
                </c:pt>
                <c:pt idx="448">
                  <c:v>83.804000000000002</c:v>
                </c:pt>
                <c:pt idx="449">
                  <c:v>83.804000000000002</c:v>
                </c:pt>
                <c:pt idx="450">
                  <c:v>83.804000000000002</c:v>
                </c:pt>
                <c:pt idx="451">
                  <c:v>83.804000000000002</c:v>
                </c:pt>
                <c:pt idx="452">
                  <c:v>83.804000000000002</c:v>
                </c:pt>
                <c:pt idx="453">
                  <c:v>83.804000000000002</c:v>
                </c:pt>
                <c:pt idx="454">
                  <c:v>83.804000000000002</c:v>
                </c:pt>
                <c:pt idx="455">
                  <c:v>83.804000000000002</c:v>
                </c:pt>
                <c:pt idx="456">
                  <c:v>83.804000000000002</c:v>
                </c:pt>
                <c:pt idx="457">
                  <c:v>83.804000000000002</c:v>
                </c:pt>
                <c:pt idx="458">
                  <c:v>83.804000000000002</c:v>
                </c:pt>
                <c:pt idx="459">
                  <c:v>83.805000000000007</c:v>
                </c:pt>
                <c:pt idx="460">
                  <c:v>83.805000000000007</c:v>
                </c:pt>
                <c:pt idx="461">
                  <c:v>83.805000000000007</c:v>
                </c:pt>
                <c:pt idx="462">
                  <c:v>83.805000000000007</c:v>
                </c:pt>
                <c:pt idx="463">
                  <c:v>83.805000000000007</c:v>
                </c:pt>
                <c:pt idx="464">
                  <c:v>83.805000000000007</c:v>
                </c:pt>
                <c:pt idx="465">
                  <c:v>83.805999999999997</c:v>
                </c:pt>
                <c:pt idx="466">
                  <c:v>83.805999999999997</c:v>
                </c:pt>
                <c:pt idx="467">
                  <c:v>83.805999999999997</c:v>
                </c:pt>
                <c:pt idx="468">
                  <c:v>83.805999999999997</c:v>
                </c:pt>
                <c:pt idx="469">
                  <c:v>83.805999999999997</c:v>
                </c:pt>
                <c:pt idx="470">
                  <c:v>70</c:v>
                </c:pt>
                <c:pt idx="471">
                  <c:v>72</c:v>
                </c:pt>
                <c:pt idx="472">
                  <c:v>74</c:v>
                </c:pt>
                <c:pt idx="473">
                  <c:v>76</c:v>
                </c:pt>
                <c:pt idx="474">
                  <c:v>78</c:v>
                </c:pt>
                <c:pt idx="475">
                  <c:v>80</c:v>
                </c:pt>
                <c:pt idx="476">
                  <c:v>82</c:v>
                </c:pt>
                <c:pt idx="477">
                  <c:v>30.626000000000001</c:v>
                </c:pt>
                <c:pt idx="478">
                  <c:v>30.224</c:v>
                </c:pt>
                <c:pt idx="479">
                  <c:v>29.763999999999999</c:v>
                </c:pt>
                <c:pt idx="480">
                  <c:v>29.030999999999999</c:v>
                </c:pt>
                <c:pt idx="481">
                  <c:v>28.297999999999998</c:v>
                </c:pt>
                <c:pt idx="482">
                  <c:v>27.32</c:v>
                </c:pt>
                <c:pt idx="483">
                  <c:v>27.119</c:v>
                </c:pt>
                <c:pt idx="484">
                  <c:v>27.09</c:v>
                </c:pt>
                <c:pt idx="485">
                  <c:v>26.559000000000001</c:v>
                </c:pt>
                <c:pt idx="486">
                  <c:v>26.428999999999998</c:v>
                </c:pt>
                <c:pt idx="487">
                  <c:v>24.172000000000001</c:v>
                </c:pt>
                <c:pt idx="488">
                  <c:v>82</c:v>
                </c:pt>
                <c:pt idx="489">
                  <c:v>83</c:v>
                </c:pt>
                <c:pt idx="490">
                  <c:v>83.805999999999997</c:v>
                </c:pt>
                <c:pt idx="491">
                  <c:v>81.180000000000007</c:v>
                </c:pt>
                <c:pt idx="492">
                  <c:v>81.361000000000004</c:v>
                </c:pt>
                <c:pt idx="493">
                  <c:v>81.561000000000007</c:v>
                </c:pt>
                <c:pt idx="494">
                  <c:v>81.727999999999994</c:v>
                </c:pt>
                <c:pt idx="495">
                  <c:v>81.921000000000006</c:v>
                </c:pt>
                <c:pt idx="496">
                  <c:v>82.102000000000004</c:v>
                </c:pt>
                <c:pt idx="497">
                  <c:v>82.289000000000001</c:v>
                </c:pt>
                <c:pt idx="498">
                  <c:v>82.475999999999999</c:v>
                </c:pt>
                <c:pt idx="499">
                  <c:v>82.611000000000004</c:v>
                </c:pt>
                <c:pt idx="500">
                  <c:v>82.790999999999997</c:v>
                </c:pt>
                <c:pt idx="501">
                  <c:v>82.965000000000003</c:v>
                </c:pt>
                <c:pt idx="502">
                  <c:v>83.165000000000006</c:v>
                </c:pt>
                <c:pt idx="503">
                  <c:v>83.525999999999996</c:v>
                </c:pt>
                <c:pt idx="505">
                  <c:v>27.513999999999999</c:v>
                </c:pt>
                <c:pt idx="506">
                  <c:v>28.012</c:v>
                </c:pt>
                <c:pt idx="507">
                  <c:v>28.513000000000002</c:v>
                </c:pt>
                <c:pt idx="508">
                  <c:v>29.001999999999999</c:v>
                </c:pt>
                <c:pt idx="509">
                  <c:v>29.501000000000001</c:v>
                </c:pt>
                <c:pt idx="510">
                  <c:v>30.001999999999999</c:v>
                </c:pt>
                <c:pt idx="511">
                  <c:v>30.498999999999999</c:v>
                </c:pt>
                <c:pt idx="512">
                  <c:v>31</c:v>
                </c:pt>
                <c:pt idx="513">
                  <c:v>27.510999999999999</c:v>
                </c:pt>
                <c:pt idx="514">
                  <c:v>28.009</c:v>
                </c:pt>
                <c:pt idx="515">
                  <c:v>28.504999999999999</c:v>
                </c:pt>
                <c:pt idx="516">
                  <c:v>29.012</c:v>
                </c:pt>
                <c:pt idx="517">
                  <c:v>29.506</c:v>
                </c:pt>
                <c:pt idx="518">
                  <c:v>30</c:v>
                </c:pt>
                <c:pt idx="519">
                  <c:v>30.491</c:v>
                </c:pt>
                <c:pt idx="520">
                  <c:v>30.986999999999998</c:v>
                </c:pt>
                <c:pt idx="521">
                  <c:v>26.106000000000002</c:v>
                </c:pt>
                <c:pt idx="522">
                  <c:v>25.097999999999999</c:v>
                </c:pt>
                <c:pt idx="523">
                  <c:v>24.571000000000002</c:v>
                </c:pt>
                <c:pt idx="524">
                  <c:v>23.917999999999999</c:v>
                </c:pt>
                <c:pt idx="525">
                  <c:v>23.606999999999999</c:v>
                </c:pt>
                <c:pt idx="526">
                  <c:v>23.18</c:v>
                </c:pt>
                <c:pt idx="527">
                  <c:v>22.876999999999999</c:v>
                </c:pt>
                <c:pt idx="528">
                  <c:v>22.553999999999998</c:v>
                </c:pt>
                <c:pt idx="529">
                  <c:v>22.4</c:v>
                </c:pt>
                <c:pt idx="530">
                  <c:v>21.914999999999999</c:v>
                </c:pt>
                <c:pt idx="531">
                  <c:v>21.437000000000001</c:v>
                </c:pt>
                <c:pt idx="532">
                  <c:v>20.937000000000001</c:v>
                </c:pt>
                <c:pt idx="533">
                  <c:v>20.57</c:v>
                </c:pt>
                <c:pt idx="534">
                  <c:v>27.956388034665924</c:v>
                </c:pt>
                <c:pt idx="535">
                  <c:v>26.737967914438499</c:v>
                </c:pt>
                <c:pt idx="536">
                  <c:v>24.795437639474333</c:v>
                </c:pt>
                <c:pt idx="537">
                  <c:v>23.651844843897827</c:v>
                </c:pt>
                <c:pt idx="538">
                  <c:v>22.609088853719197</c:v>
                </c:pt>
              </c:numCache>
            </c:numRef>
          </c:xVal>
          <c:yVal>
            <c:numRef>
              <c:f>sublimation!$G$4:$G$4810</c:f>
              <c:numCache>
                <c:formatCode>General</c:formatCode>
                <c:ptCount val="4807"/>
                <c:pt idx="0">
                  <c:v>68226.200280000005</c:v>
                </c:pt>
                <c:pt idx="1">
                  <c:v>67651.582460000005</c:v>
                </c:pt>
                <c:pt idx="2">
                  <c:v>67650.249240000005</c:v>
                </c:pt>
                <c:pt idx="3">
                  <c:v>67562.256720000005</c:v>
                </c:pt>
                <c:pt idx="4">
                  <c:v>67006.303979999997</c:v>
                </c:pt>
                <c:pt idx="5">
                  <c:v>66995.638219999993</c:v>
                </c:pt>
                <c:pt idx="6">
                  <c:v>66720.994900000005</c:v>
                </c:pt>
                <c:pt idx="7">
                  <c:v>66097.047940000004</c:v>
                </c:pt>
                <c:pt idx="8">
                  <c:v>65918.396460000004</c:v>
                </c:pt>
                <c:pt idx="9">
                  <c:v>64878.484860000004</c:v>
                </c:pt>
                <c:pt idx="10">
                  <c:v>64285.201960000006</c:v>
                </c:pt>
                <c:pt idx="11">
                  <c:v>63759.913280000001</c:v>
                </c:pt>
                <c:pt idx="12">
                  <c:v>62894.6535</c:v>
                </c:pt>
                <c:pt idx="13">
                  <c:v>62789.329120000002</c:v>
                </c:pt>
                <c:pt idx="14">
                  <c:v>62785.329460000001</c:v>
                </c:pt>
                <c:pt idx="15">
                  <c:v>61622.761619999997</c:v>
                </c:pt>
                <c:pt idx="16">
                  <c:v>60404.198539999998</c:v>
                </c:pt>
                <c:pt idx="17">
                  <c:v>58958.988060000003</c:v>
                </c:pt>
                <c:pt idx="18">
                  <c:v>57865.747660000001</c:v>
                </c:pt>
                <c:pt idx="19">
                  <c:v>55393.957780000004</c:v>
                </c:pt>
                <c:pt idx="20">
                  <c:v>53240.807479999996</c:v>
                </c:pt>
                <c:pt idx="21">
                  <c:v>52771.514040000002</c:v>
                </c:pt>
                <c:pt idx="22">
                  <c:v>51596.947220000002</c:v>
                </c:pt>
                <c:pt idx="23">
                  <c:v>50013.081859999998</c:v>
                </c:pt>
                <c:pt idx="24">
                  <c:v>50010.415420000005</c:v>
                </c:pt>
                <c:pt idx="25">
                  <c:v>50006.415759999996</c:v>
                </c:pt>
                <c:pt idx="26">
                  <c:v>49991.750340000006</c:v>
                </c:pt>
                <c:pt idx="27">
                  <c:v>48238.566039999998</c:v>
                </c:pt>
                <c:pt idx="28">
                  <c:v>46380.057359999999</c:v>
                </c:pt>
                <c:pt idx="29">
                  <c:v>44716.198799999998</c:v>
                </c:pt>
                <c:pt idx="30">
                  <c:v>42693.704060000004</c:v>
                </c:pt>
                <c:pt idx="31">
                  <c:v>41364.483719999997</c:v>
                </c:pt>
                <c:pt idx="32">
                  <c:v>40028.597280000002</c:v>
                </c:pt>
                <c:pt idx="33">
                  <c:v>40028.597280000002</c:v>
                </c:pt>
                <c:pt idx="34">
                  <c:v>38128.758780000004</c:v>
                </c:pt>
                <c:pt idx="35">
                  <c:v>37946.107640000002</c:v>
                </c:pt>
                <c:pt idx="36">
                  <c:v>37932.775439999998</c:v>
                </c:pt>
                <c:pt idx="37">
                  <c:v>37912.777139999998</c:v>
                </c:pt>
                <c:pt idx="38">
                  <c:v>36980.856359999998</c:v>
                </c:pt>
                <c:pt idx="39">
                  <c:v>35102.349380000007</c:v>
                </c:pt>
                <c:pt idx="40">
                  <c:v>35106.349040000001</c:v>
                </c:pt>
                <c:pt idx="41">
                  <c:v>33814.458859999999</c:v>
                </c:pt>
                <c:pt idx="42">
                  <c:v>32479.905640000001</c:v>
                </c:pt>
                <c:pt idx="43">
                  <c:v>30914.70536</c:v>
                </c:pt>
                <c:pt idx="44">
                  <c:v>29673.47754</c:v>
                </c:pt>
                <c:pt idx="45">
                  <c:v>29454.829460000001</c:v>
                </c:pt>
                <c:pt idx="46">
                  <c:v>28288.26196</c:v>
                </c:pt>
                <c:pt idx="47">
                  <c:v>28253.598239999999</c:v>
                </c:pt>
                <c:pt idx="48">
                  <c:v>27593.654340000001</c:v>
                </c:pt>
                <c:pt idx="49">
                  <c:v>27590.9879</c:v>
                </c:pt>
                <c:pt idx="50">
                  <c:v>26620.403739999998</c:v>
                </c:pt>
                <c:pt idx="51">
                  <c:v>26616.40408</c:v>
                </c:pt>
                <c:pt idx="52">
                  <c:v>25840.47004</c:v>
                </c:pt>
                <c:pt idx="53">
                  <c:v>25839.13682</c:v>
                </c:pt>
                <c:pt idx="54">
                  <c:v>24979.209920000001</c:v>
                </c:pt>
                <c:pt idx="55">
                  <c:v>24752.562519999999</c:v>
                </c:pt>
                <c:pt idx="56">
                  <c:v>24247.272140000001</c:v>
                </c:pt>
                <c:pt idx="57">
                  <c:v>23729.982780000002</c:v>
                </c:pt>
                <c:pt idx="58">
                  <c:v>22951.382300000001</c:v>
                </c:pt>
                <c:pt idx="59">
                  <c:v>22880.72164</c:v>
                </c:pt>
                <c:pt idx="60">
                  <c:v>22878.055199999999</c:v>
                </c:pt>
                <c:pt idx="61">
                  <c:v>22822.059960000002</c:v>
                </c:pt>
                <c:pt idx="62">
                  <c:v>22283.43908</c:v>
                </c:pt>
                <c:pt idx="63">
                  <c:v>21314.188140000002</c:v>
                </c:pt>
                <c:pt idx="64">
                  <c:v>20447.595140000001</c:v>
                </c:pt>
                <c:pt idx="65">
                  <c:v>19707.658039999998</c:v>
                </c:pt>
                <c:pt idx="66">
                  <c:v>18601.085440000003</c:v>
                </c:pt>
                <c:pt idx="67">
                  <c:v>18325.108899999999</c:v>
                </c:pt>
                <c:pt idx="68">
                  <c:v>18285.112300000001</c:v>
                </c:pt>
                <c:pt idx="69">
                  <c:v>17955.806960000002</c:v>
                </c:pt>
                <c:pt idx="70">
                  <c:v>17954.473739999998</c:v>
                </c:pt>
                <c:pt idx="71">
                  <c:v>68907.47570000001</c:v>
                </c:pt>
                <c:pt idx="72">
                  <c:v>68522.17512</c:v>
                </c:pt>
                <c:pt idx="73">
                  <c:v>68232.866380000007</c:v>
                </c:pt>
                <c:pt idx="74">
                  <c:v>67940.891199999998</c:v>
                </c:pt>
                <c:pt idx="75">
                  <c:v>65683.749739999999</c:v>
                </c:pt>
                <c:pt idx="76">
                  <c:v>63393.277780000004</c:v>
                </c:pt>
                <c:pt idx="77">
                  <c:v>60138.887759999998</c:v>
                </c:pt>
                <c:pt idx="78">
                  <c:v>58040.39948</c:v>
                </c:pt>
                <c:pt idx="79">
                  <c:v>56009.905420000003</c:v>
                </c:pt>
                <c:pt idx="80">
                  <c:v>55000.657880000006</c:v>
                </c:pt>
                <c:pt idx="81">
                  <c:v>53140.815979999999</c:v>
                </c:pt>
                <c:pt idx="82">
                  <c:v>51234.311380000006</c:v>
                </c:pt>
                <c:pt idx="83">
                  <c:v>49643.779920000001</c:v>
                </c:pt>
                <c:pt idx="84">
                  <c:v>47830.600720000002</c:v>
                </c:pt>
                <c:pt idx="85">
                  <c:v>45886.765960000004</c:v>
                </c:pt>
                <c:pt idx="86">
                  <c:v>43802.943100000004</c:v>
                </c:pt>
                <c:pt idx="87">
                  <c:v>41864.441220000001</c:v>
                </c:pt>
                <c:pt idx="88">
                  <c:v>40319.239240000003</c:v>
                </c:pt>
                <c:pt idx="89">
                  <c:v>38864.696219999998</c:v>
                </c:pt>
                <c:pt idx="90">
                  <c:v>37348.825080000002</c:v>
                </c:pt>
                <c:pt idx="91">
                  <c:v>35866.284439999996</c:v>
                </c:pt>
                <c:pt idx="92">
                  <c:v>34557.062400000003</c:v>
                </c:pt>
                <c:pt idx="93">
                  <c:v>33281.170859999998</c:v>
                </c:pt>
                <c:pt idx="94">
                  <c:v>31930.619000000002</c:v>
                </c:pt>
                <c:pt idx="95">
                  <c:v>30457.410899999999</c:v>
                </c:pt>
                <c:pt idx="96">
                  <c:v>29245.513920000001</c:v>
                </c:pt>
                <c:pt idx="97">
                  <c:v>27970.955600000001</c:v>
                </c:pt>
                <c:pt idx="98">
                  <c:v>26833.718940000002</c:v>
                </c:pt>
                <c:pt idx="99">
                  <c:v>25799.140219999997</c:v>
                </c:pt>
                <c:pt idx="100">
                  <c:v>24735.230660000001</c:v>
                </c:pt>
                <c:pt idx="101">
                  <c:v>23699.318719999999</c:v>
                </c:pt>
                <c:pt idx="102">
                  <c:v>22782.06336</c:v>
                </c:pt>
                <c:pt idx="103">
                  <c:v>21926.136120000003</c:v>
                </c:pt>
                <c:pt idx="104">
                  <c:v>20986.21602</c:v>
                </c:pt>
                <c:pt idx="105">
                  <c:v>20116.956579999998</c:v>
                </c:pt>
                <c:pt idx="106">
                  <c:v>19307.692039999998</c:v>
                </c:pt>
                <c:pt idx="107">
                  <c:v>18470.42988</c:v>
                </c:pt>
                <c:pt idx="108">
                  <c:v>17823.818179999998</c:v>
                </c:pt>
                <c:pt idx="109">
                  <c:v>17045.217700000001</c:v>
                </c:pt>
                <c:pt idx="110">
                  <c:v>3298.3862799999997</c:v>
                </c:pt>
                <c:pt idx="111">
                  <c:v>3553.0313000000001</c:v>
                </c:pt>
                <c:pt idx="112">
                  <c:v>4706.2665999999999</c:v>
                </c:pt>
                <c:pt idx="113">
                  <c:v>5375.5430400000005</c:v>
                </c:pt>
                <c:pt idx="114">
                  <c:v>6010.1557599999996</c:v>
                </c:pt>
                <c:pt idx="115">
                  <c:v>7012.7372000000005</c:v>
                </c:pt>
                <c:pt idx="116">
                  <c:v>7386.0388000000003</c:v>
                </c:pt>
                <c:pt idx="117">
                  <c:v>9119.2248000000018</c:v>
                </c:pt>
                <c:pt idx="118">
                  <c:v>10404.448880000002</c:v>
                </c:pt>
                <c:pt idx="119">
                  <c:v>11786.998019999999</c:v>
                </c:pt>
                <c:pt idx="120">
                  <c:v>14209.45876</c:v>
                </c:pt>
                <c:pt idx="121">
                  <c:v>15332.03</c:v>
                </c:pt>
                <c:pt idx="122">
                  <c:v>19447.68014</c:v>
                </c:pt>
                <c:pt idx="123">
                  <c:v>19495.676059999998</c:v>
                </c:pt>
                <c:pt idx="124">
                  <c:v>25096.533280000003</c:v>
                </c:pt>
                <c:pt idx="125">
                  <c:v>25308.515260000004</c:v>
                </c:pt>
                <c:pt idx="126">
                  <c:v>25988.457460000001</c:v>
                </c:pt>
                <c:pt idx="127">
                  <c:v>30662.726780000001</c:v>
                </c:pt>
                <c:pt idx="128">
                  <c:v>37707.461259999996</c:v>
                </c:pt>
                <c:pt idx="129">
                  <c:v>37928.775780000004</c:v>
                </c:pt>
                <c:pt idx="130">
                  <c:v>45697.44872</c:v>
                </c:pt>
                <c:pt idx="131">
                  <c:v>55889.91562</c:v>
                </c:pt>
                <c:pt idx="132">
                  <c:v>58231.049939999997</c:v>
                </c:pt>
                <c:pt idx="133">
                  <c:v>67252.949680000005</c:v>
                </c:pt>
                <c:pt idx="134">
                  <c:v>67288.946620000002</c:v>
                </c:pt>
                <c:pt idx="135">
                  <c:v>74806.840878000003</c:v>
                </c:pt>
                <c:pt idx="136">
                  <c:v>71801.496354000003</c:v>
                </c:pt>
                <c:pt idx="137">
                  <c:v>68523.50834</c:v>
                </c:pt>
                <c:pt idx="138">
                  <c:v>65627.354533999998</c:v>
                </c:pt>
                <c:pt idx="139">
                  <c:v>61930.602118000003</c:v>
                </c:pt>
                <c:pt idx="140">
                  <c:v>59766.919380000007</c:v>
                </c:pt>
                <c:pt idx="141">
                  <c:v>59070.578573999999</c:v>
                </c:pt>
                <c:pt idx="142">
                  <c:v>56003.639285999998</c:v>
                </c:pt>
                <c:pt idx="143">
                  <c:v>51449.093122000006</c:v>
                </c:pt>
                <c:pt idx="144">
                  <c:v>47783.804698</c:v>
                </c:pt>
                <c:pt idx="145">
                  <c:v>45349.878266000007</c:v>
                </c:pt>
                <c:pt idx="146">
                  <c:v>41753.783960000001</c:v>
                </c:pt>
                <c:pt idx="147">
                  <c:v>39976.468377999998</c:v>
                </c:pt>
                <c:pt idx="148">
                  <c:v>37978.771530000005</c:v>
                </c:pt>
                <c:pt idx="149">
                  <c:v>36186.923849999999</c:v>
                </c:pt>
                <c:pt idx="150">
                  <c:v>34895.300314000007</c:v>
                </c:pt>
                <c:pt idx="151">
                  <c:v>33896.051923999999</c:v>
                </c:pt>
                <c:pt idx="152">
                  <c:v>31565.050076000003</c:v>
                </c:pt>
                <c:pt idx="153">
                  <c:v>29153.921706000001</c:v>
                </c:pt>
                <c:pt idx="154">
                  <c:v>27257.6829</c:v>
                </c:pt>
                <c:pt idx="155">
                  <c:v>25237.587955999999</c:v>
                </c:pt>
                <c:pt idx="156">
                  <c:v>23131.500322</c:v>
                </c:pt>
                <c:pt idx="157">
                  <c:v>22332.501576000002</c:v>
                </c:pt>
                <c:pt idx="158">
                  <c:v>21213.796673999997</c:v>
                </c:pt>
                <c:pt idx="159">
                  <c:v>19408.483472</c:v>
                </c:pt>
                <c:pt idx="160">
                  <c:v>17126.810763999998</c:v>
                </c:pt>
                <c:pt idx="161">
                  <c:v>15881.583284</c:v>
                </c:pt>
                <c:pt idx="162">
                  <c:v>15223.772536</c:v>
                </c:pt>
                <c:pt idx="163">
                  <c:v>13072.222099999999</c:v>
                </c:pt>
                <c:pt idx="164">
                  <c:v>12125.235934</c:v>
                </c:pt>
                <c:pt idx="165">
                  <c:v>10662.026984</c:v>
                </c:pt>
                <c:pt idx="166">
                  <c:v>9852.4958000000006</c:v>
                </c:pt>
                <c:pt idx="167">
                  <c:v>9141.0896079999984</c:v>
                </c:pt>
                <c:pt idx="168">
                  <c:v>8281.2960300000013</c:v>
                </c:pt>
                <c:pt idx="169">
                  <c:v>7685.6133339999997</c:v>
                </c:pt>
                <c:pt idx="170">
                  <c:v>7111.2621579999995</c:v>
                </c:pt>
                <c:pt idx="171">
                  <c:v>7080.1981320000004</c:v>
                </c:pt>
                <c:pt idx="172">
                  <c:v>6664.5001359999997</c:v>
                </c:pt>
                <c:pt idx="173">
                  <c:v>6228.270552</c:v>
                </c:pt>
                <c:pt idx="174">
                  <c:v>5545.2619460000005</c:v>
                </c:pt>
                <c:pt idx="175">
                  <c:v>4965.7112120000002</c:v>
                </c:pt>
                <c:pt idx="176">
                  <c:v>4849.5877499999997</c:v>
                </c:pt>
                <c:pt idx="177">
                  <c:v>4596.5425939999996</c:v>
                </c:pt>
                <c:pt idx="178">
                  <c:v>4278.4363020000001</c:v>
                </c:pt>
                <c:pt idx="179">
                  <c:v>3746.881488</c:v>
                </c:pt>
                <c:pt idx="180">
                  <c:v>3595.2943740000001</c:v>
                </c:pt>
                <c:pt idx="181">
                  <c:v>3287.8538420000004</c:v>
                </c:pt>
                <c:pt idx="182">
                  <c:v>3026.809366</c:v>
                </c:pt>
                <c:pt idx="183">
                  <c:v>2573.647888</c:v>
                </c:pt>
                <c:pt idx="184">
                  <c:v>2324.6023920000002</c:v>
                </c:pt>
                <c:pt idx="185">
                  <c:v>2156.083384</c:v>
                </c:pt>
                <c:pt idx="186">
                  <c:v>1893.039078</c:v>
                </c:pt>
                <c:pt idx="187">
                  <c:v>1806.1131340000002</c:v>
                </c:pt>
                <c:pt idx="188">
                  <c:v>1418.012792</c:v>
                </c:pt>
                <c:pt idx="189">
                  <c:v>1084.1745040000001</c:v>
                </c:pt>
                <c:pt idx="190">
                  <c:v>627.01336600000002</c:v>
                </c:pt>
                <c:pt idx="191">
                  <c:v>531.02152599999999</c:v>
                </c:pt>
                <c:pt idx="192">
                  <c:v>432.363246</c:v>
                </c:pt>
                <c:pt idx="193">
                  <c:v>282.77596199999999</c:v>
                </c:pt>
                <c:pt idx="194">
                  <c:v>80.126521999999994</c:v>
                </c:pt>
                <c:pt idx="195">
                  <c:v>27.197687999999999</c:v>
                </c:pt>
                <c:pt idx="196">
                  <c:v>8.9992350000000005</c:v>
                </c:pt>
                <c:pt idx="197">
                  <c:v>8.799252000000001</c:v>
                </c:pt>
                <c:pt idx="198">
                  <c:v>3.4930364000000003</c:v>
                </c:pt>
                <c:pt idx="199">
                  <c:v>2.9064196</c:v>
                </c:pt>
                <c:pt idx="200">
                  <c:v>2.1064876000000003</c:v>
                </c:pt>
                <c:pt idx="201">
                  <c:v>1.4398776000000002</c:v>
                </c:pt>
                <c:pt idx="202">
                  <c:v>0.999915</c:v>
                </c:pt>
                <c:pt idx="203">
                  <c:v>0.79993200000000009</c:v>
                </c:pt>
                <c:pt idx="204">
                  <c:v>0.50662360000000006</c:v>
                </c:pt>
                <c:pt idx="205">
                  <c:v>0.10932404</c:v>
                </c:pt>
                <c:pt idx="206">
                  <c:v>2.9330840000000004E-2</c:v>
                </c:pt>
                <c:pt idx="207">
                  <c:v>9.332540000000002E-3</c:v>
                </c:pt>
                <c:pt idx="208">
                  <c:v>4.5329480000000002E-3</c:v>
                </c:pt>
                <c:pt idx="209">
                  <c:v>1.9998300000000002E-3</c:v>
                </c:pt>
                <c:pt idx="210">
                  <c:v>1.1599014E-3</c:v>
                </c:pt>
                <c:pt idx="211">
                  <c:v>6.6660999999999999E-4</c:v>
                </c:pt>
                <c:pt idx="212">
                  <c:v>4.66627E-4</c:v>
                </c:pt>
                <c:pt idx="213">
                  <c:v>4.5329479999999998E-4</c:v>
                </c:pt>
                <c:pt idx="214">
                  <c:v>3.599694E-4</c:v>
                </c:pt>
                <c:pt idx="215">
                  <c:v>3.0664059999999994E-4</c:v>
                </c:pt>
                <c:pt idx="216">
                  <c:v>10185.800800000001</c:v>
                </c:pt>
                <c:pt idx="217">
                  <c:v>10399.116</c:v>
                </c:pt>
                <c:pt idx="218">
                  <c:v>10479.109199999999</c:v>
                </c:pt>
                <c:pt idx="219">
                  <c:v>10665.76</c:v>
                </c:pt>
                <c:pt idx="220">
                  <c:v>10705.756600000001</c:v>
                </c:pt>
                <c:pt idx="221">
                  <c:v>10705.756600000001</c:v>
                </c:pt>
                <c:pt idx="222">
                  <c:v>14385.443800000001</c:v>
                </c:pt>
                <c:pt idx="223">
                  <c:v>14452.104800000001</c:v>
                </c:pt>
                <c:pt idx="224">
                  <c:v>18971.720600000001</c:v>
                </c:pt>
                <c:pt idx="225">
                  <c:v>18611.751199999999</c:v>
                </c:pt>
                <c:pt idx="226">
                  <c:v>18665.080000000002</c:v>
                </c:pt>
                <c:pt idx="227">
                  <c:v>26037.786600000003</c:v>
                </c:pt>
                <c:pt idx="228">
                  <c:v>26157.776399999999</c:v>
                </c:pt>
                <c:pt idx="229">
                  <c:v>49195.817999999999</c:v>
                </c:pt>
                <c:pt idx="230">
                  <c:v>49729.106</c:v>
                </c:pt>
                <c:pt idx="231">
                  <c:v>50262.394</c:v>
                </c:pt>
                <c:pt idx="232">
                  <c:v>64394.525999999998</c:v>
                </c:pt>
                <c:pt idx="233">
                  <c:v>66394.356</c:v>
                </c:pt>
                <c:pt idx="234">
                  <c:v>66394.356</c:v>
                </c:pt>
                <c:pt idx="235">
                  <c:v>65594.423999999999</c:v>
                </c:pt>
                <c:pt idx="236">
                  <c:v>49595.784</c:v>
                </c:pt>
                <c:pt idx="237">
                  <c:v>26597.739000000001</c:v>
                </c:pt>
                <c:pt idx="238">
                  <c:v>10105.8076</c:v>
                </c:pt>
                <c:pt idx="239">
                  <c:v>26397.756000000001</c:v>
                </c:pt>
                <c:pt idx="240">
                  <c:v>26344.427199999998</c:v>
                </c:pt>
                <c:pt idx="241">
                  <c:v>147387.47099999999</c:v>
                </c:pt>
                <c:pt idx="242">
                  <c:v>141054.67600000001</c:v>
                </c:pt>
                <c:pt idx="243">
                  <c:v>127322.51000000001</c:v>
                </c:pt>
                <c:pt idx="244">
                  <c:v>121456.342</c:v>
                </c:pt>
                <c:pt idx="245">
                  <c:v>111057.226</c:v>
                </c:pt>
                <c:pt idx="246">
                  <c:v>100524.788</c:v>
                </c:pt>
                <c:pt idx="247">
                  <c:v>89525.722999999998</c:v>
                </c:pt>
                <c:pt idx="248">
                  <c:v>75993.540000000008</c:v>
                </c:pt>
                <c:pt idx="249">
                  <c:v>72927.134000000005</c:v>
                </c:pt>
                <c:pt idx="250">
                  <c:v>64327.864999999998</c:v>
                </c:pt>
                <c:pt idx="251">
                  <c:v>57728.425999999999</c:v>
                </c:pt>
                <c:pt idx="252">
                  <c:v>51328.97</c:v>
                </c:pt>
                <c:pt idx="253">
                  <c:v>44929.514000000003</c:v>
                </c:pt>
                <c:pt idx="254">
                  <c:v>1587.86502</c:v>
                </c:pt>
                <c:pt idx="255">
                  <c:v>1799.847</c:v>
                </c:pt>
                <c:pt idx="256">
                  <c:v>1809.1795400000001</c:v>
                </c:pt>
                <c:pt idx="257">
                  <c:v>1822.5117399999999</c:v>
                </c:pt>
                <c:pt idx="258">
                  <c:v>1895.8388400000001</c:v>
                </c:pt>
                <c:pt idx="259">
                  <c:v>1989.1642400000001</c:v>
                </c:pt>
                <c:pt idx="260">
                  <c:v>2158.4831800000002</c:v>
                </c:pt>
                <c:pt idx="261">
                  <c:v>2254.4750199999999</c:v>
                </c:pt>
                <c:pt idx="262">
                  <c:v>2310.4702599999996</c:v>
                </c:pt>
                <c:pt idx="263">
                  <c:v>2529.11834</c:v>
                </c:pt>
                <c:pt idx="264">
                  <c:v>2737.1006600000001</c:v>
                </c:pt>
                <c:pt idx="265">
                  <c:v>2941.0833199999997</c:v>
                </c:pt>
                <c:pt idx="266">
                  <c:v>2973.0806000000002</c:v>
                </c:pt>
                <c:pt idx="267">
                  <c:v>3010.4107599999998</c:v>
                </c:pt>
                <c:pt idx="268">
                  <c:v>3237.05816</c:v>
                </c:pt>
                <c:pt idx="269">
                  <c:v>3310.38526</c:v>
                </c:pt>
                <c:pt idx="270">
                  <c:v>3661.0221200000001</c:v>
                </c:pt>
                <c:pt idx="271">
                  <c:v>3706.3516</c:v>
                </c:pt>
                <c:pt idx="272">
                  <c:v>3794.3441200000002</c:v>
                </c:pt>
                <c:pt idx="273">
                  <c:v>3996.9935600000003</c:v>
                </c:pt>
                <c:pt idx="274">
                  <c:v>4104.9843799999999</c:v>
                </c:pt>
                <c:pt idx="275">
                  <c:v>4156.9799599999997</c:v>
                </c:pt>
                <c:pt idx="276">
                  <c:v>4679.6022000000003</c:v>
                </c:pt>
                <c:pt idx="277">
                  <c:v>4927.5811199999998</c:v>
                </c:pt>
                <c:pt idx="278">
                  <c:v>4968.9109400000007</c:v>
                </c:pt>
                <c:pt idx="279">
                  <c:v>5096.9000599999999</c:v>
                </c:pt>
                <c:pt idx="280">
                  <c:v>5174.2268200000008</c:v>
                </c:pt>
                <c:pt idx="281">
                  <c:v>5191.5586800000001</c:v>
                </c:pt>
                <c:pt idx="282">
                  <c:v>5475.5345400000006</c:v>
                </c:pt>
                <c:pt idx="283">
                  <c:v>5548.8616400000001</c:v>
                </c:pt>
                <c:pt idx="284">
                  <c:v>5912.8307000000004</c:v>
                </c:pt>
                <c:pt idx="285">
                  <c:v>6142.1445400000002</c:v>
                </c:pt>
                <c:pt idx="286">
                  <c:v>6588.7732400000004</c:v>
                </c:pt>
                <c:pt idx="287">
                  <c:v>6683.4318600000006</c:v>
                </c:pt>
                <c:pt idx="288">
                  <c:v>6803.42166</c:v>
                </c:pt>
                <c:pt idx="289">
                  <c:v>7622.0187400000004</c:v>
                </c:pt>
                <c:pt idx="290">
                  <c:v>8165.9724999999999</c:v>
                </c:pt>
                <c:pt idx="291">
                  <c:v>8447.2819199999994</c:v>
                </c:pt>
                <c:pt idx="292">
                  <c:v>8537.9408800000001</c:v>
                </c:pt>
                <c:pt idx="293">
                  <c:v>9461.8623399999997</c:v>
                </c:pt>
                <c:pt idx="294">
                  <c:v>9852.4958000000006</c:v>
                </c:pt>
                <c:pt idx="295">
                  <c:v>10153.803519999999</c:v>
                </c:pt>
                <c:pt idx="296">
                  <c:v>10789.749460000001</c:v>
                </c:pt>
                <c:pt idx="297">
                  <c:v>11741.668539999999</c:v>
                </c:pt>
                <c:pt idx="298">
                  <c:v>12413.611419999999</c:v>
                </c:pt>
                <c:pt idx="299">
                  <c:v>12841.57504</c:v>
                </c:pt>
                <c:pt idx="300">
                  <c:v>14541.430539999999</c:v>
                </c:pt>
                <c:pt idx="301">
                  <c:v>15560.010619999999</c:v>
                </c:pt>
                <c:pt idx="302">
                  <c:v>15654.669240000001</c:v>
                </c:pt>
                <c:pt idx="303">
                  <c:v>16149.29386</c:v>
                </c:pt>
                <c:pt idx="304">
                  <c:v>17267.865440000001</c:v>
                </c:pt>
                <c:pt idx="305">
                  <c:v>18675.745760000002</c:v>
                </c:pt>
                <c:pt idx="306">
                  <c:v>18995.718559999998</c:v>
                </c:pt>
                <c:pt idx="307">
                  <c:v>19450.346579999998</c:v>
                </c:pt>
                <c:pt idx="308">
                  <c:v>25523.163680000001</c:v>
                </c:pt>
                <c:pt idx="309">
                  <c:v>27025.70262</c:v>
                </c:pt>
                <c:pt idx="310">
                  <c:v>30361.41906</c:v>
                </c:pt>
                <c:pt idx="311">
                  <c:v>31360.000840000001</c:v>
                </c:pt>
                <c:pt idx="312">
                  <c:v>34966.360939999999</c:v>
                </c:pt>
                <c:pt idx="313">
                  <c:v>35053.020240000005</c:v>
                </c:pt>
                <c:pt idx="314">
                  <c:v>36922.194680000001</c:v>
                </c:pt>
                <c:pt idx="315">
                  <c:v>37435.484380000002</c:v>
                </c:pt>
                <c:pt idx="316">
                  <c:v>40156.5864</c:v>
                </c:pt>
                <c:pt idx="317">
                  <c:v>41119.171240000003</c:v>
                </c:pt>
                <c:pt idx="318">
                  <c:v>42451.058020000004</c:v>
                </c:pt>
                <c:pt idx="319">
                  <c:v>44016.258300000001</c:v>
                </c:pt>
                <c:pt idx="320">
                  <c:v>44570.877820000002</c:v>
                </c:pt>
                <c:pt idx="321">
                  <c:v>45690.782619999998</c:v>
                </c:pt>
                <c:pt idx="322">
                  <c:v>45924.096119999995</c:v>
                </c:pt>
                <c:pt idx="323">
                  <c:v>46550.709520000004</c:v>
                </c:pt>
                <c:pt idx="324">
                  <c:v>46786.689460000001</c:v>
                </c:pt>
                <c:pt idx="325">
                  <c:v>47178.656139999999</c:v>
                </c:pt>
                <c:pt idx="326">
                  <c:v>47707.944479999998</c:v>
                </c:pt>
                <c:pt idx="327">
                  <c:v>47710.610919999999</c:v>
                </c:pt>
                <c:pt idx="328">
                  <c:v>47963.922720000002</c:v>
                </c:pt>
                <c:pt idx="329">
                  <c:v>48606.534760000002</c:v>
                </c:pt>
                <c:pt idx="330">
                  <c:v>48630.532720000003</c:v>
                </c:pt>
                <c:pt idx="331">
                  <c:v>49925.089340000006</c:v>
                </c:pt>
                <c:pt idx="332">
                  <c:v>50873.008759999997</c:v>
                </c:pt>
                <c:pt idx="333">
                  <c:v>52107.570479999995</c:v>
                </c:pt>
                <c:pt idx="334">
                  <c:v>53012.826860000001</c:v>
                </c:pt>
                <c:pt idx="335">
                  <c:v>53602.110100000005</c:v>
                </c:pt>
                <c:pt idx="336">
                  <c:v>54100.734380000002</c:v>
                </c:pt>
                <c:pt idx="337">
                  <c:v>55052.653460000001</c:v>
                </c:pt>
                <c:pt idx="338">
                  <c:v>55899.248159999996</c:v>
                </c:pt>
                <c:pt idx="339">
                  <c:v>57441.783700000007</c:v>
                </c:pt>
                <c:pt idx="340">
                  <c:v>58336.374320000003</c:v>
                </c:pt>
                <c:pt idx="341">
                  <c:v>58784.336240000004</c:v>
                </c:pt>
                <c:pt idx="342">
                  <c:v>58977.653140000002</c:v>
                </c:pt>
                <c:pt idx="343">
                  <c:v>59634.9306</c:v>
                </c:pt>
                <c:pt idx="344">
                  <c:v>60976.149920000003</c:v>
                </c:pt>
                <c:pt idx="345">
                  <c:v>61761.416499999999</c:v>
                </c:pt>
                <c:pt idx="346">
                  <c:v>62899.986380000002</c:v>
                </c:pt>
                <c:pt idx="347">
                  <c:v>64569.177820000004</c:v>
                </c:pt>
                <c:pt idx="348">
                  <c:v>65413.106079999998</c:v>
                </c:pt>
                <c:pt idx="349">
                  <c:v>66519.678679999997</c:v>
                </c:pt>
                <c:pt idx="350">
                  <c:v>66621.003400000001</c:v>
                </c:pt>
                <c:pt idx="351">
                  <c:v>67222.285619999995</c:v>
                </c:pt>
                <c:pt idx="352">
                  <c:v>67280.9473</c:v>
                </c:pt>
                <c:pt idx="353">
                  <c:v>67339.608980000005</c:v>
                </c:pt>
                <c:pt idx="354">
                  <c:v>67400.93710000001</c:v>
                </c:pt>
                <c:pt idx="355">
                  <c:v>67454.265899999999</c:v>
                </c:pt>
                <c:pt idx="356">
                  <c:v>67515.594020000004</c:v>
                </c:pt>
                <c:pt idx="357">
                  <c:v>67568.922820000007</c:v>
                </c:pt>
                <c:pt idx="358">
                  <c:v>67670.247539999997</c:v>
                </c:pt>
                <c:pt idx="359">
                  <c:v>67724.90956</c:v>
                </c:pt>
                <c:pt idx="360">
                  <c:v>67818.234960000002</c:v>
                </c:pt>
                <c:pt idx="361">
                  <c:v>67870.230540000004</c:v>
                </c:pt>
                <c:pt idx="362">
                  <c:v>67892.895279999997</c:v>
                </c:pt>
                <c:pt idx="363">
                  <c:v>67918.226460000005</c:v>
                </c:pt>
                <c:pt idx="364">
                  <c:v>67935.558319999996</c:v>
                </c:pt>
                <c:pt idx="365">
                  <c:v>67994.22</c:v>
                </c:pt>
                <c:pt idx="366">
                  <c:v>68011.551860000007</c:v>
                </c:pt>
                <c:pt idx="367">
                  <c:v>68048.882020000005</c:v>
                </c:pt>
                <c:pt idx="368">
                  <c:v>68099.544380000007</c:v>
                </c:pt>
                <c:pt idx="369">
                  <c:v>68135.541320000004</c:v>
                </c:pt>
                <c:pt idx="370">
                  <c:v>68220.867400000003</c:v>
                </c:pt>
                <c:pt idx="371">
                  <c:v>68235.532820000008</c:v>
                </c:pt>
                <c:pt idx="372">
                  <c:v>68251.531459999998</c:v>
                </c:pt>
                <c:pt idx="373">
                  <c:v>68255.53112</c:v>
                </c:pt>
                <c:pt idx="374">
                  <c:v>68262.197220000002</c:v>
                </c:pt>
                <c:pt idx="375">
                  <c:v>68279.529079999993</c:v>
                </c:pt>
                <c:pt idx="376">
                  <c:v>68282.195519999994</c:v>
                </c:pt>
                <c:pt idx="377">
                  <c:v>68308.859920000003</c:v>
                </c:pt>
                <c:pt idx="378">
                  <c:v>68319.525680000006</c:v>
                </c:pt>
                <c:pt idx="379">
                  <c:v>68328.858219999995</c:v>
                </c:pt>
                <c:pt idx="380">
                  <c:v>68331.524659999995</c:v>
                </c:pt>
                <c:pt idx="381">
                  <c:v>68332.857879999996</c:v>
                </c:pt>
                <c:pt idx="382">
                  <c:v>68335.524319999997</c:v>
                </c:pt>
                <c:pt idx="383">
                  <c:v>68338.190760000012</c:v>
                </c:pt>
                <c:pt idx="384">
                  <c:v>68343.523639999999</c:v>
                </c:pt>
                <c:pt idx="385">
                  <c:v>68347.523300000001</c:v>
                </c:pt>
                <c:pt idx="386">
                  <c:v>68348.856520000001</c:v>
                </c:pt>
                <c:pt idx="387">
                  <c:v>68354.189400000003</c:v>
                </c:pt>
                <c:pt idx="388">
                  <c:v>68355.522620000003</c:v>
                </c:pt>
                <c:pt idx="389">
                  <c:v>68356.855840000004</c:v>
                </c:pt>
                <c:pt idx="390">
                  <c:v>68356.855840000004</c:v>
                </c:pt>
                <c:pt idx="391">
                  <c:v>68362.188720000006</c:v>
                </c:pt>
                <c:pt idx="392">
                  <c:v>68367.521599999993</c:v>
                </c:pt>
                <c:pt idx="393">
                  <c:v>68367.521599999993</c:v>
                </c:pt>
                <c:pt idx="394">
                  <c:v>68384.853459999998</c:v>
                </c:pt>
                <c:pt idx="395">
                  <c:v>68386.186680000013</c:v>
                </c:pt>
                <c:pt idx="396">
                  <c:v>68398.185660000003</c:v>
                </c:pt>
                <c:pt idx="397">
                  <c:v>68419.51718000001</c:v>
                </c:pt>
                <c:pt idx="398">
                  <c:v>68431.516159999999</c:v>
                </c:pt>
                <c:pt idx="399">
                  <c:v>68439.515480000002</c:v>
                </c:pt>
                <c:pt idx="400">
                  <c:v>68443.515140000003</c:v>
                </c:pt>
                <c:pt idx="401">
                  <c:v>68447.514800000004</c:v>
                </c:pt>
                <c:pt idx="402">
                  <c:v>68459.513780000008</c:v>
                </c:pt>
                <c:pt idx="403">
                  <c:v>68466.179879999996</c:v>
                </c:pt>
                <c:pt idx="404">
                  <c:v>68470.179540000012</c:v>
                </c:pt>
                <c:pt idx="405">
                  <c:v>68474.179199999999</c:v>
                </c:pt>
                <c:pt idx="406">
                  <c:v>68479.51208</c:v>
                </c:pt>
                <c:pt idx="407">
                  <c:v>68486.178180000003</c:v>
                </c:pt>
                <c:pt idx="408">
                  <c:v>68500.843599999993</c:v>
                </c:pt>
                <c:pt idx="409">
                  <c:v>68548.839519999994</c:v>
                </c:pt>
                <c:pt idx="410">
                  <c:v>68551.505959999995</c:v>
                </c:pt>
                <c:pt idx="411">
                  <c:v>68563.504939999999</c:v>
                </c:pt>
                <c:pt idx="412">
                  <c:v>68583.503239999991</c:v>
                </c:pt>
                <c:pt idx="413">
                  <c:v>68600.835099999997</c:v>
                </c:pt>
                <c:pt idx="414">
                  <c:v>68622.166620000004</c:v>
                </c:pt>
                <c:pt idx="415">
                  <c:v>68626.166280000005</c:v>
                </c:pt>
                <c:pt idx="416">
                  <c:v>68644.831359999996</c:v>
                </c:pt>
                <c:pt idx="417">
                  <c:v>68660.83</c:v>
                </c:pt>
                <c:pt idx="418">
                  <c:v>68667.496099999989</c:v>
                </c:pt>
                <c:pt idx="419">
                  <c:v>68672.828980000006</c:v>
                </c:pt>
                <c:pt idx="420">
                  <c:v>68726.157780000009</c:v>
                </c:pt>
                <c:pt idx="421">
                  <c:v>68744.82286</c:v>
                </c:pt>
                <c:pt idx="422">
                  <c:v>68746.156080000001</c:v>
                </c:pt>
                <c:pt idx="423">
                  <c:v>68763.487939999992</c:v>
                </c:pt>
                <c:pt idx="424">
                  <c:v>68779.486579999997</c:v>
                </c:pt>
                <c:pt idx="425">
                  <c:v>68784.819459999999</c:v>
                </c:pt>
                <c:pt idx="426">
                  <c:v>68802.15131999999</c:v>
                </c:pt>
                <c:pt idx="427">
                  <c:v>68811.483860000008</c:v>
                </c:pt>
                <c:pt idx="428">
                  <c:v>68835.481820000001</c:v>
                </c:pt>
                <c:pt idx="429">
                  <c:v>68844.814360000004</c:v>
                </c:pt>
                <c:pt idx="430">
                  <c:v>68859.479780000009</c:v>
                </c:pt>
                <c:pt idx="431">
                  <c:v>68867.479099999997</c:v>
                </c:pt>
                <c:pt idx="432">
                  <c:v>68870.145540000012</c:v>
                </c:pt>
                <c:pt idx="433">
                  <c:v>68874.145199999999</c:v>
                </c:pt>
                <c:pt idx="434">
                  <c:v>68874.145199999999</c:v>
                </c:pt>
                <c:pt idx="435">
                  <c:v>68874.145199999999</c:v>
                </c:pt>
                <c:pt idx="436">
                  <c:v>68875.478419999999</c:v>
                </c:pt>
                <c:pt idx="437">
                  <c:v>68876.81164</c:v>
                </c:pt>
                <c:pt idx="438">
                  <c:v>68876.81164</c:v>
                </c:pt>
                <c:pt idx="439">
                  <c:v>68876.81164</c:v>
                </c:pt>
                <c:pt idx="440">
                  <c:v>68878.14486</c:v>
                </c:pt>
                <c:pt idx="441">
                  <c:v>68879.478080000001</c:v>
                </c:pt>
                <c:pt idx="442">
                  <c:v>68879.478080000001</c:v>
                </c:pt>
                <c:pt idx="443">
                  <c:v>68879.478080000001</c:v>
                </c:pt>
                <c:pt idx="444">
                  <c:v>68880.811300000001</c:v>
                </c:pt>
                <c:pt idx="445">
                  <c:v>68880.811300000001</c:v>
                </c:pt>
                <c:pt idx="446">
                  <c:v>68880.811300000001</c:v>
                </c:pt>
                <c:pt idx="447">
                  <c:v>68882.144520000002</c:v>
                </c:pt>
                <c:pt idx="448">
                  <c:v>68883.477740000002</c:v>
                </c:pt>
                <c:pt idx="449">
                  <c:v>68883.477740000002</c:v>
                </c:pt>
                <c:pt idx="450">
                  <c:v>68883.477740000002</c:v>
                </c:pt>
                <c:pt idx="451">
                  <c:v>68883.477740000002</c:v>
                </c:pt>
                <c:pt idx="452">
                  <c:v>68884.810959999988</c:v>
                </c:pt>
                <c:pt idx="453">
                  <c:v>68884.810959999988</c:v>
                </c:pt>
                <c:pt idx="454">
                  <c:v>68884.810959999988</c:v>
                </c:pt>
                <c:pt idx="455">
                  <c:v>68886.144180000003</c:v>
                </c:pt>
                <c:pt idx="456">
                  <c:v>68886.144180000003</c:v>
                </c:pt>
                <c:pt idx="457">
                  <c:v>68887.477400000003</c:v>
                </c:pt>
                <c:pt idx="458">
                  <c:v>68887.477400000003</c:v>
                </c:pt>
                <c:pt idx="459">
                  <c:v>68888.810620000004</c:v>
                </c:pt>
                <c:pt idx="460">
                  <c:v>68890.143840000004</c:v>
                </c:pt>
                <c:pt idx="461">
                  <c:v>68891.477060000005</c:v>
                </c:pt>
                <c:pt idx="462">
                  <c:v>68894.143500000006</c:v>
                </c:pt>
                <c:pt idx="463">
                  <c:v>68894.143500000006</c:v>
                </c:pt>
                <c:pt idx="464">
                  <c:v>68895.476720000006</c:v>
                </c:pt>
                <c:pt idx="465">
                  <c:v>68900.809599999993</c:v>
                </c:pt>
                <c:pt idx="466">
                  <c:v>68900.809599999993</c:v>
                </c:pt>
                <c:pt idx="467">
                  <c:v>68902.142819999994</c:v>
                </c:pt>
                <c:pt idx="468">
                  <c:v>68904.809260000009</c:v>
                </c:pt>
                <c:pt idx="469">
                  <c:v>68904.809260000009</c:v>
                </c:pt>
                <c:pt idx="470">
                  <c:v>7692.6794000000009</c:v>
                </c:pt>
                <c:pt idx="471">
                  <c:v>11132.387000000001</c:v>
                </c:pt>
                <c:pt idx="472">
                  <c:v>15798.657000000001</c:v>
                </c:pt>
                <c:pt idx="473">
                  <c:v>22011.462199999998</c:v>
                </c:pt>
                <c:pt idx="474">
                  <c:v>30144.104200000002</c:v>
                </c:pt>
                <c:pt idx="475">
                  <c:v>40636.545600000005</c:v>
                </c:pt>
                <c:pt idx="476">
                  <c:v>53995.41</c:v>
                </c:pt>
                <c:pt idx="477">
                  <c:v>7.2589829340000014E-5</c:v>
                </c:pt>
                <c:pt idx="478">
                  <c:v>3.09906989E-5</c:v>
                </c:pt>
                <c:pt idx="479">
                  <c:v>1.7931808999999998E-5</c:v>
                </c:pt>
                <c:pt idx="480">
                  <c:v>7.8913291799999997E-6</c:v>
                </c:pt>
                <c:pt idx="481">
                  <c:v>2.6824386400000003E-6</c:v>
                </c:pt>
                <c:pt idx="482">
                  <c:v>1.2732250999999999E-6</c:v>
                </c:pt>
                <c:pt idx="483">
                  <c:v>9.5458552000000013E-7</c:v>
                </c:pt>
                <c:pt idx="484">
                  <c:v>5.1995580000000007E-7</c:v>
                </c:pt>
                <c:pt idx="485">
                  <c:v>2.9997450000000002E-7</c:v>
                </c:pt>
                <c:pt idx="486">
                  <c:v>2.8264264000000004E-7</c:v>
                </c:pt>
                <c:pt idx="487">
                  <c:v>3.8663380000000002E-8</c:v>
                </c:pt>
                <c:pt idx="488">
                  <c:v>53367.270452274337</c:v>
                </c:pt>
                <c:pt idx="489">
                  <c:v>61534.330906584924</c:v>
                </c:pt>
                <c:pt idx="490">
                  <c:v>68847.532832916084</c:v>
                </c:pt>
                <c:pt idx="491">
                  <c:v>47686.147223179607</c:v>
                </c:pt>
                <c:pt idx="492">
                  <c:v>48951.935234565892</c:v>
                </c:pt>
                <c:pt idx="493">
                  <c:v>50382.893414388192</c:v>
                </c:pt>
                <c:pt idx="494">
                  <c:v>51604.163216646157</c:v>
                </c:pt>
                <c:pt idx="495">
                  <c:v>53046.039657910638</c:v>
                </c:pt>
                <c:pt idx="496">
                  <c:v>54428.444583349112</c:v>
                </c:pt>
                <c:pt idx="497">
                  <c:v>55887.879698660363</c:v>
                </c:pt>
                <c:pt idx="498">
                  <c:v>57379.562484808608</c:v>
                </c:pt>
                <c:pt idx="499">
                  <c:v>58476.796984197834</c:v>
                </c:pt>
                <c:pt idx="500">
                  <c:v>59966.721100599148</c:v>
                </c:pt>
                <c:pt idx="501">
                  <c:v>61436.679664041963</c:v>
                </c:pt>
                <c:pt idx="502">
                  <c:v>63162.945577791106</c:v>
                </c:pt>
                <c:pt idx="503">
                  <c:v>66380.267629813461</c:v>
                </c:pt>
                <c:pt idx="505">
                  <c:v>1.95E-6</c:v>
                </c:pt>
                <c:pt idx="506">
                  <c:v>3.2899999999999998E-6</c:v>
                </c:pt>
                <c:pt idx="507">
                  <c:v>5.8300000000000001E-6</c:v>
                </c:pt>
                <c:pt idx="508">
                  <c:v>1.0279999999999998E-5</c:v>
                </c:pt>
                <c:pt idx="509">
                  <c:v>1.8079999999999996E-5</c:v>
                </c:pt>
                <c:pt idx="510">
                  <c:v>3.116E-5</c:v>
                </c:pt>
                <c:pt idx="511">
                  <c:v>5.1569999999999996E-5</c:v>
                </c:pt>
                <c:pt idx="512">
                  <c:v>8.468999999999999E-5</c:v>
                </c:pt>
                <c:pt idx="513">
                  <c:v>1.73E-6</c:v>
                </c:pt>
                <c:pt idx="514">
                  <c:v>3.2999999999999997E-6</c:v>
                </c:pt>
                <c:pt idx="515">
                  <c:v>5.9200000000000001E-6</c:v>
                </c:pt>
                <c:pt idx="516">
                  <c:v>1.0349999999999999E-5</c:v>
                </c:pt>
                <c:pt idx="517">
                  <c:v>1.8119999999999999E-5</c:v>
                </c:pt>
                <c:pt idx="518">
                  <c:v>3.1050000000000003E-5</c:v>
                </c:pt>
                <c:pt idx="519">
                  <c:v>5.189E-5</c:v>
                </c:pt>
                <c:pt idx="520">
                  <c:v>8.2700000000000004E-5</c:v>
                </c:pt>
                <c:pt idx="521">
                  <c:v>9.4788067662679999E-7</c:v>
                </c:pt>
                <c:pt idx="522">
                  <c:v>2.2718691413740001E-7</c:v>
                </c:pt>
                <c:pt idx="523">
                  <c:v>9.683067535959999E-8</c:v>
                </c:pt>
                <c:pt idx="524">
                  <c:v>3.9547958137800003E-8</c:v>
                </c:pt>
                <c:pt idx="525">
                  <c:v>1.9990687313800004E-8</c:v>
                </c:pt>
                <c:pt idx="526">
                  <c:v>9.6830702024000007E-9</c:v>
                </c:pt>
                <c:pt idx="527">
                  <c:v>5.6823969552000006E-9</c:v>
                </c:pt>
                <c:pt idx="528">
                  <c:v>2.9342305692000001E-9</c:v>
                </c:pt>
                <c:pt idx="529">
                  <c:v>2.6375357904000002E-9</c:v>
                </c:pt>
                <c:pt idx="530">
                  <c:v>1.0322589172000001E-9</c:v>
                </c:pt>
                <c:pt idx="531">
                  <c:v>3.7098179719999999E-10</c:v>
                </c:pt>
                <c:pt idx="532">
                  <c:v>1.3913483919999999E-10</c:v>
                </c:pt>
                <c:pt idx="533">
                  <c:v>5.8048398800000002E-11</c:v>
                </c:pt>
                <c:pt idx="534">
                  <c:v>1.1329082812768E-5</c:v>
                </c:pt>
                <c:pt idx="535">
                  <c:v>3.886407093982E-6</c:v>
                </c:pt>
                <c:pt idx="536">
                  <c:v>1.9797890369600001E-7</c:v>
                </c:pt>
                <c:pt idx="537">
                  <c:v>3.8864029610000004E-8</c:v>
                </c:pt>
                <c:pt idx="538">
                  <c:v>9.189352172000001E-9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2-42B4-A71B-2366E458D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28904"/>
        <c:axId val="986332144"/>
      </c:scatterChart>
      <c:valAx>
        <c:axId val="986328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32144"/>
        <c:crosses val="autoZero"/>
        <c:crossBetween val="midCat"/>
      </c:valAx>
      <c:valAx>
        <c:axId val="986332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28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'heat of sublimation'!$F$24:$F$30</c:f>
              <c:numCache>
                <c:formatCode>General</c:formatCode>
                <c:ptCount val="7"/>
                <c:pt idx="0">
                  <c:v>81.2</c:v>
                </c:pt>
                <c:pt idx="1">
                  <c:v>75</c:v>
                </c:pt>
                <c:pt idx="2">
                  <c:v>69</c:v>
                </c:pt>
                <c:pt idx="3">
                  <c:v>60</c:v>
                </c:pt>
                <c:pt idx="4">
                  <c:v>47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'heat of sublimation'!$G$24:$G$30</c:f>
              <c:numCache>
                <c:formatCode>General</c:formatCode>
                <c:ptCount val="7"/>
                <c:pt idx="0">
                  <c:v>7.7487680000000001</c:v>
                </c:pt>
                <c:pt idx="1">
                  <c:v>7.9496000000000002</c:v>
                </c:pt>
                <c:pt idx="2">
                  <c:v>7.9663360000000001</c:v>
                </c:pt>
                <c:pt idx="3">
                  <c:v>8.0081760000000006</c:v>
                </c:pt>
                <c:pt idx="4">
                  <c:v>8.6274079999999991</c:v>
                </c:pt>
                <c:pt idx="5">
                  <c:v>7.7236640000000003</c:v>
                </c:pt>
                <c:pt idx="6">
                  <c:v>7.7404000000000002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3-4BA1-971B-AA56CB8D8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41256"/>
        <c:axId val="755244496"/>
      </c:scatterChart>
      <c:valAx>
        <c:axId val="75524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44496"/>
        <c:crosses val="autoZero"/>
        <c:crossBetween val="midCat"/>
      </c:valAx>
      <c:valAx>
        <c:axId val="7552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41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'heat of fusion'!$F$11:$F$36</c:f>
              <c:numCache>
                <c:formatCode>General</c:formatCode>
                <c:ptCount val="26"/>
                <c:pt idx="0">
                  <c:v>94.73</c:v>
                </c:pt>
                <c:pt idx="1">
                  <c:v>108.12</c:v>
                </c:pt>
                <c:pt idx="2">
                  <c:v>120.85</c:v>
                </c:pt>
                <c:pt idx="3">
                  <c:v>140.88</c:v>
                </c:pt>
                <c:pt idx="4">
                  <c:v>160.4</c:v>
                </c:pt>
                <c:pt idx="5">
                  <c:v>180.15</c:v>
                </c:pt>
                <c:pt idx="6">
                  <c:v>180.2</c:v>
                </c:pt>
                <c:pt idx="7">
                  <c:v>201.32</c:v>
                </c:pt>
                <c:pt idx="8">
                  <c:v>96.41</c:v>
                </c:pt>
                <c:pt idx="9">
                  <c:v>101.11</c:v>
                </c:pt>
                <c:pt idx="10">
                  <c:v>105.81</c:v>
                </c:pt>
                <c:pt idx="11">
                  <c:v>110.55</c:v>
                </c:pt>
                <c:pt idx="12">
                  <c:v>115.3</c:v>
                </c:pt>
                <c:pt idx="13">
                  <c:v>120.08</c:v>
                </c:pt>
                <c:pt idx="14" formatCode="0.0000">
                  <c:v>197.79249999999999</c:v>
                </c:pt>
                <c:pt idx="15" formatCode="0.0000">
                  <c:v>221.6199</c:v>
                </c:pt>
                <c:pt idx="16" formatCode="0.0000">
                  <c:v>222.87970000000001</c:v>
                </c:pt>
                <c:pt idx="17" formatCode="0.0000">
                  <c:v>247.77549999999999</c:v>
                </c:pt>
                <c:pt idx="18" formatCode="0.0000">
                  <c:v>247.94550000000001</c:v>
                </c:pt>
                <c:pt idx="19" formatCode="0.0000">
                  <c:v>273</c:v>
                </c:pt>
                <c:pt idx="20" formatCode="0.0000">
                  <c:v>273.12</c:v>
                </c:pt>
                <c:pt idx="21" formatCode="0.0000">
                  <c:v>297.92380000000003</c:v>
                </c:pt>
                <c:pt idx="22" formatCode="0.0000">
                  <c:v>297.99380000000002</c:v>
                </c:pt>
                <c:pt idx="23" formatCode="0.0000">
                  <c:v>298.15370000000001</c:v>
                </c:pt>
                <c:pt idx="24" formatCode="0.0000">
                  <c:v>322.81720000000001</c:v>
                </c:pt>
                <c:pt idx="25" formatCode="0.0000">
                  <c:v>323.13709999999998</c:v>
                </c:pt>
              </c:numCache>
            </c:numRef>
          </c:xVal>
          <c:yVal>
            <c:numRef>
              <c:f>'heat of fusion'!$G$11:$G$36</c:f>
              <c:numCache>
                <c:formatCode>General</c:formatCode>
                <c:ptCount val="26"/>
                <c:pt idx="0">
                  <c:v>1.2</c:v>
                </c:pt>
                <c:pt idx="1">
                  <c:v>1.27</c:v>
                </c:pt>
                <c:pt idx="2">
                  <c:v>1.32</c:v>
                </c:pt>
                <c:pt idx="3">
                  <c:v>1.46</c:v>
                </c:pt>
                <c:pt idx="4">
                  <c:v>1.61</c:v>
                </c:pt>
                <c:pt idx="5">
                  <c:v>1.76</c:v>
                </c:pt>
                <c:pt idx="6">
                  <c:v>1.74</c:v>
                </c:pt>
                <c:pt idx="7">
                  <c:v>1.78</c:v>
                </c:pt>
                <c:pt idx="8">
                  <c:v>1.2259120000000001</c:v>
                </c:pt>
                <c:pt idx="9">
                  <c:v>1.23428</c:v>
                </c:pt>
                <c:pt idx="10">
                  <c:v>1.2593840000000001</c:v>
                </c:pt>
                <c:pt idx="11">
                  <c:v>1.2844880000000001</c:v>
                </c:pt>
                <c:pt idx="12">
                  <c:v>1.3012240000000002</c:v>
                </c:pt>
                <c:pt idx="13">
                  <c:v>1.3137760000000001</c:v>
                </c:pt>
                <c:pt idx="14">
                  <c:v>1.8632619476054173</c:v>
                </c:pt>
                <c:pt idx="15">
                  <c:v>2.0379713136316786</c:v>
                </c:pt>
                <c:pt idx="16">
                  <c:v>2.0402905523287247</c:v>
                </c:pt>
                <c:pt idx="17">
                  <c:v>2.2331702235695428</c:v>
                </c:pt>
                <c:pt idx="18">
                  <c:v>2.2388254799229954</c:v>
                </c:pt>
                <c:pt idx="19">
                  <c:v>2.437817068567766</c:v>
                </c:pt>
                <c:pt idx="20">
                  <c:v>2.4343469444494539</c:v>
                </c:pt>
                <c:pt idx="21">
                  <c:v>2.6207467234513362</c:v>
                </c:pt>
                <c:pt idx="22">
                  <c:v>2.599063567757963</c:v>
                </c:pt>
                <c:pt idx="23">
                  <c:v>2.6326850362871488</c:v>
                </c:pt>
                <c:pt idx="24">
                  <c:v>2.8155700674498463</c:v>
                </c:pt>
                <c:pt idx="25">
                  <c:v>2.8129867713974019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C-4701-8F86-7DDF3AE5F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14576"/>
        <c:axId val="886616376"/>
      </c:scatterChart>
      <c:valAx>
        <c:axId val="88661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16376"/>
        <c:crosses val="autoZero"/>
        <c:crossBetween val="midCat"/>
      </c:valAx>
      <c:valAx>
        <c:axId val="88661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1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491290</xdr:colOff>
      <xdr:row>280</xdr:row>
      <xdr:rowOff>175260</xdr:rowOff>
    </xdr:from>
    <xdr:to>
      <xdr:col>18</xdr:col>
      <xdr:colOff>589891</xdr:colOff>
      <xdr:row>289</xdr:row>
      <xdr:rowOff>181403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36F98D-E2BC-B757-E51F-7FACE1A3B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3090" y="43334940"/>
          <a:ext cx="4792521" cy="1652064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142876</xdr:colOff>
      <xdr:row>14</xdr:row>
      <xdr:rowOff>135730</xdr:rowOff>
    </xdr:from>
    <xdr:to>
      <xdr:col>16</xdr:col>
      <xdr:colOff>335734</xdr:colOff>
      <xdr:row>24</xdr:row>
      <xdr:rowOff>130180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7A4E98-EB43-A732-4107-E92B0808D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4751" y="2731293"/>
          <a:ext cx="4360046" cy="182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41</xdr:row>
      <xdr:rowOff>114765</xdr:rowOff>
    </xdr:from>
    <xdr:to>
      <xdr:col>16</xdr:col>
      <xdr:colOff>275192</xdr:colOff>
      <xdr:row>46</xdr:row>
      <xdr:rowOff>164045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5034E8-70A2-D401-7875-34B0A7928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6480" y="7635705"/>
          <a:ext cx="3902312" cy="963680"/>
        </a:xfrm>
        <a:prstGeom prst="rect">
          <a:avLst/>
        </a:prstGeom>
      </xdr:spPr>
    </xdr:pic>
    <xdr:clientData/>
  </xdr:twoCellAnchor>
  <xdr:twoCellAnchor>
    <xdr:from>
      <xdr:col>7</xdr:col>
      <xdr:colOff>449580</xdr:colOff>
      <xdr:row>13</xdr:row>
      <xdr:rowOff>99060</xdr:rowOff>
    </xdr:from>
    <xdr:to>
      <xdr:col>15</xdr:col>
      <xdr:colOff>144780</xdr:colOff>
      <xdr:row>28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968022-C16C-A281-6DBB-EB9BAF7BB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190500</xdr:colOff>
      <xdr:row>36</xdr:row>
      <xdr:rowOff>175260</xdr:rowOff>
    </xdr:from>
    <xdr:to>
      <xdr:col>28</xdr:col>
      <xdr:colOff>495300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75F21F-426F-4F01-AF0B-BA7E68124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579120</xdr:colOff>
      <xdr:row>258</xdr:row>
      <xdr:rowOff>152400</xdr:rowOff>
    </xdr:from>
    <xdr:to>
      <xdr:col>15</xdr:col>
      <xdr:colOff>419100</xdr:colOff>
      <xdr:row>267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273B34-5374-4C18-9E27-86BB28361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5920" y="47350680"/>
          <a:ext cx="4107180" cy="1613535"/>
        </a:xfrm>
        <a:prstGeom prst="rect">
          <a:avLst/>
        </a:prstGeom>
      </xdr:spPr>
    </xdr:pic>
    <xdr:clientData/>
  </xdr:twoCellAnchor>
  <xdr:twoCellAnchor>
    <xdr:from>
      <xdr:col>8</xdr:col>
      <xdr:colOff>15240</xdr:colOff>
      <xdr:row>5</xdr:row>
      <xdr:rowOff>0</xdr:rowOff>
    </xdr:from>
    <xdr:to>
      <xdr:col>15</xdr:col>
      <xdr:colOff>320040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C8D098-A7C3-646B-4D8B-6A792BDD1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205740</xdr:colOff>
      <xdr:row>268</xdr:row>
      <xdr:rowOff>83820</xdr:rowOff>
    </xdr:from>
    <xdr:to>
      <xdr:col>13</xdr:col>
      <xdr:colOff>272680</xdr:colOff>
      <xdr:row>279</xdr:row>
      <xdr:rowOff>110775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C360E5-8AC2-DFEE-86B5-BB47E873D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1740" y="49126140"/>
          <a:ext cx="1895740" cy="2038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601980</xdr:colOff>
      <xdr:row>501</xdr:row>
      <xdr:rowOff>175260</xdr:rowOff>
    </xdr:from>
    <xdr:to>
      <xdr:col>18</xdr:col>
      <xdr:colOff>86439</xdr:colOff>
      <xdr:row>505</xdr:row>
      <xdr:rowOff>148688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91E31-0F35-FFEC-E07C-DBF340F8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1740" y="91798140"/>
          <a:ext cx="5115639" cy="704948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497</xdr:row>
      <xdr:rowOff>7620</xdr:rowOff>
    </xdr:from>
    <xdr:to>
      <xdr:col>28</xdr:col>
      <xdr:colOff>220980</xdr:colOff>
      <xdr:row>521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7CCD28-8591-4EDA-88C3-4A69F62D1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525780</xdr:colOff>
      <xdr:row>17</xdr:row>
      <xdr:rowOff>0</xdr:rowOff>
    </xdr:from>
    <xdr:to>
      <xdr:col>20</xdr:col>
      <xdr:colOff>498052</xdr:colOff>
      <xdr:row>33</xdr:row>
      <xdr:rowOff>169977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897BE0-979A-01F3-82C5-F1FD03B99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1780" y="3108960"/>
          <a:ext cx="6068272" cy="3096057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4</xdr:row>
      <xdr:rowOff>76200</xdr:rowOff>
    </xdr:from>
    <xdr:to>
      <xdr:col>19</xdr:col>
      <xdr:colOff>266700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D02589-A8C3-21EC-185F-A74D8B3B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18</xdr:row>
      <xdr:rowOff>160020</xdr:rowOff>
    </xdr:from>
    <xdr:to>
      <xdr:col>21</xdr:col>
      <xdr:colOff>205740</xdr:colOff>
      <xdr:row>33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2335D-ECAC-66C1-38DC-B9B0DA9BE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99060</xdr:colOff>
      <xdr:row>15</xdr:row>
      <xdr:rowOff>38100</xdr:rowOff>
    </xdr:from>
    <xdr:to>
      <xdr:col>21</xdr:col>
      <xdr:colOff>33227</xdr:colOff>
      <xdr:row>58</xdr:row>
      <xdr:rowOff>62061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EAE459-57B2-8A50-3B35-C1AEED9DC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4660" y="2781300"/>
          <a:ext cx="6030167" cy="7887801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</xdr:colOff>
      <xdr:row>32</xdr:row>
      <xdr:rowOff>76200</xdr:rowOff>
    </xdr:from>
    <xdr:to>
      <xdr:col>25</xdr:col>
      <xdr:colOff>499937</xdr:colOff>
      <xdr:row>66</xdr:row>
      <xdr:rowOff>50394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872C41-1F9A-7831-2B48-AE08C4F1C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4560" y="5928360"/>
          <a:ext cx="5925377" cy="61921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efprop\REFPROP\REFPROP.XLA" TargetMode="External"/><Relationship Id="rId1" Type="http://schemas.openxmlformats.org/officeDocument/2006/relationships/externalLinkPath" Target="/Refprop/REFPROP/REFPRO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REFPROP"/>
    </sheetNames>
    <definedNames>
      <definedName name="refpro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archive.org/details/handbookofphysic0000unse_b1e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F52-5E5E-4CA8-8D2B-8D19D5E4A5F9}">
  <sheetPr codeName="Sheet1"/>
  <dimension ref="A1:AF588"/>
  <sheetViews>
    <sheetView topLeftCell="A3" zoomScale="96" zoomScaleNormal="96" workbookViewId="0">
      <selection activeCell="K11" sqref="K11"/>
    </sheetView>
  </sheetViews>
  <sheetFormatPr defaultColWidth="8.85546875" defaultRowHeight="15" x14ac:dyDescent="0.25"/>
  <cols>
    <col min="11" max="11" width="10" bestFit="1" customWidth="1"/>
    <col min="14" max="14" width="12" bestFit="1" customWidth="1"/>
    <col min="15" max="15" width="12" customWidth="1"/>
  </cols>
  <sheetData>
    <row r="1" spans="1:32" x14ac:dyDescent="0.25">
      <c r="N1" t="s">
        <v>15</v>
      </c>
    </row>
    <row r="2" spans="1:32" x14ac:dyDescent="0.25">
      <c r="D2" t="s">
        <v>22</v>
      </c>
      <c r="N2" cm="1">
        <f t="array" ref="N2">[1]!refprop("m","argon","tp","si",300,1)</f>
        <v>39.948</v>
      </c>
      <c r="V2" t="s">
        <v>23</v>
      </c>
    </row>
    <row r="3" spans="1:32" x14ac:dyDescent="0.25">
      <c r="F3" t="s">
        <v>18</v>
      </c>
    </row>
    <row r="4" spans="1:32" x14ac:dyDescent="0.25">
      <c r="H4" t="s">
        <v>8</v>
      </c>
      <c r="Z4" t="s">
        <v>8</v>
      </c>
    </row>
    <row r="5" spans="1:32" ht="18" x14ac:dyDescent="0.35">
      <c r="A5" t="s">
        <v>32</v>
      </c>
      <c r="C5" t="s">
        <v>0</v>
      </c>
      <c r="D5" t="s">
        <v>1</v>
      </c>
      <c r="E5" t="s">
        <v>2</v>
      </c>
      <c r="F5" t="s">
        <v>4</v>
      </c>
      <c r="G5" s="1" t="s">
        <v>6</v>
      </c>
      <c r="H5" s="1" t="s">
        <v>9</v>
      </c>
      <c r="I5" s="1" t="s">
        <v>10</v>
      </c>
      <c r="N5" t="s">
        <v>4</v>
      </c>
      <c r="U5" t="s">
        <v>0</v>
      </c>
      <c r="V5" t="s">
        <v>1</v>
      </c>
      <c r="W5" t="s">
        <v>2</v>
      </c>
      <c r="X5" t="s">
        <v>4</v>
      </c>
      <c r="Y5" s="1" t="s">
        <v>6</v>
      </c>
      <c r="Z5" s="1" t="s">
        <v>9</v>
      </c>
      <c r="AA5" s="1" t="s">
        <v>10</v>
      </c>
      <c r="AB5" s="1" t="s">
        <v>24</v>
      </c>
      <c r="AF5" t="s">
        <v>4</v>
      </c>
    </row>
    <row r="6" spans="1:32" ht="17.25" x14ac:dyDescent="0.25">
      <c r="E6" t="s">
        <v>3</v>
      </c>
      <c r="F6" t="s">
        <v>5</v>
      </c>
      <c r="G6" t="s">
        <v>7</v>
      </c>
      <c r="H6" t="s">
        <v>11</v>
      </c>
      <c r="I6" t="s">
        <v>12</v>
      </c>
      <c r="M6" t="s">
        <v>14</v>
      </c>
      <c r="N6" t="s">
        <v>5</v>
      </c>
      <c r="W6" t="s">
        <v>3</v>
      </c>
      <c r="X6" t="s">
        <v>5</v>
      </c>
      <c r="Y6" t="s">
        <v>7</v>
      </c>
      <c r="Z6" t="s">
        <v>11</v>
      </c>
      <c r="AA6" t="s">
        <v>12</v>
      </c>
      <c r="AB6" t="s">
        <v>11</v>
      </c>
      <c r="AF6" t="s">
        <v>5</v>
      </c>
    </row>
    <row r="7" spans="1:32" x14ac:dyDescent="0.25">
      <c r="C7">
        <v>1966</v>
      </c>
      <c r="D7" t="s">
        <v>13</v>
      </c>
      <c r="E7">
        <v>4</v>
      </c>
      <c r="F7">
        <v>22.556747600225862</v>
      </c>
      <c r="G7">
        <v>1771</v>
      </c>
      <c r="K7">
        <v>4</v>
      </c>
      <c r="M7">
        <v>1.7709999999999999</v>
      </c>
      <c r="N7">
        <f>$N$2/M7</f>
        <v>22.556747600225862</v>
      </c>
      <c r="O7">
        <f>E7-K7</f>
        <v>0</v>
      </c>
      <c r="P7">
        <f>F7-N7</f>
        <v>0</v>
      </c>
      <c r="U7">
        <v>1957</v>
      </c>
      <c r="V7" t="s">
        <v>20</v>
      </c>
      <c r="W7">
        <v>0</v>
      </c>
      <c r="X7">
        <v>22.541064384568493</v>
      </c>
      <c r="Z7">
        <v>5.31</v>
      </c>
      <c r="AA7">
        <f>Z7^3</f>
        <v>149.72129099999995</v>
      </c>
      <c r="AB7">
        <v>0.01</v>
      </c>
      <c r="AF7">
        <f>AA7*10^(-30)/4*6.02214*10^23*10^6</f>
        <v>22.541064384568493</v>
      </c>
    </row>
    <row r="8" spans="1:32" x14ac:dyDescent="0.25">
      <c r="C8">
        <v>1966</v>
      </c>
      <c r="D8" t="s">
        <v>13</v>
      </c>
      <c r="E8">
        <v>6</v>
      </c>
      <c r="F8">
        <v>22.556747600225862</v>
      </c>
      <c r="G8">
        <v>1771</v>
      </c>
      <c r="K8">
        <v>6</v>
      </c>
      <c r="M8">
        <v>1.7709999999999999</v>
      </c>
      <c r="N8">
        <f t="shared" ref="N8:N26" si="0">$N$2/M8</f>
        <v>22.556747600225862</v>
      </c>
      <c r="O8">
        <f t="shared" ref="O8:O60" si="1">E8-K8</f>
        <v>0</v>
      </c>
      <c r="P8">
        <f t="shared" ref="P8:P27" si="2">F8-N8</f>
        <v>0</v>
      </c>
      <c r="T8" t="s">
        <v>171</v>
      </c>
      <c r="U8">
        <v>1977</v>
      </c>
      <c r="V8" t="s">
        <v>170</v>
      </c>
      <c r="W8">
        <v>0</v>
      </c>
      <c r="X8">
        <v>22.556999999999999</v>
      </c>
    </row>
    <row r="9" spans="1:32" x14ac:dyDescent="0.25">
      <c r="C9">
        <v>1966</v>
      </c>
      <c r="D9" t="s">
        <v>13</v>
      </c>
      <c r="E9">
        <v>8</v>
      </c>
      <c r="F9">
        <v>22.559295233792636</v>
      </c>
      <c r="G9">
        <v>1770.8</v>
      </c>
      <c r="K9">
        <v>8</v>
      </c>
      <c r="M9">
        <v>1.7707999999999999</v>
      </c>
      <c r="N9">
        <f t="shared" si="0"/>
        <v>22.559295233792636</v>
      </c>
      <c r="O9">
        <f t="shared" si="1"/>
        <v>0</v>
      </c>
      <c r="P9">
        <f t="shared" si="2"/>
        <v>0</v>
      </c>
    </row>
    <row r="10" spans="1:32" x14ac:dyDescent="0.25">
      <c r="C10">
        <v>1966</v>
      </c>
      <c r="D10" t="s">
        <v>13</v>
      </c>
      <c r="E10">
        <v>10</v>
      </c>
      <c r="F10">
        <v>22.563117763343691</v>
      </c>
      <c r="G10">
        <v>1770.5</v>
      </c>
      <c r="K10">
        <v>10</v>
      </c>
      <c r="M10">
        <v>1.7705</v>
      </c>
      <c r="N10">
        <f t="shared" si="0"/>
        <v>22.563117763343691</v>
      </c>
      <c r="O10">
        <f t="shared" si="1"/>
        <v>0</v>
      </c>
      <c r="P10">
        <f t="shared" si="2"/>
        <v>0</v>
      </c>
    </row>
    <row r="11" spans="1:32" x14ac:dyDescent="0.25">
      <c r="C11">
        <v>1966</v>
      </c>
      <c r="D11" t="s">
        <v>13</v>
      </c>
      <c r="E11">
        <v>12</v>
      </c>
      <c r="F11">
        <v>22.572042038648434</v>
      </c>
      <c r="G11">
        <v>1769.8</v>
      </c>
      <c r="K11">
        <v>12</v>
      </c>
      <c r="M11">
        <v>1.7698</v>
      </c>
      <c r="N11">
        <f t="shared" si="0"/>
        <v>22.572042038648434</v>
      </c>
      <c r="O11">
        <f t="shared" si="1"/>
        <v>0</v>
      </c>
      <c r="P11">
        <f t="shared" si="2"/>
        <v>0</v>
      </c>
    </row>
    <row r="12" spans="1:32" x14ac:dyDescent="0.25">
      <c r="C12">
        <v>1966</v>
      </c>
      <c r="D12" t="s">
        <v>13</v>
      </c>
      <c r="E12">
        <v>15</v>
      </c>
      <c r="F12">
        <v>22.589911784664103</v>
      </c>
      <c r="G12">
        <v>1768.3999999999999</v>
      </c>
      <c r="K12">
        <v>15</v>
      </c>
      <c r="M12">
        <v>1.7684</v>
      </c>
      <c r="N12">
        <f t="shared" si="0"/>
        <v>22.589911784664103</v>
      </c>
      <c r="O12">
        <f t="shared" si="1"/>
        <v>0</v>
      </c>
      <c r="P12">
        <f t="shared" si="2"/>
        <v>0</v>
      </c>
    </row>
    <row r="13" spans="1:32" x14ac:dyDescent="0.25">
      <c r="C13">
        <v>1966</v>
      </c>
      <c r="D13" t="s">
        <v>13</v>
      </c>
      <c r="E13">
        <v>20</v>
      </c>
      <c r="F13">
        <v>22.644974774672637</v>
      </c>
      <c r="G13">
        <v>1764.1</v>
      </c>
      <c r="K13">
        <v>20</v>
      </c>
      <c r="M13">
        <v>1.7641</v>
      </c>
      <c r="N13">
        <f t="shared" si="0"/>
        <v>22.644974774672637</v>
      </c>
      <c r="O13">
        <f t="shared" si="1"/>
        <v>0</v>
      </c>
      <c r="P13">
        <f t="shared" si="2"/>
        <v>0</v>
      </c>
    </row>
    <row r="14" spans="1:32" x14ac:dyDescent="0.25">
      <c r="C14">
        <v>1966</v>
      </c>
      <c r="D14" t="s">
        <v>13</v>
      </c>
      <c r="E14">
        <v>25</v>
      </c>
      <c r="F14">
        <v>22.714505032126006</v>
      </c>
      <c r="G14">
        <v>1758.6999999999998</v>
      </c>
      <c r="K14">
        <v>25</v>
      </c>
      <c r="M14">
        <v>1.7586999999999999</v>
      </c>
      <c r="N14">
        <f t="shared" si="0"/>
        <v>22.714505032126002</v>
      </c>
      <c r="O14">
        <f t="shared" si="1"/>
        <v>0</v>
      </c>
      <c r="P14">
        <f t="shared" si="2"/>
        <v>0</v>
      </c>
    </row>
    <row r="15" spans="1:32" x14ac:dyDescent="0.25">
      <c r="C15">
        <v>1966</v>
      </c>
      <c r="D15" t="s">
        <v>13</v>
      </c>
      <c r="E15">
        <v>30</v>
      </c>
      <c r="F15">
        <v>22.803973056284963</v>
      </c>
      <c r="G15">
        <v>1751.8</v>
      </c>
      <c r="K15">
        <v>30</v>
      </c>
      <c r="M15">
        <v>1.7518</v>
      </c>
      <c r="N15">
        <f t="shared" si="0"/>
        <v>22.803973056284963</v>
      </c>
      <c r="O15">
        <f t="shared" si="1"/>
        <v>0</v>
      </c>
      <c r="P15">
        <f t="shared" si="2"/>
        <v>0</v>
      </c>
    </row>
    <row r="16" spans="1:32" x14ac:dyDescent="0.25">
      <c r="C16">
        <v>1966</v>
      </c>
      <c r="D16" t="s">
        <v>13</v>
      </c>
      <c r="E16">
        <v>35</v>
      </c>
      <c r="F16">
        <v>22.909904226644493</v>
      </c>
      <c r="G16">
        <v>1743.7</v>
      </c>
      <c r="K16">
        <v>35</v>
      </c>
      <c r="M16">
        <v>1.7437</v>
      </c>
      <c r="N16">
        <f t="shared" si="0"/>
        <v>22.909904226644493</v>
      </c>
      <c r="O16">
        <f t="shared" si="1"/>
        <v>0</v>
      </c>
      <c r="P16">
        <f t="shared" si="2"/>
        <v>0</v>
      </c>
    </row>
    <row r="17" spans="3:16" x14ac:dyDescent="0.25">
      <c r="C17">
        <v>1966</v>
      </c>
      <c r="D17" t="s">
        <v>13</v>
      </c>
      <c r="E17">
        <v>40</v>
      </c>
      <c r="F17">
        <v>23.026111015044094</v>
      </c>
      <c r="G17">
        <v>1734.9</v>
      </c>
      <c r="K17">
        <v>40</v>
      </c>
      <c r="M17">
        <v>1.7349000000000001</v>
      </c>
      <c r="N17">
        <f t="shared" si="0"/>
        <v>23.026111015044094</v>
      </c>
      <c r="O17">
        <f t="shared" si="1"/>
        <v>0</v>
      </c>
      <c r="P17">
        <f t="shared" si="2"/>
        <v>0</v>
      </c>
    </row>
    <row r="18" spans="3:16" x14ac:dyDescent="0.25">
      <c r="C18">
        <v>1966</v>
      </c>
      <c r="D18" t="s">
        <v>13</v>
      </c>
      <c r="E18">
        <v>45</v>
      </c>
      <c r="F18">
        <v>23.155576165082309</v>
      </c>
      <c r="G18">
        <v>1725.2</v>
      </c>
      <c r="K18">
        <v>45</v>
      </c>
      <c r="M18">
        <v>1.7252000000000001</v>
      </c>
      <c r="N18">
        <f t="shared" si="0"/>
        <v>23.155576165082309</v>
      </c>
      <c r="O18">
        <f t="shared" si="1"/>
        <v>0</v>
      </c>
      <c r="P18">
        <f t="shared" si="2"/>
        <v>0</v>
      </c>
    </row>
    <row r="19" spans="3:16" x14ac:dyDescent="0.25">
      <c r="C19">
        <v>1966</v>
      </c>
      <c r="D19" t="s">
        <v>13</v>
      </c>
      <c r="E19">
        <v>50</v>
      </c>
      <c r="F19">
        <v>23.296011196641008</v>
      </c>
      <c r="G19">
        <v>1714.8000000000002</v>
      </c>
      <c r="K19">
        <v>50</v>
      </c>
      <c r="M19">
        <v>1.7148000000000001</v>
      </c>
      <c r="N19">
        <f t="shared" si="0"/>
        <v>23.296011196641008</v>
      </c>
      <c r="O19">
        <f t="shared" si="1"/>
        <v>0</v>
      </c>
      <c r="P19">
        <f t="shared" si="2"/>
        <v>0</v>
      </c>
    </row>
    <row r="20" spans="3:16" x14ac:dyDescent="0.25">
      <c r="C20">
        <v>1966</v>
      </c>
      <c r="D20" t="s">
        <v>13</v>
      </c>
      <c r="E20">
        <v>55</v>
      </c>
      <c r="F20">
        <v>23.447790103891531</v>
      </c>
      <c r="G20">
        <v>1703.7</v>
      </c>
      <c r="K20">
        <v>55</v>
      </c>
      <c r="M20">
        <v>1.7037</v>
      </c>
      <c r="N20">
        <f t="shared" si="0"/>
        <v>23.447790103891531</v>
      </c>
      <c r="O20">
        <f t="shared" si="1"/>
        <v>0</v>
      </c>
      <c r="P20">
        <f t="shared" si="2"/>
        <v>0</v>
      </c>
    </row>
    <row r="21" spans="3:16" x14ac:dyDescent="0.25">
      <c r="C21">
        <v>1966</v>
      </c>
      <c r="D21" t="s">
        <v>13</v>
      </c>
      <c r="E21">
        <v>60</v>
      </c>
      <c r="F21">
        <v>23.611324546367989</v>
      </c>
      <c r="G21">
        <v>1691.8999999999999</v>
      </c>
      <c r="K21">
        <v>60</v>
      </c>
      <c r="M21">
        <v>1.6919</v>
      </c>
      <c r="N21">
        <f t="shared" si="0"/>
        <v>23.611324546367989</v>
      </c>
      <c r="O21">
        <f t="shared" si="1"/>
        <v>0</v>
      </c>
      <c r="P21">
        <f t="shared" si="2"/>
        <v>0</v>
      </c>
    </row>
    <row r="22" spans="3:16" x14ac:dyDescent="0.25">
      <c r="C22">
        <v>1966</v>
      </c>
      <c r="D22" t="s">
        <v>13</v>
      </c>
      <c r="E22">
        <v>65</v>
      </c>
      <c r="F22">
        <v>23.788483296611684</v>
      </c>
      <c r="G22">
        <v>1679.3</v>
      </c>
      <c r="K22">
        <v>65</v>
      </c>
      <c r="M22">
        <v>1.6793</v>
      </c>
      <c r="N22">
        <f t="shared" si="0"/>
        <v>23.788483296611684</v>
      </c>
      <c r="O22">
        <f t="shared" si="1"/>
        <v>0</v>
      </c>
      <c r="P22">
        <f t="shared" si="2"/>
        <v>0</v>
      </c>
    </row>
    <row r="23" spans="3:16" x14ac:dyDescent="0.25">
      <c r="C23">
        <v>1966</v>
      </c>
      <c r="D23" t="s">
        <v>13</v>
      </c>
      <c r="E23">
        <v>70</v>
      </c>
      <c r="F23">
        <v>23.982709971783635</v>
      </c>
      <c r="G23">
        <v>1665.7</v>
      </c>
      <c r="K23">
        <v>70</v>
      </c>
      <c r="M23">
        <v>1.6657</v>
      </c>
      <c r="N23">
        <f t="shared" si="0"/>
        <v>23.982709971783635</v>
      </c>
      <c r="O23">
        <f t="shared" si="1"/>
        <v>0</v>
      </c>
      <c r="P23">
        <f t="shared" si="2"/>
        <v>0</v>
      </c>
    </row>
    <row r="24" spans="3:16" x14ac:dyDescent="0.25">
      <c r="C24">
        <v>1966</v>
      </c>
      <c r="D24" t="s">
        <v>13</v>
      </c>
      <c r="E24">
        <v>75</v>
      </c>
      <c r="F24">
        <v>24.197710339814645</v>
      </c>
      <c r="G24">
        <v>1650.9</v>
      </c>
      <c r="K24">
        <v>75</v>
      </c>
      <c r="M24">
        <v>1.6509</v>
      </c>
      <c r="N24">
        <f t="shared" si="0"/>
        <v>24.197710339814645</v>
      </c>
      <c r="O24">
        <f t="shared" si="1"/>
        <v>0</v>
      </c>
      <c r="P24">
        <f t="shared" si="2"/>
        <v>0</v>
      </c>
    </row>
    <row r="25" spans="3:16" x14ac:dyDescent="0.25">
      <c r="C25">
        <v>1966</v>
      </c>
      <c r="D25" t="s">
        <v>13</v>
      </c>
      <c r="E25">
        <v>80</v>
      </c>
      <c r="F25">
        <v>24.434521989112483</v>
      </c>
      <c r="G25">
        <v>1634.9</v>
      </c>
      <c r="K25">
        <v>80</v>
      </c>
      <c r="M25">
        <v>1.6349</v>
      </c>
      <c r="N25">
        <f t="shared" si="0"/>
        <v>24.434521989112483</v>
      </c>
      <c r="O25">
        <f t="shared" si="1"/>
        <v>0</v>
      </c>
      <c r="P25">
        <f t="shared" si="2"/>
        <v>0</v>
      </c>
    </row>
    <row r="26" spans="3:16" x14ac:dyDescent="0.25">
      <c r="C26">
        <v>1966</v>
      </c>
      <c r="D26" t="s">
        <v>13</v>
      </c>
      <c r="E26">
        <v>83</v>
      </c>
      <c r="F26">
        <v>24.587923924416817</v>
      </c>
      <c r="G26">
        <v>1624.7</v>
      </c>
      <c r="K26">
        <v>83</v>
      </c>
      <c r="M26">
        <v>1.6247</v>
      </c>
      <c r="N26">
        <f t="shared" si="0"/>
        <v>24.587923924416817</v>
      </c>
      <c r="O26">
        <f t="shared" si="1"/>
        <v>0</v>
      </c>
      <c r="P26">
        <f t="shared" si="2"/>
        <v>0</v>
      </c>
    </row>
    <row r="27" spans="3:16" x14ac:dyDescent="0.25">
      <c r="C27">
        <v>1980</v>
      </c>
      <c r="D27" t="s">
        <v>16</v>
      </c>
      <c r="E27">
        <v>70.001000000000005</v>
      </c>
      <c r="F27">
        <v>23.985075785289997</v>
      </c>
      <c r="H27">
        <v>5.4210500000000001</v>
      </c>
      <c r="I27">
        <f>H27^3</f>
        <v>159.31264158780763</v>
      </c>
      <c r="K27">
        <v>70.001000000000005</v>
      </c>
      <c r="N27">
        <f>I27*10^(-30)/4*6.02214*10^23*10^6</f>
        <v>23.985075785289997</v>
      </c>
      <c r="O27">
        <f t="shared" si="1"/>
        <v>0</v>
      </c>
      <c r="P27">
        <f t="shared" si="2"/>
        <v>0</v>
      </c>
    </row>
    <row r="28" spans="3:16" x14ac:dyDescent="0.25">
      <c r="C28">
        <v>1980</v>
      </c>
      <c r="D28" t="s">
        <v>16</v>
      </c>
      <c r="E28">
        <v>70.013999999999996</v>
      </c>
      <c r="F28">
        <v>23.984943052526738</v>
      </c>
      <c r="H28">
        <v>5.4210399999999996</v>
      </c>
      <c r="I28">
        <f t="shared" ref="I28:I39" si="3">H28^3</f>
        <v>159.31175995594083</v>
      </c>
      <c r="K28">
        <v>70.013999999999996</v>
      </c>
      <c r="N28">
        <f t="shared" ref="N28:N38" si="4">I28*10^(-30)/4*6.02214*10^23*10^6</f>
        <v>23.984943052526738</v>
      </c>
      <c r="O28">
        <f t="shared" si="1"/>
        <v>0</v>
      </c>
      <c r="P28">
        <f t="shared" ref="P28:P60" si="5">F28-N28</f>
        <v>0</v>
      </c>
    </row>
    <row r="29" spans="3:16" x14ac:dyDescent="0.25">
      <c r="C29">
        <v>1980</v>
      </c>
      <c r="D29" t="s">
        <v>16</v>
      </c>
      <c r="E29">
        <v>72.009</v>
      </c>
      <c r="F29">
        <v>24.067597442577011</v>
      </c>
      <c r="H29">
        <v>5.4272600000000004</v>
      </c>
      <c r="I29">
        <f t="shared" si="3"/>
        <v>159.86076340023322</v>
      </c>
      <c r="K29">
        <v>72.009</v>
      </c>
      <c r="N29">
        <f t="shared" si="4"/>
        <v>24.067597442577011</v>
      </c>
      <c r="O29">
        <f t="shared" si="1"/>
        <v>0</v>
      </c>
      <c r="P29">
        <f t="shared" si="5"/>
        <v>0</v>
      </c>
    </row>
    <row r="30" spans="3:16" x14ac:dyDescent="0.25">
      <c r="C30">
        <v>1980</v>
      </c>
      <c r="D30" t="s">
        <v>16</v>
      </c>
      <c r="E30">
        <v>74.02</v>
      </c>
      <c r="F30">
        <v>24.154175284258461</v>
      </c>
      <c r="H30">
        <v>5.4337600000000004</v>
      </c>
      <c r="I30">
        <f t="shared" si="3"/>
        <v>160.4358270266614</v>
      </c>
      <c r="K30">
        <v>74.02</v>
      </c>
      <c r="N30">
        <f t="shared" si="4"/>
        <v>24.154175284258461</v>
      </c>
      <c r="O30">
        <f t="shared" si="1"/>
        <v>0</v>
      </c>
      <c r="P30">
        <f t="shared" si="5"/>
        <v>0</v>
      </c>
    </row>
    <row r="31" spans="3:16" x14ac:dyDescent="0.25">
      <c r="C31">
        <v>1980</v>
      </c>
      <c r="D31" t="s">
        <v>16</v>
      </c>
      <c r="E31">
        <v>76.007000000000005</v>
      </c>
      <c r="F31">
        <v>24.242965693052486</v>
      </c>
      <c r="H31">
        <v>5.44041</v>
      </c>
      <c r="I31">
        <f t="shared" si="3"/>
        <v>161.02558687146092</v>
      </c>
      <c r="K31">
        <v>76.007000000000005</v>
      </c>
      <c r="N31">
        <f t="shared" si="4"/>
        <v>24.242965693052486</v>
      </c>
      <c r="O31">
        <f t="shared" si="1"/>
        <v>0</v>
      </c>
      <c r="P31">
        <f t="shared" si="5"/>
        <v>0</v>
      </c>
    </row>
    <row r="32" spans="3:16" x14ac:dyDescent="0.25">
      <c r="C32">
        <v>1980</v>
      </c>
      <c r="D32" t="s">
        <v>16</v>
      </c>
      <c r="E32">
        <v>77.031999999999996</v>
      </c>
      <c r="F32">
        <v>24.289249347678247</v>
      </c>
      <c r="H32">
        <v>5.4438700000000004</v>
      </c>
      <c r="I32">
        <f t="shared" si="3"/>
        <v>161.33301017696866</v>
      </c>
      <c r="K32">
        <v>77.031999999999996</v>
      </c>
      <c r="N32">
        <f t="shared" si="4"/>
        <v>24.289249347678247</v>
      </c>
      <c r="O32">
        <f t="shared" si="1"/>
        <v>0</v>
      </c>
      <c r="P32">
        <f t="shared" si="5"/>
        <v>0</v>
      </c>
    </row>
    <row r="33" spans="3:16" x14ac:dyDescent="0.25">
      <c r="C33">
        <v>1980</v>
      </c>
      <c r="D33" t="s">
        <v>16</v>
      </c>
      <c r="E33">
        <v>78.006</v>
      </c>
      <c r="F33">
        <v>24.336261994768488</v>
      </c>
      <c r="H33">
        <v>5.4473799999999999</v>
      </c>
      <c r="I33">
        <f t="shared" si="3"/>
        <v>161.64527556495526</v>
      </c>
      <c r="K33">
        <v>78.006</v>
      </c>
      <c r="N33">
        <f t="shared" si="4"/>
        <v>24.336261994768488</v>
      </c>
      <c r="O33">
        <f t="shared" si="1"/>
        <v>0</v>
      </c>
      <c r="P33">
        <f t="shared" si="5"/>
        <v>0</v>
      </c>
    </row>
    <row r="34" spans="3:16" x14ac:dyDescent="0.25">
      <c r="C34">
        <v>1980</v>
      </c>
      <c r="D34" t="s">
        <v>16</v>
      </c>
      <c r="E34">
        <v>78.998000000000005</v>
      </c>
      <c r="F34">
        <v>24.384274665796124</v>
      </c>
      <c r="H34">
        <v>5.4509600000000002</v>
      </c>
      <c r="I34">
        <f t="shared" si="3"/>
        <v>161.96418326904475</v>
      </c>
      <c r="K34">
        <v>78.998000000000005</v>
      </c>
      <c r="N34">
        <f t="shared" si="4"/>
        <v>24.384274665796124</v>
      </c>
      <c r="O34">
        <f t="shared" si="1"/>
        <v>0</v>
      </c>
      <c r="P34">
        <f t="shared" si="5"/>
        <v>0</v>
      </c>
    </row>
    <row r="35" spans="3:16" x14ac:dyDescent="0.25">
      <c r="C35">
        <v>1980</v>
      </c>
      <c r="D35" t="s">
        <v>16</v>
      </c>
      <c r="E35">
        <v>79.061000000000007</v>
      </c>
      <c r="F35">
        <v>24.387361435733265</v>
      </c>
      <c r="H35">
        <v>5.4511900000000004</v>
      </c>
      <c r="I35">
        <f t="shared" si="3"/>
        <v>161.98468607992021</v>
      </c>
      <c r="K35">
        <v>79.061000000000007</v>
      </c>
      <c r="N35">
        <f t="shared" si="4"/>
        <v>24.387361435733265</v>
      </c>
      <c r="O35">
        <f t="shared" si="1"/>
        <v>0</v>
      </c>
      <c r="P35">
        <f t="shared" si="5"/>
        <v>0</v>
      </c>
    </row>
    <row r="36" spans="3:16" x14ac:dyDescent="0.25">
      <c r="C36">
        <v>1980</v>
      </c>
      <c r="D36" t="s">
        <v>16</v>
      </c>
      <c r="E36">
        <v>80</v>
      </c>
      <c r="F36">
        <v>24.434366170708625</v>
      </c>
      <c r="H36">
        <v>5.4546900000000003</v>
      </c>
      <c r="I36">
        <f t="shared" si="3"/>
        <v>162.29689891439673</v>
      </c>
      <c r="K36">
        <v>80</v>
      </c>
      <c r="N36">
        <f t="shared" si="4"/>
        <v>24.434366170708625</v>
      </c>
      <c r="O36">
        <f t="shared" si="1"/>
        <v>0</v>
      </c>
      <c r="P36">
        <f t="shared" si="5"/>
        <v>0</v>
      </c>
    </row>
    <row r="37" spans="3:16" x14ac:dyDescent="0.25">
      <c r="C37">
        <v>1980</v>
      </c>
      <c r="D37" t="s">
        <v>16</v>
      </c>
      <c r="E37">
        <v>80.998999999999995</v>
      </c>
      <c r="F37">
        <v>24.48344969049111</v>
      </c>
      <c r="H37">
        <v>5.4583399999999997</v>
      </c>
      <c r="I37">
        <f t="shared" si="3"/>
        <v>162.62291936415369</v>
      </c>
      <c r="K37">
        <v>80.998999999999995</v>
      </c>
      <c r="N37">
        <f t="shared" si="4"/>
        <v>24.48344969049111</v>
      </c>
      <c r="O37">
        <f t="shared" si="1"/>
        <v>0</v>
      </c>
      <c r="P37">
        <f t="shared" si="5"/>
        <v>0</v>
      </c>
    </row>
    <row r="38" spans="3:16" x14ac:dyDescent="0.25">
      <c r="C38">
        <v>1980</v>
      </c>
      <c r="D38" t="s">
        <v>16</v>
      </c>
      <c r="E38">
        <v>81.992000000000004</v>
      </c>
      <c r="F38">
        <v>24.534350630382015</v>
      </c>
      <c r="H38">
        <v>5.4621199999999996</v>
      </c>
      <c r="I38">
        <f t="shared" si="3"/>
        <v>162.96101140380009</v>
      </c>
      <c r="K38">
        <v>81.992000000000004</v>
      </c>
      <c r="N38">
        <f t="shared" si="4"/>
        <v>24.534350630382015</v>
      </c>
      <c r="O38">
        <f t="shared" si="1"/>
        <v>0</v>
      </c>
      <c r="P38">
        <f t="shared" si="5"/>
        <v>0</v>
      </c>
    </row>
    <row r="39" spans="3:16" x14ac:dyDescent="0.25">
      <c r="C39">
        <v>1980</v>
      </c>
      <c r="D39" t="s">
        <v>16</v>
      </c>
      <c r="E39">
        <v>83</v>
      </c>
      <c r="F39">
        <v>24.588290833650976</v>
      </c>
      <c r="H39">
        <v>5.4661200000000001</v>
      </c>
      <c r="I39">
        <f t="shared" si="3"/>
        <v>163.31929070829293</v>
      </c>
      <c r="K39">
        <v>83</v>
      </c>
      <c r="N39">
        <f>I39*10^(-30)/4*6.02214*10^23*10^6</f>
        <v>24.588290833650976</v>
      </c>
      <c r="O39">
        <f t="shared" si="1"/>
        <v>0</v>
      </c>
      <c r="P39">
        <f t="shared" si="5"/>
        <v>0</v>
      </c>
    </row>
    <row r="40" spans="3:16" x14ac:dyDescent="0.25">
      <c r="C40">
        <v>1978</v>
      </c>
      <c r="D40" t="s">
        <v>17</v>
      </c>
      <c r="E40">
        <v>74</v>
      </c>
      <c r="F40">
        <v>24.15</v>
      </c>
      <c r="K40">
        <v>74</v>
      </c>
      <c r="N40">
        <v>24.15</v>
      </c>
      <c r="O40">
        <f t="shared" si="1"/>
        <v>0</v>
      </c>
      <c r="P40">
        <f t="shared" si="5"/>
        <v>0</v>
      </c>
    </row>
    <row r="41" spans="3:16" x14ac:dyDescent="0.25">
      <c r="C41">
        <v>1978</v>
      </c>
      <c r="D41" t="s">
        <v>17</v>
      </c>
      <c r="E41">
        <v>74.5</v>
      </c>
      <c r="F41">
        <v>24.17</v>
      </c>
      <c r="K41">
        <v>74.5</v>
      </c>
      <c r="N41">
        <v>24.17</v>
      </c>
      <c r="O41">
        <f t="shared" si="1"/>
        <v>0</v>
      </c>
      <c r="P41">
        <f t="shared" si="5"/>
        <v>0</v>
      </c>
    </row>
    <row r="42" spans="3:16" x14ac:dyDescent="0.25">
      <c r="C42">
        <v>1978</v>
      </c>
      <c r="D42" t="s">
        <v>17</v>
      </c>
      <c r="E42">
        <v>75</v>
      </c>
      <c r="F42">
        <v>24.2</v>
      </c>
      <c r="K42">
        <v>75</v>
      </c>
      <c r="N42">
        <v>24.2</v>
      </c>
      <c r="O42">
        <f t="shared" si="1"/>
        <v>0</v>
      </c>
      <c r="P42">
        <f t="shared" si="5"/>
        <v>0</v>
      </c>
    </row>
    <row r="43" spans="3:16" x14ac:dyDescent="0.25">
      <c r="C43">
        <v>1978</v>
      </c>
      <c r="D43" t="s">
        <v>17</v>
      </c>
      <c r="E43">
        <v>75.5</v>
      </c>
      <c r="F43">
        <v>24.22</v>
      </c>
      <c r="K43">
        <v>75.5</v>
      </c>
      <c r="N43">
        <v>24.22</v>
      </c>
      <c r="O43">
        <f t="shared" si="1"/>
        <v>0</v>
      </c>
      <c r="P43">
        <f t="shared" si="5"/>
        <v>0</v>
      </c>
    </row>
    <row r="44" spans="3:16" x14ac:dyDescent="0.25">
      <c r="C44">
        <v>1978</v>
      </c>
      <c r="D44" t="s">
        <v>17</v>
      </c>
      <c r="E44">
        <v>76</v>
      </c>
      <c r="F44">
        <v>24.24</v>
      </c>
      <c r="K44">
        <v>76</v>
      </c>
      <c r="N44">
        <v>24.24</v>
      </c>
      <c r="O44">
        <f t="shared" si="1"/>
        <v>0</v>
      </c>
      <c r="P44">
        <f t="shared" si="5"/>
        <v>0</v>
      </c>
    </row>
    <row r="45" spans="3:16" x14ac:dyDescent="0.25">
      <c r="C45">
        <v>1978</v>
      </c>
      <c r="D45" t="s">
        <v>17</v>
      </c>
      <c r="E45">
        <v>76.5</v>
      </c>
      <c r="F45">
        <v>24.26</v>
      </c>
      <c r="K45">
        <v>76.5</v>
      </c>
      <c r="N45">
        <v>24.26</v>
      </c>
      <c r="O45">
        <f t="shared" si="1"/>
        <v>0</v>
      </c>
      <c r="P45">
        <f t="shared" si="5"/>
        <v>0</v>
      </c>
    </row>
    <row r="46" spans="3:16" x14ac:dyDescent="0.25">
      <c r="C46">
        <v>1978</v>
      </c>
      <c r="D46" t="s">
        <v>17</v>
      </c>
      <c r="E46">
        <v>77</v>
      </c>
      <c r="F46">
        <v>24.29</v>
      </c>
      <c r="K46">
        <v>77</v>
      </c>
      <c r="N46">
        <v>24.29</v>
      </c>
      <c r="O46">
        <f t="shared" si="1"/>
        <v>0</v>
      </c>
      <c r="P46">
        <f t="shared" si="5"/>
        <v>0</v>
      </c>
    </row>
    <row r="47" spans="3:16" x14ac:dyDescent="0.25">
      <c r="C47">
        <v>1978</v>
      </c>
      <c r="D47" t="s">
        <v>17</v>
      </c>
      <c r="E47">
        <v>77.5</v>
      </c>
      <c r="F47">
        <v>24.31</v>
      </c>
      <c r="K47">
        <v>77.5</v>
      </c>
      <c r="N47">
        <v>24.31</v>
      </c>
      <c r="O47">
        <f t="shared" si="1"/>
        <v>0</v>
      </c>
      <c r="P47">
        <f t="shared" si="5"/>
        <v>0</v>
      </c>
    </row>
    <row r="48" spans="3:16" x14ac:dyDescent="0.25">
      <c r="C48">
        <v>1978</v>
      </c>
      <c r="D48" t="s">
        <v>17</v>
      </c>
      <c r="E48">
        <v>78</v>
      </c>
      <c r="F48">
        <v>24.33</v>
      </c>
      <c r="K48">
        <v>78</v>
      </c>
      <c r="N48">
        <v>24.33</v>
      </c>
      <c r="O48">
        <f t="shared" si="1"/>
        <v>0</v>
      </c>
      <c r="P48">
        <f t="shared" si="5"/>
        <v>0</v>
      </c>
    </row>
    <row r="49" spans="3:16" x14ac:dyDescent="0.25">
      <c r="C49">
        <v>1978</v>
      </c>
      <c r="D49" t="s">
        <v>17</v>
      </c>
      <c r="E49">
        <v>78.5</v>
      </c>
      <c r="F49">
        <v>24.36</v>
      </c>
      <c r="K49">
        <v>78.5</v>
      </c>
      <c r="N49">
        <v>24.36</v>
      </c>
      <c r="O49">
        <f t="shared" si="1"/>
        <v>0</v>
      </c>
      <c r="P49">
        <f t="shared" si="5"/>
        <v>0</v>
      </c>
    </row>
    <row r="50" spans="3:16" x14ac:dyDescent="0.25">
      <c r="C50">
        <v>1978</v>
      </c>
      <c r="D50" t="s">
        <v>17</v>
      </c>
      <c r="E50">
        <v>79</v>
      </c>
      <c r="F50">
        <v>24.38</v>
      </c>
      <c r="K50">
        <v>79</v>
      </c>
      <c r="N50">
        <v>24.38</v>
      </c>
      <c r="O50">
        <f t="shared" si="1"/>
        <v>0</v>
      </c>
      <c r="P50">
        <f t="shared" si="5"/>
        <v>0</v>
      </c>
    </row>
    <row r="51" spans="3:16" x14ac:dyDescent="0.25">
      <c r="C51">
        <v>1978</v>
      </c>
      <c r="D51" t="s">
        <v>17</v>
      </c>
      <c r="E51">
        <v>79.5</v>
      </c>
      <c r="F51">
        <v>24.41</v>
      </c>
      <c r="K51">
        <v>79.5</v>
      </c>
      <c r="N51">
        <v>24.41</v>
      </c>
      <c r="O51">
        <f t="shared" si="1"/>
        <v>0</v>
      </c>
      <c r="P51">
        <f t="shared" si="5"/>
        <v>0</v>
      </c>
    </row>
    <row r="52" spans="3:16" x14ac:dyDescent="0.25">
      <c r="C52">
        <v>1978</v>
      </c>
      <c r="D52" t="s">
        <v>17</v>
      </c>
      <c r="E52">
        <v>80</v>
      </c>
      <c r="F52">
        <v>24.43</v>
      </c>
      <c r="K52">
        <v>80</v>
      </c>
      <c r="N52">
        <v>24.43</v>
      </c>
      <c r="O52">
        <f t="shared" si="1"/>
        <v>0</v>
      </c>
      <c r="P52">
        <f t="shared" si="5"/>
        <v>0</v>
      </c>
    </row>
    <row r="53" spans="3:16" x14ac:dyDescent="0.25">
      <c r="C53">
        <v>1978</v>
      </c>
      <c r="D53" t="s">
        <v>17</v>
      </c>
      <c r="E53">
        <v>80.5</v>
      </c>
      <c r="F53">
        <v>24.46</v>
      </c>
      <c r="K53">
        <v>80.5</v>
      </c>
      <c r="N53">
        <v>24.46</v>
      </c>
      <c r="O53">
        <f t="shared" si="1"/>
        <v>0</v>
      </c>
      <c r="P53">
        <f t="shared" si="5"/>
        <v>0</v>
      </c>
    </row>
    <row r="54" spans="3:16" x14ac:dyDescent="0.25">
      <c r="C54">
        <v>1978</v>
      </c>
      <c r="D54" t="s">
        <v>17</v>
      </c>
      <c r="E54">
        <v>81</v>
      </c>
      <c r="F54">
        <v>24.48</v>
      </c>
      <c r="K54">
        <v>81</v>
      </c>
      <c r="N54">
        <v>24.48</v>
      </c>
      <c r="O54">
        <f t="shared" si="1"/>
        <v>0</v>
      </c>
      <c r="P54">
        <f t="shared" si="5"/>
        <v>0</v>
      </c>
    </row>
    <row r="55" spans="3:16" x14ac:dyDescent="0.25">
      <c r="C55">
        <v>1978</v>
      </c>
      <c r="D55" t="s">
        <v>17</v>
      </c>
      <c r="E55">
        <v>81.5</v>
      </c>
      <c r="F55">
        <v>24.51</v>
      </c>
      <c r="K55">
        <v>81.5</v>
      </c>
      <c r="N55">
        <v>24.51</v>
      </c>
      <c r="O55">
        <f t="shared" si="1"/>
        <v>0</v>
      </c>
      <c r="P55">
        <f t="shared" si="5"/>
        <v>0</v>
      </c>
    </row>
    <row r="56" spans="3:16" x14ac:dyDescent="0.25">
      <c r="C56">
        <v>1978</v>
      </c>
      <c r="D56" t="s">
        <v>17</v>
      </c>
      <c r="E56">
        <v>82</v>
      </c>
      <c r="F56">
        <v>24.53</v>
      </c>
      <c r="K56">
        <v>82</v>
      </c>
      <c r="N56">
        <v>24.53</v>
      </c>
      <c r="O56">
        <f t="shared" si="1"/>
        <v>0</v>
      </c>
      <c r="P56">
        <f t="shared" si="5"/>
        <v>0</v>
      </c>
    </row>
    <row r="57" spans="3:16" x14ac:dyDescent="0.25">
      <c r="C57">
        <v>1978</v>
      </c>
      <c r="D57" t="s">
        <v>17</v>
      </c>
      <c r="E57">
        <v>82.5</v>
      </c>
      <c r="F57">
        <v>24.56</v>
      </c>
      <c r="K57">
        <v>82.5</v>
      </c>
      <c r="N57">
        <v>24.56</v>
      </c>
      <c r="O57">
        <f t="shared" si="1"/>
        <v>0</v>
      </c>
      <c r="P57">
        <f t="shared" si="5"/>
        <v>0</v>
      </c>
    </row>
    <row r="58" spans="3:16" x14ac:dyDescent="0.25">
      <c r="C58">
        <v>1978</v>
      </c>
      <c r="D58" t="s">
        <v>17</v>
      </c>
      <c r="E58">
        <v>83</v>
      </c>
      <c r="F58">
        <v>24.59</v>
      </c>
      <c r="K58">
        <v>83</v>
      </c>
      <c r="N58">
        <v>24.59</v>
      </c>
      <c r="O58">
        <f t="shared" si="1"/>
        <v>0</v>
      </c>
      <c r="P58">
        <f t="shared" si="5"/>
        <v>0</v>
      </c>
    </row>
    <row r="59" spans="3:16" x14ac:dyDescent="0.25">
      <c r="C59">
        <v>1978</v>
      </c>
      <c r="D59" t="s">
        <v>17</v>
      </c>
      <c r="E59">
        <v>83.5</v>
      </c>
      <c r="F59">
        <v>24.61</v>
      </c>
      <c r="K59">
        <v>83.5</v>
      </c>
      <c r="N59">
        <v>24.61</v>
      </c>
      <c r="O59">
        <f t="shared" si="1"/>
        <v>0</v>
      </c>
      <c r="P59">
        <f t="shared" si="5"/>
        <v>0</v>
      </c>
    </row>
    <row r="60" spans="3:16" x14ac:dyDescent="0.25">
      <c r="C60">
        <v>1978</v>
      </c>
      <c r="D60" t="s">
        <v>17</v>
      </c>
      <c r="E60">
        <v>83.805999999999997</v>
      </c>
      <c r="F60">
        <v>24.63</v>
      </c>
      <c r="K60">
        <v>83.805999999999997</v>
      </c>
      <c r="N60">
        <v>24.63</v>
      </c>
      <c r="O60">
        <f t="shared" si="1"/>
        <v>0</v>
      </c>
      <c r="P60">
        <f t="shared" si="5"/>
        <v>0</v>
      </c>
    </row>
    <row r="61" spans="3:16" x14ac:dyDescent="0.25">
      <c r="C61">
        <v>2023</v>
      </c>
      <c r="D61" t="s">
        <v>19</v>
      </c>
      <c r="E61">
        <v>7.9555999999999996</v>
      </c>
      <c r="F61">
        <v>22.54</v>
      </c>
      <c r="K61">
        <v>7.9555999999999996</v>
      </c>
      <c r="N61">
        <v>22.54</v>
      </c>
      <c r="O61">
        <f t="shared" ref="O61:O87" si="6">E61-K61</f>
        <v>0</v>
      </c>
      <c r="P61">
        <f t="shared" ref="P61:P87" si="7">F61-N61</f>
        <v>0</v>
      </c>
    </row>
    <row r="62" spans="3:16" x14ac:dyDescent="0.25">
      <c r="C62">
        <v>2023</v>
      </c>
      <c r="D62" t="s">
        <v>19</v>
      </c>
      <c r="E62">
        <v>9.9124999999999996</v>
      </c>
      <c r="F62">
        <v>22.55</v>
      </c>
      <c r="K62">
        <v>9.9124999999999996</v>
      </c>
      <c r="N62">
        <v>22.55</v>
      </c>
      <c r="O62">
        <f t="shared" si="6"/>
        <v>0</v>
      </c>
      <c r="P62">
        <f t="shared" si="7"/>
        <v>0</v>
      </c>
    </row>
    <row r="63" spans="3:16" x14ac:dyDescent="0.25">
      <c r="C63">
        <v>2023</v>
      </c>
      <c r="D63" t="s">
        <v>19</v>
      </c>
      <c r="E63">
        <v>12.0296</v>
      </c>
      <c r="F63">
        <v>22.55</v>
      </c>
      <c r="K63">
        <v>12.0296</v>
      </c>
      <c r="N63">
        <v>22.55</v>
      </c>
      <c r="O63">
        <f t="shared" si="6"/>
        <v>0</v>
      </c>
      <c r="P63">
        <f t="shared" si="7"/>
        <v>0</v>
      </c>
    </row>
    <row r="64" spans="3:16" x14ac:dyDescent="0.25">
      <c r="C64">
        <v>2023</v>
      </c>
      <c r="D64" t="s">
        <v>19</v>
      </c>
      <c r="E64">
        <v>14.0085</v>
      </c>
      <c r="F64">
        <v>22.57</v>
      </c>
      <c r="K64">
        <v>14.0085</v>
      </c>
      <c r="N64">
        <v>22.57</v>
      </c>
      <c r="O64">
        <f t="shared" si="6"/>
        <v>0</v>
      </c>
      <c r="P64">
        <f t="shared" si="7"/>
        <v>0</v>
      </c>
    </row>
    <row r="65" spans="3:16" x14ac:dyDescent="0.25">
      <c r="C65">
        <v>2023</v>
      </c>
      <c r="D65" t="s">
        <v>19</v>
      </c>
      <c r="E65">
        <v>15.967499999999999</v>
      </c>
      <c r="F65">
        <v>22.58</v>
      </c>
      <c r="K65">
        <v>15.967499999999999</v>
      </c>
      <c r="N65">
        <v>22.58</v>
      </c>
      <c r="O65">
        <f t="shared" si="6"/>
        <v>0</v>
      </c>
      <c r="P65">
        <f t="shared" si="7"/>
        <v>0</v>
      </c>
    </row>
    <row r="66" spans="3:16" x14ac:dyDescent="0.25">
      <c r="C66">
        <v>2023</v>
      </c>
      <c r="D66" t="s">
        <v>19</v>
      </c>
      <c r="E66">
        <v>17.964200000000002</v>
      </c>
      <c r="F66">
        <v>22.61</v>
      </c>
      <c r="K66">
        <v>17.964200000000002</v>
      </c>
      <c r="N66">
        <v>22.61</v>
      </c>
      <c r="O66">
        <f t="shared" si="6"/>
        <v>0</v>
      </c>
      <c r="P66">
        <f t="shared" si="7"/>
        <v>0</v>
      </c>
    </row>
    <row r="67" spans="3:16" x14ac:dyDescent="0.25">
      <c r="C67">
        <v>2023</v>
      </c>
      <c r="D67" t="s">
        <v>19</v>
      </c>
      <c r="E67">
        <v>20.015999999999998</v>
      </c>
      <c r="F67">
        <v>22.63</v>
      </c>
      <c r="K67">
        <v>20.015999999999998</v>
      </c>
      <c r="N67">
        <v>22.63</v>
      </c>
      <c r="O67">
        <f t="shared" si="6"/>
        <v>0</v>
      </c>
      <c r="P67">
        <f t="shared" si="7"/>
        <v>0</v>
      </c>
    </row>
    <row r="68" spans="3:16" x14ac:dyDescent="0.25">
      <c r="C68">
        <v>2023</v>
      </c>
      <c r="D68" t="s">
        <v>19</v>
      </c>
      <c r="E68">
        <v>22.0107</v>
      </c>
      <c r="F68">
        <v>22.66</v>
      </c>
      <c r="K68">
        <v>22.0107</v>
      </c>
      <c r="N68">
        <v>22.66</v>
      </c>
      <c r="O68">
        <f t="shared" si="6"/>
        <v>0</v>
      </c>
      <c r="P68">
        <f t="shared" si="7"/>
        <v>0</v>
      </c>
    </row>
    <row r="69" spans="3:16" x14ac:dyDescent="0.25">
      <c r="C69">
        <v>2023</v>
      </c>
      <c r="D69" t="s">
        <v>19</v>
      </c>
      <c r="E69">
        <v>24.007300000000001</v>
      </c>
      <c r="F69">
        <v>22.68</v>
      </c>
      <c r="K69">
        <v>24.007300000000001</v>
      </c>
      <c r="N69">
        <v>22.68</v>
      </c>
      <c r="O69">
        <f t="shared" si="6"/>
        <v>0</v>
      </c>
      <c r="P69">
        <f t="shared" si="7"/>
        <v>0</v>
      </c>
    </row>
    <row r="70" spans="3:16" x14ac:dyDescent="0.25">
      <c r="C70">
        <v>2023</v>
      </c>
      <c r="D70" t="s">
        <v>19</v>
      </c>
      <c r="E70">
        <v>26.003499999999999</v>
      </c>
      <c r="F70">
        <v>22.72</v>
      </c>
      <c r="K70">
        <v>26.003499999999999</v>
      </c>
      <c r="N70">
        <v>22.72</v>
      </c>
      <c r="O70">
        <f t="shared" si="6"/>
        <v>0</v>
      </c>
      <c r="P70">
        <f t="shared" si="7"/>
        <v>0</v>
      </c>
    </row>
    <row r="71" spans="3:16" x14ac:dyDescent="0.25">
      <c r="C71">
        <v>2023</v>
      </c>
      <c r="D71" t="s">
        <v>19</v>
      </c>
      <c r="E71">
        <v>28.0044</v>
      </c>
      <c r="F71">
        <v>22.75</v>
      </c>
      <c r="K71">
        <v>28.0044</v>
      </c>
      <c r="N71">
        <v>22.75</v>
      </c>
      <c r="O71">
        <f t="shared" si="6"/>
        <v>0</v>
      </c>
      <c r="P71">
        <f t="shared" si="7"/>
        <v>0</v>
      </c>
    </row>
    <row r="72" spans="3:16" x14ac:dyDescent="0.25">
      <c r="C72">
        <v>2023</v>
      </c>
      <c r="D72" t="s">
        <v>19</v>
      </c>
      <c r="E72">
        <v>30.009</v>
      </c>
      <c r="F72">
        <v>22.78</v>
      </c>
      <c r="K72">
        <v>30.009</v>
      </c>
      <c r="N72">
        <v>22.78</v>
      </c>
      <c r="O72">
        <f t="shared" si="6"/>
        <v>0</v>
      </c>
      <c r="P72">
        <f t="shared" si="7"/>
        <v>0</v>
      </c>
    </row>
    <row r="73" spans="3:16" x14ac:dyDescent="0.25">
      <c r="C73">
        <v>2023</v>
      </c>
      <c r="D73" t="s">
        <v>19</v>
      </c>
      <c r="E73">
        <v>32.0032</v>
      </c>
      <c r="F73">
        <v>22.82</v>
      </c>
      <c r="K73">
        <v>32.0032</v>
      </c>
      <c r="N73">
        <v>22.82</v>
      </c>
      <c r="O73">
        <f t="shared" si="6"/>
        <v>0</v>
      </c>
      <c r="P73">
        <f t="shared" si="7"/>
        <v>0</v>
      </c>
    </row>
    <row r="74" spans="3:16" x14ac:dyDescent="0.25">
      <c r="C74">
        <v>2023</v>
      </c>
      <c r="D74" t="s">
        <v>19</v>
      </c>
      <c r="E74">
        <v>34.008800000000001</v>
      </c>
      <c r="F74">
        <v>22.87</v>
      </c>
      <c r="K74">
        <v>34.008800000000001</v>
      </c>
      <c r="N74">
        <v>22.87</v>
      </c>
      <c r="O74">
        <f t="shared" si="6"/>
        <v>0</v>
      </c>
      <c r="P74">
        <f t="shared" si="7"/>
        <v>0</v>
      </c>
    </row>
    <row r="75" spans="3:16" x14ac:dyDescent="0.25">
      <c r="C75">
        <v>2023</v>
      </c>
      <c r="D75" t="s">
        <v>19</v>
      </c>
      <c r="E75">
        <v>36.006999999999998</v>
      </c>
      <c r="F75">
        <v>22.91</v>
      </c>
      <c r="K75">
        <v>36.006999999999998</v>
      </c>
      <c r="N75">
        <v>22.91</v>
      </c>
      <c r="O75">
        <f t="shared" si="6"/>
        <v>0</v>
      </c>
      <c r="P75">
        <f t="shared" si="7"/>
        <v>0</v>
      </c>
    </row>
    <row r="76" spans="3:16" x14ac:dyDescent="0.25">
      <c r="C76">
        <v>2023</v>
      </c>
      <c r="D76" t="s">
        <v>19</v>
      </c>
      <c r="E76">
        <v>38.006700000000002</v>
      </c>
      <c r="F76">
        <v>22.95</v>
      </c>
      <c r="K76">
        <v>38.006700000000002</v>
      </c>
      <c r="N76">
        <v>22.95</v>
      </c>
      <c r="O76">
        <f t="shared" si="6"/>
        <v>0</v>
      </c>
      <c r="P76">
        <f t="shared" si="7"/>
        <v>0</v>
      </c>
    </row>
    <row r="77" spans="3:16" x14ac:dyDescent="0.25">
      <c r="C77">
        <v>2023</v>
      </c>
      <c r="D77" t="s">
        <v>19</v>
      </c>
      <c r="E77">
        <v>40.009900000000002</v>
      </c>
      <c r="F77">
        <v>22.99</v>
      </c>
      <c r="K77">
        <v>40.009900000000002</v>
      </c>
      <c r="N77">
        <v>22.99</v>
      </c>
      <c r="O77">
        <f t="shared" si="6"/>
        <v>0</v>
      </c>
      <c r="P77">
        <f t="shared" si="7"/>
        <v>0</v>
      </c>
    </row>
    <row r="78" spans="3:16" x14ac:dyDescent="0.25">
      <c r="C78">
        <v>2023</v>
      </c>
      <c r="D78" t="s">
        <v>19</v>
      </c>
      <c r="E78">
        <v>42.010899999999999</v>
      </c>
      <c r="F78">
        <v>23.04</v>
      </c>
      <c r="K78">
        <v>42.010899999999999</v>
      </c>
      <c r="N78">
        <v>23.04</v>
      </c>
      <c r="O78">
        <f t="shared" si="6"/>
        <v>0</v>
      </c>
      <c r="P78">
        <f t="shared" si="7"/>
        <v>0</v>
      </c>
    </row>
    <row r="79" spans="3:16" x14ac:dyDescent="0.25">
      <c r="C79">
        <v>2023</v>
      </c>
      <c r="D79" t="s">
        <v>19</v>
      </c>
      <c r="E79">
        <v>44.011699999999998</v>
      </c>
      <c r="F79">
        <v>23.09</v>
      </c>
      <c r="K79">
        <v>44.011699999999998</v>
      </c>
      <c r="N79">
        <v>23.09</v>
      </c>
      <c r="O79">
        <f t="shared" si="6"/>
        <v>0</v>
      </c>
      <c r="P79">
        <f t="shared" si="7"/>
        <v>0</v>
      </c>
    </row>
    <row r="80" spans="3:16" x14ac:dyDescent="0.25">
      <c r="C80">
        <v>2023</v>
      </c>
      <c r="D80" t="s">
        <v>19</v>
      </c>
      <c r="E80">
        <v>46.0124</v>
      </c>
      <c r="F80">
        <v>23.14</v>
      </c>
      <c r="K80">
        <v>46.0124</v>
      </c>
      <c r="N80">
        <v>23.14</v>
      </c>
      <c r="O80">
        <f t="shared" si="6"/>
        <v>0</v>
      </c>
      <c r="P80">
        <f t="shared" si="7"/>
        <v>0</v>
      </c>
    </row>
    <row r="81" spans="3:16" x14ac:dyDescent="0.25">
      <c r="C81">
        <v>2023</v>
      </c>
      <c r="D81" t="s">
        <v>19</v>
      </c>
      <c r="E81">
        <v>48.014099999999999</v>
      </c>
      <c r="F81">
        <v>23.19</v>
      </c>
      <c r="K81">
        <v>48.014099999999999</v>
      </c>
      <c r="N81">
        <v>23.19</v>
      </c>
      <c r="O81">
        <f t="shared" si="6"/>
        <v>0</v>
      </c>
      <c r="P81">
        <f t="shared" si="7"/>
        <v>0</v>
      </c>
    </row>
    <row r="82" spans="3:16" x14ac:dyDescent="0.25">
      <c r="C82">
        <v>2023</v>
      </c>
      <c r="D82" t="s">
        <v>19</v>
      </c>
      <c r="E82">
        <v>50.015700000000002</v>
      </c>
      <c r="F82">
        <v>23.25</v>
      </c>
      <c r="K82">
        <v>50.015700000000002</v>
      </c>
      <c r="N82">
        <v>23.25</v>
      </c>
      <c r="O82">
        <f t="shared" si="6"/>
        <v>0</v>
      </c>
      <c r="P82">
        <f t="shared" si="7"/>
        <v>0</v>
      </c>
    </row>
    <row r="83" spans="3:16" x14ac:dyDescent="0.25">
      <c r="C83">
        <v>2023</v>
      </c>
      <c r="D83" t="s">
        <v>19</v>
      </c>
      <c r="E83">
        <v>52.017099999999999</v>
      </c>
      <c r="F83">
        <v>23.3</v>
      </c>
      <c r="K83">
        <v>52.017099999999999</v>
      </c>
      <c r="N83">
        <v>23.3</v>
      </c>
      <c r="O83">
        <f t="shared" si="6"/>
        <v>0</v>
      </c>
      <c r="P83">
        <f t="shared" si="7"/>
        <v>0</v>
      </c>
    </row>
    <row r="84" spans="3:16" x14ac:dyDescent="0.25">
      <c r="C84">
        <v>2023</v>
      </c>
      <c r="D84" t="s">
        <v>19</v>
      </c>
      <c r="E84">
        <v>54.020499999999998</v>
      </c>
      <c r="F84">
        <v>23.34</v>
      </c>
      <c r="K84">
        <v>54.020499999999998</v>
      </c>
      <c r="N84">
        <v>23.34</v>
      </c>
      <c r="O84">
        <f t="shared" si="6"/>
        <v>0</v>
      </c>
      <c r="P84">
        <f t="shared" si="7"/>
        <v>0</v>
      </c>
    </row>
    <row r="85" spans="3:16" x14ac:dyDescent="0.25">
      <c r="C85">
        <v>2023</v>
      </c>
      <c r="D85" t="s">
        <v>19</v>
      </c>
      <c r="E85">
        <v>56.020299999999999</v>
      </c>
      <c r="F85">
        <v>23.4</v>
      </c>
      <c r="K85">
        <v>56.020299999999999</v>
      </c>
      <c r="N85">
        <v>23.4</v>
      </c>
      <c r="O85">
        <f t="shared" si="6"/>
        <v>0</v>
      </c>
      <c r="P85">
        <f t="shared" si="7"/>
        <v>0</v>
      </c>
    </row>
    <row r="86" spans="3:16" x14ac:dyDescent="0.25">
      <c r="C86">
        <v>2023</v>
      </c>
      <c r="D86" t="s">
        <v>19</v>
      </c>
      <c r="E86">
        <v>58.021700000000003</v>
      </c>
      <c r="F86">
        <v>23.46</v>
      </c>
      <c r="K86">
        <v>58.021700000000003</v>
      </c>
      <c r="N86">
        <v>23.46</v>
      </c>
      <c r="O86">
        <f t="shared" si="6"/>
        <v>0</v>
      </c>
      <c r="P86">
        <f t="shared" si="7"/>
        <v>0</v>
      </c>
    </row>
    <row r="87" spans="3:16" x14ac:dyDescent="0.25">
      <c r="C87">
        <v>2023</v>
      </c>
      <c r="D87" t="s">
        <v>19</v>
      </c>
      <c r="E87">
        <v>60.021999999999998</v>
      </c>
      <c r="F87">
        <v>23.52</v>
      </c>
      <c r="K87">
        <v>60.021999999999998</v>
      </c>
      <c r="N87">
        <v>23.52</v>
      </c>
      <c r="O87">
        <f t="shared" si="6"/>
        <v>0</v>
      </c>
      <c r="P87">
        <f t="shared" si="7"/>
        <v>0</v>
      </c>
    </row>
    <row r="88" spans="3:16" x14ac:dyDescent="0.25">
      <c r="C88">
        <v>1956</v>
      </c>
      <c r="D88" t="s">
        <v>20</v>
      </c>
      <c r="E88">
        <v>20</v>
      </c>
      <c r="F88">
        <v>22.646258503401359</v>
      </c>
      <c r="K88">
        <v>20</v>
      </c>
      <c r="M88">
        <v>1.764</v>
      </c>
      <c r="N88">
        <f>$N$2/M88</f>
        <v>22.646258503401359</v>
      </c>
      <c r="O88">
        <f t="shared" ref="O88:O91" si="8">E88-K88</f>
        <v>0</v>
      </c>
      <c r="P88">
        <f t="shared" ref="P88:P97" si="9">F88-N88</f>
        <v>0</v>
      </c>
    </row>
    <row r="89" spans="3:16" x14ac:dyDescent="0.25">
      <c r="C89">
        <v>1956</v>
      </c>
      <c r="D89" t="s">
        <v>20</v>
      </c>
      <c r="E89">
        <v>40</v>
      </c>
      <c r="F89">
        <v>22.998272884283246</v>
      </c>
      <c r="K89">
        <v>40</v>
      </c>
      <c r="M89">
        <v>1.7370000000000001</v>
      </c>
      <c r="N89">
        <f t="shared" ref="N89:N97" si="10">$N$2/M89</f>
        <v>22.998272884283246</v>
      </c>
      <c r="O89">
        <f t="shared" si="8"/>
        <v>0</v>
      </c>
      <c r="P89">
        <f t="shared" si="9"/>
        <v>0</v>
      </c>
    </row>
    <row r="90" spans="3:16" x14ac:dyDescent="0.25">
      <c r="C90">
        <v>1956</v>
      </c>
      <c r="D90" t="s">
        <v>20</v>
      </c>
      <c r="E90">
        <v>60</v>
      </c>
      <c r="F90">
        <v>23.623891188645771</v>
      </c>
      <c r="K90">
        <v>60</v>
      </c>
      <c r="M90">
        <v>1.6910000000000001</v>
      </c>
      <c r="N90">
        <f t="shared" si="10"/>
        <v>23.623891188645771</v>
      </c>
      <c r="O90">
        <f t="shared" si="8"/>
        <v>0</v>
      </c>
      <c r="P90">
        <f t="shared" si="9"/>
        <v>0</v>
      </c>
    </row>
    <row r="91" spans="3:16" x14ac:dyDescent="0.25">
      <c r="C91">
        <v>1956</v>
      </c>
      <c r="D91" t="s">
        <v>20</v>
      </c>
      <c r="E91">
        <v>80</v>
      </c>
      <c r="F91">
        <v>24.418092909535453</v>
      </c>
      <c r="K91">
        <v>80</v>
      </c>
      <c r="M91">
        <v>1.6359999999999999</v>
      </c>
      <c r="N91">
        <f t="shared" si="10"/>
        <v>24.418092909535453</v>
      </c>
      <c r="O91">
        <f t="shared" si="8"/>
        <v>0</v>
      </c>
      <c r="P91">
        <f t="shared" si="9"/>
        <v>0</v>
      </c>
    </row>
    <row r="92" spans="3:16" x14ac:dyDescent="0.25">
      <c r="C92">
        <v>1967</v>
      </c>
      <c r="D92" t="s">
        <v>21</v>
      </c>
      <c r="E92">
        <v>77.25</v>
      </c>
      <c r="F92">
        <v>24.283022308674244</v>
      </c>
      <c r="K92">
        <v>77.25</v>
      </c>
      <c r="M92">
        <v>1.6451</v>
      </c>
      <c r="N92">
        <f t="shared" si="10"/>
        <v>24.283022308674244</v>
      </c>
      <c r="O92">
        <f t="shared" ref="O92:O97" si="11">E92-K92</f>
        <v>0</v>
      </c>
      <c r="P92">
        <f t="shared" si="9"/>
        <v>0</v>
      </c>
    </row>
    <row r="93" spans="3:16" x14ac:dyDescent="0.25">
      <c r="C93">
        <v>1967</v>
      </c>
      <c r="D93" t="s">
        <v>21</v>
      </c>
      <c r="E93">
        <v>77.400000000000006</v>
      </c>
      <c r="F93">
        <v>24.296314316993065</v>
      </c>
      <c r="K93">
        <v>77.400000000000006</v>
      </c>
      <c r="M93">
        <v>1.6442000000000001</v>
      </c>
      <c r="N93">
        <f t="shared" si="10"/>
        <v>24.296314316993065</v>
      </c>
      <c r="O93">
        <f t="shared" si="11"/>
        <v>0</v>
      </c>
      <c r="P93">
        <f t="shared" si="9"/>
        <v>0</v>
      </c>
    </row>
    <row r="94" spans="3:16" x14ac:dyDescent="0.25">
      <c r="C94">
        <v>1967</v>
      </c>
      <c r="D94" t="s">
        <v>21</v>
      </c>
      <c r="E94">
        <v>77.45</v>
      </c>
      <c r="F94">
        <v>24.330348985930936</v>
      </c>
      <c r="K94">
        <v>77.45</v>
      </c>
      <c r="M94">
        <v>1.6418999999999999</v>
      </c>
      <c r="N94">
        <f t="shared" si="10"/>
        <v>24.330348985930936</v>
      </c>
      <c r="O94">
        <f t="shared" si="11"/>
        <v>0</v>
      </c>
      <c r="P94">
        <f t="shared" si="9"/>
        <v>0</v>
      </c>
    </row>
    <row r="95" spans="3:16" x14ac:dyDescent="0.25">
      <c r="C95">
        <v>1967</v>
      </c>
      <c r="D95" t="s">
        <v>21</v>
      </c>
      <c r="E95">
        <v>77.45</v>
      </c>
      <c r="F95">
        <v>24.30222654824188</v>
      </c>
      <c r="K95">
        <v>77.45</v>
      </c>
      <c r="M95">
        <v>1.6437999999999999</v>
      </c>
      <c r="N95">
        <f t="shared" si="10"/>
        <v>24.30222654824188</v>
      </c>
      <c r="O95">
        <f t="shared" si="11"/>
        <v>0</v>
      </c>
      <c r="P95">
        <f t="shared" si="9"/>
        <v>0</v>
      </c>
    </row>
    <row r="96" spans="3:16" x14ac:dyDescent="0.25">
      <c r="C96">
        <v>1967</v>
      </c>
      <c r="D96" t="s">
        <v>21</v>
      </c>
      <c r="E96">
        <v>78.8</v>
      </c>
      <c r="F96">
        <v>24.394235466536397</v>
      </c>
      <c r="K96">
        <v>78.8</v>
      </c>
      <c r="M96">
        <v>1.6375999999999999</v>
      </c>
      <c r="N96">
        <f t="shared" si="10"/>
        <v>24.394235466536397</v>
      </c>
      <c r="O96">
        <f t="shared" si="11"/>
        <v>0</v>
      </c>
      <c r="P96">
        <f t="shared" si="9"/>
        <v>0</v>
      </c>
    </row>
    <row r="97" spans="2:16" x14ac:dyDescent="0.25">
      <c r="C97">
        <v>1967</v>
      </c>
      <c r="D97" t="s">
        <v>21</v>
      </c>
      <c r="E97">
        <v>81.7</v>
      </c>
      <c r="F97">
        <v>24.532056005895356</v>
      </c>
      <c r="K97">
        <v>81.7</v>
      </c>
      <c r="M97">
        <v>1.6284000000000001</v>
      </c>
      <c r="N97">
        <f t="shared" si="10"/>
        <v>24.532056005895356</v>
      </c>
      <c r="O97">
        <f t="shared" si="11"/>
        <v>0</v>
      </c>
      <c r="P97">
        <f t="shared" si="9"/>
        <v>0</v>
      </c>
    </row>
    <row r="98" spans="2:16" x14ac:dyDescent="0.25">
      <c r="C98">
        <v>1924</v>
      </c>
      <c r="D98" t="s">
        <v>25</v>
      </c>
      <c r="E98">
        <v>40</v>
      </c>
      <c r="F98">
        <v>23.971141518707999</v>
      </c>
      <c r="H98">
        <v>5.42</v>
      </c>
      <c r="I98">
        <f>H98^3</f>
        <v>159.220088</v>
      </c>
      <c r="N98">
        <f>I98*10^(-30)/4*6.02214*10^23*10^6</f>
        <v>23.971141518707999</v>
      </c>
      <c r="O98">
        <f t="shared" ref="O98:O107" si="12">E98-K98</f>
        <v>40</v>
      </c>
      <c r="P98">
        <f t="shared" ref="P98:P107" si="13">F98-N98</f>
        <v>0</v>
      </c>
    </row>
    <row r="99" spans="2:16" x14ac:dyDescent="0.25">
      <c r="B99" t="s">
        <v>26</v>
      </c>
      <c r="C99">
        <v>1957</v>
      </c>
      <c r="D99" t="s">
        <v>20</v>
      </c>
      <c r="E99">
        <v>10</v>
      </c>
      <c r="F99">
        <v>22.58</v>
      </c>
      <c r="K99">
        <v>10</v>
      </c>
      <c r="N99">
        <v>22.58</v>
      </c>
      <c r="O99">
        <f t="shared" si="12"/>
        <v>0</v>
      </c>
      <c r="P99">
        <f t="shared" si="13"/>
        <v>0</v>
      </c>
    </row>
    <row r="100" spans="2:16" x14ac:dyDescent="0.25">
      <c r="C100">
        <v>1957</v>
      </c>
      <c r="D100" t="s">
        <v>20</v>
      </c>
      <c r="E100">
        <v>20</v>
      </c>
      <c r="F100">
        <v>22.64</v>
      </c>
      <c r="K100">
        <v>20</v>
      </c>
      <c r="N100">
        <v>22.64</v>
      </c>
      <c r="O100">
        <f t="shared" si="12"/>
        <v>0</v>
      </c>
      <c r="P100">
        <f t="shared" si="13"/>
        <v>0</v>
      </c>
    </row>
    <row r="101" spans="2:16" x14ac:dyDescent="0.25">
      <c r="C101">
        <v>1957</v>
      </c>
      <c r="D101" t="s">
        <v>20</v>
      </c>
      <c r="E101">
        <v>30</v>
      </c>
      <c r="F101">
        <v>22.79</v>
      </c>
      <c r="K101">
        <v>30</v>
      </c>
      <c r="N101">
        <v>22.79</v>
      </c>
      <c r="O101">
        <f t="shared" si="12"/>
        <v>0</v>
      </c>
      <c r="P101">
        <f t="shared" si="13"/>
        <v>0</v>
      </c>
    </row>
    <row r="102" spans="2:16" x14ac:dyDescent="0.25">
      <c r="C102">
        <v>1957</v>
      </c>
      <c r="D102" t="s">
        <v>20</v>
      </c>
      <c r="E102">
        <v>40</v>
      </c>
      <c r="F102">
        <v>23.01</v>
      </c>
      <c r="K102">
        <v>40</v>
      </c>
      <c r="N102">
        <v>23.01</v>
      </c>
      <c r="O102">
        <f t="shared" si="12"/>
        <v>0</v>
      </c>
      <c r="P102">
        <f t="shared" si="13"/>
        <v>0</v>
      </c>
    </row>
    <row r="103" spans="2:16" x14ac:dyDescent="0.25">
      <c r="C103">
        <v>1957</v>
      </c>
      <c r="D103" t="s">
        <v>20</v>
      </c>
      <c r="E103">
        <v>50</v>
      </c>
      <c r="F103">
        <v>23.3</v>
      </c>
      <c r="K103">
        <v>50</v>
      </c>
      <c r="N103">
        <v>23.3</v>
      </c>
      <c r="O103">
        <f t="shared" si="12"/>
        <v>0</v>
      </c>
      <c r="P103">
        <f t="shared" si="13"/>
        <v>0</v>
      </c>
    </row>
    <row r="104" spans="2:16" x14ac:dyDescent="0.25">
      <c r="C104">
        <v>1957</v>
      </c>
      <c r="D104" t="s">
        <v>20</v>
      </c>
      <c r="E104">
        <v>60</v>
      </c>
      <c r="F104">
        <v>23.65</v>
      </c>
      <c r="K104">
        <v>60</v>
      </c>
      <c r="N104">
        <v>23.65</v>
      </c>
      <c r="O104">
        <f t="shared" si="12"/>
        <v>0</v>
      </c>
      <c r="P104">
        <f t="shared" si="13"/>
        <v>0</v>
      </c>
    </row>
    <row r="105" spans="2:16" x14ac:dyDescent="0.25">
      <c r="C105">
        <v>1957</v>
      </c>
      <c r="D105" t="s">
        <v>20</v>
      </c>
      <c r="E105">
        <v>70</v>
      </c>
      <c r="F105">
        <v>24</v>
      </c>
      <c r="K105">
        <v>70</v>
      </c>
      <c r="N105">
        <v>24</v>
      </c>
      <c r="O105">
        <f t="shared" si="12"/>
        <v>0</v>
      </c>
      <c r="P105">
        <f t="shared" si="13"/>
        <v>0</v>
      </c>
    </row>
    <row r="106" spans="2:16" x14ac:dyDescent="0.25">
      <c r="C106">
        <v>1957</v>
      </c>
      <c r="D106" t="s">
        <v>20</v>
      </c>
      <c r="E106">
        <v>80</v>
      </c>
      <c r="F106">
        <v>24.42</v>
      </c>
      <c r="K106">
        <v>80</v>
      </c>
      <c r="N106">
        <v>24.42</v>
      </c>
      <c r="O106">
        <f t="shared" si="12"/>
        <v>0</v>
      </c>
      <c r="P106">
        <f t="shared" si="13"/>
        <v>0</v>
      </c>
    </row>
    <row r="107" spans="2:16" x14ac:dyDescent="0.25">
      <c r="B107" t="s">
        <v>26</v>
      </c>
      <c r="C107">
        <v>1957</v>
      </c>
      <c r="D107" t="s">
        <v>20</v>
      </c>
      <c r="E107">
        <v>83.805999999999997</v>
      </c>
      <c r="F107">
        <v>24.61</v>
      </c>
      <c r="K107">
        <v>83.805999999999997</v>
      </c>
      <c r="N107">
        <v>24.61</v>
      </c>
      <c r="O107">
        <f t="shared" si="12"/>
        <v>0</v>
      </c>
      <c r="P107">
        <f t="shared" si="13"/>
        <v>0</v>
      </c>
    </row>
    <row r="108" spans="2:16" x14ac:dyDescent="0.25">
      <c r="C108">
        <v>1964</v>
      </c>
      <c r="D108" t="s">
        <v>27</v>
      </c>
      <c r="E108">
        <v>4.2</v>
      </c>
      <c r="F108">
        <v>22.563995272317719</v>
      </c>
      <c r="H108">
        <v>5.3117999999999999</v>
      </c>
      <c r="I108">
        <f t="shared" ref="I108:I122" si="14">H108^3</f>
        <v>149.87360155903198</v>
      </c>
      <c r="K108">
        <v>4.2</v>
      </c>
      <c r="N108">
        <f>I108*10^(-30)/4*6.02214*10^23*10^6</f>
        <v>22.563995272317719</v>
      </c>
    </row>
    <row r="109" spans="2:16" x14ac:dyDescent="0.25">
      <c r="C109">
        <v>1964</v>
      </c>
      <c r="D109" t="s">
        <v>27</v>
      </c>
      <c r="E109">
        <v>15</v>
      </c>
      <c r="F109">
        <v>22.563995272317719</v>
      </c>
      <c r="H109">
        <v>5.3117999999999999</v>
      </c>
      <c r="I109">
        <f t="shared" si="14"/>
        <v>149.87360155903198</v>
      </c>
      <c r="K109">
        <v>15</v>
      </c>
      <c r="N109">
        <f t="shared" ref="N109:N122" si="15">I109*10^(-30)/4*6.02214*10^23*10^6</f>
        <v>22.563995272317719</v>
      </c>
    </row>
    <row r="110" spans="2:16" x14ac:dyDescent="0.25">
      <c r="C110">
        <v>1964</v>
      </c>
      <c r="D110" t="s">
        <v>27</v>
      </c>
      <c r="E110">
        <v>21</v>
      </c>
      <c r="F110">
        <v>22.646930727108337</v>
      </c>
      <c r="H110">
        <v>5.3182999999999998</v>
      </c>
      <c r="I110">
        <f t="shared" si="14"/>
        <v>150.42447187948699</v>
      </c>
      <c r="K110">
        <v>21</v>
      </c>
      <c r="N110">
        <f t="shared" si="15"/>
        <v>22.646930727108337</v>
      </c>
    </row>
    <row r="111" spans="2:16" x14ac:dyDescent="0.25">
      <c r="C111">
        <v>1964</v>
      </c>
      <c r="D111" t="s">
        <v>27</v>
      </c>
      <c r="E111">
        <v>21</v>
      </c>
      <c r="F111">
        <v>22.657152190751987</v>
      </c>
      <c r="H111">
        <v>5.3190999999999997</v>
      </c>
      <c r="I111">
        <f t="shared" si="14"/>
        <v>150.49236444687097</v>
      </c>
      <c r="K111">
        <v>21</v>
      </c>
      <c r="N111">
        <f t="shared" si="15"/>
        <v>22.657152190751987</v>
      </c>
    </row>
    <row r="112" spans="2:16" x14ac:dyDescent="0.25">
      <c r="C112">
        <v>1964</v>
      </c>
      <c r="D112" t="s">
        <v>27</v>
      </c>
      <c r="E112">
        <v>25</v>
      </c>
      <c r="F112">
        <v>22.701907256842546</v>
      </c>
      <c r="H112">
        <v>5.3226000000000004</v>
      </c>
      <c r="I112">
        <f t="shared" si="14"/>
        <v>150.78963462717604</v>
      </c>
      <c r="K112">
        <v>25</v>
      </c>
      <c r="N112">
        <f t="shared" si="15"/>
        <v>22.701907256842546</v>
      </c>
    </row>
    <row r="113" spans="2:18" x14ac:dyDescent="0.25">
      <c r="C113">
        <v>1964</v>
      </c>
      <c r="D113" t="s">
        <v>27</v>
      </c>
      <c r="E113">
        <v>28</v>
      </c>
      <c r="F113">
        <v>22.762099574459231</v>
      </c>
      <c r="H113">
        <v>5.3273000000000001</v>
      </c>
      <c r="I113">
        <f t="shared" si="14"/>
        <v>151.18944145741702</v>
      </c>
      <c r="K113">
        <v>28</v>
      </c>
      <c r="N113">
        <f t="shared" si="15"/>
        <v>22.762099574459231</v>
      </c>
    </row>
    <row r="114" spans="2:18" x14ac:dyDescent="0.25">
      <c r="C114">
        <v>1964</v>
      </c>
      <c r="D114" t="s">
        <v>27</v>
      </c>
      <c r="E114">
        <v>35</v>
      </c>
      <c r="F114">
        <v>22.894382275667951</v>
      </c>
      <c r="H114">
        <v>5.3376000000000001</v>
      </c>
      <c r="I114">
        <f t="shared" si="14"/>
        <v>152.06808394137602</v>
      </c>
      <c r="K114">
        <v>35</v>
      </c>
      <c r="N114">
        <f t="shared" si="15"/>
        <v>22.894382275667951</v>
      </c>
    </row>
    <row r="115" spans="2:18" x14ac:dyDescent="0.25">
      <c r="C115">
        <v>1964</v>
      </c>
      <c r="D115" t="s">
        <v>27</v>
      </c>
      <c r="E115">
        <v>50</v>
      </c>
      <c r="F115">
        <v>23.315137196807058</v>
      </c>
      <c r="H115">
        <v>5.3700999999999999</v>
      </c>
      <c r="I115">
        <f t="shared" si="14"/>
        <v>154.86280423110099</v>
      </c>
      <c r="K115">
        <v>50</v>
      </c>
      <c r="N115">
        <f t="shared" si="15"/>
        <v>23.315137196807058</v>
      </c>
    </row>
    <row r="116" spans="2:18" x14ac:dyDescent="0.25">
      <c r="C116">
        <v>1964</v>
      </c>
      <c r="D116" t="s">
        <v>27</v>
      </c>
      <c r="E116">
        <v>61</v>
      </c>
      <c r="F116">
        <v>23.640965178448305</v>
      </c>
      <c r="H116">
        <v>5.3949999999999996</v>
      </c>
      <c r="I116">
        <f t="shared" si="14"/>
        <v>157.02700487499996</v>
      </c>
      <c r="K116">
        <v>61</v>
      </c>
      <c r="N116">
        <f t="shared" si="15"/>
        <v>23.640965178448305</v>
      </c>
    </row>
    <row r="117" spans="2:18" x14ac:dyDescent="0.25">
      <c r="C117">
        <v>1964</v>
      </c>
      <c r="D117" t="s">
        <v>27</v>
      </c>
      <c r="E117">
        <v>63</v>
      </c>
      <c r="F117">
        <v>23.717294221159772</v>
      </c>
      <c r="H117">
        <v>5.4008000000000003</v>
      </c>
      <c r="I117">
        <f t="shared" si="14"/>
        <v>157.53399436851203</v>
      </c>
      <c r="K117">
        <v>63</v>
      </c>
      <c r="N117">
        <f t="shared" si="15"/>
        <v>23.717294221159772</v>
      </c>
    </row>
    <row r="118" spans="2:18" x14ac:dyDescent="0.25">
      <c r="C118">
        <v>1964</v>
      </c>
      <c r="D118" t="s">
        <v>27</v>
      </c>
      <c r="E118">
        <v>63.7</v>
      </c>
      <c r="F118">
        <v>23.729153087659427</v>
      </c>
      <c r="H118">
        <v>5.4016999999999999</v>
      </c>
      <c r="I118">
        <f t="shared" si="14"/>
        <v>157.612762822913</v>
      </c>
      <c r="K118">
        <v>63.7</v>
      </c>
      <c r="N118">
        <f t="shared" si="15"/>
        <v>23.729153087659427</v>
      </c>
    </row>
    <row r="119" spans="2:18" x14ac:dyDescent="0.25">
      <c r="C119">
        <v>1964</v>
      </c>
      <c r="D119" t="s">
        <v>27</v>
      </c>
      <c r="E119">
        <v>64</v>
      </c>
      <c r="F119">
        <v>23.746289539305234</v>
      </c>
      <c r="H119">
        <v>5.4029999999999996</v>
      </c>
      <c r="I119">
        <f t="shared" si="14"/>
        <v>157.72658582699995</v>
      </c>
      <c r="K119">
        <v>64</v>
      </c>
      <c r="N119">
        <f t="shared" si="15"/>
        <v>23.746289539305234</v>
      </c>
    </row>
    <row r="120" spans="2:18" x14ac:dyDescent="0.25">
      <c r="C120">
        <v>1964</v>
      </c>
      <c r="D120" t="s">
        <v>27</v>
      </c>
      <c r="E120">
        <v>64</v>
      </c>
      <c r="F120">
        <v>23.75420145268065</v>
      </c>
      <c r="H120">
        <v>5.4036</v>
      </c>
      <c r="I120">
        <f t="shared" si="14"/>
        <v>157.77913799865598</v>
      </c>
      <c r="K120">
        <v>64</v>
      </c>
      <c r="N120">
        <f t="shared" si="15"/>
        <v>23.75420145268065</v>
      </c>
    </row>
    <row r="121" spans="2:18" x14ac:dyDescent="0.25">
      <c r="C121">
        <v>1964</v>
      </c>
      <c r="D121" t="s">
        <v>27</v>
      </c>
      <c r="E121">
        <v>81</v>
      </c>
      <c r="F121">
        <v>24.478874753213294</v>
      </c>
      <c r="H121">
        <v>5.4580000000000002</v>
      </c>
      <c r="I121">
        <f t="shared" si="14"/>
        <v>162.59253191200003</v>
      </c>
      <c r="K121">
        <v>81</v>
      </c>
      <c r="N121">
        <f t="shared" si="15"/>
        <v>24.478874753213294</v>
      </c>
    </row>
    <row r="122" spans="2:18" x14ac:dyDescent="0.25">
      <c r="C122">
        <v>1967</v>
      </c>
      <c r="D122" t="s">
        <v>28</v>
      </c>
      <c r="E122">
        <v>4.25</v>
      </c>
      <c r="F122">
        <v>22.555840286943091</v>
      </c>
      <c r="H122">
        <v>5.3111600000000001</v>
      </c>
      <c r="I122">
        <f t="shared" si="14"/>
        <v>149.81943486496891</v>
      </c>
      <c r="K122">
        <v>4.25</v>
      </c>
      <c r="N122">
        <f t="shared" si="15"/>
        <v>22.555840286943091</v>
      </c>
    </row>
    <row r="123" spans="2:18" x14ac:dyDescent="0.25">
      <c r="B123" t="s">
        <v>30</v>
      </c>
      <c r="C123">
        <v>1940</v>
      </c>
      <c r="D123" t="s">
        <v>29</v>
      </c>
      <c r="E123">
        <v>83.805999999999997</v>
      </c>
      <c r="F123">
        <v>24.61</v>
      </c>
    </row>
    <row r="124" spans="2:18" x14ac:dyDescent="0.25">
      <c r="C124">
        <v>1925</v>
      </c>
      <c r="D124" t="s">
        <v>57</v>
      </c>
      <c r="E124">
        <v>20</v>
      </c>
      <c r="F124">
        <v>23.778571428571428</v>
      </c>
      <c r="G124">
        <v>1680</v>
      </c>
      <c r="J124" t="s">
        <v>73</v>
      </c>
      <c r="M124">
        <v>1.68</v>
      </c>
      <c r="N124">
        <f t="shared" ref="N124" si="16">$N$2/M124</f>
        <v>23.778571428571428</v>
      </c>
      <c r="Q124" t="s">
        <v>37</v>
      </c>
      <c r="R124" t="s">
        <v>38</v>
      </c>
    </row>
    <row r="125" spans="2:18" x14ac:dyDescent="0.25">
      <c r="C125">
        <v>1955</v>
      </c>
      <c r="D125" t="s">
        <v>72</v>
      </c>
      <c r="E125">
        <v>65</v>
      </c>
      <c r="J125">
        <v>1.0999999999999999E-2</v>
      </c>
      <c r="Q125">
        <v>200</v>
      </c>
      <c r="R125">
        <f>0.0980665*Q125</f>
        <v>19.613299999999999</v>
      </c>
    </row>
    <row r="126" spans="2:18" x14ac:dyDescent="0.25">
      <c r="C126">
        <v>1955</v>
      </c>
      <c r="D126" t="s">
        <v>72</v>
      </c>
      <c r="E126">
        <v>65</v>
      </c>
      <c r="J126">
        <v>2.1000000000000001E-2</v>
      </c>
      <c r="Q126">
        <v>400</v>
      </c>
      <c r="R126">
        <f t="shared" ref="R126:R138" si="17">0.0980665*Q126</f>
        <v>39.226599999999998</v>
      </c>
    </row>
    <row r="127" spans="2:18" x14ac:dyDescent="0.25">
      <c r="C127">
        <v>1955</v>
      </c>
      <c r="D127" t="s">
        <v>72</v>
      </c>
      <c r="E127">
        <v>65</v>
      </c>
      <c r="J127">
        <v>0.03</v>
      </c>
      <c r="Q127">
        <v>600</v>
      </c>
      <c r="R127">
        <f t="shared" si="17"/>
        <v>58.8399</v>
      </c>
    </row>
    <row r="128" spans="2:18" x14ac:dyDescent="0.25">
      <c r="C128">
        <v>1955</v>
      </c>
      <c r="D128" t="s">
        <v>72</v>
      </c>
      <c r="E128">
        <v>65</v>
      </c>
      <c r="J128">
        <v>4.7E-2</v>
      </c>
      <c r="Q128">
        <v>1000</v>
      </c>
      <c r="R128">
        <f t="shared" si="17"/>
        <v>98.066500000000005</v>
      </c>
    </row>
    <row r="129" spans="3:18" x14ac:dyDescent="0.25">
      <c r="C129">
        <v>1955</v>
      </c>
      <c r="D129" t="s">
        <v>72</v>
      </c>
      <c r="E129">
        <v>65</v>
      </c>
      <c r="J129">
        <v>0.08</v>
      </c>
      <c r="Q129">
        <v>2000</v>
      </c>
      <c r="R129">
        <f t="shared" si="17"/>
        <v>196.13300000000001</v>
      </c>
    </row>
    <row r="130" spans="3:18" x14ac:dyDescent="0.25">
      <c r="C130">
        <v>1955</v>
      </c>
      <c r="D130" t="s">
        <v>72</v>
      </c>
      <c r="E130">
        <v>65</v>
      </c>
      <c r="J130">
        <v>0.105</v>
      </c>
      <c r="Q130">
        <v>3000</v>
      </c>
      <c r="R130">
        <f t="shared" si="17"/>
        <v>294.1995</v>
      </c>
    </row>
    <row r="131" spans="3:18" x14ac:dyDescent="0.25">
      <c r="C131">
        <v>1955</v>
      </c>
      <c r="D131" t="s">
        <v>72</v>
      </c>
      <c r="E131">
        <v>65</v>
      </c>
      <c r="J131">
        <v>0.124</v>
      </c>
      <c r="Q131">
        <v>4000</v>
      </c>
      <c r="R131">
        <f t="shared" si="17"/>
        <v>392.26600000000002</v>
      </c>
    </row>
    <row r="132" spans="3:18" x14ac:dyDescent="0.25">
      <c r="C132">
        <v>1955</v>
      </c>
      <c r="D132" t="s">
        <v>72</v>
      </c>
      <c r="E132">
        <v>75</v>
      </c>
      <c r="J132">
        <v>1.7000000000000001E-2</v>
      </c>
      <c r="Q132">
        <v>200</v>
      </c>
      <c r="R132">
        <f t="shared" si="17"/>
        <v>19.613299999999999</v>
      </c>
    </row>
    <row r="133" spans="3:18" x14ac:dyDescent="0.25">
      <c r="C133">
        <v>1955</v>
      </c>
      <c r="D133" t="s">
        <v>72</v>
      </c>
      <c r="E133">
        <v>75</v>
      </c>
      <c r="J133">
        <v>0.03</v>
      </c>
      <c r="Q133">
        <v>400</v>
      </c>
      <c r="R133">
        <f t="shared" si="17"/>
        <v>39.226599999999998</v>
      </c>
    </row>
    <row r="134" spans="3:18" x14ac:dyDescent="0.25">
      <c r="C134">
        <v>1955</v>
      </c>
      <c r="D134" t="s">
        <v>72</v>
      </c>
      <c r="E134">
        <v>75</v>
      </c>
      <c r="J134">
        <v>4.1000000000000002E-2</v>
      </c>
      <c r="Q134">
        <v>600</v>
      </c>
      <c r="R134">
        <f t="shared" si="17"/>
        <v>58.8399</v>
      </c>
    </row>
    <row r="135" spans="3:18" x14ac:dyDescent="0.25">
      <c r="C135">
        <v>1955</v>
      </c>
      <c r="D135" t="s">
        <v>72</v>
      </c>
      <c r="E135">
        <v>75</v>
      </c>
      <c r="J135">
        <v>5.8999999999999997E-2</v>
      </c>
      <c r="Q135">
        <v>1000</v>
      </c>
      <c r="R135">
        <f t="shared" si="17"/>
        <v>98.066500000000005</v>
      </c>
    </row>
    <row r="136" spans="3:18" x14ac:dyDescent="0.25">
      <c r="C136">
        <v>1955</v>
      </c>
      <c r="D136" t="s">
        <v>72</v>
      </c>
      <c r="E136">
        <v>75</v>
      </c>
      <c r="J136">
        <v>9.2999999999999999E-2</v>
      </c>
      <c r="Q136">
        <v>2000</v>
      </c>
      <c r="R136">
        <f t="shared" si="17"/>
        <v>196.13300000000001</v>
      </c>
    </row>
    <row r="137" spans="3:18" x14ac:dyDescent="0.25">
      <c r="C137">
        <v>1955</v>
      </c>
      <c r="D137" t="s">
        <v>72</v>
      </c>
      <c r="E137">
        <v>75</v>
      </c>
      <c r="J137">
        <v>0.11899999999999999</v>
      </c>
      <c r="Q137">
        <v>3000</v>
      </c>
      <c r="R137">
        <f t="shared" si="17"/>
        <v>294.1995</v>
      </c>
    </row>
    <row r="138" spans="3:18" x14ac:dyDescent="0.25">
      <c r="C138">
        <v>1955</v>
      </c>
      <c r="D138" t="s">
        <v>72</v>
      </c>
      <c r="E138">
        <v>75</v>
      </c>
      <c r="J138">
        <v>0.14000000000000001</v>
      </c>
      <c r="Q138">
        <v>4000</v>
      </c>
      <c r="R138">
        <f t="shared" si="17"/>
        <v>392.26600000000002</v>
      </c>
    </row>
    <row r="139" spans="3:18" x14ac:dyDescent="0.25">
      <c r="C139">
        <v>1955</v>
      </c>
      <c r="D139" t="s">
        <v>87</v>
      </c>
      <c r="E139">
        <v>0</v>
      </c>
      <c r="F139">
        <v>23.821109123434706</v>
      </c>
      <c r="M139">
        <v>1.677</v>
      </c>
      <c r="N139">
        <f t="shared" ref="N139:N153" si="18">$N$2/M139</f>
        <v>23.821109123434706</v>
      </c>
    </row>
    <row r="140" spans="3:18" x14ac:dyDescent="0.25">
      <c r="C140">
        <v>1955</v>
      </c>
      <c r="D140" t="s">
        <v>87</v>
      </c>
      <c r="E140">
        <v>30</v>
      </c>
      <c r="F140">
        <v>24.00721153846154</v>
      </c>
      <c r="M140">
        <v>1.6639999999999999</v>
      </c>
      <c r="N140">
        <f t="shared" si="18"/>
        <v>24.00721153846154</v>
      </c>
    </row>
    <row r="141" spans="3:18" x14ac:dyDescent="0.25">
      <c r="C141">
        <v>1955</v>
      </c>
      <c r="D141" t="s">
        <v>87</v>
      </c>
      <c r="E141">
        <v>60</v>
      </c>
      <c r="F141">
        <v>24.418092909535453</v>
      </c>
      <c r="M141">
        <v>1.6359999999999999</v>
      </c>
      <c r="N141">
        <f t="shared" si="18"/>
        <v>24.418092909535453</v>
      </c>
    </row>
    <row r="142" spans="3:18" x14ac:dyDescent="0.25">
      <c r="C142">
        <v>1955</v>
      </c>
      <c r="D142" t="s">
        <v>87</v>
      </c>
      <c r="E142">
        <v>70</v>
      </c>
      <c r="F142">
        <v>24.583384615384617</v>
      </c>
      <c r="M142">
        <v>1.625</v>
      </c>
      <c r="N142">
        <f t="shared" si="18"/>
        <v>24.583384615384617</v>
      </c>
    </row>
    <row r="143" spans="3:18" x14ac:dyDescent="0.25">
      <c r="C143">
        <v>1955</v>
      </c>
      <c r="D143" t="s">
        <v>87</v>
      </c>
      <c r="E143">
        <v>80</v>
      </c>
      <c r="F143">
        <v>24.781637717121587</v>
      </c>
      <c r="M143">
        <v>1.6120000000000001</v>
      </c>
      <c r="N143">
        <f t="shared" si="18"/>
        <v>24.781637717121587</v>
      </c>
    </row>
    <row r="144" spans="3:18" x14ac:dyDescent="0.25">
      <c r="C144">
        <v>1955</v>
      </c>
      <c r="D144" t="s">
        <v>87</v>
      </c>
      <c r="E144">
        <v>83.805999999999997</v>
      </c>
      <c r="F144">
        <v>24.858742999377721</v>
      </c>
      <c r="M144">
        <v>1.607</v>
      </c>
      <c r="N144">
        <f t="shared" si="18"/>
        <v>24.858742999377721</v>
      </c>
    </row>
    <row r="145" spans="3:14" x14ac:dyDescent="0.25">
      <c r="C145">
        <v>1961</v>
      </c>
      <c r="D145" t="s">
        <v>88</v>
      </c>
      <c r="E145">
        <v>0</v>
      </c>
      <c r="F145">
        <v>22.493243243243242</v>
      </c>
      <c r="M145">
        <v>1.776</v>
      </c>
      <c r="N145">
        <f t="shared" si="18"/>
        <v>22.493243243243242</v>
      </c>
    </row>
    <row r="146" spans="3:14" x14ac:dyDescent="0.25">
      <c r="C146">
        <v>1961</v>
      </c>
      <c r="D146" t="s">
        <v>88</v>
      </c>
      <c r="E146">
        <v>5</v>
      </c>
      <c r="F146">
        <v>22.493243243243242</v>
      </c>
      <c r="M146">
        <v>1.776</v>
      </c>
      <c r="N146">
        <f t="shared" si="18"/>
        <v>22.493243243243242</v>
      </c>
    </row>
    <row r="147" spans="3:14" x14ac:dyDescent="0.25">
      <c r="C147">
        <v>1961</v>
      </c>
      <c r="D147" t="s">
        <v>88</v>
      </c>
      <c r="E147">
        <v>10</v>
      </c>
      <c r="F147">
        <v>22.505915492957747</v>
      </c>
      <c r="M147">
        <v>1.7749999999999999</v>
      </c>
      <c r="N147">
        <f t="shared" si="18"/>
        <v>22.505915492957747</v>
      </c>
    </row>
    <row r="148" spans="3:14" x14ac:dyDescent="0.25">
      <c r="C148">
        <v>1961</v>
      </c>
      <c r="D148" t="s">
        <v>88</v>
      </c>
      <c r="E148">
        <v>15</v>
      </c>
      <c r="F148">
        <v>22.531302876480542</v>
      </c>
      <c r="M148">
        <v>1.7729999999999999</v>
      </c>
      <c r="N148">
        <f t="shared" si="18"/>
        <v>22.531302876480542</v>
      </c>
    </row>
    <row r="149" spans="3:14" x14ac:dyDescent="0.25">
      <c r="C149">
        <v>1961</v>
      </c>
      <c r="D149" t="s">
        <v>88</v>
      </c>
      <c r="E149">
        <v>20</v>
      </c>
      <c r="F149">
        <v>22.595022624434389</v>
      </c>
      <c r="M149">
        <v>1.768</v>
      </c>
      <c r="N149">
        <f t="shared" si="18"/>
        <v>22.595022624434389</v>
      </c>
    </row>
    <row r="150" spans="3:14" x14ac:dyDescent="0.25">
      <c r="C150">
        <v>1961</v>
      </c>
      <c r="D150" t="s">
        <v>88</v>
      </c>
      <c r="E150">
        <v>25</v>
      </c>
      <c r="F150">
        <v>22.671963677639045</v>
      </c>
      <c r="M150">
        <v>1.762</v>
      </c>
      <c r="N150">
        <f t="shared" si="18"/>
        <v>22.671963677639045</v>
      </c>
    </row>
    <row r="151" spans="3:14" x14ac:dyDescent="0.25">
      <c r="C151">
        <v>1961</v>
      </c>
      <c r="D151" t="s">
        <v>88</v>
      </c>
      <c r="E151">
        <v>30</v>
      </c>
      <c r="F151">
        <v>22.762393162393163</v>
      </c>
      <c r="M151">
        <v>1.7549999999999999</v>
      </c>
      <c r="N151">
        <f t="shared" si="18"/>
        <v>22.762393162393163</v>
      </c>
    </row>
    <row r="152" spans="3:14" x14ac:dyDescent="0.25">
      <c r="C152">
        <v>1961</v>
      </c>
      <c r="D152" t="s">
        <v>88</v>
      </c>
      <c r="E152">
        <v>40</v>
      </c>
      <c r="F152">
        <v>23.011520737327189</v>
      </c>
      <c r="M152">
        <v>1.736</v>
      </c>
      <c r="N152">
        <f t="shared" si="18"/>
        <v>23.011520737327189</v>
      </c>
    </row>
    <row r="153" spans="3:14" x14ac:dyDescent="0.25">
      <c r="C153">
        <v>1961</v>
      </c>
      <c r="D153" t="s">
        <v>88</v>
      </c>
      <c r="E153">
        <v>50</v>
      </c>
      <c r="F153">
        <v>23.293294460641398</v>
      </c>
      <c r="M153">
        <v>1.7150000000000001</v>
      </c>
      <c r="N153">
        <f t="shared" si="18"/>
        <v>23.293294460641398</v>
      </c>
    </row>
    <row r="154" spans="3:14" x14ac:dyDescent="0.25">
      <c r="C154">
        <v>2023</v>
      </c>
      <c r="D154" t="s">
        <v>19</v>
      </c>
      <c r="E154">
        <v>7.9555999999999996</v>
      </c>
      <c r="F154">
        <v>22.539420159999999</v>
      </c>
    </row>
    <row r="155" spans="3:14" x14ac:dyDescent="0.25">
      <c r="C155">
        <v>2023</v>
      </c>
      <c r="D155" t="s">
        <v>19</v>
      </c>
      <c r="E155">
        <v>9.9124999999999996</v>
      </c>
      <c r="F155">
        <v>22.54871648</v>
      </c>
    </row>
    <row r="156" spans="3:14" x14ac:dyDescent="0.25">
      <c r="C156">
        <v>2023</v>
      </c>
      <c r="D156" t="s">
        <v>19</v>
      </c>
      <c r="E156">
        <v>12.0296</v>
      </c>
      <c r="F156">
        <v>22.554066219999999</v>
      </c>
    </row>
    <row r="157" spans="3:14" x14ac:dyDescent="0.25">
      <c r="C157">
        <v>2023</v>
      </c>
      <c r="D157" t="s">
        <v>19</v>
      </c>
      <c r="E157">
        <v>14.0085</v>
      </c>
      <c r="F157">
        <v>22.565277909999999</v>
      </c>
    </row>
    <row r="158" spans="3:14" x14ac:dyDescent="0.25">
      <c r="C158">
        <v>2023</v>
      </c>
      <c r="D158" t="s">
        <v>19</v>
      </c>
      <c r="E158">
        <v>15.967499999999999</v>
      </c>
      <c r="F158">
        <v>22.584269819999999</v>
      </c>
    </row>
    <row r="159" spans="3:14" x14ac:dyDescent="0.25">
      <c r="C159">
        <v>2023</v>
      </c>
      <c r="D159" t="s">
        <v>19</v>
      </c>
      <c r="E159">
        <v>17.964200000000002</v>
      </c>
      <c r="F159">
        <v>22.607737620000002</v>
      </c>
    </row>
    <row r="160" spans="3:14" x14ac:dyDescent="0.25">
      <c r="C160">
        <v>2023</v>
      </c>
      <c r="D160" t="s">
        <v>19</v>
      </c>
      <c r="E160">
        <v>20.015999999999998</v>
      </c>
      <c r="F160">
        <v>22.631093979999999</v>
      </c>
    </row>
    <row r="161" spans="3:6" x14ac:dyDescent="0.25">
      <c r="C161">
        <v>2023</v>
      </c>
      <c r="D161" t="s">
        <v>19</v>
      </c>
      <c r="E161">
        <v>22.0107</v>
      </c>
      <c r="F161">
        <v>22.655233020000001</v>
      </c>
    </row>
    <row r="162" spans="3:6" x14ac:dyDescent="0.25">
      <c r="C162">
        <v>2023</v>
      </c>
      <c r="D162" t="s">
        <v>19</v>
      </c>
      <c r="E162">
        <v>24.007300000000001</v>
      </c>
      <c r="F162">
        <v>22.684375970000001</v>
      </c>
    </row>
    <row r="163" spans="3:6" x14ac:dyDescent="0.25">
      <c r="C163">
        <v>2023</v>
      </c>
      <c r="D163" t="s">
        <v>19</v>
      </c>
      <c r="E163">
        <v>26.003499999999999</v>
      </c>
      <c r="F163">
        <v>22.716999640000001</v>
      </c>
    </row>
    <row r="164" spans="3:6" x14ac:dyDescent="0.25">
      <c r="C164">
        <v>2023</v>
      </c>
      <c r="D164" t="s">
        <v>19</v>
      </c>
      <c r="E164">
        <v>28.0044</v>
      </c>
      <c r="F164">
        <v>22.745939310000001</v>
      </c>
    </row>
    <row r="165" spans="3:6" x14ac:dyDescent="0.25">
      <c r="C165">
        <v>2023</v>
      </c>
      <c r="D165" t="s">
        <v>19</v>
      </c>
      <c r="E165">
        <v>30.009</v>
      </c>
      <c r="F165">
        <v>22.781571360000001</v>
      </c>
    </row>
    <row r="166" spans="3:6" x14ac:dyDescent="0.25">
      <c r="C166">
        <v>2023</v>
      </c>
      <c r="D166" t="s">
        <v>19</v>
      </c>
      <c r="E166">
        <v>32.0032</v>
      </c>
      <c r="F166">
        <v>22.819679780000001</v>
      </c>
    </row>
    <row r="167" spans="3:6" x14ac:dyDescent="0.25">
      <c r="C167">
        <v>2023</v>
      </c>
      <c r="D167" t="s">
        <v>19</v>
      </c>
      <c r="E167">
        <v>34.008800000000001</v>
      </c>
      <c r="F167">
        <v>22.865285979999999</v>
      </c>
    </row>
    <row r="168" spans="3:6" x14ac:dyDescent="0.25">
      <c r="C168">
        <v>2023</v>
      </c>
      <c r="D168" t="s">
        <v>19</v>
      </c>
      <c r="E168">
        <v>36.006999999999998</v>
      </c>
      <c r="F168">
        <v>22.905546900000001</v>
      </c>
    </row>
    <row r="169" spans="3:6" x14ac:dyDescent="0.25">
      <c r="C169">
        <v>2023</v>
      </c>
      <c r="D169" t="s">
        <v>19</v>
      </c>
      <c r="E169">
        <v>38.006700000000002</v>
      </c>
      <c r="F169">
        <v>22.948947700000002</v>
      </c>
    </row>
    <row r="170" spans="3:6" x14ac:dyDescent="0.25">
      <c r="C170">
        <v>2023</v>
      </c>
      <c r="D170" t="s">
        <v>19</v>
      </c>
      <c r="E170">
        <v>40.009900000000002</v>
      </c>
      <c r="F170">
        <v>22.991242060000001</v>
      </c>
    </row>
    <row r="171" spans="3:6" x14ac:dyDescent="0.25">
      <c r="C171">
        <v>2023</v>
      </c>
      <c r="D171" t="s">
        <v>19</v>
      </c>
      <c r="E171">
        <v>42.010899999999999</v>
      </c>
      <c r="F171">
        <v>23.044053810000001</v>
      </c>
    </row>
    <row r="172" spans="3:6" x14ac:dyDescent="0.25">
      <c r="C172">
        <v>2023</v>
      </c>
      <c r="D172" t="s">
        <v>19</v>
      </c>
      <c r="E172">
        <v>44.011699999999998</v>
      </c>
      <c r="F172">
        <v>23.089699589999999</v>
      </c>
    </row>
    <row r="173" spans="3:6" x14ac:dyDescent="0.25">
      <c r="C173">
        <v>2023</v>
      </c>
      <c r="D173" t="s">
        <v>19</v>
      </c>
      <c r="E173">
        <v>46.0124</v>
      </c>
      <c r="F173">
        <v>23.138774430000002</v>
      </c>
    </row>
    <row r="174" spans="3:6" x14ac:dyDescent="0.25">
      <c r="C174">
        <v>2023</v>
      </c>
      <c r="D174" t="s">
        <v>19</v>
      </c>
      <c r="E174">
        <v>48.014099999999999</v>
      </c>
      <c r="F174">
        <v>23.194277580000001</v>
      </c>
    </row>
    <row r="175" spans="3:6" x14ac:dyDescent="0.25">
      <c r="C175">
        <v>2023</v>
      </c>
      <c r="D175" t="s">
        <v>19</v>
      </c>
      <c r="E175">
        <v>50.015700000000002</v>
      </c>
      <c r="F175">
        <v>23.245320029999998</v>
      </c>
    </row>
    <row r="176" spans="3:6" x14ac:dyDescent="0.25">
      <c r="C176">
        <v>2023</v>
      </c>
      <c r="D176" t="s">
        <v>19</v>
      </c>
      <c r="E176">
        <v>52.017099999999999</v>
      </c>
      <c r="F176">
        <v>23.298129490000001</v>
      </c>
    </row>
    <row r="177" spans="3:14" x14ac:dyDescent="0.25">
      <c r="C177">
        <v>2023</v>
      </c>
      <c r="D177" t="s">
        <v>19</v>
      </c>
      <c r="E177">
        <v>54.020499999999998</v>
      </c>
      <c r="F177">
        <v>23.34267633</v>
      </c>
    </row>
    <row r="178" spans="3:14" x14ac:dyDescent="0.25">
      <c r="C178">
        <v>2023</v>
      </c>
      <c r="D178" t="s">
        <v>19</v>
      </c>
      <c r="E178">
        <v>56.020299999999999</v>
      </c>
      <c r="F178">
        <v>23.403727109999998</v>
      </c>
    </row>
    <row r="179" spans="3:14" x14ac:dyDescent="0.25">
      <c r="C179">
        <v>2023</v>
      </c>
      <c r="D179" t="s">
        <v>19</v>
      </c>
      <c r="E179">
        <v>58.021700000000003</v>
      </c>
      <c r="F179">
        <v>23.459391440000001</v>
      </c>
    </row>
    <row r="180" spans="3:14" x14ac:dyDescent="0.25">
      <c r="C180">
        <v>2023</v>
      </c>
      <c r="D180" t="s">
        <v>19</v>
      </c>
      <c r="E180">
        <v>60.021999999999998</v>
      </c>
      <c r="F180">
        <v>23.52208649</v>
      </c>
    </row>
    <row r="181" spans="3:14" x14ac:dyDescent="0.25">
      <c r="C181">
        <v>1961</v>
      </c>
      <c r="D181" t="s">
        <v>21</v>
      </c>
      <c r="E181">
        <v>77.192999999999998</v>
      </c>
      <c r="F181">
        <v>24.343692870201096</v>
      </c>
      <c r="G181">
        <f>H181*1000</f>
        <v>1641</v>
      </c>
      <c r="H181">
        <v>1.641</v>
      </c>
    </row>
    <row r="182" spans="3:14" x14ac:dyDescent="0.25">
      <c r="C182">
        <v>1961</v>
      </c>
      <c r="D182" t="s">
        <v>21</v>
      </c>
      <c r="E182">
        <v>78.069999999999993</v>
      </c>
      <c r="F182">
        <v>24.37339841366687</v>
      </c>
      <c r="G182">
        <f t="shared" ref="G182:G187" si="19">H182*1000</f>
        <v>1639</v>
      </c>
      <c r="H182">
        <v>1.639</v>
      </c>
    </row>
    <row r="183" spans="3:14" x14ac:dyDescent="0.25">
      <c r="C183">
        <v>1961</v>
      </c>
      <c r="D183" t="s">
        <v>21</v>
      </c>
      <c r="E183">
        <v>78.947000000000003</v>
      </c>
      <c r="F183">
        <v>24.418092909535453</v>
      </c>
      <c r="G183">
        <f t="shared" si="19"/>
        <v>1636</v>
      </c>
      <c r="H183">
        <v>1.6359999999999999</v>
      </c>
    </row>
    <row r="184" spans="3:14" x14ac:dyDescent="0.25">
      <c r="C184">
        <v>1961</v>
      </c>
      <c r="D184" t="s">
        <v>21</v>
      </c>
      <c r="E184">
        <v>80.087999999999994</v>
      </c>
      <c r="F184">
        <v>24.447980416156671</v>
      </c>
      <c r="G184">
        <f t="shared" si="19"/>
        <v>1634</v>
      </c>
      <c r="H184">
        <v>1.6339999999999999</v>
      </c>
    </row>
    <row r="185" spans="3:14" x14ac:dyDescent="0.25">
      <c r="C185">
        <v>1961</v>
      </c>
      <c r="D185" t="s">
        <v>21</v>
      </c>
      <c r="E185">
        <v>80.965000000000003</v>
      </c>
      <c r="F185">
        <v>24.492949110974862</v>
      </c>
      <c r="G185">
        <f t="shared" si="19"/>
        <v>1631</v>
      </c>
      <c r="H185">
        <v>1.631</v>
      </c>
    </row>
    <row r="186" spans="3:14" x14ac:dyDescent="0.25">
      <c r="C186">
        <v>1961</v>
      </c>
      <c r="D186" t="s">
        <v>21</v>
      </c>
      <c r="E186">
        <v>82.018000000000001</v>
      </c>
      <c r="F186">
        <v>24.538083538083541</v>
      </c>
      <c r="G186">
        <f t="shared" si="19"/>
        <v>1628</v>
      </c>
      <c r="H186">
        <v>1.6279999999999999</v>
      </c>
    </row>
    <row r="187" spans="3:14" x14ac:dyDescent="0.25">
      <c r="C187">
        <v>1961</v>
      </c>
      <c r="D187" t="s">
        <v>21</v>
      </c>
      <c r="E187">
        <v>83.245999999999995</v>
      </c>
      <c r="F187">
        <v>24.583384615384617</v>
      </c>
      <c r="G187">
        <f t="shared" si="19"/>
        <v>1625</v>
      </c>
      <c r="H187">
        <v>1.625</v>
      </c>
    </row>
    <row r="188" spans="3:14" x14ac:dyDescent="0.25">
      <c r="C188">
        <v>1961</v>
      </c>
      <c r="D188" t="s">
        <v>152</v>
      </c>
      <c r="E188">
        <v>20</v>
      </c>
      <c r="F188">
        <v>22.646258499999998</v>
      </c>
    </row>
    <row r="189" spans="3:14" x14ac:dyDescent="0.25">
      <c r="C189">
        <v>1961</v>
      </c>
      <c r="D189" t="s">
        <v>152</v>
      </c>
      <c r="E189">
        <v>40</v>
      </c>
      <c r="F189">
        <v>22.998272879999998</v>
      </c>
    </row>
    <row r="190" spans="3:14" x14ac:dyDescent="0.25">
      <c r="C190">
        <v>1961</v>
      </c>
      <c r="D190" t="s">
        <v>152</v>
      </c>
      <c r="E190">
        <v>60</v>
      </c>
      <c r="F190">
        <v>23.623891189999998</v>
      </c>
    </row>
    <row r="191" spans="3:14" x14ac:dyDescent="0.25">
      <c r="C191">
        <v>1961</v>
      </c>
      <c r="D191" t="s">
        <v>152</v>
      </c>
      <c r="E191">
        <v>80</v>
      </c>
      <c r="F191">
        <v>24.418092909999999</v>
      </c>
    </row>
    <row r="192" spans="3:14" x14ac:dyDescent="0.25">
      <c r="C192">
        <v>1958</v>
      </c>
      <c r="D192" t="s">
        <v>153</v>
      </c>
      <c r="E192">
        <v>4.2</v>
      </c>
      <c r="F192">
        <v>21.860340699999998</v>
      </c>
      <c r="H192">
        <v>5.2560000000000002</v>
      </c>
      <c r="I192">
        <f>H192^3</f>
        <v>145.19981721600001</v>
      </c>
      <c r="N192">
        <f>I192*10^(-30)/4*6.02214*10^23*10^6</f>
        <v>21.860340681229054</v>
      </c>
    </row>
    <row r="193" spans="1:14" x14ac:dyDescent="0.25">
      <c r="B193" t="s">
        <v>161</v>
      </c>
      <c r="C193">
        <v>1964</v>
      </c>
      <c r="D193" t="s">
        <v>160</v>
      </c>
      <c r="E193">
        <v>4.0270000000000001</v>
      </c>
      <c r="F193">
        <v>22.579291167360886</v>
      </c>
      <c r="H193">
        <v>5.3129999999999997</v>
      </c>
      <c r="I193">
        <f>H193^3</f>
        <v>149.97519929699999</v>
      </c>
      <c r="K193">
        <v>20</v>
      </c>
      <c r="L193">
        <v>22.646258503401359</v>
      </c>
      <c r="M193">
        <v>4.0270000000000001</v>
      </c>
      <c r="N193">
        <f>I193*10^(-30)/4*6.02214*10^23*10^6</f>
        <v>22.579291167360886</v>
      </c>
    </row>
    <row r="194" spans="1:14" x14ac:dyDescent="0.25">
      <c r="B194" t="s">
        <v>162</v>
      </c>
      <c r="C194">
        <v>1964</v>
      </c>
      <c r="D194" t="s">
        <v>160</v>
      </c>
      <c r="E194">
        <v>19.329000000000001</v>
      </c>
      <c r="F194">
        <v>22.630327406122191</v>
      </c>
      <c r="H194">
        <v>5.3170000000000002</v>
      </c>
      <c r="I194">
        <f t="shared" ref="I194:I203" si="20">H194^3</f>
        <v>150.314190013</v>
      </c>
      <c r="K194">
        <v>40</v>
      </c>
      <c r="L194">
        <v>22.998272884283246</v>
      </c>
      <c r="M194">
        <v>19.329000000000001</v>
      </c>
      <c r="N194">
        <f t="shared" ref="N194:N203" si="21">I194*10^(-30)/4*6.02214*10^23*10^6</f>
        <v>22.630327406122191</v>
      </c>
    </row>
    <row r="195" spans="1:14" x14ac:dyDescent="0.25">
      <c r="C195">
        <v>1964</v>
      </c>
      <c r="D195" t="s">
        <v>160</v>
      </c>
      <c r="E195">
        <v>41.341999999999999</v>
      </c>
      <c r="F195">
        <v>23.067243981757976</v>
      </c>
      <c r="H195">
        <v>5.319</v>
      </c>
      <c r="I195">
        <f t="shared" si="20"/>
        <v>150.483876759</v>
      </c>
      <c r="K195">
        <v>60</v>
      </c>
      <c r="L195">
        <v>23.623891188645771</v>
      </c>
      <c r="M195">
        <v>19.866</v>
      </c>
      <c r="N195">
        <f t="shared" si="21"/>
        <v>22.655874339636103</v>
      </c>
    </row>
    <row r="196" spans="1:14" x14ac:dyDescent="0.25">
      <c r="C196">
        <v>1964</v>
      </c>
      <c r="D196" t="s">
        <v>160</v>
      </c>
      <c r="E196">
        <v>57.180999999999997</v>
      </c>
      <c r="F196">
        <v>23.62782157320164</v>
      </c>
      <c r="H196">
        <v>5.3440000000000003</v>
      </c>
      <c r="I196">
        <f t="shared" si="20"/>
        <v>152.61574758400002</v>
      </c>
      <c r="K196">
        <v>80</v>
      </c>
      <c r="L196">
        <v>24.418092909535453</v>
      </c>
      <c r="M196">
        <v>39.463000000000001</v>
      </c>
      <c r="N196">
        <f t="shared" si="21"/>
        <v>22.976834953887742</v>
      </c>
    </row>
    <row r="197" spans="1:14" x14ac:dyDescent="0.25">
      <c r="C197">
        <v>1964</v>
      </c>
      <c r="D197" t="s">
        <v>160</v>
      </c>
      <c r="E197">
        <v>62.55</v>
      </c>
      <c r="F197">
        <v>23.838704573023502</v>
      </c>
      <c r="H197">
        <v>5.351</v>
      </c>
      <c r="I197">
        <f t="shared" si="20"/>
        <v>153.21625855100001</v>
      </c>
      <c r="M197">
        <v>41.341999999999999</v>
      </c>
      <c r="N197">
        <f t="shared" si="21"/>
        <v>23.067243981757976</v>
      </c>
    </row>
    <row r="198" spans="1:14" x14ac:dyDescent="0.25">
      <c r="C198">
        <v>1964</v>
      </c>
      <c r="D198" t="s">
        <v>160</v>
      </c>
      <c r="E198">
        <v>63.893000000000001</v>
      </c>
      <c r="F198">
        <v>23.918108039022336</v>
      </c>
      <c r="H198">
        <v>5.3940000000000001</v>
      </c>
      <c r="I198">
        <f t="shared" si="20"/>
        <v>156.93970298400001</v>
      </c>
      <c r="M198">
        <v>57.180999999999997</v>
      </c>
      <c r="N198">
        <f t="shared" si="21"/>
        <v>23.62782157320164</v>
      </c>
    </row>
    <row r="199" spans="1:14" x14ac:dyDescent="0.25">
      <c r="C199">
        <v>1964</v>
      </c>
      <c r="D199" t="s">
        <v>160</v>
      </c>
      <c r="E199">
        <v>70.872</v>
      </c>
      <c r="F199">
        <v>24.090753352064013</v>
      </c>
      <c r="H199">
        <v>5.3929999999999998</v>
      </c>
      <c r="I199">
        <f t="shared" si="20"/>
        <v>156.85243345699999</v>
      </c>
      <c r="M199">
        <v>59.06</v>
      </c>
      <c r="N199">
        <f t="shared" si="21"/>
        <v>23.614682840468447</v>
      </c>
    </row>
    <row r="200" spans="1:14" x14ac:dyDescent="0.25">
      <c r="C200">
        <v>1964</v>
      </c>
      <c r="D200" t="s">
        <v>160</v>
      </c>
      <c r="E200">
        <v>71.677999999999997</v>
      </c>
      <c r="F200">
        <v>24.130712204997891</v>
      </c>
      <c r="H200">
        <v>5.41</v>
      </c>
      <c r="I200">
        <f t="shared" si="20"/>
        <v>158.34042100000002</v>
      </c>
      <c r="M200">
        <v>62.55</v>
      </c>
      <c r="N200">
        <f t="shared" si="21"/>
        <v>23.838704573023502</v>
      </c>
    </row>
    <row r="201" spans="1:14" x14ac:dyDescent="0.25">
      <c r="H201">
        <v>5.4160000000000004</v>
      </c>
      <c r="I201">
        <f t="shared" si="20"/>
        <v>158.86783129600002</v>
      </c>
      <c r="M201">
        <v>63.893000000000001</v>
      </c>
      <c r="N201">
        <f t="shared" si="21"/>
        <v>23.918108039022336</v>
      </c>
    </row>
    <row r="202" spans="1:14" x14ac:dyDescent="0.25">
      <c r="H202">
        <v>5.4290000000000003</v>
      </c>
      <c r="I202">
        <f t="shared" si="20"/>
        <v>160.01456858900002</v>
      </c>
      <c r="M202">
        <v>70.872</v>
      </c>
      <c r="N202">
        <f t="shared" si="21"/>
        <v>24.090753352064013</v>
      </c>
    </row>
    <row r="203" spans="1:14" x14ac:dyDescent="0.25">
      <c r="H203">
        <v>5.4320000000000004</v>
      </c>
      <c r="I203">
        <f t="shared" si="20"/>
        <v>160.27998156800004</v>
      </c>
      <c r="M203">
        <v>71.677999999999997</v>
      </c>
      <c r="N203">
        <f t="shared" si="21"/>
        <v>24.130712204997891</v>
      </c>
    </row>
    <row r="206" spans="1:14" ht="18" x14ac:dyDescent="0.35">
      <c r="N206" t="s">
        <v>4</v>
      </c>
    </row>
    <row r="207" spans="1:14" ht="18.75" x14ac:dyDescent="0.35">
      <c r="C207" t="s">
        <v>0</v>
      </c>
      <c r="D207" t="s">
        <v>1</v>
      </c>
      <c r="E207" t="s">
        <v>2</v>
      </c>
      <c r="F207" t="s">
        <v>4</v>
      </c>
      <c r="H207" t="s">
        <v>40</v>
      </c>
      <c r="I207" t="s">
        <v>40</v>
      </c>
      <c r="J207" t="s">
        <v>40</v>
      </c>
      <c r="K207" t="s">
        <v>35</v>
      </c>
      <c r="M207" t="s">
        <v>14</v>
      </c>
      <c r="N207" t="s">
        <v>5</v>
      </c>
    </row>
    <row r="208" spans="1:14" ht="17.25" x14ac:dyDescent="0.25">
      <c r="A208" t="s">
        <v>31</v>
      </c>
      <c r="E208" t="s">
        <v>3</v>
      </c>
      <c r="F208" t="s">
        <v>5</v>
      </c>
      <c r="H208" t="s">
        <v>41</v>
      </c>
      <c r="I208" t="s">
        <v>42</v>
      </c>
      <c r="J208" t="s">
        <v>108</v>
      </c>
    </row>
    <row r="209" spans="2:14" x14ac:dyDescent="0.25">
      <c r="B209" t="s">
        <v>133</v>
      </c>
      <c r="C209">
        <v>1968</v>
      </c>
      <c r="D209" t="s">
        <v>33</v>
      </c>
      <c r="E209">
        <v>94.73</v>
      </c>
      <c r="F209">
        <v>24.34</v>
      </c>
    </row>
    <row r="210" spans="2:14" x14ac:dyDescent="0.25">
      <c r="C210">
        <v>1968</v>
      </c>
      <c r="D210" t="s">
        <v>33</v>
      </c>
      <c r="E210">
        <v>108.12</v>
      </c>
      <c r="F210">
        <v>24.02</v>
      </c>
    </row>
    <row r="211" spans="2:14" x14ac:dyDescent="0.25">
      <c r="C211">
        <v>1968</v>
      </c>
      <c r="D211" t="s">
        <v>33</v>
      </c>
      <c r="E211">
        <v>120.85</v>
      </c>
      <c r="F211">
        <v>23.65</v>
      </c>
    </row>
    <row r="212" spans="2:14" x14ac:dyDescent="0.25">
      <c r="C212">
        <v>1968</v>
      </c>
      <c r="D212" t="s">
        <v>33</v>
      </c>
      <c r="E212">
        <v>140.88</v>
      </c>
      <c r="F212">
        <v>23.04</v>
      </c>
    </row>
    <row r="213" spans="2:14" x14ac:dyDescent="0.25">
      <c r="C213">
        <v>1968</v>
      </c>
      <c r="D213" t="s">
        <v>33</v>
      </c>
      <c r="E213">
        <v>160.4</v>
      </c>
      <c r="F213">
        <v>22.54</v>
      </c>
    </row>
    <row r="214" spans="2:14" x14ac:dyDescent="0.25">
      <c r="C214">
        <v>1968</v>
      </c>
      <c r="D214" t="s">
        <v>33</v>
      </c>
      <c r="E214">
        <v>180.15</v>
      </c>
      <c r="F214">
        <v>22.08</v>
      </c>
    </row>
    <row r="215" spans="2:14" x14ac:dyDescent="0.25">
      <c r="C215">
        <v>1968</v>
      </c>
      <c r="D215" t="s">
        <v>33</v>
      </c>
      <c r="E215">
        <v>180.2</v>
      </c>
      <c r="F215">
        <v>22.11</v>
      </c>
    </row>
    <row r="216" spans="2:14" x14ac:dyDescent="0.25">
      <c r="C216">
        <v>1968</v>
      </c>
      <c r="D216" t="s">
        <v>33</v>
      </c>
      <c r="E216">
        <v>201.32</v>
      </c>
      <c r="F216">
        <v>21.69</v>
      </c>
    </row>
    <row r="217" spans="2:14" x14ac:dyDescent="0.25">
      <c r="C217">
        <v>1974</v>
      </c>
      <c r="D217" t="s">
        <v>39</v>
      </c>
      <c r="E217">
        <v>211.1</v>
      </c>
      <c r="F217">
        <v>21.39</v>
      </c>
      <c r="H217">
        <f>I217*100</f>
        <v>698</v>
      </c>
      <c r="I217">
        <v>6.98</v>
      </c>
    </row>
    <row r="218" spans="2:14" x14ac:dyDescent="0.25">
      <c r="C218">
        <v>1974</v>
      </c>
      <c r="D218" t="s">
        <v>39</v>
      </c>
      <c r="E218">
        <v>177.7</v>
      </c>
      <c r="F218">
        <v>22.11</v>
      </c>
      <c r="H218">
        <f t="shared" ref="H218:H222" si="22">I218*100</f>
        <v>484</v>
      </c>
      <c r="I218">
        <v>4.84</v>
      </c>
    </row>
    <row r="219" spans="2:14" x14ac:dyDescent="0.25">
      <c r="C219">
        <v>1974</v>
      </c>
      <c r="D219" t="s">
        <v>39</v>
      </c>
      <c r="E219">
        <v>163.5</v>
      </c>
      <c r="F219">
        <v>22.46</v>
      </c>
      <c r="H219">
        <f t="shared" si="22"/>
        <v>398</v>
      </c>
      <c r="I219">
        <v>3.98</v>
      </c>
    </row>
    <row r="220" spans="2:14" x14ac:dyDescent="0.25">
      <c r="C220">
        <v>1974</v>
      </c>
      <c r="D220" t="s">
        <v>39</v>
      </c>
      <c r="E220">
        <v>151.19999999999999</v>
      </c>
      <c r="F220">
        <v>22.78</v>
      </c>
      <c r="H220">
        <f>I220*100</f>
        <v>328</v>
      </c>
      <c r="I220">
        <v>3.28</v>
      </c>
    </row>
    <row r="221" spans="2:14" x14ac:dyDescent="0.25">
      <c r="C221">
        <v>1974</v>
      </c>
      <c r="D221" t="s">
        <v>39</v>
      </c>
      <c r="E221">
        <v>131.19999999999999</v>
      </c>
      <c r="F221">
        <v>23.34</v>
      </c>
      <c r="H221">
        <f t="shared" si="22"/>
        <v>219</v>
      </c>
      <c r="I221">
        <v>2.19</v>
      </c>
    </row>
    <row r="222" spans="2:14" x14ac:dyDescent="0.25">
      <c r="C222">
        <v>1974</v>
      </c>
      <c r="D222" t="s">
        <v>39</v>
      </c>
      <c r="E222">
        <v>121.5</v>
      </c>
      <c r="F222">
        <v>23.63</v>
      </c>
      <c r="H222">
        <f t="shared" si="22"/>
        <v>170</v>
      </c>
      <c r="I222">
        <v>1.7</v>
      </c>
      <c r="L222" t="s">
        <v>8</v>
      </c>
    </row>
    <row r="223" spans="2:14" ht="18" x14ac:dyDescent="0.35">
      <c r="C223">
        <v>1972</v>
      </c>
      <c r="D223" t="s">
        <v>46</v>
      </c>
      <c r="E223">
        <v>90.66</v>
      </c>
      <c r="F223">
        <v>24.530999999999999</v>
      </c>
      <c r="H223">
        <f>J223/10</f>
        <v>30.639999999999997</v>
      </c>
      <c r="J223">
        <v>306.39999999999998</v>
      </c>
      <c r="L223" s="1" t="s">
        <v>9</v>
      </c>
      <c r="M223" s="1" t="s">
        <v>10</v>
      </c>
      <c r="N223" t="s">
        <v>4</v>
      </c>
    </row>
    <row r="224" spans="2:14" ht="17.25" x14ac:dyDescent="0.25">
      <c r="C224">
        <v>1972</v>
      </c>
      <c r="D224" t="s">
        <v>46</v>
      </c>
      <c r="E224">
        <v>94.45</v>
      </c>
      <c r="F224">
        <v>24.439</v>
      </c>
      <c r="H224">
        <f>J224/10</f>
        <v>44.95</v>
      </c>
      <c r="J224">
        <v>449.5</v>
      </c>
      <c r="L224" t="s">
        <v>11</v>
      </c>
      <c r="M224" t="s">
        <v>12</v>
      </c>
      <c r="N224" t="s">
        <v>5</v>
      </c>
    </row>
    <row r="225" spans="3:16" x14ac:dyDescent="0.25">
      <c r="C225">
        <v>1977</v>
      </c>
      <c r="D225" t="s">
        <v>48</v>
      </c>
      <c r="E225">
        <v>86.71</v>
      </c>
      <c r="F225">
        <v>24.542301845568606</v>
      </c>
      <c r="L225">
        <v>5.4627100000000004</v>
      </c>
      <c r="M225">
        <f t="shared" ref="M225:M228" si="23">L225^3</f>
        <v>163.01382462426054</v>
      </c>
      <c r="N225">
        <f>M225*10^(-30)/4*6.02214*10^23*10^6</f>
        <v>24.542301845568606</v>
      </c>
    </row>
    <row r="226" spans="3:16" x14ac:dyDescent="0.25">
      <c r="C226">
        <v>1977</v>
      </c>
      <c r="D226" t="s">
        <v>48</v>
      </c>
      <c r="E226">
        <v>88.34</v>
      </c>
      <c r="F226">
        <v>24.498254863397349</v>
      </c>
      <c r="L226">
        <v>5.4594399999999998</v>
      </c>
      <c r="M226">
        <f t="shared" si="23"/>
        <v>162.72125764859237</v>
      </c>
      <c r="N226">
        <f t="shared" ref="N226:N239" si="24">M226*10^(-30)/4*6.02214*10^23*10^6</f>
        <v>24.498254863397349</v>
      </c>
    </row>
    <row r="227" spans="3:16" x14ac:dyDescent="0.25">
      <c r="C227">
        <v>1977</v>
      </c>
      <c r="D227" t="s">
        <v>48</v>
      </c>
      <c r="E227">
        <v>93.56</v>
      </c>
      <c r="F227">
        <v>24.34014894135748</v>
      </c>
      <c r="L227">
        <v>5.4476699999999996</v>
      </c>
      <c r="M227">
        <f t="shared" si="23"/>
        <v>161.67109327486563</v>
      </c>
      <c r="N227">
        <f t="shared" si="24"/>
        <v>24.34014894135748</v>
      </c>
    </row>
    <row r="228" spans="3:16" x14ac:dyDescent="0.25">
      <c r="C228">
        <v>1977</v>
      </c>
      <c r="D228" t="s">
        <v>48</v>
      </c>
      <c r="E228">
        <v>94.84</v>
      </c>
      <c r="F228">
        <v>24.305716967627799</v>
      </c>
      <c r="L228">
        <v>5.4451000000000001</v>
      </c>
      <c r="M228">
        <f t="shared" si="23"/>
        <v>161.442390695851</v>
      </c>
      <c r="N228">
        <f t="shared" si="24"/>
        <v>24.305716967627799</v>
      </c>
    </row>
    <row r="229" spans="3:16" x14ac:dyDescent="0.25">
      <c r="C229">
        <v>1977</v>
      </c>
      <c r="D229" t="s">
        <v>48</v>
      </c>
      <c r="E229">
        <v>95.76</v>
      </c>
      <c r="F229">
        <v>24.276267935165507</v>
      </c>
      <c r="L229">
        <v>5.4428999999999998</v>
      </c>
      <c r="M229">
        <f t="shared" ref="M229:M239" si="25">L229^3</f>
        <v>161.24678559558899</v>
      </c>
      <c r="N229">
        <f t="shared" si="24"/>
        <v>24.276267935165507</v>
      </c>
    </row>
    <row r="230" spans="3:16" x14ac:dyDescent="0.25">
      <c r="C230">
        <v>1977</v>
      </c>
      <c r="D230" t="s">
        <v>48</v>
      </c>
      <c r="E230">
        <v>96.84</v>
      </c>
      <c r="F230">
        <v>24.242564647013506</v>
      </c>
      <c r="L230">
        <v>5.4403800000000002</v>
      </c>
      <c r="M230">
        <f t="shared" si="25"/>
        <v>161.02292306066289</v>
      </c>
      <c r="N230">
        <f t="shared" si="24"/>
        <v>24.242564647013506</v>
      </c>
    </row>
    <row r="231" spans="3:16" x14ac:dyDescent="0.25">
      <c r="C231">
        <v>1977</v>
      </c>
      <c r="D231" t="s">
        <v>48</v>
      </c>
      <c r="E231">
        <v>98.39</v>
      </c>
      <c r="F231">
        <v>24.198610098933351</v>
      </c>
      <c r="L231">
        <v>5.4370900000000004</v>
      </c>
      <c r="M231">
        <f t="shared" si="25"/>
        <v>160.73097004674986</v>
      </c>
      <c r="N231">
        <f t="shared" si="24"/>
        <v>24.198610098933351</v>
      </c>
    </row>
    <row r="232" spans="3:16" x14ac:dyDescent="0.25">
      <c r="C232">
        <v>1977</v>
      </c>
      <c r="D232" t="s">
        <v>48</v>
      </c>
      <c r="E232">
        <v>100.4</v>
      </c>
      <c r="F232">
        <v>24.137509601192413</v>
      </c>
      <c r="L232">
        <v>5.4325099999999997</v>
      </c>
      <c r="M232">
        <f t="shared" si="25"/>
        <v>160.32513094144221</v>
      </c>
      <c r="N232">
        <f t="shared" si="24"/>
        <v>24.137509601192413</v>
      </c>
    </row>
    <row r="233" spans="3:16" x14ac:dyDescent="0.25">
      <c r="C233">
        <v>1977</v>
      </c>
      <c r="D233" t="s">
        <v>48</v>
      </c>
      <c r="E233">
        <v>111.98</v>
      </c>
      <c r="F233">
        <v>23.782566906993146</v>
      </c>
      <c r="L233">
        <v>5.4057500000000003</v>
      </c>
      <c r="M233">
        <f t="shared" si="25"/>
        <v>157.96754580260941</v>
      </c>
      <c r="N233">
        <f t="shared" si="24"/>
        <v>23.782566906993146</v>
      </c>
    </row>
    <row r="234" spans="3:16" x14ac:dyDescent="0.25">
      <c r="C234">
        <v>1977</v>
      </c>
      <c r="D234" t="s">
        <v>48</v>
      </c>
      <c r="E234">
        <v>113.9</v>
      </c>
      <c r="F234">
        <v>23.731393539543745</v>
      </c>
      <c r="L234">
        <v>5.4018699999999997</v>
      </c>
      <c r="M234">
        <f t="shared" si="25"/>
        <v>157.6276442563192</v>
      </c>
      <c r="N234">
        <f t="shared" si="24"/>
        <v>23.731393539543745</v>
      </c>
    </row>
    <row r="235" spans="3:16" x14ac:dyDescent="0.25">
      <c r="C235">
        <v>1977</v>
      </c>
      <c r="D235" t="s">
        <v>48</v>
      </c>
      <c r="E235">
        <v>116.67</v>
      </c>
      <c r="F235">
        <v>23.648722191362086</v>
      </c>
      <c r="L235">
        <v>5.3955900000000003</v>
      </c>
      <c r="M235">
        <f t="shared" si="25"/>
        <v>157.07852817345389</v>
      </c>
      <c r="N235">
        <f t="shared" si="24"/>
        <v>23.648722191362086</v>
      </c>
    </row>
    <row r="236" spans="3:16" x14ac:dyDescent="0.25">
      <c r="C236">
        <v>1977</v>
      </c>
      <c r="D236" t="s">
        <v>48</v>
      </c>
      <c r="E236">
        <v>119.08</v>
      </c>
      <c r="F236">
        <v>23.580282460543934</v>
      </c>
      <c r="L236">
        <v>5.3903800000000004</v>
      </c>
      <c r="M236">
        <f t="shared" si="25"/>
        <v>156.62394072900292</v>
      </c>
      <c r="N236">
        <f t="shared" si="24"/>
        <v>23.580282460543934</v>
      </c>
    </row>
    <row r="237" spans="3:16" x14ac:dyDescent="0.25">
      <c r="C237">
        <v>1977</v>
      </c>
      <c r="D237" t="s">
        <v>48</v>
      </c>
      <c r="E237">
        <v>120.32</v>
      </c>
      <c r="F237">
        <v>23.544342246262396</v>
      </c>
      <c r="L237">
        <v>5.3876400000000002</v>
      </c>
      <c r="M237">
        <f t="shared" si="25"/>
        <v>156.38522017928776</v>
      </c>
      <c r="N237">
        <f t="shared" si="24"/>
        <v>23.544342246262396</v>
      </c>
    </row>
    <row r="238" spans="3:16" x14ac:dyDescent="0.25">
      <c r="C238">
        <v>1977</v>
      </c>
      <c r="D238" t="s">
        <v>48</v>
      </c>
      <c r="E238">
        <v>122.36</v>
      </c>
      <c r="F238">
        <v>23.484217690017292</v>
      </c>
      <c r="L238">
        <v>5.3830499999999999</v>
      </c>
      <c r="M238">
        <f t="shared" si="25"/>
        <v>155.98586343072262</v>
      </c>
      <c r="N238">
        <f t="shared" si="24"/>
        <v>23.484217690017292</v>
      </c>
      <c r="P238" t="s">
        <v>50</v>
      </c>
    </row>
    <row r="239" spans="3:16" x14ac:dyDescent="0.25">
      <c r="C239">
        <v>1977</v>
      </c>
      <c r="D239" t="s">
        <v>48</v>
      </c>
      <c r="E239">
        <v>124.34</v>
      </c>
      <c r="F239">
        <v>23.427200787071577</v>
      </c>
      <c r="L239">
        <v>5.3786899999999997</v>
      </c>
      <c r="M239">
        <f t="shared" si="25"/>
        <v>155.6071482036059</v>
      </c>
      <c r="N239">
        <f t="shared" si="24"/>
        <v>23.427200787071577</v>
      </c>
      <c r="P239" t="s">
        <v>51</v>
      </c>
    </row>
    <row r="240" spans="3:16" x14ac:dyDescent="0.25">
      <c r="C240">
        <v>1962</v>
      </c>
      <c r="D240" t="s">
        <v>49</v>
      </c>
      <c r="E240">
        <v>137</v>
      </c>
      <c r="F240">
        <v>24.67</v>
      </c>
      <c r="H240">
        <f>P240*101.325</f>
        <v>242.06542499999998</v>
      </c>
      <c r="P240">
        <v>2.3889999999999998</v>
      </c>
    </row>
    <row r="241" spans="3:16" x14ac:dyDescent="0.25">
      <c r="C241">
        <v>1962</v>
      </c>
      <c r="D241" t="s">
        <v>49</v>
      </c>
      <c r="E241">
        <v>182</v>
      </c>
      <c r="F241">
        <v>23.78</v>
      </c>
      <c r="H241">
        <f t="shared" ref="H241:H254" si="26">P241*101.325</f>
        <v>503.78790000000004</v>
      </c>
      <c r="P241">
        <v>4.9720000000000004</v>
      </c>
    </row>
    <row r="242" spans="3:16" x14ac:dyDescent="0.25">
      <c r="C242">
        <v>1962</v>
      </c>
      <c r="D242" t="s">
        <v>49</v>
      </c>
      <c r="E242">
        <v>188</v>
      </c>
      <c r="F242">
        <v>23.85</v>
      </c>
      <c r="H242">
        <f t="shared" si="26"/>
        <v>548.87752499999999</v>
      </c>
      <c r="P242">
        <v>5.4169999999999998</v>
      </c>
    </row>
    <row r="243" spans="3:16" x14ac:dyDescent="0.25">
      <c r="C243">
        <v>1962</v>
      </c>
      <c r="D243" t="s">
        <v>49</v>
      </c>
      <c r="E243">
        <v>197</v>
      </c>
      <c r="F243">
        <v>23.27</v>
      </c>
      <c r="H243">
        <f t="shared" si="26"/>
        <v>633.17992500000003</v>
      </c>
      <c r="P243">
        <v>6.2489999999999997</v>
      </c>
    </row>
    <row r="244" spans="3:16" x14ac:dyDescent="0.25">
      <c r="C244">
        <v>1962</v>
      </c>
      <c r="D244" t="s">
        <v>49</v>
      </c>
      <c r="E244">
        <v>226</v>
      </c>
      <c r="F244">
        <v>22.82</v>
      </c>
      <c r="H244">
        <f t="shared" si="26"/>
        <v>779.18925000000002</v>
      </c>
      <c r="P244">
        <v>7.69</v>
      </c>
    </row>
    <row r="245" spans="3:16" x14ac:dyDescent="0.25">
      <c r="C245">
        <v>1962</v>
      </c>
      <c r="D245" t="s">
        <v>49</v>
      </c>
      <c r="E245">
        <v>245</v>
      </c>
      <c r="F245">
        <v>22.43</v>
      </c>
      <c r="H245">
        <f t="shared" si="26"/>
        <v>922.0575</v>
      </c>
      <c r="P245">
        <v>9.1</v>
      </c>
    </row>
    <row r="246" spans="3:16" x14ac:dyDescent="0.25">
      <c r="C246">
        <v>1962</v>
      </c>
      <c r="D246" t="s">
        <v>49</v>
      </c>
      <c r="E246">
        <v>262</v>
      </c>
      <c r="F246">
        <v>22.28</v>
      </c>
      <c r="H246">
        <f t="shared" si="26"/>
        <v>1038.58125</v>
      </c>
      <c r="P246">
        <v>10.25</v>
      </c>
    </row>
    <row r="247" spans="3:16" x14ac:dyDescent="0.25">
      <c r="C247">
        <v>1962</v>
      </c>
      <c r="D247" t="s">
        <v>49</v>
      </c>
      <c r="E247">
        <v>278</v>
      </c>
      <c r="F247">
        <v>22.09</v>
      </c>
      <c r="H247">
        <f t="shared" si="26"/>
        <v>1151.65995</v>
      </c>
      <c r="P247">
        <v>11.366</v>
      </c>
    </row>
    <row r="248" spans="3:16" x14ac:dyDescent="0.25">
      <c r="C248">
        <v>1962</v>
      </c>
      <c r="D248" t="s">
        <v>49</v>
      </c>
      <c r="E248">
        <v>284</v>
      </c>
      <c r="F248">
        <v>22.03</v>
      </c>
      <c r="H248">
        <f t="shared" si="26"/>
        <v>1205.56485</v>
      </c>
      <c r="P248">
        <v>11.898</v>
      </c>
    </row>
    <row r="249" spans="3:16" x14ac:dyDescent="0.25">
      <c r="C249">
        <v>1962</v>
      </c>
      <c r="D249" t="s">
        <v>49</v>
      </c>
      <c r="E249">
        <v>288</v>
      </c>
      <c r="F249">
        <v>21.77</v>
      </c>
      <c r="H249">
        <f t="shared" si="26"/>
        <v>1239.8127000000002</v>
      </c>
      <c r="P249">
        <v>12.236000000000001</v>
      </c>
    </row>
    <row r="250" spans="3:16" x14ac:dyDescent="0.25">
      <c r="C250">
        <v>1962</v>
      </c>
      <c r="D250" t="s">
        <v>49</v>
      </c>
      <c r="E250">
        <v>291</v>
      </c>
      <c r="F250">
        <v>21.93</v>
      </c>
      <c r="H250">
        <f t="shared" si="26"/>
        <v>1260.4829999999999</v>
      </c>
      <c r="P250">
        <v>12.44</v>
      </c>
    </row>
    <row r="251" spans="3:16" x14ac:dyDescent="0.25">
      <c r="C251">
        <v>1962</v>
      </c>
      <c r="D251" t="s">
        <v>49</v>
      </c>
      <c r="E251">
        <v>290</v>
      </c>
      <c r="F251">
        <v>21.72</v>
      </c>
      <c r="H251">
        <f t="shared" si="26"/>
        <v>1283.78775</v>
      </c>
      <c r="P251">
        <v>12.67</v>
      </c>
    </row>
    <row r="252" spans="3:16" x14ac:dyDescent="0.25">
      <c r="C252">
        <v>1962</v>
      </c>
      <c r="D252" t="s">
        <v>49</v>
      </c>
      <c r="E252">
        <v>299</v>
      </c>
      <c r="F252">
        <v>21.42</v>
      </c>
      <c r="H252">
        <f t="shared" si="26"/>
        <v>1313.172</v>
      </c>
      <c r="P252">
        <v>12.96</v>
      </c>
    </row>
    <row r="253" spans="3:16" x14ac:dyDescent="0.25">
      <c r="C253">
        <v>1962</v>
      </c>
      <c r="D253" t="s">
        <v>49</v>
      </c>
      <c r="E253">
        <v>317</v>
      </c>
      <c r="H253">
        <f t="shared" si="26"/>
        <v>1460.3972250000002</v>
      </c>
      <c r="P253">
        <v>14.413</v>
      </c>
    </row>
    <row r="254" spans="3:16" x14ac:dyDescent="0.25">
      <c r="C254">
        <v>1962</v>
      </c>
      <c r="D254" t="s">
        <v>49</v>
      </c>
      <c r="E254">
        <v>360</v>
      </c>
      <c r="F254">
        <v>20.3</v>
      </c>
      <c r="H254">
        <f t="shared" si="26"/>
        <v>1827.903</v>
      </c>
      <c r="K254" t="s">
        <v>53</v>
      </c>
      <c r="L254" t="s">
        <v>54</v>
      </c>
      <c r="M254" t="s">
        <v>56</v>
      </c>
      <c r="P254">
        <v>18.04</v>
      </c>
    </row>
    <row r="255" spans="3:16" x14ac:dyDescent="0.25">
      <c r="C255">
        <v>1971</v>
      </c>
      <c r="D255" t="s">
        <v>52</v>
      </c>
      <c r="E255">
        <v>197.78</v>
      </c>
      <c r="F255" s="2">
        <f>L255-K255</f>
        <v>21.47</v>
      </c>
      <c r="K255" s="2">
        <v>1.4950000000000001</v>
      </c>
      <c r="L255">
        <v>22.965</v>
      </c>
      <c r="M255">
        <v>6261</v>
      </c>
    </row>
    <row r="256" spans="3:16" x14ac:dyDescent="0.25">
      <c r="C256">
        <v>1971</v>
      </c>
      <c r="D256" t="s">
        <v>52</v>
      </c>
      <c r="E256">
        <v>222.87</v>
      </c>
      <c r="F256" s="2">
        <f t="shared" ref="F256:F266" si="27">L256-K256</f>
        <v>20.963999999999999</v>
      </c>
      <c r="K256" s="2">
        <v>1.3640000000000001</v>
      </c>
      <c r="L256">
        <v>22.327999999999999</v>
      </c>
      <c r="M256">
        <v>7947</v>
      </c>
    </row>
    <row r="257" spans="3:17" x14ac:dyDescent="0.25">
      <c r="C257">
        <v>1971</v>
      </c>
      <c r="D257" t="s">
        <v>52</v>
      </c>
      <c r="E257">
        <v>222.61</v>
      </c>
      <c r="F257" s="2"/>
      <c r="K257" s="2">
        <v>1.36</v>
      </c>
      <c r="M257">
        <v>7929</v>
      </c>
    </row>
    <row r="258" spans="3:17" x14ac:dyDescent="0.25">
      <c r="C258">
        <v>1971</v>
      </c>
      <c r="D258" t="s">
        <v>52</v>
      </c>
      <c r="E258">
        <v>247.93</v>
      </c>
      <c r="F258" s="2">
        <f t="shared" si="27"/>
        <v>20.554000000000002</v>
      </c>
      <c r="K258" s="2">
        <v>1.2609999999999999</v>
      </c>
      <c r="L258">
        <v>21.815000000000001</v>
      </c>
      <c r="M258">
        <v>9734</v>
      </c>
    </row>
    <row r="259" spans="3:17" x14ac:dyDescent="0.25">
      <c r="C259">
        <v>1971</v>
      </c>
      <c r="D259" t="s">
        <v>52</v>
      </c>
      <c r="E259">
        <v>247.77</v>
      </c>
      <c r="F259" s="2"/>
      <c r="K259" s="2">
        <v>1.2629999999999999</v>
      </c>
      <c r="M259">
        <v>9727</v>
      </c>
    </row>
    <row r="260" spans="3:17" x14ac:dyDescent="0.25">
      <c r="C260">
        <v>1971</v>
      </c>
      <c r="D260" t="s">
        <v>52</v>
      </c>
      <c r="E260">
        <v>273.12</v>
      </c>
      <c r="F260" s="2">
        <f t="shared" si="27"/>
        <v>20.122</v>
      </c>
      <c r="K260" s="2">
        <v>1.1830000000000001</v>
      </c>
      <c r="L260">
        <v>21.305</v>
      </c>
      <c r="M260">
        <v>11604</v>
      </c>
    </row>
    <row r="261" spans="3:17" x14ac:dyDescent="0.25">
      <c r="C261">
        <v>1971</v>
      </c>
      <c r="D261" t="s">
        <v>52</v>
      </c>
      <c r="E261">
        <v>273</v>
      </c>
      <c r="F261" s="2">
        <f t="shared" si="27"/>
        <v>20.166999999999998</v>
      </c>
      <c r="K261" s="2">
        <v>1.181</v>
      </c>
      <c r="L261">
        <v>21.347999999999999</v>
      </c>
      <c r="M261">
        <v>11594</v>
      </c>
    </row>
    <row r="262" spans="3:17" x14ac:dyDescent="0.25">
      <c r="C262">
        <v>1971</v>
      </c>
      <c r="D262" t="s">
        <v>52</v>
      </c>
      <c r="E262">
        <v>298</v>
      </c>
      <c r="F262" s="2">
        <f t="shared" si="27"/>
        <v>19.805</v>
      </c>
      <c r="K262" s="2">
        <v>1.1100000000000001</v>
      </c>
      <c r="L262">
        <v>20.914999999999999</v>
      </c>
      <c r="M262">
        <v>13579</v>
      </c>
    </row>
    <row r="263" spans="3:17" x14ac:dyDescent="0.25">
      <c r="C263">
        <v>1971</v>
      </c>
      <c r="D263" t="s">
        <v>52</v>
      </c>
      <c r="E263">
        <v>298.16000000000003</v>
      </c>
      <c r="F263" s="2">
        <f t="shared" si="27"/>
        <v>19.805</v>
      </c>
      <c r="K263" s="2">
        <v>1.1000000000000001</v>
      </c>
      <c r="L263">
        <v>20.905000000000001</v>
      </c>
      <c r="M263">
        <v>13569</v>
      </c>
    </row>
    <row r="264" spans="3:17" x14ac:dyDescent="0.25">
      <c r="C264">
        <v>1971</v>
      </c>
      <c r="D264" t="s">
        <v>52</v>
      </c>
      <c r="E264">
        <v>297.93</v>
      </c>
      <c r="F264" s="2">
        <f t="shared" si="27"/>
        <v>19.768000000000001</v>
      </c>
      <c r="K264" s="2">
        <v>1.1140000000000001</v>
      </c>
      <c r="L264">
        <v>20.882000000000001</v>
      </c>
      <c r="M264">
        <v>13573</v>
      </c>
      <c r="N264" t="s">
        <v>8</v>
      </c>
    </row>
    <row r="265" spans="3:17" ht="18" x14ac:dyDescent="0.35">
      <c r="C265">
        <v>1971</v>
      </c>
      <c r="D265" t="s">
        <v>52</v>
      </c>
      <c r="E265">
        <v>322.83</v>
      </c>
      <c r="F265" s="2"/>
      <c r="K265" s="2">
        <v>1.052</v>
      </c>
      <c r="M265">
        <v>15630</v>
      </c>
      <c r="N265" s="1" t="s">
        <v>9</v>
      </c>
      <c r="O265" s="1" t="s">
        <v>10</v>
      </c>
      <c r="P265" t="s">
        <v>4</v>
      </c>
    </row>
    <row r="266" spans="3:17" ht="17.25" x14ac:dyDescent="0.25">
      <c r="C266">
        <v>1971</v>
      </c>
      <c r="D266" t="s">
        <v>52</v>
      </c>
      <c r="E266">
        <v>323.14999999999998</v>
      </c>
      <c r="F266" s="2">
        <f t="shared" si="27"/>
        <v>19.41</v>
      </c>
      <c r="K266" s="2">
        <v>1.05</v>
      </c>
      <c r="L266">
        <v>20.46</v>
      </c>
      <c r="M266">
        <v>15657</v>
      </c>
      <c r="N266" t="s">
        <v>11</v>
      </c>
      <c r="O266" t="s">
        <v>12</v>
      </c>
      <c r="P266" t="s">
        <v>5</v>
      </c>
    </row>
    <row r="267" spans="3:17" x14ac:dyDescent="0.25">
      <c r="C267">
        <v>1972</v>
      </c>
      <c r="D267" t="s">
        <v>46</v>
      </c>
      <c r="E267">
        <v>90.66</v>
      </c>
      <c r="F267" s="2">
        <v>24.519261522854681</v>
      </c>
      <c r="H267">
        <v>30.64</v>
      </c>
      <c r="K267" s="2"/>
      <c r="N267">
        <v>5.4610000000000003</v>
      </c>
      <c r="O267">
        <f t="shared" ref="O267" si="28">N267^3</f>
        <v>162.86078718100001</v>
      </c>
      <c r="P267">
        <f t="shared" ref="P267" si="29">O267*10^(-30)/4*6.02214*10^23*10^6</f>
        <v>24.519261522854681</v>
      </c>
    </row>
    <row r="268" spans="3:17" x14ac:dyDescent="0.25">
      <c r="C268">
        <v>1972</v>
      </c>
      <c r="D268" t="s">
        <v>46</v>
      </c>
      <c r="E268">
        <v>94.45</v>
      </c>
      <c r="F268" s="2">
        <v>24.426841357935906</v>
      </c>
      <c r="H268">
        <v>44.95</v>
      </c>
      <c r="K268" s="2"/>
      <c r="N268">
        <v>5.4541300000000001</v>
      </c>
      <c r="O268">
        <f t="shared" ref="O268" si="30">N268^3</f>
        <v>162.24691792576002</v>
      </c>
      <c r="P268">
        <f t="shared" ref="P268" si="31">O268*10^(-30)/4*6.02214*10^23*10^6</f>
        <v>24.426841357935906</v>
      </c>
    </row>
    <row r="269" spans="3:17" x14ac:dyDescent="0.25">
      <c r="C269">
        <v>1974</v>
      </c>
      <c r="D269" t="s">
        <v>55</v>
      </c>
      <c r="E269">
        <v>295.7</v>
      </c>
      <c r="F269">
        <f>20.87-1.11</f>
        <v>19.760000000000002</v>
      </c>
      <c r="H269">
        <f t="shared" ref="H269" si="32">I269*100</f>
        <v>1324</v>
      </c>
      <c r="I269">
        <v>13.24</v>
      </c>
      <c r="M269" t="s">
        <v>14</v>
      </c>
      <c r="Q269" t="s">
        <v>37</v>
      </c>
    </row>
    <row r="270" spans="3:17" x14ac:dyDescent="0.25">
      <c r="C270">
        <v>1968</v>
      </c>
      <c r="D270" t="s">
        <v>34</v>
      </c>
      <c r="E270">
        <v>96.41</v>
      </c>
      <c r="F270">
        <v>24.36</v>
      </c>
      <c r="M270">
        <v>1.4241999999999999</v>
      </c>
      <c r="Q270">
        <v>540.1</v>
      </c>
    </row>
    <row r="271" spans="3:17" x14ac:dyDescent="0.25">
      <c r="C271">
        <v>1968</v>
      </c>
      <c r="D271" t="s">
        <v>34</v>
      </c>
      <c r="E271">
        <v>101.11</v>
      </c>
      <c r="F271">
        <v>24.18</v>
      </c>
      <c r="Q271">
        <v>752.5</v>
      </c>
    </row>
    <row r="272" spans="3:17" x14ac:dyDescent="0.25">
      <c r="C272">
        <v>1968</v>
      </c>
      <c r="D272" t="s">
        <v>34</v>
      </c>
      <c r="E272">
        <v>105.81</v>
      </c>
      <c r="F272">
        <v>24.04</v>
      </c>
      <c r="Q272">
        <v>970.9</v>
      </c>
    </row>
    <row r="273" spans="1:17" x14ac:dyDescent="0.25">
      <c r="C273">
        <v>1968</v>
      </c>
      <c r="D273" t="s">
        <v>34</v>
      </c>
      <c r="E273">
        <v>110.55</v>
      </c>
      <c r="F273">
        <v>23.88</v>
      </c>
      <c r="Q273">
        <v>1197.0999999999999</v>
      </c>
    </row>
    <row r="274" spans="1:17" x14ac:dyDescent="0.25">
      <c r="C274">
        <v>1968</v>
      </c>
      <c r="D274" t="s">
        <v>34</v>
      </c>
      <c r="E274">
        <v>115.3</v>
      </c>
      <c r="F274">
        <v>23.75</v>
      </c>
      <c r="Q274">
        <v>1429.6</v>
      </c>
    </row>
    <row r="275" spans="1:17" x14ac:dyDescent="0.25">
      <c r="C275">
        <v>1968</v>
      </c>
      <c r="D275" t="s">
        <v>34</v>
      </c>
      <c r="E275">
        <v>120.08</v>
      </c>
      <c r="F275">
        <v>23.62</v>
      </c>
      <c r="Q275">
        <v>1669.3</v>
      </c>
    </row>
    <row r="276" spans="1:17" x14ac:dyDescent="0.25">
      <c r="C276">
        <v>1973</v>
      </c>
      <c r="D276" t="s">
        <v>66</v>
      </c>
      <c r="E276">
        <v>156.38999999999999</v>
      </c>
      <c r="F276">
        <v>22.64</v>
      </c>
      <c r="H276">
        <f t="shared" ref="H276:H279" si="33">I276*100</f>
        <v>357.4</v>
      </c>
      <c r="I276">
        <v>3.5739999999999998</v>
      </c>
    </row>
    <row r="277" spans="1:17" x14ac:dyDescent="0.25">
      <c r="C277">
        <v>1973</v>
      </c>
      <c r="D277" t="s">
        <v>66</v>
      </c>
      <c r="E277">
        <v>181.28</v>
      </c>
      <c r="F277">
        <v>22.01</v>
      </c>
      <c r="H277">
        <f t="shared" si="33"/>
        <v>506.1</v>
      </c>
      <c r="I277">
        <v>5.0609999999999999</v>
      </c>
    </row>
    <row r="278" spans="1:17" x14ac:dyDescent="0.25">
      <c r="C278">
        <v>1973</v>
      </c>
      <c r="D278" t="s">
        <v>66</v>
      </c>
      <c r="E278">
        <v>221.41</v>
      </c>
      <c r="F278">
        <v>21.18</v>
      </c>
      <c r="H278">
        <f t="shared" si="33"/>
        <v>768.4</v>
      </c>
      <c r="I278">
        <v>7.6840000000000002</v>
      </c>
    </row>
    <row r="279" spans="1:17" x14ac:dyDescent="0.25">
      <c r="C279">
        <v>1973</v>
      </c>
      <c r="D279" t="s">
        <v>66</v>
      </c>
      <c r="E279">
        <v>253.49</v>
      </c>
      <c r="F279">
        <v>20.63</v>
      </c>
      <c r="H279">
        <f t="shared" si="33"/>
        <v>996.00000000000011</v>
      </c>
      <c r="I279">
        <v>9.9600000000000009</v>
      </c>
    </row>
    <row r="280" spans="1:17" x14ac:dyDescent="0.25">
      <c r="A280" t="s">
        <v>67</v>
      </c>
      <c r="C280" s="9">
        <v>1977</v>
      </c>
      <c r="D280" s="9" t="s">
        <v>33</v>
      </c>
      <c r="E280">
        <v>83.805999999999997</v>
      </c>
      <c r="F280">
        <v>24.63</v>
      </c>
    </row>
    <row r="281" spans="1:17" x14ac:dyDescent="0.25">
      <c r="C281" s="9">
        <v>1977</v>
      </c>
      <c r="D281" s="9" t="s">
        <v>33</v>
      </c>
      <c r="E281">
        <v>90</v>
      </c>
      <c r="F281">
        <v>24.46</v>
      </c>
    </row>
    <row r="282" spans="1:17" x14ac:dyDescent="0.25">
      <c r="C282" s="9">
        <v>1977</v>
      </c>
      <c r="D282" s="9" t="s">
        <v>33</v>
      </c>
      <c r="E282">
        <v>100</v>
      </c>
      <c r="F282">
        <v>24.24</v>
      </c>
    </row>
    <row r="283" spans="1:17" x14ac:dyDescent="0.25">
      <c r="C283" s="9">
        <v>1977</v>
      </c>
      <c r="D283" s="9" t="s">
        <v>33</v>
      </c>
      <c r="E283">
        <v>120</v>
      </c>
      <c r="F283">
        <v>23.66</v>
      </c>
    </row>
    <row r="284" spans="1:17" x14ac:dyDescent="0.25">
      <c r="C284" s="9">
        <v>1977</v>
      </c>
      <c r="D284" s="9" t="s">
        <v>33</v>
      </c>
      <c r="E284">
        <v>140</v>
      </c>
      <c r="F284">
        <v>23.08</v>
      </c>
    </row>
    <row r="285" spans="1:17" x14ac:dyDescent="0.25">
      <c r="C285" s="9">
        <v>1977</v>
      </c>
      <c r="D285" s="9" t="s">
        <v>33</v>
      </c>
      <c r="E285">
        <v>180</v>
      </c>
      <c r="F285">
        <v>22.04</v>
      </c>
    </row>
    <row r="286" spans="1:17" x14ac:dyDescent="0.25">
      <c r="C286" s="9">
        <v>1977</v>
      </c>
      <c r="D286" s="9" t="s">
        <v>33</v>
      </c>
      <c r="E286">
        <v>220</v>
      </c>
      <c r="F286">
        <v>21.2</v>
      </c>
    </row>
    <row r="287" spans="1:17" x14ac:dyDescent="0.25">
      <c r="C287" s="9">
        <v>1977</v>
      </c>
      <c r="D287" s="9" t="s">
        <v>33</v>
      </c>
      <c r="E287">
        <v>260</v>
      </c>
      <c r="F287">
        <v>20.5</v>
      </c>
    </row>
    <row r="288" spans="1:17" x14ac:dyDescent="0.25">
      <c r="A288" t="s">
        <v>68</v>
      </c>
      <c r="C288">
        <v>1972</v>
      </c>
      <c r="D288" t="s">
        <v>52</v>
      </c>
      <c r="E288">
        <v>198.15</v>
      </c>
      <c r="F288">
        <v>21.437000000000001</v>
      </c>
    </row>
    <row r="289" spans="1:10" x14ac:dyDescent="0.25">
      <c r="A289" t="s">
        <v>69</v>
      </c>
      <c r="C289">
        <v>1972</v>
      </c>
      <c r="D289" t="s">
        <v>52</v>
      </c>
      <c r="E289">
        <v>223.15</v>
      </c>
      <c r="F289">
        <v>20.977</v>
      </c>
    </row>
    <row r="290" spans="1:10" x14ac:dyDescent="0.25">
      <c r="C290">
        <v>1972</v>
      </c>
      <c r="D290" t="s">
        <v>52</v>
      </c>
      <c r="E290">
        <v>248.15</v>
      </c>
      <c r="F290">
        <v>20.548999999999999</v>
      </c>
    </row>
    <row r="291" spans="1:10" x14ac:dyDescent="0.25">
      <c r="C291">
        <v>1972</v>
      </c>
      <c r="D291" t="s">
        <v>52</v>
      </c>
      <c r="E291">
        <v>273.14999999999998</v>
      </c>
      <c r="F291">
        <v>20.149999999999999</v>
      </c>
    </row>
    <row r="292" spans="1:10" x14ac:dyDescent="0.25">
      <c r="C292">
        <v>1972</v>
      </c>
      <c r="D292" t="s">
        <v>52</v>
      </c>
      <c r="E292">
        <v>298.14999999999998</v>
      </c>
      <c r="F292">
        <v>19.777999999999999</v>
      </c>
    </row>
    <row r="293" spans="1:10" x14ac:dyDescent="0.25">
      <c r="C293">
        <v>1972</v>
      </c>
      <c r="D293" t="s">
        <v>52</v>
      </c>
      <c r="E293">
        <v>323.14999999999998</v>
      </c>
      <c r="F293">
        <v>19.428000000000001</v>
      </c>
    </row>
    <row r="294" spans="1:10" x14ac:dyDescent="0.25">
      <c r="C294">
        <v>1972</v>
      </c>
      <c r="D294" t="s">
        <v>52</v>
      </c>
      <c r="E294">
        <v>348.15</v>
      </c>
      <c r="F294">
        <v>19.091000000000001</v>
      </c>
    </row>
    <row r="295" spans="1:10" x14ac:dyDescent="0.25">
      <c r="A295" t="s">
        <v>155</v>
      </c>
      <c r="B295" t="s">
        <v>156</v>
      </c>
      <c r="C295">
        <v>1976</v>
      </c>
      <c r="D295" t="s">
        <v>33</v>
      </c>
      <c r="E295" s="8">
        <v>83.805999999999997</v>
      </c>
      <c r="F295">
        <v>24.63</v>
      </c>
      <c r="H295">
        <f>J295/10</f>
        <v>6.9999999999999993E-2</v>
      </c>
      <c r="J295">
        <v>0.7</v>
      </c>
    </row>
    <row r="296" spans="1:10" x14ac:dyDescent="0.25">
      <c r="A296" t="s">
        <v>107</v>
      </c>
      <c r="B296" t="s">
        <v>156</v>
      </c>
      <c r="C296">
        <v>1976</v>
      </c>
      <c r="D296" t="s">
        <v>33</v>
      </c>
      <c r="E296">
        <v>100</v>
      </c>
      <c r="F296">
        <v>24.25</v>
      </c>
      <c r="H296">
        <f t="shared" ref="H296:H307" si="34">J296/10</f>
        <v>68.400000000000006</v>
      </c>
      <c r="J296">
        <v>684</v>
      </c>
    </row>
    <row r="297" spans="1:10" x14ac:dyDescent="0.25">
      <c r="C297">
        <v>1976</v>
      </c>
      <c r="D297" t="s">
        <v>33</v>
      </c>
      <c r="E297">
        <v>120</v>
      </c>
      <c r="F297">
        <v>23.67</v>
      </c>
      <c r="H297">
        <f t="shared" si="34"/>
        <v>162.5</v>
      </c>
      <c r="J297">
        <v>1625</v>
      </c>
    </row>
    <row r="298" spans="1:10" x14ac:dyDescent="0.25">
      <c r="C298">
        <v>1976</v>
      </c>
      <c r="D298" t="s">
        <v>33</v>
      </c>
      <c r="E298">
        <v>140</v>
      </c>
      <c r="F298">
        <v>23.09</v>
      </c>
      <c r="H298">
        <f t="shared" si="34"/>
        <v>266.2</v>
      </c>
      <c r="J298">
        <v>2662</v>
      </c>
    </row>
    <row r="299" spans="1:10" x14ac:dyDescent="0.25">
      <c r="C299">
        <v>1976</v>
      </c>
      <c r="D299" t="s">
        <v>33</v>
      </c>
      <c r="E299">
        <v>160</v>
      </c>
      <c r="F299">
        <v>22.55</v>
      </c>
      <c r="H299">
        <f t="shared" si="34"/>
        <v>378.3</v>
      </c>
      <c r="J299">
        <v>3783</v>
      </c>
    </row>
    <row r="300" spans="1:10" x14ac:dyDescent="0.25">
      <c r="C300">
        <v>1976</v>
      </c>
      <c r="D300" t="s">
        <v>33</v>
      </c>
      <c r="E300">
        <v>180</v>
      </c>
      <c r="F300">
        <v>22.06</v>
      </c>
      <c r="H300">
        <f t="shared" si="34"/>
        <v>498.2</v>
      </c>
      <c r="J300">
        <v>4982</v>
      </c>
    </row>
    <row r="301" spans="1:10" x14ac:dyDescent="0.25">
      <c r="C301">
        <v>1976</v>
      </c>
      <c r="D301" t="s">
        <v>33</v>
      </c>
      <c r="E301">
        <v>200</v>
      </c>
      <c r="F301">
        <v>21.61</v>
      </c>
      <c r="H301">
        <f t="shared" si="34"/>
        <v>625.1</v>
      </c>
      <c r="J301">
        <v>6251</v>
      </c>
    </row>
    <row r="302" spans="1:10" x14ac:dyDescent="0.25">
      <c r="C302">
        <v>1976</v>
      </c>
      <c r="D302" t="s">
        <v>33</v>
      </c>
      <c r="E302">
        <v>220</v>
      </c>
      <c r="F302">
        <v>21.21</v>
      </c>
      <c r="H302">
        <f t="shared" si="34"/>
        <v>758.7</v>
      </c>
      <c r="J302">
        <v>7587</v>
      </c>
    </row>
    <row r="303" spans="1:10" x14ac:dyDescent="0.25">
      <c r="C303">
        <v>1976</v>
      </c>
      <c r="D303" t="s">
        <v>33</v>
      </c>
      <c r="E303">
        <v>240</v>
      </c>
      <c r="F303">
        <v>20.85</v>
      </c>
      <c r="H303">
        <f t="shared" si="34"/>
        <v>898.5</v>
      </c>
      <c r="J303">
        <v>8985</v>
      </c>
    </row>
    <row r="304" spans="1:10" x14ac:dyDescent="0.25">
      <c r="C304">
        <v>1976</v>
      </c>
      <c r="D304" t="s">
        <v>33</v>
      </c>
      <c r="E304">
        <v>260</v>
      </c>
      <c r="F304">
        <v>20.51</v>
      </c>
      <c r="H304">
        <f t="shared" si="34"/>
        <v>1044.0999999999999</v>
      </c>
      <c r="J304">
        <v>10441</v>
      </c>
    </row>
    <row r="305" spans="3:18" x14ac:dyDescent="0.25">
      <c r="C305">
        <v>1976</v>
      </c>
      <c r="D305" t="s">
        <v>33</v>
      </c>
      <c r="E305">
        <v>280</v>
      </c>
      <c r="F305">
        <v>20.21</v>
      </c>
      <c r="H305">
        <f t="shared" si="34"/>
        <v>1195.3</v>
      </c>
      <c r="J305">
        <v>11953</v>
      </c>
    </row>
    <row r="306" spans="3:18" x14ac:dyDescent="0.25">
      <c r="C306">
        <v>1976</v>
      </c>
      <c r="D306" t="s">
        <v>33</v>
      </c>
      <c r="E306">
        <v>300</v>
      </c>
      <c r="F306">
        <v>19.920000000000002</v>
      </c>
      <c r="H306">
        <f t="shared" si="34"/>
        <v>1351.9</v>
      </c>
      <c r="J306">
        <v>13519</v>
      </c>
    </row>
    <row r="307" spans="3:18" x14ac:dyDescent="0.25">
      <c r="C307">
        <v>1976</v>
      </c>
      <c r="D307" t="s">
        <v>33</v>
      </c>
      <c r="E307">
        <v>320</v>
      </c>
      <c r="F307">
        <v>19.66</v>
      </c>
      <c r="H307">
        <f t="shared" si="34"/>
        <v>1513.5</v>
      </c>
      <c r="J307">
        <v>15135</v>
      </c>
    </row>
    <row r="308" spans="3:18" x14ac:dyDescent="0.25">
      <c r="C308">
        <v>1970</v>
      </c>
      <c r="D308" t="s">
        <v>52</v>
      </c>
      <c r="E308">
        <v>291.60000000000002</v>
      </c>
      <c r="F308">
        <v>19.847999999999999</v>
      </c>
    </row>
    <row r="309" spans="3:18" x14ac:dyDescent="0.25">
      <c r="C309">
        <v>1970</v>
      </c>
      <c r="D309" t="s">
        <v>52</v>
      </c>
      <c r="E309">
        <v>294.24</v>
      </c>
      <c r="F309">
        <v>19.827000000000002</v>
      </c>
    </row>
    <row r="310" spans="3:18" x14ac:dyDescent="0.25">
      <c r="C310">
        <v>1970</v>
      </c>
      <c r="D310" t="s">
        <v>52</v>
      </c>
      <c r="E310">
        <v>322</v>
      </c>
      <c r="F310">
        <v>19.402999999999999</v>
      </c>
    </row>
    <row r="318" spans="3:18" ht="18" x14ac:dyDescent="0.35">
      <c r="C318" t="s">
        <v>0</v>
      </c>
      <c r="D318" t="s">
        <v>1</v>
      </c>
      <c r="E318" t="s">
        <v>2</v>
      </c>
      <c r="F318" t="s">
        <v>4</v>
      </c>
      <c r="G318" t="s">
        <v>38</v>
      </c>
      <c r="H318" t="s">
        <v>43</v>
      </c>
      <c r="I318" t="s">
        <v>47</v>
      </c>
      <c r="K318" t="s">
        <v>35</v>
      </c>
      <c r="M318" t="s">
        <v>14</v>
      </c>
      <c r="N318" t="s">
        <v>4</v>
      </c>
      <c r="Q318" t="s">
        <v>37</v>
      </c>
      <c r="R318" t="s">
        <v>38</v>
      </c>
    </row>
    <row r="319" spans="3:18" ht="17.25" x14ac:dyDescent="0.25">
      <c r="E319" t="s">
        <v>3</v>
      </c>
      <c r="F319" t="s">
        <v>5</v>
      </c>
      <c r="N319" t="s">
        <v>5</v>
      </c>
    </row>
    <row r="321" spans="2:18" x14ac:dyDescent="0.25">
      <c r="B321" t="s">
        <v>36</v>
      </c>
      <c r="C321">
        <v>1968</v>
      </c>
      <c r="D321" t="s">
        <v>34</v>
      </c>
      <c r="E321">
        <v>96.41</v>
      </c>
      <c r="F321">
        <v>24.358536585365854</v>
      </c>
      <c r="G321">
        <v>62.2330009</v>
      </c>
      <c r="K321">
        <v>96.41</v>
      </c>
      <c r="M321">
        <v>1.64</v>
      </c>
      <c r="N321">
        <f>$N$2/M321</f>
        <v>24.358536585365854</v>
      </c>
      <c r="Q321">
        <v>634.6</v>
      </c>
      <c r="R321">
        <f>0.0980665*Q321</f>
        <v>62.2330009</v>
      </c>
    </row>
    <row r="322" spans="2:18" x14ac:dyDescent="0.25">
      <c r="B322" t="s">
        <v>36</v>
      </c>
      <c r="C322">
        <v>1968</v>
      </c>
      <c r="D322" t="s">
        <v>34</v>
      </c>
      <c r="E322">
        <v>96.41</v>
      </c>
      <c r="F322">
        <v>24.210909090909091</v>
      </c>
      <c r="G322">
        <v>63.017532900000006</v>
      </c>
      <c r="K322">
        <v>96.41</v>
      </c>
      <c r="M322">
        <v>1.65</v>
      </c>
      <c r="N322">
        <f t="shared" ref="N322:N369" si="35">$N$2/M322</f>
        <v>24.210909090909091</v>
      </c>
      <c r="Q322">
        <v>642.6</v>
      </c>
      <c r="R322">
        <f t="shared" ref="R322:R369" si="36">0.0980665*Q322</f>
        <v>63.017532900000006</v>
      </c>
    </row>
    <row r="323" spans="2:18" x14ac:dyDescent="0.25">
      <c r="B323" t="s">
        <v>36</v>
      </c>
      <c r="C323">
        <v>1968</v>
      </c>
      <c r="D323" t="s">
        <v>34</v>
      </c>
      <c r="E323">
        <v>96.41</v>
      </c>
      <c r="F323">
        <v>23.906642728904846</v>
      </c>
      <c r="G323">
        <v>76.786069499999996</v>
      </c>
      <c r="K323">
        <v>96.41</v>
      </c>
      <c r="M323">
        <v>1.671</v>
      </c>
      <c r="N323">
        <f t="shared" si="35"/>
        <v>23.906642728904846</v>
      </c>
      <c r="Q323">
        <v>783</v>
      </c>
      <c r="R323">
        <f t="shared" si="36"/>
        <v>76.786069499999996</v>
      </c>
    </row>
    <row r="324" spans="2:18" x14ac:dyDescent="0.25">
      <c r="B324" t="s">
        <v>36</v>
      </c>
      <c r="C324">
        <v>1968</v>
      </c>
      <c r="D324" t="s">
        <v>34</v>
      </c>
      <c r="E324">
        <v>96.41</v>
      </c>
      <c r="F324">
        <v>23.84955223880597</v>
      </c>
      <c r="G324">
        <v>81.512874800000006</v>
      </c>
      <c r="K324">
        <v>96.41</v>
      </c>
      <c r="M324">
        <v>1.675</v>
      </c>
      <c r="N324">
        <f t="shared" si="35"/>
        <v>23.84955223880597</v>
      </c>
      <c r="Q324">
        <v>831.2</v>
      </c>
      <c r="R324">
        <f t="shared" si="36"/>
        <v>81.512874800000006</v>
      </c>
    </row>
    <row r="325" spans="2:18" x14ac:dyDescent="0.25">
      <c r="B325" t="s">
        <v>36</v>
      </c>
      <c r="C325">
        <v>1968</v>
      </c>
      <c r="D325" t="s">
        <v>34</v>
      </c>
      <c r="E325">
        <v>96.41</v>
      </c>
      <c r="F325">
        <v>23.679905157083581</v>
      </c>
      <c r="G325">
        <v>92.614002599999992</v>
      </c>
      <c r="K325">
        <v>96.41</v>
      </c>
      <c r="M325">
        <v>1.6870000000000001</v>
      </c>
      <c r="N325">
        <f t="shared" si="35"/>
        <v>23.679905157083581</v>
      </c>
      <c r="Q325">
        <v>944.4</v>
      </c>
      <c r="R325">
        <f t="shared" si="36"/>
        <v>92.614002599999992</v>
      </c>
    </row>
    <row r="326" spans="2:18" x14ac:dyDescent="0.25">
      <c r="B326" t="s">
        <v>36</v>
      </c>
      <c r="C326">
        <v>1968</v>
      </c>
      <c r="D326" t="s">
        <v>34</v>
      </c>
      <c r="E326">
        <v>96.41</v>
      </c>
      <c r="F326">
        <v>23.708011869436202</v>
      </c>
      <c r="G326">
        <v>92.849362200000002</v>
      </c>
      <c r="K326">
        <v>96.41</v>
      </c>
      <c r="M326">
        <v>1.6850000000000001</v>
      </c>
      <c r="N326">
        <f t="shared" si="35"/>
        <v>23.708011869436202</v>
      </c>
      <c r="Q326">
        <v>946.8</v>
      </c>
      <c r="R326">
        <f t="shared" si="36"/>
        <v>92.849362200000002</v>
      </c>
    </row>
    <row r="327" spans="2:18" x14ac:dyDescent="0.25">
      <c r="B327" t="s">
        <v>36</v>
      </c>
      <c r="C327">
        <v>1968</v>
      </c>
      <c r="D327" t="s">
        <v>34</v>
      </c>
      <c r="E327">
        <v>96.41</v>
      </c>
      <c r="F327">
        <v>23.540365350618739</v>
      </c>
      <c r="G327">
        <v>105.30380769999999</v>
      </c>
      <c r="K327">
        <v>96.41</v>
      </c>
      <c r="M327">
        <v>1.6970000000000001</v>
      </c>
      <c r="N327">
        <f t="shared" si="35"/>
        <v>23.540365350618739</v>
      </c>
      <c r="Q327">
        <v>1073.8</v>
      </c>
      <c r="R327">
        <f t="shared" si="36"/>
        <v>105.30380769999999</v>
      </c>
    </row>
    <row r="328" spans="2:18" x14ac:dyDescent="0.25">
      <c r="B328" t="s">
        <v>36</v>
      </c>
      <c r="C328">
        <v>1968</v>
      </c>
      <c r="D328" t="s">
        <v>34</v>
      </c>
      <c r="E328">
        <v>96.41</v>
      </c>
      <c r="F328">
        <v>23.388758782201407</v>
      </c>
      <c r="G328">
        <v>119.16060415</v>
      </c>
      <c r="K328">
        <v>96.41</v>
      </c>
      <c r="M328">
        <v>1.708</v>
      </c>
      <c r="N328">
        <f t="shared" si="35"/>
        <v>23.388758782201407</v>
      </c>
      <c r="Q328">
        <v>1215.0999999999999</v>
      </c>
      <c r="R328">
        <f t="shared" si="36"/>
        <v>119.16060415</v>
      </c>
    </row>
    <row r="329" spans="2:18" x14ac:dyDescent="0.25">
      <c r="B329" t="s">
        <v>36</v>
      </c>
      <c r="C329">
        <v>1968</v>
      </c>
      <c r="D329" t="s">
        <v>34</v>
      </c>
      <c r="E329">
        <v>101.11</v>
      </c>
      <c r="F329">
        <v>23.935290593169562</v>
      </c>
      <c r="G329">
        <v>89.171868449999991</v>
      </c>
      <c r="K329">
        <v>101.11</v>
      </c>
      <c r="M329">
        <v>1.669</v>
      </c>
      <c r="N329">
        <f t="shared" si="35"/>
        <v>23.935290593169562</v>
      </c>
      <c r="Q329">
        <v>909.3</v>
      </c>
      <c r="R329">
        <f t="shared" si="36"/>
        <v>89.171868449999991</v>
      </c>
    </row>
    <row r="330" spans="2:18" x14ac:dyDescent="0.25">
      <c r="B330" t="s">
        <v>36</v>
      </c>
      <c r="C330">
        <v>1968</v>
      </c>
      <c r="D330" t="s">
        <v>34</v>
      </c>
      <c r="E330">
        <v>101.11</v>
      </c>
      <c r="F330">
        <v>23.920958083832335</v>
      </c>
      <c r="G330">
        <v>89.907367199999996</v>
      </c>
      <c r="K330">
        <v>101.11</v>
      </c>
      <c r="M330">
        <v>1.67</v>
      </c>
      <c r="N330">
        <f t="shared" si="35"/>
        <v>23.920958083832335</v>
      </c>
      <c r="Q330">
        <v>916.8</v>
      </c>
      <c r="R330">
        <f t="shared" si="36"/>
        <v>89.907367199999996</v>
      </c>
    </row>
    <row r="331" spans="2:18" x14ac:dyDescent="0.25">
      <c r="B331" t="s">
        <v>36</v>
      </c>
      <c r="C331">
        <v>1968</v>
      </c>
      <c r="D331" t="s">
        <v>34</v>
      </c>
      <c r="E331">
        <v>101.11</v>
      </c>
      <c r="F331">
        <v>23.708011869436202</v>
      </c>
      <c r="G331">
        <v>105.6176205</v>
      </c>
      <c r="K331">
        <v>101.11</v>
      </c>
      <c r="M331">
        <v>1.6850000000000001</v>
      </c>
      <c r="N331">
        <f t="shared" si="35"/>
        <v>23.708011869436202</v>
      </c>
      <c r="Q331">
        <v>1077</v>
      </c>
      <c r="R331">
        <f t="shared" si="36"/>
        <v>105.6176205</v>
      </c>
    </row>
    <row r="332" spans="2:18" x14ac:dyDescent="0.25">
      <c r="B332" t="s">
        <v>36</v>
      </c>
      <c r="C332">
        <v>1968</v>
      </c>
      <c r="D332" t="s">
        <v>34</v>
      </c>
      <c r="E332">
        <v>101.11</v>
      </c>
      <c r="F332">
        <v>23.665876777251185</v>
      </c>
      <c r="G332">
        <v>107.35339755000001</v>
      </c>
      <c r="K332">
        <v>101.11</v>
      </c>
      <c r="M332">
        <v>1.6879999999999999</v>
      </c>
      <c r="N332">
        <f t="shared" si="35"/>
        <v>23.665876777251185</v>
      </c>
      <c r="Q332">
        <v>1094.7</v>
      </c>
      <c r="R332">
        <f t="shared" si="36"/>
        <v>107.35339755000001</v>
      </c>
    </row>
    <row r="333" spans="2:18" x14ac:dyDescent="0.25">
      <c r="B333" t="s">
        <v>36</v>
      </c>
      <c r="C333">
        <v>1968</v>
      </c>
      <c r="D333" t="s">
        <v>34</v>
      </c>
      <c r="E333">
        <v>101.11</v>
      </c>
      <c r="F333">
        <v>23.526501766784452</v>
      </c>
      <c r="G333">
        <v>119.96474945</v>
      </c>
      <c r="K333">
        <v>101.11</v>
      </c>
      <c r="M333">
        <v>1.698</v>
      </c>
      <c r="N333">
        <f t="shared" si="35"/>
        <v>23.526501766784452</v>
      </c>
      <c r="Q333">
        <v>1223.3</v>
      </c>
      <c r="R333">
        <f t="shared" si="36"/>
        <v>119.96474945</v>
      </c>
    </row>
    <row r="334" spans="2:18" x14ac:dyDescent="0.25">
      <c r="B334" t="s">
        <v>36</v>
      </c>
      <c r="C334">
        <v>1968</v>
      </c>
      <c r="D334" t="s">
        <v>34</v>
      </c>
      <c r="E334">
        <v>101.11</v>
      </c>
      <c r="F334">
        <v>23.498823529411766</v>
      </c>
      <c r="G334">
        <v>122.43602525</v>
      </c>
      <c r="K334">
        <v>101.11</v>
      </c>
      <c r="M334">
        <v>1.7</v>
      </c>
      <c r="N334">
        <f t="shared" si="35"/>
        <v>23.498823529411766</v>
      </c>
      <c r="Q334">
        <v>1248.5</v>
      </c>
      <c r="R334">
        <f t="shared" si="36"/>
        <v>122.43602525</v>
      </c>
    </row>
    <row r="335" spans="2:18" x14ac:dyDescent="0.25">
      <c r="B335" t="s">
        <v>36</v>
      </c>
      <c r="C335">
        <v>1968</v>
      </c>
      <c r="D335" t="s">
        <v>34</v>
      </c>
      <c r="E335">
        <v>101.11</v>
      </c>
      <c r="F335">
        <v>23.347749853886615</v>
      </c>
      <c r="G335">
        <v>135.41022319999999</v>
      </c>
      <c r="K335">
        <v>101.11</v>
      </c>
      <c r="M335">
        <v>1.7110000000000001</v>
      </c>
      <c r="N335">
        <f t="shared" si="35"/>
        <v>23.347749853886615</v>
      </c>
      <c r="Q335">
        <v>1380.8</v>
      </c>
      <c r="R335">
        <f t="shared" si="36"/>
        <v>135.41022319999999</v>
      </c>
    </row>
    <row r="336" spans="2:18" x14ac:dyDescent="0.25">
      <c r="B336" t="s">
        <v>36</v>
      </c>
      <c r="C336">
        <v>1968</v>
      </c>
      <c r="D336" t="s">
        <v>34</v>
      </c>
      <c r="E336">
        <v>101.11</v>
      </c>
      <c r="F336">
        <v>23.266161910308679</v>
      </c>
      <c r="G336">
        <v>138.01879210000001</v>
      </c>
      <c r="K336">
        <v>101.11</v>
      </c>
      <c r="M336">
        <v>1.7170000000000001</v>
      </c>
      <c r="N336">
        <f t="shared" si="35"/>
        <v>23.266161910308679</v>
      </c>
      <c r="Q336">
        <v>1407.4</v>
      </c>
      <c r="R336">
        <f t="shared" si="36"/>
        <v>138.01879210000001</v>
      </c>
    </row>
    <row r="337" spans="2:18" x14ac:dyDescent="0.25">
      <c r="B337" t="s">
        <v>36</v>
      </c>
      <c r="C337">
        <v>1968</v>
      </c>
      <c r="D337" t="s">
        <v>34</v>
      </c>
      <c r="E337">
        <v>101.11</v>
      </c>
      <c r="F337">
        <v>23.185142193847938</v>
      </c>
      <c r="G337">
        <v>150.38497774999999</v>
      </c>
      <c r="K337">
        <v>101.11</v>
      </c>
      <c r="M337">
        <v>1.7230000000000001</v>
      </c>
      <c r="N337">
        <f t="shared" si="35"/>
        <v>23.185142193847938</v>
      </c>
      <c r="Q337">
        <v>1533.5</v>
      </c>
      <c r="R337">
        <f t="shared" si="36"/>
        <v>150.38497774999999</v>
      </c>
    </row>
    <row r="338" spans="2:18" x14ac:dyDescent="0.25">
      <c r="B338" t="s">
        <v>36</v>
      </c>
      <c r="C338">
        <v>1968</v>
      </c>
      <c r="D338" t="s">
        <v>34</v>
      </c>
      <c r="E338">
        <v>101.11</v>
      </c>
      <c r="F338">
        <v>23.158260869565215</v>
      </c>
      <c r="G338">
        <v>152.54244075</v>
      </c>
      <c r="K338">
        <v>101.11</v>
      </c>
      <c r="M338">
        <v>1.7250000000000001</v>
      </c>
      <c r="N338">
        <f t="shared" si="35"/>
        <v>23.158260869565215</v>
      </c>
      <c r="Q338">
        <v>1555.5</v>
      </c>
      <c r="R338">
        <f t="shared" si="36"/>
        <v>152.54244075</v>
      </c>
    </row>
    <row r="339" spans="2:18" x14ac:dyDescent="0.25">
      <c r="B339" t="s">
        <v>36</v>
      </c>
      <c r="C339">
        <v>1968</v>
      </c>
      <c r="D339" t="s">
        <v>34</v>
      </c>
      <c r="E339">
        <v>105.81</v>
      </c>
      <c r="F339">
        <v>23.892344497607656</v>
      </c>
      <c r="G339">
        <v>102.76388535000001</v>
      </c>
      <c r="K339">
        <v>105.81</v>
      </c>
      <c r="M339">
        <v>1.6719999999999999</v>
      </c>
      <c r="N339">
        <f t="shared" si="35"/>
        <v>23.892344497607656</v>
      </c>
      <c r="Q339">
        <v>1047.9000000000001</v>
      </c>
      <c r="R339">
        <f t="shared" si="36"/>
        <v>102.76388535000001</v>
      </c>
    </row>
    <row r="340" spans="2:18" x14ac:dyDescent="0.25">
      <c r="B340" t="s">
        <v>36</v>
      </c>
      <c r="C340">
        <v>1968</v>
      </c>
      <c r="D340" t="s">
        <v>34</v>
      </c>
      <c r="E340">
        <v>105.81</v>
      </c>
      <c r="F340">
        <v>23.835322195704059</v>
      </c>
      <c r="G340">
        <v>109.9521598</v>
      </c>
      <c r="K340">
        <v>105.81</v>
      </c>
      <c r="M340">
        <v>1.6759999999999999</v>
      </c>
      <c r="N340">
        <f t="shared" si="35"/>
        <v>23.835322195704059</v>
      </c>
      <c r="Q340">
        <v>1121.2</v>
      </c>
      <c r="R340">
        <f t="shared" si="36"/>
        <v>109.9521598</v>
      </c>
    </row>
    <row r="341" spans="2:18" x14ac:dyDescent="0.25">
      <c r="B341" t="s">
        <v>36</v>
      </c>
      <c r="C341">
        <v>1968</v>
      </c>
      <c r="D341" t="s">
        <v>34</v>
      </c>
      <c r="E341">
        <v>105.81</v>
      </c>
      <c r="F341">
        <v>23.679905157083581</v>
      </c>
      <c r="G341">
        <v>119.2880906</v>
      </c>
      <c r="K341">
        <v>105.81</v>
      </c>
      <c r="M341">
        <v>1.6870000000000001</v>
      </c>
      <c r="N341">
        <f t="shared" si="35"/>
        <v>23.679905157083581</v>
      </c>
      <c r="Q341">
        <v>1216.4000000000001</v>
      </c>
      <c r="R341">
        <f t="shared" si="36"/>
        <v>119.2880906</v>
      </c>
    </row>
    <row r="342" spans="2:18" x14ac:dyDescent="0.25">
      <c r="B342" t="s">
        <v>36</v>
      </c>
      <c r="C342">
        <v>1968</v>
      </c>
      <c r="D342" t="s">
        <v>34</v>
      </c>
      <c r="E342">
        <v>105.81</v>
      </c>
      <c r="F342">
        <v>23.679905157083581</v>
      </c>
      <c r="G342">
        <v>120.14126914999999</v>
      </c>
      <c r="K342">
        <v>105.81</v>
      </c>
      <c r="M342">
        <v>1.6870000000000001</v>
      </c>
      <c r="N342">
        <f t="shared" si="35"/>
        <v>23.679905157083581</v>
      </c>
      <c r="Q342">
        <v>1225.0999999999999</v>
      </c>
      <c r="R342">
        <f t="shared" si="36"/>
        <v>120.14126914999999</v>
      </c>
    </row>
    <row r="343" spans="2:18" x14ac:dyDescent="0.25">
      <c r="B343" t="s">
        <v>36</v>
      </c>
      <c r="C343">
        <v>1968</v>
      </c>
      <c r="D343" t="s">
        <v>34</v>
      </c>
      <c r="E343">
        <v>105.81</v>
      </c>
      <c r="F343">
        <v>23.485008818342152</v>
      </c>
      <c r="G343">
        <v>134.80221090000001</v>
      </c>
      <c r="K343">
        <v>105.81</v>
      </c>
      <c r="M343">
        <v>1.7010000000000001</v>
      </c>
      <c r="N343">
        <f t="shared" si="35"/>
        <v>23.485008818342152</v>
      </c>
      <c r="Q343">
        <v>1374.6</v>
      </c>
      <c r="R343">
        <f t="shared" si="36"/>
        <v>134.80221090000001</v>
      </c>
    </row>
    <row r="344" spans="2:18" x14ac:dyDescent="0.25">
      <c r="B344" t="s">
        <v>36</v>
      </c>
      <c r="C344">
        <v>1968</v>
      </c>
      <c r="D344" t="s">
        <v>34</v>
      </c>
      <c r="E344">
        <v>105.81</v>
      </c>
      <c r="F344">
        <v>23.457428068115089</v>
      </c>
      <c r="G344">
        <v>135.1160237</v>
      </c>
      <c r="K344">
        <v>105.81</v>
      </c>
      <c r="M344">
        <v>1.7030000000000001</v>
      </c>
      <c r="N344">
        <f t="shared" si="35"/>
        <v>23.457428068115089</v>
      </c>
      <c r="Q344">
        <v>1377.8</v>
      </c>
      <c r="R344">
        <f t="shared" si="36"/>
        <v>135.1160237</v>
      </c>
    </row>
    <row r="345" spans="2:18" x14ac:dyDescent="0.25">
      <c r="B345" t="s">
        <v>36</v>
      </c>
      <c r="C345">
        <v>1968</v>
      </c>
      <c r="D345" t="s">
        <v>34</v>
      </c>
      <c r="E345">
        <v>105.81</v>
      </c>
      <c r="F345">
        <v>23.320490367775832</v>
      </c>
      <c r="G345">
        <v>149.26701964999998</v>
      </c>
      <c r="K345">
        <v>105.81</v>
      </c>
      <c r="M345">
        <v>1.7130000000000001</v>
      </c>
      <c r="N345">
        <f t="shared" si="35"/>
        <v>23.320490367775832</v>
      </c>
      <c r="Q345">
        <v>1522.1</v>
      </c>
      <c r="R345">
        <f t="shared" si="36"/>
        <v>149.26701964999998</v>
      </c>
    </row>
    <row r="346" spans="2:18" x14ac:dyDescent="0.25">
      <c r="B346" t="s">
        <v>36</v>
      </c>
      <c r="C346">
        <v>1968</v>
      </c>
      <c r="D346" t="s">
        <v>34</v>
      </c>
      <c r="E346">
        <v>105.81</v>
      </c>
      <c r="F346">
        <v>23.158260869565215</v>
      </c>
      <c r="G346">
        <v>161.79991835000001</v>
      </c>
      <c r="K346">
        <v>105.81</v>
      </c>
      <c r="M346">
        <v>1.7250000000000001</v>
      </c>
      <c r="N346">
        <f t="shared" si="35"/>
        <v>23.158260869565215</v>
      </c>
      <c r="Q346">
        <v>1649.9</v>
      </c>
      <c r="R346">
        <f t="shared" si="36"/>
        <v>161.79991835000001</v>
      </c>
    </row>
    <row r="347" spans="2:18" x14ac:dyDescent="0.25">
      <c r="B347" t="s">
        <v>36</v>
      </c>
      <c r="C347">
        <v>1968</v>
      </c>
      <c r="D347" t="s">
        <v>34</v>
      </c>
      <c r="E347">
        <v>110.55</v>
      </c>
      <c r="F347">
        <v>23.750297265160523</v>
      </c>
      <c r="G347">
        <v>132.88991414999998</v>
      </c>
      <c r="K347">
        <v>110.55</v>
      </c>
      <c r="M347">
        <v>1.6819999999999999</v>
      </c>
      <c r="N347">
        <f t="shared" si="35"/>
        <v>23.750297265160523</v>
      </c>
      <c r="Q347">
        <v>1355.1</v>
      </c>
      <c r="R347">
        <f t="shared" si="36"/>
        <v>132.88991414999998</v>
      </c>
    </row>
    <row r="348" spans="2:18" x14ac:dyDescent="0.25">
      <c r="B348" t="s">
        <v>36</v>
      </c>
      <c r="C348">
        <v>1968</v>
      </c>
      <c r="D348" t="s">
        <v>34</v>
      </c>
      <c r="E348">
        <v>110.55</v>
      </c>
      <c r="F348">
        <v>23.485008818342152</v>
      </c>
      <c r="G348">
        <v>147.54104925000001</v>
      </c>
      <c r="K348">
        <v>110.55</v>
      </c>
      <c r="M348">
        <v>1.7010000000000001</v>
      </c>
      <c r="N348">
        <f t="shared" si="35"/>
        <v>23.485008818342152</v>
      </c>
      <c r="Q348">
        <v>1504.5</v>
      </c>
      <c r="R348">
        <f t="shared" si="36"/>
        <v>147.54104925000001</v>
      </c>
    </row>
    <row r="349" spans="2:18" x14ac:dyDescent="0.25">
      <c r="B349" t="s">
        <v>36</v>
      </c>
      <c r="C349">
        <v>1968</v>
      </c>
      <c r="D349" t="s">
        <v>34</v>
      </c>
      <c r="E349">
        <v>110.55</v>
      </c>
      <c r="F349">
        <v>23.457428068115089</v>
      </c>
      <c r="G349">
        <v>147.7862155</v>
      </c>
      <c r="K349">
        <v>110.55</v>
      </c>
      <c r="M349">
        <v>1.7030000000000001</v>
      </c>
      <c r="N349">
        <f t="shared" si="35"/>
        <v>23.457428068115089</v>
      </c>
      <c r="Q349">
        <v>1507</v>
      </c>
      <c r="R349">
        <f t="shared" si="36"/>
        <v>147.7862155</v>
      </c>
    </row>
    <row r="350" spans="2:18" x14ac:dyDescent="0.25">
      <c r="B350" t="s">
        <v>36</v>
      </c>
      <c r="C350">
        <v>1968</v>
      </c>
      <c r="D350" t="s">
        <v>34</v>
      </c>
      <c r="E350">
        <v>110.55</v>
      </c>
      <c r="F350">
        <v>23.334112149532711</v>
      </c>
      <c r="G350">
        <v>158.16165119999999</v>
      </c>
      <c r="K350">
        <v>110.55</v>
      </c>
      <c r="M350">
        <v>1.712</v>
      </c>
      <c r="N350">
        <f t="shared" si="35"/>
        <v>23.334112149532711</v>
      </c>
      <c r="Q350">
        <v>1612.8</v>
      </c>
      <c r="R350">
        <f t="shared" si="36"/>
        <v>158.16165119999999</v>
      </c>
    </row>
    <row r="351" spans="2:18" x14ac:dyDescent="0.25">
      <c r="B351" t="s">
        <v>36</v>
      </c>
      <c r="C351">
        <v>1968</v>
      </c>
      <c r="D351" t="s">
        <v>34</v>
      </c>
      <c r="E351">
        <v>110.55</v>
      </c>
      <c r="F351">
        <v>23.306884480746792</v>
      </c>
      <c r="G351">
        <v>162.16276439999999</v>
      </c>
      <c r="K351">
        <v>110.55</v>
      </c>
      <c r="M351">
        <v>1.714</v>
      </c>
      <c r="N351">
        <f t="shared" si="35"/>
        <v>23.306884480746792</v>
      </c>
      <c r="Q351">
        <v>1653.6</v>
      </c>
      <c r="R351">
        <f t="shared" si="36"/>
        <v>162.16276439999999</v>
      </c>
    </row>
    <row r="352" spans="2:18" x14ac:dyDescent="0.25">
      <c r="B352" t="s">
        <v>36</v>
      </c>
      <c r="C352">
        <v>1968</v>
      </c>
      <c r="D352" t="s">
        <v>34</v>
      </c>
      <c r="E352">
        <v>110.55</v>
      </c>
      <c r="F352">
        <v>23.225581395348836</v>
      </c>
      <c r="G352">
        <v>169.62562505</v>
      </c>
      <c r="K352">
        <v>110.55</v>
      </c>
      <c r="M352">
        <v>1.72</v>
      </c>
      <c r="N352">
        <f t="shared" si="35"/>
        <v>23.225581395348836</v>
      </c>
      <c r="Q352">
        <v>1729.7</v>
      </c>
      <c r="R352">
        <f t="shared" si="36"/>
        <v>169.62562505</v>
      </c>
    </row>
    <row r="353" spans="2:18" x14ac:dyDescent="0.25">
      <c r="B353" t="s">
        <v>36</v>
      </c>
      <c r="C353">
        <v>1968</v>
      </c>
      <c r="D353" t="s">
        <v>34</v>
      </c>
      <c r="E353">
        <v>110.55</v>
      </c>
      <c r="F353">
        <v>23.171693735498842</v>
      </c>
      <c r="G353">
        <v>176.54911995000001</v>
      </c>
      <c r="K353">
        <v>110.55</v>
      </c>
      <c r="M353">
        <v>1.724</v>
      </c>
      <c r="N353">
        <f t="shared" si="35"/>
        <v>23.171693735498842</v>
      </c>
      <c r="Q353">
        <v>1800.3</v>
      </c>
      <c r="R353">
        <f t="shared" si="36"/>
        <v>176.54911995000001</v>
      </c>
    </row>
    <row r="354" spans="2:18" x14ac:dyDescent="0.25">
      <c r="B354" t="s">
        <v>36</v>
      </c>
      <c r="C354">
        <v>1968</v>
      </c>
      <c r="D354" t="s">
        <v>34</v>
      </c>
      <c r="E354">
        <v>110.55</v>
      </c>
      <c r="F354">
        <v>23.011520737327189</v>
      </c>
      <c r="G354">
        <v>192.65163924999999</v>
      </c>
      <c r="K354">
        <v>110.55</v>
      </c>
      <c r="M354">
        <v>1.736</v>
      </c>
      <c r="N354">
        <f t="shared" si="35"/>
        <v>23.011520737327189</v>
      </c>
      <c r="Q354">
        <v>1964.5</v>
      </c>
      <c r="R354">
        <f t="shared" si="36"/>
        <v>192.65163924999999</v>
      </c>
    </row>
    <row r="355" spans="2:18" x14ac:dyDescent="0.25">
      <c r="B355" t="s">
        <v>36</v>
      </c>
      <c r="C355">
        <v>1968</v>
      </c>
      <c r="D355" t="s">
        <v>34</v>
      </c>
      <c r="E355">
        <v>110.55</v>
      </c>
      <c r="F355">
        <v>22.945433658816771</v>
      </c>
      <c r="G355">
        <v>196.99598520000001</v>
      </c>
      <c r="K355">
        <v>110.55</v>
      </c>
      <c r="M355">
        <v>1.7410000000000001</v>
      </c>
      <c r="N355">
        <f t="shared" si="35"/>
        <v>22.945433658816771</v>
      </c>
      <c r="Q355">
        <v>2008.8</v>
      </c>
      <c r="R355">
        <f t="shared" si="36"/>
        <v>196.99598520000001</v>
      </c>
    </row>
    <row r="356" spans="2:18" x14ac:dyDescent="0.25">
      <c r="B356" t="s">
        <v>36</v>
      </c>
      <c r="C356">
        <v>1968</v>
      </c>
      <c r="D356" t="s">
        <v>34</v>
      </c>
      <c r="E356">
        <v>110.55</v>
      </c>
      <c r="F356">
        <v>22.945433658816771</v>
      </c>
      <c r="G356">
        <v>197.43728444999999</v>
      </c>
      <c r="K356">
        <v>110.55</v>
      </c>
      <c r="M356">
        <v>1.7410000000000001</v>
      </c>
      <c r="N356">
        <f t="shared" si="35"/>
        <v>22.945433658816771</v>
      </c>
      <c r="Q356">
        <v>2013.3</v>
      </c>
      <c r="R356">
        <f t="shared" si="36"/>
        <v>197.43728444999999</v>
      </c>
    </row>
    <row r="357" spans="2:18" x14ac:dyDescent="0.25">
      <c r="B357" t="s">
        <v>36</v>
      </c>
      <c r="C357">
        <v>1968</v>
      </c>
      <c r="D357" t="s">
        <v>34</v>
      </c>
      <c r="E357">
        <v>115.3</v>
      </c>
      <c r="F357">
        <v>23.806912991656734</v>
      </c>
      <c r="G357">
        <v>148.27654799999999</v>
      </c>
      <c r="K357">
        <v>115.3</v>
      </c>
      <c r="M357">
        <v>1.6779999999999999</v>
      </c>
      <c r="N357">
        <f t="shared" si="35"/>
        <v>23.806912991656734</v>
      </c>
      <c r="Q357">
        <v>1512</v>
      </c>
      <c r="R357">
        <f t="shared" si="36"/>
        <v>148.27654799999999</v>
      </c>
    </row>
    <row r="358" spans="2:18" x14ac:dyDescent="0.25">
      <c r="B358" t="s">
        <v>36</v>
      </c>
      <c r="C358">
        <v>1968</v>
      </c>
      <c r="D358" t="s">
        <v>34</v>
      </c>
      <c r="E358">
        <v>115.3</v>
      </c>
      <c r="F358">
        <v>23.609929078014186</v>
      </c>
      <c r="G358">
        <v>151.1204765</v>
      </c>
      <c r="K358">
        <v>115.3</v>
      </c>
      <c r="M358">
        <v>1.6919999999999999</v>
      </c>
      <c r="N358">
        <f t="shared" si="35"/>
        <v>23.609929078014186</v>
      </c>
      <c r="Q358">
        <v>1541</v>
      </c>
      <c r="R358">
        <f t="shared" si="36"/>
        <v>151.1204765</v>
      </c>
    </row>
    <row r="359" spans="2:18" x14ac:dyDescent="0.25">
      <c r="B359" t="s">
        <v>36</v>
      </c>
      <c r="C359">
        <v>1968</v>
      </c>
      <c r="D359" t="s">
        <v>34</v>
      </c>
      <c r="E359">
        <v>115.3</v>
      </c>
      <c r="F359">
        <v>23.485008818342152</v>
      </c>
      <c r="G359">
        <v>161.27035925000001</v>
      </c>
      <c r="K359">
        <v>115.3</v>
      </c>
      <c r="M359">
        <v>1.7010000000000001</v>
      </c>
      <c r="N359">
        <f t="shared" si="35"/>
        <v>23.485008818342152</v>
      </c>
      <c r="Q359">
        <v>1644.5</v>
      </c>
      <c r="R359">
        <f t="shared" si="36"/>
        <v>161.27035925000001</v>
      </c>
    </row>
    <row r="360" spans="2:18" x14ac:dyDescent="0.25">
      <c r="B360" t="s">
        <v>36</v>
      </c>
      <c r="C360">
        <v>1968</v>
      </c>
      <c r="D360" t="s">
        <v>34</v>
      </c>
      <c r="E360">
        <v>115.3</v>
      </c>
      <c r="F360">
        <v>23.42991202346041</v>
      </c>
      <c r="G360">
        <v>163.57492200000002</v>
      </c>
      <c r="K360">
        <v>115.3</v>
      </c>
      <c r="M360">
        <v>1.7050000000000001</v>
      </c>
      <c r="N360">
        <f t="shared" si="35"/>
        <v>23.42991202346041</v>
      </c>
      <c r="Q360">
        <v>1668</v>
      </c>
      <c r="R360">
        <f t="shared" si="36"/>
        <v>163.57492200000002</v>
      </c>
    </row>
    <row r="361" spans="2:18" x14ac:dyDescent="0.25">
      <c r="B361" t="s">
        <v>36</v>
      </c>
      <c r="C361">
        <v>1968</v>
      </c>
      <c r="D361" t="s">
        <v>34</v>
      </c>
      <c r="E361">
        <v>115.3</v>
      </c>
      <c r="F361">
        <v>23.306884480746792</v>
      </c>
      <c r="G361">
        <v>176.3627936</v>
      </c>
      <c r="K361">
        <v>115.3</v>
      </c>
      <c r="M361">
        <v>1.714</v>
      </c>
      <c r="N361">
        <f t="shared" si="35"/>
        <v>23.306884480746792</v>
      </c>
      <c r="Q361">
        <v>1798.4</v>
      </c>
      <c r="R361">
        <f t="shared" si="36"/>
        <v>176.3627936</v>
      </c>
    </row>
    <row r="362" spans="2:18" x14ac:dyDescent="0.25">
      <c r="B362" t="s">
        <v>36</v>
      </c>
      <c r="C362">
        <v>1968</v>
      </c>
      <c r="D362" t="s">
        <v>34</v>
      </c>
      <c r="E362">
        <v>115.3</v>
      </c>
      <c r="F362">
        <v>23.266161910308679</v>
      </c>
      <c r="G362">
        <v>177.70630464999999</v>
      </c>
      <c r="K362">
        <v>115.3</v>
      </c>
      <c r="M362">
        <v>1.7170000000000001</v>
      </c>
      <c r="N362">
        <f t="shared" si="35"/>
        <v>23.266161910308679</v>
      </c>
      <c r="Q362">
        <v>1812.1</v>
      </c>
      <c r="R362">
        <f t="shared" si="36"/>
        <v>177.70630464999999</v>
      </c>
    </row>
    <row r="363" spans="2:18" x14ac:dyDescent="0.25">
      <c r="B363" t="s">
        <v>36</v>
      </c>
      <c r="C363">
        <v>1968</v>
      </c>
      <c r="D363" t="s">
        <v>34</v>
      </c>
      <c r="E363">
        <v>115.3</v>
      </c>
      <c r="F363">
        <v>23.104684788895316</v>
      </c>
      <c r="G363">
        <v>192.7398991</v>
      </c>
      <c r="K363">
        <v>115.3</v>
      </c>
      <c r="M363">
        <v>1.7290000000000001</v>
      </c>
      <c r="N363">
        <f t="shared" si="35"/>
        <v>23.104684788895316</v>
      </c>
      <c r="Q363">
        <v>1965.4</v>
      </c>
      <c r="R363">
        <f t="shared" si="36"/>
        <v>192.7398991</v>
      </c>
    </row>
    <row r="364" spans="2:18" x14ac:dyDescent="0.25">
      <c r="B364" t="s">
        <v>36</v>
      </c>
      <c r="C364">
        <v>1968</v>
      </c>
      <c r="D364" t="s">
        <v>34</v>
      </c>
      <c r="E364">
        <v>115.3</v>
      </c>
      <c r="F364">
        <v>23.118055555555557</v>
      </c>
      <c r="G364">
        <v>194.59335594999999</v>
      </c>
      <c r="K364">
        <v>115.3</v>
      </c>
      <c r="M364">
        <v>1.728</v>
      </c>
      <c r="N364">
        <f t="shared" si="35"/>
        <v>23.118055555555557</v>
      </c>
      <c r="Q364">
        <v>1984.3</v>
      </c>
      <c r="R364">
        <f t="shared" si="36"/>
        <v>194.59335594999999</v>
      </c>
    </row>
    <row r="365" spans="2:18" x14ac:dyDescent="0.25">
      <c r="B365" t="s">
        <v>36</v>
      </c>
      <c r="C365">
        <v>1968</v>
      </c>
      <c r="D365" t="s">
        <v>34</v>
      </c>
      <c r="E365">
        <v>120.08</v>
      </c>
      <c r="F365">
        <v>23.582054309327038</v>
      </c>
      <c r="G365">
        <v>175.39193524999999</v>
      </c>
      <c r="K365">
        <v>120.08</v>
      </c>
      <c r="M365">
        <v>1.694</v>
      </c>
      <c r="N365">
        <f t="shared" si="35"/>
        <v>23.582054309327038</v>
      </c>
      <c r="Q365">
        <v>1788.5</v>
      </c>
      <c r="R365">
        <f t="shared" si="36"/>
        <v>175.39193524999999</v>
      </c>
    </row>
    <row r="366" spans="2:18" x14ac:dyDescent="0.25">
      <c r="B366" t="s">
        <v>36</v>
      </c>
      <c r="C366">
        <v>1968</v>
      </c>
      <c r="D366" t="s">
        <v>34</v>
      </c>
      <c r="E366">
        <v>120.08</v>
      </c>
      <c r="F366">
        <v>23.375073142188413</v>
      </c>
      <c r="G366">
        <v>183.92372075</v>
      </c>
      <c r="K366">
        <v>120.08</v>
      </c>
      <c r="M366">
        <v>1.7090000000000001</v>
      </c>
      <c r="N366">
        <f t="shared" si="35"/>
        <v>23.375073142188413</v>
      </c>
      <c r="Q366">
        <v>1875.5</v>
      </c>
      <c r="R366">
        <f t="shared" si="36"/>
        <v>183.92372075</v>
      </c>
    </row>
    <row r="367" spans="2:18" x14ac:dyDescent="0.25">
      <c r="B367" t="s">
        <v>36</v>
      </c>
      <c r="C367">
        <v>1968</v>
      </c>
      <c r="D367" t="s">
        <v>34</v>
      </c>
      <c r="E367">
        <v>120.08</v>
      </c>
      <c r="F367">
        <v>23.361403508771932</v>
      </c>
      <c r="G367">
        <v>184.72786605000002</v>
      </c>
      <c r="K367">
        <v>120.08</v>
      </c>
      <c r="M367">
        <v>1.71</v>
      </c>
      <c r="N367">
        <f t="shared" si="35"/>
        <v>23.361403508771932</v>
      </c>
      <c r="Q367">
        <v>1883.7</v>
      </c>
      <c r="R367">
        <f t="shared" si="36"/>
        <v>184.72786605000002</v>
      </c>
    </row>
    <row r="368" spans="2:18" x14ac:dyDescent="0.25">
      <c r="B368" t="s">
        <v>36</v>
      </c>
      <c r="C368">
        <v>1968</v>
      </c>
      <c r="D368" t="s">
        <v>34</v>
      </c>
      <c r="E368">
        <v>120.08</v>
      </c>
      <c r="F368">
        <v>23.225581395348836</v>
      </c>
      <c r="G368">
        <v>195.12291505000002</v>
      </c>
      <c r="K368">
        <v>120.08</v>
      </c>
      <c r="M368">
        <v>1.72</v>
      </c>
      <c r="N368">
        <f t="shared" si="35"/>
        <v>23.225581395348836</v>
      </c>
      <c r="Q368">
        <v>1989.7</v>
      </c>
      <c r="R368">
        <f t="shared" si="36"/>
        <v>195.12291505000002</v>
      </c>
    </row>
    <row r="369" spans="1:18" x14ac:dyDescent="0.25">
      <c r="B369" t="s">
        <v>36</v>
      </c>
      <c r="C369">
        <v>1968</v>
      </c>
      <c r="D369" t="s">
        <v>34</v>
      </c>
      <c r="E369">
        <v>120.08</v>
      </c>
      <c r="F369">
        <v>23.198606271777003</v>
      </c>
      <c r="G369">
        <v>199.29074130000001</v>
      </c>
      <c r="K369">
        <v>120.08</v>
      </c>
      <c r="M369">
        <v>1.722</v>
      </c>
      <c r="N369">
        <f t="shared" si="35"/>
        <v>23.198606271777003</v>
      </c>
      <c r="Q369">
        <v>2032.2</v>
      </c>
      <c r="R369">
        <f t="shared" si="36"/>
        <v>199.29074130000001</v>
      </c>
    </row>
    <row r="370" spans="1:18" x14ac:dyDescent="0.25">
      <c r="A370" t="s">
        <v>44</v>
      </c>
      <c r="C370">
        <v>1974</v>
      </c>
      <c r="D370" t="s">
        <v>39</v>
      </c>
      <c r="E370">
        <v>210</v>
      </c>
      <c r="F370">
        <v>21.39</v>
      </c>
      <c r="G370">
        <f>H370*100</f>
        <v>695</v>
      </c>
      <c r="H370">
        <v>6.95</v>
      </c>
    </row>
    <row r="371" spans="1:18" x14ac:dyDescent="0.25">
      <c r="A371" t="s">
        <v>45</v>
      </c>
      <c r="C371">
        <v>1974</v>
      </c>
      <c r="D371" t="s">
        <v>39</v>
      </c>
      <c r="E371">
        <v>200</v>
      </c>
      <c r="F371">
        <v>21.39</v>
      </c>
      <c r="G371">
        <f t="shared" ref="G371:G434" si="37">H371*100</f>
        <v>669</v>
      </c>
      <c r="H371">
        <v>6.69</v>
      </c>
    </row>
    <row r="372" spans="1:18" x14ac:dyDescent="0.25">
      <c r="C372">
        <v>1974</v>
      </c>
      <c r="D372" t="s">
        <v>39</v>
      </c>
      <c r="E372">
        <v>190</v>
      </c>
      <c r="F372">
        <v>21.39</v>
      </c>
      <c r="G372">
        <f t="shared" si="37"/>
        <v>642</v>
      </c>
      <c r="H372">
        <v>6.42</v>
      </c>
    </row>
    <row r="373" spans="1:18" x14ac:dyDescent="0.25">
      <c r="C373">
        <v>1974</v>
      </c>
      <c r="D373" t="s">
        <v>39</v>
      </c>
      <c r="E373">
        <v>180</v>
      </c>
      <c r="F373">
        <v>21.39</v>
      </c>
      <c r="G373">
        <f t="shared" si="37"/>
        <v>615</v>
      </c>
      <c r="H373">
        <v>6.15</v>
      </c>
    </row>
    <row r="374" spans="1:18" x14ac:dyDescent="0.25">
      <c r="C374">
        <v>1974</v>
      </c>
      <c r="D374" t="s">
        <v>39</v>
      </c>
      <c r="E374">
        <v>170</v>
      </c>
      <c r="F374">
        <v>21.39</v>
      </c>
      <c r="G374">
        <f t="shared" si="37"/>
        <v>589</v>
      </c>
      <c r="H374">
        <v>5.89</v>
      </c>
    </row>
    <row r="375" spans="1:18" x14ac:dyDescent="0.25">
      <c r="C375">
        <v>1974</v>
      </c>
      <c r="D375" t="s">
        <v>39</v>
      </c>
      <c r="E375">
        <v>160</v>
      </c>
      <c r="F375">
        <v>21.39</v>
      </c>
      <c r="G375">
        <f t="shared" si="37"/>
        <v>562</v>
      </c>
      <c r="H375">
        <v>5.62</v>
      </c>
    </row>
    <row r="376" spans="1:18" x14ac:dyDescent="0.25">
      <c r="C376">
        <v>1974</v>
      </c>
      <c r="D376" t="s">
        <v>39</v>
      </c>
      <c r="E376">
        <v>150</v>
      </c>
      <c r="F376">
        <v>21.39</v>
      </c>
      <c r="G376">
        <f t="shared" si="37"/>
        <v>536</v>
      </c>
      <c r="H376">
        <v>5.36</v>
      </c>
    </row>
    <row r="377" spans="1:18" x14ac:dyDescent="0.25">
      <c r="C377">
        <v>1974</v>
      </c>
      <c r="D377" t="s">
        <v>39</v>
      </c>
      <c r="E377">
        <v>140</v>
      </c>
      <c r="F377">
        <v>21.39</v>
      </c>
      <c r="G377">
        <f t="shared" si="37"/>
        <v>508</v>
      </c>
      <c r="H377">
        <v>5.08</v>
      </c>
    </row>
    <row r="378" spans="1:18" x14ac:dyDescent="0.25">
      <c r="C378">
        <v>1974</v>
      </c>
      <c r="D378" t="s">
        <v>39</v>
      </c>
      <c r="E378">
        <v>130</v>
      </c>
      <c r="F378">
        <v>21.39</v>
      </c>
      <c r="G378">
        <f t="shared" si="37"/>
        <v>482</v>
      </c>
      <c r="H378">
        <v>4.82</v>
      </c>
    </row>
    <row r="379" spans="1:18" x14ac:dyDescent="0.25">
      <c r="C379">
        <v>1974</v>
      </c>
      <c r="D379" t="s">
        <v>39</v>
      </c>
      <c r="E379">
        <v>120</v>
      </c>
      <c r="F379">
        <v>21.39</v>
      </c>
      <c r="G379">
        <f t="shared" si="37"/>
        <v>455</v>
      </c>
      <c r="H379">
        <v>4.55</v>
      </c>
    </row>
    <row r="380" spans="1:18" x14ac:dyDescent="0.25">
      <c r="C380">
        <v>1974</v>
      </c>
      <c r="D380" t="s">
        <v>39</v>
      </c>
      <c r="E380">
        <v>110</v>
      </c>
      <c r="F380">
        <v>21.39</v>
      </c>
      <c r="G380">
        <f t="shared" si="37"/>
        <v>428</v>
      </c>
      <c r="H380">
        <v>4.28</v>
      </c>
    </row>
    <row r="381" spans="1:18" x14ac:dyDescent="0.25">
      <c r="C381">
        <v>1974</v>
      </c>
      <c r="D381" t="s">
        <v>39</v>
      </c>
      <c r="E381">
        <v>100</v>
      </c>
      <c r="F381">
        <v>21.39</v>
      </c>
      <c r="G381">
        <f t="shared" si="37"/>
        <v>401</v>
      </c>
      <c r="H381">
        <v>4.01</v>
      </c>
    </row>
    <row r="382" spans="1:18" x14ac:dyDescent="0.25">
      <c r="C382">
        <v>1974</v>
      </c>
      <c r="D382" t="s">
        <v>39</v>
      </c>
      <c r="E382">
        <v>90</v>
      </c>
      <c r="F382">
        <v>21.39</v>
      </c>
      <c r="G382">
        <f t="shared" si="37"/>
        <v>374</v>
      </c>
      <c r="H382">
        <v>3.74</v>
      </c>
    </row>
    <row r="383" spans="1:18" x14ac:dyDescent="0.25">
      <c r="C383">
        <v>1974</v>
      </c>
      <c r="D383" t="s">
        <v>39</v>
      </c>
      <c r="E383">
        <v>80</v>
      </c>
      <c r="F383">
        <v>21.39</v>
      </c>
      <c r="G383">
        <f t="shared" si="37"/>
        <v>347</v>
      </c>
      <c r="H383">
        <v>3.47</v>
      </c>
    </row>
    <row r="384" spans="1:18" x14ac:dyDescent="0.25">
      <c r="C384">
        <v>1974</v>
      </c>
      <c r="D384" t="s">
        <v>39</v>
      </c>
      <c r="E384">
        <v>170</v>
      </c>
      <c r="F384">
        <v>22.11</v>
      </c>
      <c r="G384">
        <f t="shared" si="37"/>
        <v>463</v>
      </c>
      <c r="H384">
        <v>4.63</v>
      </c>
    </row>
    <row r="385" spans="3:8" x14ac:dyDescent="0.25">
      <c r="C385">
        <v>1974</v>
      </c>
      <c r="D385" t="s">
        <v>39</v>
      </c>
      <c r="E385">
        <v>160</v>
      </c>
      <c r="F385">
        <v>22.11</v>
      </c>
      <c r="G385">
        <f t="shared" si="37"/>
        <v>436.00000000000006</v>
      </c>
      <c r="H385">
        <v>4.3600000000000003</v>
      </c>
    </row>
    <row r="386" spans="3:8" x14ac:dyDescent="0.25">
      <c r="C386">
        <v>1974</v>
      </c>
      <c r="D386" t="s">
        <v>39</v>
      </c>
      <c r="E386">
        <v>150</v>
      </c>
      <c r="F386">
        <v>22.11</v>
      </c>
      <c r="G386">
        <f t="shared" si="37"/>
        <v>408</v>
      </c>
      <c r="H386">
        <v>4.08</v>
      </c>
    </row>
    <row r="387" spans="3:8" x14ac:dyDescent="0.25">
      <c r="C387">
        <v>1974</v>
      </c>
      <c r="D387" t="s">
        <v>39</v>
      </c>
      <c r="E387">
        <v>140</v>
      </c>
      <c r="F387">
        <v>22.11</v>
      </c>
      <c r="G387">
        <f t="shared" si="37"/>
        <v>381</v>
      </c>
      <c r="H387">
        <v>3.81</v>
      </c>
    </row>
    <row r="388" spans="3:8" x14ac:dyDescent="0.25">
      <c r="C388">
        <v>1974</v>
      </c>
      <c r="D388" t="s">
        <v>39</v>
      </c>
      <c r="E388">
        <v>130</v>
      </c>
      <c r="F388">
        <v>22.11</v>
      </c>
      <c r="G388">
        <f t="shared" si="37"/>
        <v>354</v>
      </c>
      <c r="H388">
        <v>3.54</v>
      </c>
    </row>
    <row r="389" spans="3:8" x14ac:dyDescent="0.25">
      <c r="C389">
        <v>1974</v>
      </c>
      <c r="D389" t="s">
        <v>39</v>
      </c>
      <c r="E389">
        <v>120</v>
      </c>
      <c r="F389">
        <v>22.11</v>
      </c>
      <c r="G389">
        <f t="shared" si="37"/>
        <v>327</v>
      </c>
      <c r="H389">
        <v>3.27</v>
      </c>
    </row>
    <row r="390" spans="3:8" x14ac:dyDescent="0.25">
      <c r="C390">
        <v>1974</v>
      </c>
      <c r="D390" t="s">
        <v>39</v>
      </c>
      <c r="E390">
        <v>110</v>
      </c>
      <c r="F390">
        <v>22.11</v>
      </c>
      <c r="G390">
        <f t="shared" si="37"/>
        <v>300</v>
      </c>
      <c r="H390">
        <v>3</v>
      </c>
    </row>
    <row r="391" spans="3:8" x14ac:dyDescent="0.25">
      <c r="C391">
        <v>1974</v>
      </c>
      <c r="D391" t="s">
        <v>39</v>
      </c>
      <c r="E391">
        <v>100</v>
      </c>
      <c r="F391">
        <v>22.11</v>
      </c>
      <c r="G391">
        <f t="shared" si="37"/>
        <v>273</v>
      </c>
      <c r="H391">
        <v>2.73</v>
      </c>
    </row>
    <row r="392" spans="3:8" x14ac:dyDescent="0.25">
      <c r="C392">
        <v>1974</v>
      </c>
      <c r="D392" t="s">
        <v>39</v>
      </c>
      <c r="E392">
        <v>90</v>
      </c>
      <c r="F392">
        <v>22.11</v>
      </c>
      <c r="G392">
        <f t="shared" si="37"/>
        <v>246</v>
      </c>
      <c r="H392">
        <v>2.46</v>
      </c>
    </row>
    <row r="393" spans="3:8" x14ac:dyDescent="0.25">
      <c r="C393">
        <v>1974</v>
      </c>
      <c r="D393" t="s">
        <v>39</v>
      </c>
      <c r="E393">
        <v>80</v>
      </c>
      <c r="F393">
        <v>22.11</v>
      </c>
      <c r="G393">
        <f t="shared" si="37"/>
        <v>219</v>
      </c>
      <c r="H393">
        <v>2.19</v>
      </c>
    </row>
    <row r="394" spans="3:8" x14ac:dyDescent="0.25">
      <c r="C394">
        <v>1974</v>
      </c>
      <c r="D394" t="s">
        <v>39</v>
      </c>
      <c r="E394">
        <v>70</v>
      </c>
      <c r="F394">
        <v>22.11</v>
      </c>
      <c r="G394">
        <f t="shared" si="37"/>
        <v>193</v>
      </c>
      <c r="H394">
        <v>1.93</v>
      </c>
    </row>
    <row r="395" spans="3:8" x14ac:dyDescent="0.25">
      <c r="C395">
        <v>1974</v>
      </c>
      <c r="D395" t="s">
        <v>39</v>
      </c>
      <c r="E395">
        <v>60</v>
      </c>
      <c r="F395">
        <v>22.11</v>
      </c>
      <c r="G395">
        <f t="shared" si="37"/>
        <v>167</v>
      </c>
      <c r="H395">
        <v>1.67</v>
      </c>
    </row>
    <row r="396" spans="3:8" x14ac:dyDescent="0.25">
      <c r="C396">
        <v>1974</v>
      </c>
      <c r="D396" t="s">
        <v>39</v>
      </c>
      <c r="E396">
        <v>50</v>
      </c>
      <c r="F396">
        <v>22.11</v>
      </c>
      <c r="G396">
        <f t="shared" si="37"/>
        <v>142</v>
      </c>
      <c r="H396">
        <v>1.42</v>
      </c>
    </row>
    <row r="397" spans="3:8" x14ac:dyDescent="0.25">
      <c r="C397">
        <v>1974</v>
      </c>
      <c r="D397" t="s">
        <v>39</v>
      </c>
      <c r="E397">
        <v>40</v>
      </c>
      <c r="F397">
        <v>22.11</v>
      </c>
      <c r="G397">
        <f t="shared" si="37"/>
        <v>119</v>
      </c>
      <c r="H397">
        <v>1.19</v>
      </c>
    </row>
    <row r="398" spans="3:8" x14ac:dyDescent="0.25">
      <c r="C398">
        <v>1974</v>
      </c>
      <c r="D398" t="s">
        <v>39</v>
      </c>
      <c r="E398">
        <v>30</v>
      </c>
      <c r="F398">
        <v>22.11</v>
      </c>
      <c r="G398">
        <f t="shared" si="37"/>
        <v>98</v>
      </c>
      <c r="H398">
        <v>0.98</v>
      </c>
    </row>
    <row r="399" spans="3:8" x14ac:dyDescent="0.25">
      <c r="C399">
        <v>1974</v>
      </c>
      <c r="D399" t="s">
        <v>39</v>
      </c>
      <c r="E399">
        <v>20</v>
      </c>
      <c r="F399">
        <v>22.11</v>
      </c>
      <c r="G399">
        <f t="shared" si="37"/>
        <v>81</v>
      </c>
      <c r="H399">
        <v>0.81</v>
      </c>
    </row>
    <row r="400" spans="3:8" x14ac:dyDescent="0.25">
      <c r="C400">
        <v>1974</v>
      </c>
      <c r="D400" t="s">
        <v>39</v>
      </c>
      <c r="E400">
        <v>10</v>
      </c>
      <c r="F400">
        <v>22.11</v>
      </c>
      <c r="G400">
        <f t="shared" si="37"/>
        <v>73</v>
      </c>
      <c r="H400">
        <v>0.73</v>
      </c>
    </row>
    <row r="401" spans="3:8" x14ac:dyDescent="0.25">
      <c r="C401">
        <v>1974</v>
      </c>
      <c r="D401" t="s">
        <v>39</v>
      </c>
      <c r="E401">
        <v>0</v>
      </c>
      <c r="F401">
        <v>22.11</v>
      </c>
      <c r="G401">
        <f t="shared" si="37"/>
        <v>72</v>
      </c>
      <c r="H401">
        <v>0.72</v>
      </c>
    </row>
    <row r="402" spans="3:8" x14ac:dyDescent="0.25">
      <c r="C402">
        <v>1974</v>
      </c>
      <c r="D402" t="s">
        <v>39</v>
      </c>
      <c r="E402">
        <v>160</v>
      </c>
      <c r="F402">
        <v>22.46</v>
      </c>
      <c r="G402">
        <f t="shared" si="37"/>
        <v>389</v>
      </c>
      <c r="H402">
        <v>3.89</v>
      </c>
    </row>
    <row r="403" spans="3:8" x14ac:dyDescent="0.25">
      <c r="C403">
        <v>1974</v>
      </c>
      <c r="D403" t="s">
        <v>39</v>
      </c>
      <c r="E403">
        <v>150</v>
      </c>
      <c r="F403">
        <v>22.46</v>
      </c>
      <c r="G403">
        <f t="shared" si="37"/>
        <v>363</v>
      </c>
      <c r="H403">
        <v>3.63</v>
      </c>
    </row>
    <row r="404" spans="3:8" x14ac:dyDescent="0.25">
      <c r="C404">
        <v>1974</v>
      </c>
      <c r="D404" t="s">
        <v>39</v>
      </c>
      <c r="E404">
        <v>140</v>
      </c>
      <c r="F404">
        <v>22.46</v>
      </c>
      <c r="G404">
        <f t="shared" si="37"/>
        <v>336</v>
      </c>
      <c r="H404">
        <v>3.36</v>
      </c>
    </row>
    <row r="405" spans="3:8" x14ac:dyDescent="0.25">
      <c r="C405">
        <v>1974</v>
      </c>
      <c r="D405" t="s">
        <v>39</v>
      </c>
      <c r="E405">
        <v>130</v>
      </c>
      <c r="F405">
        <v>22.46</v>
      </c>
      <c r="G405">
        <f t="shared" si="37"/>
        <v>310</v>
      </c>
      <c r="H405">
        <v>3.1</v>
      </c>
    </row>
    <row r="406" spans="3:8" x14ac:dyDescent="0.25">
      <c r="C406">
        <v>1974</v>
      </c>
      <c r="D406" t="s">
        <v>39</v>
      </c>
      <c r="E406">
        <v>120</v>
      </c>
      <c r="F406">
        <v>22.46</v>
      </c>
      <c r="G406">
        <f t="shared" si="37"/>
        <v>284</v>
      </c>
      <c r="H406">
        <v>2.84</v>
      </c>
    </row>
    <row r="407" spans="3:8" x14ac:dyDescent="0.25">
      <c r="C407">
        <v>1974</v>
      </c>
      <c r="D407" t="s">
        <v>39</v>
      </c>
      <c r="E407">
        <v>110</v>
      </c>
      <c r="F407">
        <v>22.46</v>
      </c>
      <c r="G407">
        <f t="shared" si="37"/>
        <v>257</v>
      </c>
      <c r="H407">
        <v>2.57</v>
      </c>
    </row>
    <row r="408" spans="3:8" x14ac:dyDescent="0.25">
      <c r="C408">
        <v>1974</v>
      </c>
      <c r="D408" t="s">
        <v>39</v>
      </c>
      <c r="E408">
        <v>100</v>
      </c>
      <c r="F408">
        <v>22.46</v>
      </c>
      <c r="G408">
        <f t="shared" si="37"/>
        <v>231</v>
      </c>
      <c r="H408">
        <v>2.31</v>
      </c>
    </row>
    <row r="409" spans="3:8" x14ac:dyDescent="0.25">
      <c r="C409">
        <v>1974</v>
      </c>
      <c r="D409" t="s">
        <v>39</v>
      </c>
      <c r="E409">
        <v>90</v>
      </c>
      <c r="F409">
        <v>22.46</v>
      </c>
      <c r="G409">
        <f t="shared" si="37"/>
        <v>202.99999999999997</v>
      </c>
      <c r="H409">
        <v>2.0299999999999998</v>
      </c>
    </row>
    <row r="410" spans="3:8" x14ac:dyDescent="0.25">
      <c r="C410">
        <v>1974</v>
      </c>
      <c r="D410" t="s">
        <v>39</v>
      </c>
      <c r="E410">
        <v>80</v>
      </c>
      <c r="F410">
        <v>22.46</v>
      </c>
      <c r="G410">
        <f t="shared" si="37"/>
        <v>77</v>
      </c>
      <c r="H410">
        <v>0.77</v>
      </c>
    </row>
    <row r="411" spans="3:8" x14ac:dyDescent="0.25">
      <c r="C411">
        <v>1974</v>
      </c>
      <c r="D411" t="s">
        <v>39</v>
      </c>
      <c r="E411">
        <v>150</v>
      </c>
      <c r="F411">
        <v>22.78</v>
      </c>
      <c r="G411">
        <f t="shared" si="37"/>
        <v>325</v>
      </c>
      <c r="H411">
        <v>3.25</v>
      </c>
    </row>
    <row r="412" spans="3:8" x14ac:dyDescent="0.25">
      <c r="C412">
        <v>1974</v>
      </c>
      <c r="D412" t="s">
        <v>39</v>
      </c>
      <c r="E412">
        <v>140</v>
      </c>
      <c r="F412">
        <v>22.78</v>
      </c>
      <c r="G412">
        <f t="shared" si="37"/>
        <v>297</v>
      </c>
      <c r="H412">
        <v>2.97</v>
      </c>
    </row>
    <row r="413" spans="3:8" x14ac:dyDescent="0.25">
      <c r="C413">
        <v>1974</v>
      </c>
      <c r="D413" t="s">
        <v>39</v>
      </c>
      <c r="E413">
        <v>130</v>
      </c>
      <c r="F413">
        <v>22.78</v>
      </c>
      <c r="G413">
        <f t="shared" si="37"/>
        <v>269</v>
      </c>
      <c r="H413">
        <v>2.69</v>
      </c>
    </row>
    <row r="414" spans="3:8" x14ac:dyDescent="0.25">
      <c r="C414">
        <v>1974</v>
      </c>
      <c r="D414" t="s">
        <v>39</v>
      </c>
      <c r="E414">
        <v>120</v>
      </c>
      <c r="F414">
        <v>22.78</v>
      </c>
      <c r="G414">
        <f t="shared" si="37"/>
        <v>241</v>
      </c>
      <c r="H414">
        <v>2.41</v>
      </c>
    </row>
    <row r="415" spans="3:8" x14ac:dyDescent="0.25">
      <c r="C415">
        <v>1974</v>
      </c>
      <c r="D415" t="s">
        <v>39</v>
      </c>
      <c r="E415">
        <v>110</v>
      </c>
      <c r="F415">
        <v>22.78</v>
      </c>
      <c r="G415">
        <f t="shared" si="37"/>
        <v>213</v>
      </c>
      <c r="H415">
        <v>2.13</v>
      </c>
    </row>
    <row r="416" spans="3:8" x14ac:dyDescent="0.25">
      <c r="C416">
        <v>1974</v>
      </c>
      <c r="D416" t="s">
        <v>39</v>
      </c>
      <c r="E416">
        <v>100</v>
      </c>
      <c r="F416">
        <v>22.78</v>
      </c>
      <c r="G416">
        <f t="shared" si="37"/>
        <v>186</v>
      </c>
      <c r="H416">
        <v>1.86</v>
      </c>
    </row>
    <row r="417" spans="3:8" x14ac:dyDescent="0.25">
      <c r="C417">
        <v>1974</v>
      </c>
      <c r="D417" t="s">
        <v>39</v>
      </c>
      <c r="E417">
        <v>90</v>
      </c>
      <c r="F417">
        <v>22.78</v>
      </c>
      <c r="G417">
        <f t="shared" si="37"/>
        <v>158</v>
      </c>
      <c r="H417">
        <v>1.58</v>
      </c>
    </row>
    <row r="418" spans="3:8" x14ac:dyDescent="0.25">
      <c r="C418">
        <v>1974</v>
      </c>
      <c r="D418" t="s">
        <v>39</v>
      </c>
      <c r="E418">
        <v>80</v>
      </c>
      <c r="F418">
        <v>22.78</v>
      </c>
      <c r="G418">
        <f t="shared" si="37"/>
        <v>131</v>
      </c>
      <c r="H418">
        <v>1.31</v>
      </c>
    </row>
    <row r="419" spans="3:8" x14ac:dyDescent="0.25">
      <c r="C419">
        <v>1974</v>
      </c>
      <c r="D419" t="s">
        <v>39</v>
      </c>
      <c r="E419">
        <v>70</v>
      </c>
      <c r="F419">
        <v>22.78</v>
      </c>
      <c r="G419">
        <f t="shared" si="37"/>
        <v>104</v>
      </c>
      <c r="H419">
        <v>1.04</v>
      </c>
    </row>
    <row r="420" spans="3:8" x14ac:dyDescent="0.25">
      <c r="C420">
        <v>1974</v>
      </c>
      <c r="D420" t="s">
        <v>39</v>
      </c>
      <c r="E420">
        <v>60</v>
      </c>
      <c r="F420">
        <v>22.78</v>
      </c>
      <c r="G420">
        <f t="shared" si="37"/>
        <v>78</v>
      </c>
      <c r="H420">
        <v>0.78</v>
      </c>
    </row>
    <row r="421" spans="3:8" x14ac:dyDescent="0.25">
      <c r="C421">
        <v>1974</v>
      </c>
      <c r="D421" t="s">
        <v>39</v>
      </c>
      <c r="E421">
        <v>50</v>
      </c>
      <c r="F421">
        <v>22.78</v>
      </c>
      <c r="G421">
        <f t="shared" si="37"/>
        <v>52</v>
      </c>
      <c r="H421">
        <v>0.52</v>
      </c>
    </row>
    <row r="422" spans="3:8" x14ac:dyDescent="0.25">
      <c r="C422">
        <v>1974</v>
      </c>
      <c r="D422" t="s">
        <v>39</v>
      </c>
      <c r="E422">
        <v>40</v>
      </c>
      <c r="F422">
        <v>22.78</v>
      </c>
      <c r="G422">
        <f t="shared" si="37"/>
        <v>28.000000000000004</v>
      </c>
      <c r="H422">
        <v>0.28000000000000003</v>
      </c>
    </row>
    <row r="423" spans="3:8" x14ac:dyDescent="0.25">
      <c r="C423">
        <v>1974</v>
      </c>
      <c r="D423" t="s">
        <v>39</v>
      </c>
      <c r="E423">
        <v>30</v>
      </c>
      <c r="F423">
        <v>22.78</v>
      </c>
      <c r="G423">
        <f t="shared" si="37"/>
        <v>5</v>
      </c>
      <c r="H423">
        <v>0.05</v>
      </c>
    </row>
    <row r="424" spans="3:8" x14ac:dyDescent="0.25">
      <c r="C424">
        <v>1974</v>
      </c>
      <c r="D424" t="s">
        <v>39</v>
      </c>
      <c r="E424">
        <v>20</v>
      </c>
      <c r="F424">
        <v>22.78</v>
      </c>
      <c r="G424">
        <f t="shared" si="37"/>
        <v>-12</v>
      </c>
      <c r="H424">
        <v>-0.12</v>
      </c>
    </row>
    <row r="425" spans="3:8" x14ac:dyDescent="0.25">
      <c r="C425">
        <v>1974</v>
      </c>
      <c r="D425" t="s">
        <v>39</v>
      </c>
      <c r="E425">
        <v>10</v>
      </c>
      <c r="F425">
        <v>22.78</v>
      </c>
      <c r="G425">
        <f t="shared" si="37"/>
        <v>-21</v>
      </c>
      <c r="H425">
        <v>-0.21</v>
      </c>
    </row>
    <row r="426" spans="3:8" x14ac:dyDescent="0.25">
      <c r="C426">
        <v>1974</v>
      </c>
      <c r="D426" t="s">
        <v>39</v>
      </c>
      <c r="E426">
        <v>0</v>
      </c>
      <c r="F426">
        <v>22.78</v>
      </c>
      <c r="G426">
        <f t="shared" si="37"/>
        <v>-22</v>
      </c>
      <c r="H426">
        <v>-0.22</v>
      </c>
    </row>
    <row r="427" spans="3:8" x14ac:dyDescent="0.25">
      <c r="C427">
        <v>1974</v>
      </c>
      <c r="D427" t="s">
        <v>39</v>
      </c>
      <c r="E427">
        <v>130</v>
      </c>
      <c r="F427">
        <v>23.34</v>
      </c>
      <c r="G427">
        <f t="shared" si="37"/>
        <v>216</v>
      </c>
      <c r="H427">
        <v>2.16</v>
      </c>
    </row>
    <row r="428" spans="3:8" x14ac:dyDescent="0.25">
      <c r="C428">
        <v>1974</v>
      </c>
      <c r="D428" t="s">
        <v>39</v>
      </c>
      <c r="E428">
        <v>120</v>
      </c>
      <c r="F428">
        <v>23.34</v>
      </c>
      <c r="G428">
        <f t="shared" si="37"/>
        <v>190</v>
      </c>
      <c r="H428">
        <v>1.9</v>
      </c>
    </row>
    <row r="429" spans="3:8" x14ac:dyDescent="0.25">
      <c r="C429">
        <v>1974</v>
      </c>
      <c r="D429" t="s">
        <v>39</v>
      </c>
      <c r="E429">
        <v>110</v>
      </c>
      <c r="F429">
        <v>23.34</v>
      </c>
      <c r="G429">
        <f t="shared" si="37"/>
        <v>163</v>
      </c>
      <c r="H429">
        <v>1.63</v>
      </c>
    </row>
    <row r="430" spans="3:8" x14ac:dyDescent="0.25">
      <c r="C430">
        <v>1974</v>
      </c>
      <c r="D430" t="s">
        <v>39</v>
      </c>
      <c r="E430">
        <v>100</v>
      </c>
      <c r="F430">
        <v>23.34</v>
      </c>
      <c r="G430">
        <f t="shared" si="37"/>
        <v>136</v>
      </c>
      <c r="H430">
        <v>1.36</v>
      </c>
    </row>
    <row r="431" spans="3:8" x14ac:dyDescent="0.25">
      <c r="C431">
        <v>1974</v>
      </c>
      <c r="D431" t="s">
        <v>39</v>
      </c>
      <c r="E431">
        <v>90</v>
      </c>
      <c r="F431">
        <v>23.34</v>
      </c>
      <c r="G431">
        <f t="shared" si="37"/>
        <v>110.00000000000001</v>
      </c>
      <c r="H431">
        <v>1.1000000000000001</v>
      </c>
    </row>
    <row r="432" spans="3:8" x14ac:dyDescent="0.25">
      <c r="C432">
        <v>1974</v>
      </c>
      <c r="D432" t="s">
        <v>39</v>
      </c>
      <c r="E432">
        <v>80</v>
      </c>
      <c r="F432">
        <v>23.34</v>
      </c>
      <c r="G432">
        <f t="shared" si="37"/>
        <v>83</v>
      </c>
      <c r="H432">
        <v>0.83</v>
      </c>
    </row>
    <row r="433" spans="3:16" x14ac:dyDescent="0.25">
      <c r="C433">
        <v>1974</v>
      </c>
      <c r="D433" t="s">
        <v>39</v>
      </c>
      <c r="E433">
        <v>70</v>
      </c>
      <c r="F433">
        <v>23.34</v>
      </c>
      <c r="G433">
        <f t="shared" si="37"/>
        <v>57.999999999999993</v>
      </c>
      <c r="H433">
        <v>0.57999999999999996</v>
      </c>
    </row>
    <row r="434" spans="3:16" x14ac:dyDescent="0.25">
      <c r="C434">
        <v>1974</v>
      </c>
      <c r="D434" t="s">
        <v>39</v>
      </c>
      <c r="E434">
        <v>60</v>
      </c>
      <c r="F434">
        <v>23.34</v>
      </c>
      <c r="G434">
        <f t="shared" si="37"/>
        <v>32</v>
      </c>
      <c r="H434">
        <v>0.32</v>
      </c>
    </row>
    <row r="435" spans="3:16" x14ac:dyDescent="0.25">
      <c r="C435">
        <v>1974</v>
      </c>
      <c r="D435" t="s">
        <v>39</v>
      </c>
      <c r="E435">
        <v>50</v>
      </c>
      <c r="F435">
        <v>23.34</v>
      </c>
      <c r="G435">
        <f t="shared" ref="G435:G445" si="38">H435*100</f>
        <v>7.0000000000000009</v>
      </c>
      <c r="H435">
        <v>7.0000000000000007E-2</v>
      </c>
    </row>
    <row r="436" spans="3:16" x14ac:dyDescent="0.25">
      <c r="C436">
        <v>1974</v>
      </c>
      <c r="D436" t="s">
        <v>39</v>
      </c>
      <c r="E436">
        <v>40</v>
      </c>
      <c r="F436">
        <v>23.34</v>
      </c>
      <c r="G436">
        <f t="shared" si="38"/>
        <v>-16</v>
      </c>
      <c r="H436">
        <v>-0.16</v>
      </c>
    </row>
    <row r="437" spans="3:16" x14ac:dyDescent="0.25">
      <c r="C437">
        <v>1974</v>
      </c>
      <c r="D437" t="s">
        <v>39</v>
      </c>
      <c r="E437">
        <v>120</v>
      </c>
      <c r="F437">
        <v>23.63</v>
      </c>
      <c r="G437">
        <f t="shared" si="38"/>
        <v>166</v>
      </c>
      <c r="H437">
        <v>1.66</v>
      </c>
    </row>
    <row r="438" spans="3:16" x14ac:dyDescent="0.25">
      <c r="C438">
        <v>1974</v>
      </c>
      <c r="D438" t="s">
        <v>39</v>
      </c>
      <c r="E438">
        <v>110</v>
      </c>
      <c r="F438">
        <v>23.63</v>
      </c>
      <c r="G438">
        <f t="shared" si="38"/>
        <v>141</v>
      </c>
      <c r="H438">
        <v>1.41</v>
      </c>
    </row>
    <row r="439" spans="3:16" x14ac:dyDescent="0.25">
      <c r="C439">
        <v>1974</v>
      </c>
      <c r="D439" t="s">
        <v>39</v>
      </c>
      <c r="E439">
        <v>100</v>
      </c>
      <c r="F439">
        <v>23.63</v>
      </c>
      <c r="G439">
        <f t="shared" si="38"/>
        <v>113.99999999999999</v>
      </c>
      <c r="H439">
        <v>1.1399999999999999</v>
      </c>
    </row>
    <row r="440" spans="3:16" x14ac:dyDescent="0.25">
      <c r="C440">
        <v>1974</v>
      </c>
      <c r="D440" t="s">
        <v>39</v>
      </c>
      <c r="E440">
        <v>100</v>
      </c>
      <c r="F440">
        <v>24.03</v>
      </c>
      <c r="G440">
        <f t="shared" si="38"/>
        <v>84</v>
      </c>
      <c r="H440">
        <v>0.84</v>
      </c>
    </row>
    <row r="441" spans="3:16" x14ac:dyDescent="0.25">
      <c r="C441">
        <v>1974</v>
      </c>
      <c r="D441" t="s">
        <v>39</v>
      </c>
      <c r="E441">
        <v>90</v>
      </c>
      <c r="F441">
        <v>24.03</v>
      </c>
      <c r="G441">
        <f t="shared" si="38"/>
        <v>59</v>
      </c>
      <c r="H441">
        <v>0.59</v>
      </c>
    </row>
    <row r="442" spans="3:16" x14ac:dyDescent="0.25">
      <c r="C442">
        <v>1974</v>
      </c>
      <c r="D442" t="s">
        <v>39</v>
      </c>
      <c r="E442">
        <v>80</v>
      </c>
      <c r="F442">
        <v>24.03</v>
      </c>
      <c r="G442">
        <f t="shared" si="38"/>
        <v>33</v>
      </c>
      <c r="H442">
        <v>0.33</v>
      </c>
    </row>
    <row r="443" spans="3:16" x14ac:dyDescent="0.25">
      <c r="C443">
        <v>1974</v>
      </c>
      <c r="D443" t="s">
        <v>39</v>
      </c>
      <c r="E443">
        <v>70</v>
      </c>
      <c r="F443">
        <v>24.03</v>
      </c>
      <c r="G443">
        <f t="shared" si="38"/>
        <v>9</v>
      </c>
      <c r="H443">
        <v>0.09</v>
      </c>
      <c r="N443" t="s">
        <v>8</v>
      </c>
    </row>
    <row r="444" spans="3:16" ht="18" x14ac:dyDescent="0.35">
      <c r="C444">
        <v>1974</v>
      </c>
      <c r="D444" t="s">
        <v>39</v>
      </c>
      <c r="E444">
        <v>90</v>
      </c>
      <c r="F444">
        <v>24.45</v>
      </c>
      <c r="G444">
        <f t="shared" si="38"/>
        <v>28.000000000000004</v>
      </c>
      <c r="H444">
        <v>0.28000000000000003</v>
      </c>
      <c r="N444" s="1" t="s">
        <v>9</v>
      </c>
      <c r="O444" s="1" t="s">
        <v>10</v>
      </c>
      <c r="P444" t="s">
        <v>4</v>
      </c>
    </row>
    <row r="445" spans="3:16" ht="17.25" x14ac:dyDescent="0.25">
      <c r="C445">
        <v>1974</v>
      </c>
      <c r="D445" t="s">
        <v>39</v>
      </c>
      <c r="E445">
        <v>80</v>
      </c>
      <c r="F445">
        <v>24.45</v>
      </c>
      <c r="G445">
        <f t="shared" si="38"/>
        <v>1</v>
      </c>
      <c r="H445">
        <v>0.01</v>
      </c>
      <c r="N445" t="s">
        <v>11</v>
      </c>
      <c r="O445" t="s">
        <v>12</v>
      </c>
      <c r="P445" t="s">
        <v>5</v>
      </c>
    </row>
    <row r="446" spans="3:16" x14ac:dyDescent="0.25">
      <c r="C446">
        <v>1972</v>
      </c>
      <c r="D446" t="s">
        <v>46</v>
      </c>
      <c r="E446">
        <v>83.43</v>
      </c>
      <c r="F446">
        <v>24.635000000000002</v>
      </c>
      <c r="G446">
        <f t="shared" ref="G446:G475" si="39">I446/10</f>
        <v>0.31</v>
      </c>
      <c r="I446">
        <v>3.1</v>
      </c>
      <c r="N446">
        <v>5.4670399999999999</v>
      </c>
      <c r="O446">
        <f t="shared" ref="O446:O449" si="40">N446^3</f>
        <v>163.40176915992166</v>
      </c>
      <c r="P446">
        <f>O446*10^(-30)/4*6.02214*10^23*10^6</f>
        <v>24.600708253218261</v>
      </c>
    </row>
    <row r="447" spans="3:16" x14ac:dyDescent="0.25">
      <c r="C447">
        <v>1972</v>
      </c>
      <c r="D447" t="s">
        <v>46</v>
      </c>
      <c r="E447">
        <v>83.43</v>
      </c>
      <c r="F447">
        <v>24.600708253218261</v>
      </c>
      <c r="G447">
        <f t="shared" si="39"/>
        <v>0.31</v>
      </c>
      <c r="I447">
        <v>3.1</v>
      </c>
      <c r="N447">
        <v>5.4670500000000004</v>
      </c>
      <c r="O447">
        <f t="shared" si="40"/>
        <v>163.40266581735267</v>
      </c>
      <c r="P447">
        <f t="shared" ref="P447:P449" si="41">O447*10^(-30)/4*6.02214*10^23*10^6</f>
        <v>24.600843248132801</v>
      </c>
    </row>
    <row r="448" spans="3:16" x14ac:dyDescent="0.25">
      <c r="C448">
        <v>1972</v>
      </c>
      <c r="D448" t="s">
        <v>46</v>
      </c>
      <c r="E448">
        <v>83.29</v>
      </c>
      <c r="F448">
        <v>24.592879393122015</v>
      </c>
      <c r="G448">
        <f t="shared" si="39"/>
        <v>0.31</v>
      </c>
      <c r="I448">
        <v>3.1</v>
      </c>
      <c r="N448">
        <v>5.4664599999999997</v>
      </c>
      <c r="O448">
        <f t="shared" si="40"/>
        <v>163.34976864119412</v>
      </c>
      <c r="P448">
        <f t="shared" si="41"/>
        <v>24.592879393122015</v>
      </c>
    </row>
    <row r="449" spans="3:16" x14ac:dyDescent="0.25">
      <c r="C449">
        <v>1972</v>
      </c>
      <c r="D449" t="s">
        <v>46</v>
      </c>
      <c r="E449">
        <v>83.43</v>
      </c>
      <c r="F449">
        <v>24.567784253038095</v>
      </c>
      <c r="G449">
        <f t="shared" si="39"/>
        <v>1.55</v>
      </c>
      <c r="I449">
        <v>15.5</v>
      </c>
      <c r="N449">
        <v>5.4645999999999999</v>
      </c>
      <c r="O449">
        <f t="shared" si="40"/>
        <v>163.183082778136</v>
      </c>
      <c r="P449">
        <f t="shared" si="41"/>
        <v>24.567784253038095</v>
      </c>
    </row>
    <row r="450" spans="3:16" x14ac:dyDescent="0.25">
      <c r="C450">
        <v>1972</v>
      </c>
      <c r="D450" t="s">
        <v>46</v>
      </c>
      <c r="E450">
        <v>83.43</v>
      </c>
      <c r="F450">
        <v>24.491120717058077</v>
      </c>
      <c r="G450">
        <f t="shared" si="39"/>
        <v>14.73</v>
      </c>
      <c r="I450">
        <v>147.30000000000001</v>
      </c>
      <c r="M450" t="s">
        <v>129</v>
      </c>
      <c r="N450">
        <v>5.4589100000000004</v>
      </c>
      <c r="O450">
        <f t="shared" ref="O450" si="42">N450^3</f>
        <v>162.67387152778301</v>
      </c>
      <c r="P450">
        <f t="shared" ref="P450" si="43">O450*10^(-30)/4*6.02214*10^23*10^6</f>
        <v>24.491120717058077</v>
      </c>
    </row>
    <row r="451" spans="3:16" x14ac:dyDescent="0.25">
      <c r="C451">
        <v>1986</v>
      </c>
      <c r="D451" t="s">
        <v>128</v>
      </c>
      <c r="E451">
        <v>174.45</v>
      </c>
      <c r="F451">
        <v>48.480582524271846</v>
      </c>
      <c r="G451">
        <f>I451/10</f>
        <v>16.100000000000001</v>
      </c>
      <c r="I451">
        <v>161</v>
      </c>
      <c r="M451">
        <v>824</v>
      </c>
      <c r="N451">
        <f>$N$2/(M451/1000)</f>
        <v>48.480582524271846</v>
      </c>
    </row>
    <row r="452" spans="3:16" x14ac:dyDescent="0.25">
      <c r="C452">
        <v>1986</v>
      </c>
      <c r="D452" t="s">
        <v>128</v>
      </c>
      <c r="E452">
        <v>174.45</v>
      </c>
      <c r="F452">
        <v>45.292517006802719</v>
      </c>
      <c r="G452">
        <f t="shared" si="39"/>
        <v>19.100000000000001</v>
      </c>
      <c r="I452">
        <v>191</v>
      </c>
      <c r="M452">
        <v>882</v>
      </c>
      <c r="N452">
        <f t="shared" ref="N452:N475" si="44">$N$2/(M452/1000)</f>
        <v>45.292517006802719</v>
      </c>
    </row>
    <row r="453" spans="3:16" x14ac:dyDescent="0.25">
      <c r="C453">
        <v>1986</v>
      </c>
      <c r="D453" t="s">
        <v>128</v>
      </c>
      <c r="E453">
        <v>174.45</v>
      </c>
      <c r="F453">
        <v>43.374592833876221</v>
      </c>
      <c r="G453">
        <f t="shared" si="39"/>
        <v>21.7</v>
      </c>
      <c r="I453">
        <v>217</v>
      </c>
      <c r="M453">
        <v>921</v>
      </c>
      <c r="N453">
        <f t="shared" si="44"/>
        <v>43.374592833876221</v>
      </c>
    </row>
    <row r="454" spans="3:16" x14ac:dyDescent="0.25">
      <c r="C454">
        <v>1986</v>
      </c>
      <c r="D454" t="s">
        <v>128</v>
      </c>
      <c r="E454">
        <v>174.45</v>
      </c>
      <c r="F454">
        <v>41.655891553701778</v>
      </c>
      <c r="G454">
        <f t="shared" si="39"/>
        <v>24.9</v>
      </c>
      <c r="I454">
        <v>249</v>
      </c>
      <c r="M454">
        <v>959</v>
      </c>
      <c r="N454">
        <f t="shared" si="44"/>
        <v>41.655891553701778</v>
      </c>
    </row>
    <row r="455" spans="3:16" x14ac:dyDescent="0.25">
      <c r="C455">
        <v>1986</v>
      </c>
      <c r="D455" t="s">
        <v>128</v>
      </c>
      <c r="E455">
        <v>174.45</v>
      </c>
      <c r="F455">
        <v>44.092715231788077</v>
      </c>
      <c r="G455">
        <f t="shared" si="39"/>
        <v>28.4</v>
      </c>
      <c r="I455">
        <v>284</v>
      </c>
      <c r="M455">
        <v>906</v>
      </c>
      <c r="N455">
        <f t="shared" si="44"/>
        <v>44.092715231788077</v>
      </c>
    </row>
    <row r="456" spans="3:16" x14ac:dyDescent="0.25">
      <c r="C456">
        <v>1986</v>
      </c>
      <c r="D456" t="s">
        <v>128</v>
      </c>
      <c r="E456">
        <v>174.45</v>
      </c>
      <c r="F456">
        <v>38.485549132947973</v>
      </c>
      <c r="G456">
        <f t="shared" si="39"/>
        <v>34</v>
      </c>
      <c r="I456">
        <v>340</v>
      </c>
      <c r="M456">
        <v>1038</v>
      </c>
      <c r="N456">
        <f t="shared" si="44"/>
        <v>38.485549132947973</v>
      </c>
    </row>
    <row r="457" spans="3:16" x14ac:dyDescent="0.25">
      <c r="C457">
        <v>1986</v>
      </c>
      <c r="D457" t="s">
        <v>128</v>
      </c>
      <c r="E457">
        <v>174.45</v>
      </c>
      <c r="F457">
        <v>35.540925266903912</v>
      </c>
      <c r="G457">
        <f t="shared" si="39"/>
        <v>49.5</v>
      </c>
      <c r="I457">
        <v>495</v>
      </c>
      <c r="M457">
        <v>1124</v>
      </c>
      <c r="N457">
        <f t="shared" si="44"/>
        <v>35.540925266903912</v>
      </c>
    </row>
    <row r="458" spans="3:16" x14ac:dyDescent="0.25">
      <c r="C458">
        <v>1986</v>
      </c>
      <c r="D458" t="s">
        <v>128</v>
      </c>
      <c r="E458">
        <v>174.45</v>
      </c>
      <c r="F458">
        <v>31.136399064692132</v>
      </c>
      <c r="G458">
        <f t="shared" si="39"/>
        <v>100.2</v>
      </c>
      <c r="I458">
        <v>1002</v>
      </c>
      <c r="M458">
        <v>1283</v>
      </c>
      <c r="N458">
        <f t="shared" si="44"/>
        <v>31.136399064692132</v>
      </c>
    </row>
    <row r="459" spans="3:16" x14ac:dyDescent="0.25">
      <c r="C459">
        <v>1986</v>
      </c>
      <c r="D459" t="s">
        <v>128</v>
      </c>
      <c r="E459">
        <v>174.45</v>
      </c>
      <c r="F459">
        <v>28.947826086956525</v>
      </c>
      <c r="G459">
        <f t="shared" si="39"/>
        <v>151.30000000000001</v>
      </c>
      <c r="I459">
        <v>1513</v>
      </c>
      <c r="M459">
        <v>1380</v>
      </c>
      <c r="N459">
        <f t="shared" si="44"/>
        <v>28.947826086956525</v>
      </c>
    </row>
    <row r="460" spans="3:16" x14ac:dyDescent="0.25">
      <c r="C460">
        <v>1986</v>
      </c>
      <c r="D460" t="s">
        <v>128</v>
      </c>
      <c r="E460">
        <v>174.45</v>
      </c>
      <c r="F460">
        <v>27.550344827586208</v>
      </c>
      <c r="G460">
        <f t="shared" si="39"/>
        <v>200.3</v>
      </c>
      <c r="I460">
        <v>2003</v>
      </c>
      <c r="M460">
        <v>1450</v>
      </c>
      <c r="N460">
        <f t="shared" si="44"/>
        <v>27.550344827586208</v>
      </c>
    </row>
    <row r="461" spans="3:16" x14ac:dyDescent="0.25">
      <c r="C461">
        <v>1986</v>
      </c>
      <c r="D461" t="s">
        <v>128</v>
      </c>
      <c r="E461">
        <v>174.45</v>
      </c>
      <c r="F461">
        <v>26.991891891891893</v>
      </c>
      <c r="G461">
        <f t="shared" si="39"/>
        <v>226</v>
      </c>
      <c r="I461">
        <v>2260</v>
      </c>
      <c r="M461">
        <v>1480</v>
      </c>
      <c r="N461">
        <f t="shared" si="44"/>
        <v>26.991891891891893</v>
      </c>
    </row>
    <row r="462" spans="3:16" x14ac:dyDescent="0.25">
      <c r="C462">
        <v>1986</v>
      </c>
      <c r="D462" t="s">
        <v>128</v>
      </c>
      <c r="E462">
        <v>174.45</v>
      </c>
      <c r="F462">
        <v>26.50829462508295</v>
      </c>
      <c r="G462">
        <f t="shared" si="39"/>
        <v>250.3</v>
      </c>
      <c r="I462">
        <v>2503</v>
      </c>
      <c r="M462">
        <v>1507</v>
      </c>
      <c r="N462">
        <f t="shared" si="44"/>
        <v>26.50829462508295</v>
      </c>
    </row>
    <row r="463" spans="3:16" x14ac:dyDescent="0.25">
      <c r="C463">
        <v>1986</v>
      </c>
      <c r="D463" t="s">
        <v>128</v>
      </c>
      <c r="E463">
        <v>174.45</v>
      </c>
      <c r="F463">
        <v>26.490716180371354</v>
      </c>
      <c r="G463">
        <f t="shared" si="39"/>
        <v>251.2</v>
      </c>
      <c r="I463">
        <v>2512</v>
      </c>
      <c r="M463">
        <v>1508</v>
      </c>
      <c r="N463">
        <f t="shared" si="44"/>
        <v>26.490716180371354</v>
      </c>
    </row>
    <row r="464" spans="3:16" x14ac:dyDescent="0.25">
      <c r="C464">
        <v>1986</v>
      </c>
      <c r="D464" t="s">
        <v>128</v>
      </c>
      <c r="E464">
        <v>174.45</v>
      </c>
      <c r="F464">
        <v>26.092749836708034</v>
      </c>
      <c r="G464">
        <f t="shared" si="39"/>
        <v>275.2</v>
      </c>
      <c r="I464">
        <v>2752</v>
      </c>
      <c r="M464">
        <v>1531</v>
      </c>
      <c r="N464">
        <f t="shared" si="44"/>
        <v>26.092749836708034</v>
      </c>
    </row>
    <row r="465" spans="3:19" x14ac:dyDescent="0.25">
      <c r="C465">
        <v>1986</v>
      </c>
      <c r="D465" t="s">
        <v>128</v>
      </c>
      <c r="E465">
        <v>174.45</v>
      </c>
      <c r="F465">
        <v>25.706563706563706</v>
      </c>
      <c r="G465">
        <f t="shared" si="39"/>
        <v>300.10000000000002</v>
      </c>
      <c r="I465">
        <v>3001</v>
      </c>
      <c r="M465">
        <v>1554</v>
      </c>
      <c r="N465">
        <f t="shared" si="44"/>
        <v>25.706563706563706</v>
      </c>
    </row>
    <row r="466" spans="3:19" x14ac:dyDescent="0.25">
      <c r="C466">
        <v>1986</v>
      </c>
      <c r="D466" t="s">
        <v>128</v>
      </c>
      <c r="E466">
        <v>174.45</v>
      </c>
      <c r="F466">
        <v>25.347715736040609</v>
      </c>
      <c r="G466">
        <f t="shared" si="39"/>
        <v>325.7</v>
      </c>
      <c r="I466">
        <v>3257</v>
      </c>
      <c r="M466">
        <v>1576</v>
      </c>
      <c r="N466">
        <f t="shared" si="44"/>
        <v>25.347715736040609</v>
      </c>
    </row>
    <row r="467" spans="3:19" x14ac:dyDescent="0.25">
      <c r="C467">
        <v>1986</v>
      </c>
      <c r="D467" t="s">
        <v>128</v>
      </c>
      <c r="E467">
        <v>174.45</v>
      </c>
      <c r="F467">
        <v>25.014402003757045</v>
      </c>
      <c r="G467">
        <f t="shared" si="39"/>
        <v>350.5</v>
      </c>
      <c r="I467">
        <v>3505</v>
      </c>
      <c r="M467">
        <v>1597</v>
      </c>
      <c r="N467">
        <f t="shared" si="44"/>
        <v>25.014402003757045</v>
      </c>
    </row>
    <row r="468" spans="3:19" x14ac:dyDescent="0.25">
      <c r="C468">
        <v>1986</v>
      </c>
      <c r="D468" t="s">
        <v>128</v>
      </c>
      <c r="E468">
        <v>174.45</v>
      </c>
      <c r="F468">
        <v>24.720297029702969</v>
      </c>
      <c r="G468">
        <f t="shared" si="39"/>
        <v>376.4</v>
      </c>
      <c r="I468">
        <v>3764</v>
      </c>
      <c r="M468">
        <v>1616</v>
      </c>
      <c r="N468">
        <f t="shared" si="44"/>
        <v>24.720297029702969</v>
      </c>
    </row>
    <row r="469" spans="3:19" x14ac:dyDescent="0.25">
      <c r="C469">
        <v>1986</v>
      </c>
      <c r="D469" t="s">
        <v>128</v>
      </c>
      <c r="E469">
        <v>174.45</v>
      </c>
      <c r="F469">
        <v>24.447980416156671</v>
      </c>
      <c r="G469">
        <f t="shared" si="39"/>
        <v>400.4</v>
      </c>
      <c r="I469">
        <v>4004</v>
      </c>
      <c r="M469">
        <v>1634</v>
      </c>
      <c r="N469">
        <f t="shared" si="44"/>
        <v>24.447980416156671</v>
      </c>
    </row>
    <row r="470" spans="3:19" x14ac:dyDescent="0.25">
      <c r="C470">
        <v>1986</v>
      </c>
      <c r="D470" t="s">
        <v>128</v>
      </c>
      <c r="E470">
        <v>174.45</v>
      </c>
      <c r="F470">
        <v>24.181598062953995</v>
      </c>
      <c r="G470">
        <f t="shared" si="39"/>
        <v>425.1</v>
      </c>
      <c r="I470">
        <v>4251</v>
      </c>
      <c r="M470">
        <v>1652</v>
      </c>
      <c r="N470">
        <f t="shared" si="44"/>
        <v>24.181598062953995</v>
      </c>
    </row>
    <row r="471" spans="3:19" x14ac:dyDescent="0.25">
      <c r="C471">
        <v>1986</v>
      </c>
      <c r="D471" t="s">
        <v>128</v>
      </c>
      <c r="E471">
        <v>174.45</v>
      </c>
      <c r="F471">
        <v>24.181598062953995</v>
      </c>
      <c r="G471">
        <f t="shared" si="39"/>
        <v>425.8</v>
      </c>
      <c r="I471">
        <v>4258</v>
      </c>
      <c r="M471">
        <v>1652</v>
      </c>
      <c r="N471">
        <f t="shared" si="44"/>
        <v>24.181598062953995</v>
      </c>
    </row>
    <row r="472" spans="3:19" x14ac:dyDescent="0.25">
      <c r="C472">
        <v>1986</v>
      </c>
      <c r="D472" t="s">
        <v>128</v>
      </c>
      <c r="E472">
        <v>174.45</v>
      </c>
      <c r="F472">
        <v>23.935290593169562</v>
      </c>
      <c r="G472">
        <f t="shared" si="39"/>
        <v>450.3</v>
      </c>
      <c r="I472">
        <v>4503</v>
      </c>
      <c r="M472">
        <v>1669</v>
      </c>
      <c r="N472">
        <f t="shared" si="44"/>
        <v>23.935290593169562</v>
      </c>
    </row>
    <row r="473" spans="3:19" x14ac:dyDescent="0.25">
      <c r="C473">
        <v>1986</v>
      </c>
      <c r="D473" t="s">
        <v>128</v>
      </c>
      <c r="E473">
        <v>174.45</v>
      </c>
      <c r="F473">
        <v>23.835322195704059</v>
      </c>
      <c r="G473">
        <f t="shared" si="39"/>
        <v>460.8</v>
      </c>
      <c r="I473">
        <v>4608</v>
      </c>
      <c r="M473">
        <v>1676</v>
      </c>
      <c r="N473">
        <f t="shared" si="44"/>
        <v>23.835322195704059</v>
      </c>
    </row>
    <row r="474" spans="3:19" ht="18" x14ac:dyDescent="0.35">
      <c r="C474">
        <v>1986</v>
      </c>
      <c r="D474" t="s">
        <v>128</v>
      </c>
      <c r="E474">
        <v>174.45</v>
      </c>
      <c r="F474">
        <v>23.806912991656734</v>
      </c>
      <c r="G474">
        <f t="shared" si="39"/>
        <v>463.7</v>
      </c>
      <c r="I474">
        <v>4637</v>
      </c>
      <c r="M474">
        <v>1678</v>
      </c>
      <c r="N474">
        <f t="shared" si="44"/>
        <v>23.806912991656734</v>
      </c>
      <c r="P474" t="s">
        <v>4</v>
      </c>
    </row>
    <row r="475" spans="3:19" ht="17.25" x14ac:dyDescent="0.25">
      <c r="C475">
        <v>1986</v>
      </c>
      <c r="D475" t="s">
        <v>128</v>
      </c>
      <c r="E475">
        <v>174.45</v>
      </c>
      <c r="F475">
        <v>23.736185383244205</v>
      </c>
      <c r="G475">
        <f t="shared" si="39"/>
        <v>470.7</v>
      </c>
      <c r="I475">
        <v>4707</v>
      </c>
      <c r="M475">
        <v>1683</v>
      </c>
      <c r="N475">
        <f t="shared" si="44"/>
        <v>23.736185383244205</v>
      </c>
      <c r="O475" t="s">
        <v>177</v>
      </c>
      <c r="P475" t="s">
        <v>5</v>
      </c>
      <c r="Q475" t="s">
        <v>37</v>
      </c>
      <c r="R475" t="s">
        <v>38</v>
      </c>
      <c r="S475" t="s">
        <v>143</v>
      </c>
    </row>
    <row r="476" spans="3:19" x14ac:dyDescent="0.25">
      <c r="C476">
        <v>1935</v>
      </c>
      <c r="D476" t="s">
        <v>138</v>
      </c>
      <c r="E476">
        <f>S476+273.15</f>
        <v>101.24999999999997</v>
      </c>
      <c r="F476">
        <f>P476</f>
        <v>27.564119999999999</v>
      </c>
      <c r="G476">
        <f>R476</f>
        <v>78.453199999999995</v>
      </c>
      <c r="O476">
        <v>0.69</v>
      </c>
      <c r="P476">
        <f>$N$2*O476</f>
        <v>27.564119999999999</v>
      </c>
      <c r="Q476">
        <v>800</v>
      </c>
      <c r="R476">
        <f>0.0980665*Q476</f>
        <v>78.453199999999995</v>
      </c>
      <c r="S476">
        <v>-171.9</v>
      </c>
    </row>
    <row r="477" spans="3:19" x14ac:dyDescent="0.25">
      <c r="C477">
        <v>1935</v>
      </c>
      <c r="D477" t="s">
        <v>138</v>
      </c>
      <c r="E477">
        <f>S477+273.15</f>
        <v>119.64999999999998</v>
      </c>
      <c r="F477">
        <f>P477</f>
        <v>28.922352</v>
      </c>
      <c r="G477">
        <f>R477</f>
        <v>78.453199999999995</v>
      </c>
      <c r="O477">
        <v>0.72399999999999998</v>
      </c>
      <c r="P477">
        <f t="shared" ref="P477:P540" si="45">$N$2*O477</f>
        <v>28.922352</v>
      </c>
      <c r="Q477">
        <v>800</v>
      </c>
      <c r="R477">
        <f t="shared" ref="R477:R540" si="46">0.0980665*Q477</f>
        <v>78.453199999999995</v>
      </c>
      <c r="S477">
        <v>-153.5</v>
      </c>
    </row>
    <row r="478" spans="3:19" x14ac:dyDescent="0.25">
      <c r="C478">
        <v>1935</v>
      </c>
      <c r="D478" t="s">
        <v>138</v>
      </c>
      <c r="E478">
        <f t="shared" ref="E478:E541" si="47">S478+273.15</f>
        <v>119.64999999999998</v>
      </c>
      <c r="F478">
        <f t="shared" ref="F478:F553" si="48">P478</f>
        <v>27.843755999999999</v>
      </c>
      <c r="G478">
        <f t="shared" ref="G478:G541" si="49">R478</f>
        <v>98.066500000000005</v>
      </c>
      <c r="O478">
        <v>0.69699999999999995</v>
      </c>
      <c r="P478">
        <f t="shared" si="45"/>
        <v>27.843755999999999</v>
      </c>
      <c r="Q478">
        <v>1000</v>
      </c>
      <c r="R478">
        <f t="shared" si="46"/>
        <v>98.066500000000005</v>
      </c>
      <c r="S478">
        <v>-153.5</v>
      </c>
    </row>
    <row r="479" spans="3:19" x14ac:dyDescent="0.25">
      <c r="C479">
        <v>1935</v>
      </c>
      <c r="D479" t="s">
        <v>138</v>
      </c>
      <c r="E479">
        <f t="shared" si="47"/>
        <v>119.64999999999998</v>
      </c>
      <c r="F479">
        <f t="shared" si="48"/>
        <v>27.044796000000002</v>
      </c>
      <c r="G479">
        <f t="shared" si="49"/>
        <v>127.48645</v>
      </c>
      <c r="O479">
        <v>0.67700000000000005</v>
      </c>
      <c r="P479">
        <f t="shared" si="45"/>
        <v>27.044796000000002</v>
      </c>
      <c r="Q479">
        <v>1300</v>
      </c>
      <c r="R479">
        <f t="shared" si="46"/>
        <v>127.48645</v>
      </c>
      <c r="S479">
        <v>-153.5</v>
      </c>
    </row>
    <row r="480" spans="3:19" x14ac:dyDescent="0.25">
      <c r="C480">
        <v>1935</v>
      </c>
      <c r="D480" t="s">
        <v>138</v>
      </c>
      <c r="E480">
        <f t="shared" si="47"/>
        <v>119.64999999999998</v>
      </c>
      <c r="F480">
        <f t="shared" si="48"/>
        <v>26.245836000000001</v>
      </c>
      <c r="G480">
        <f t="shared" si="49"/>
        <v>156.90639999999999</v>
      </c>
      <c r="O480">
        <v>0.65700000000000003</v>
      </c>
      <c r="P480">
        <f t="shared" si="45"/>
        <v>26.245836000000001</v>
      </c>
      <c r="Q480">
        <v>1600</v>
      </c>
      <c r="R480">
        <f t="shared" si="46"/>
        <v>156.90639999999999</v>
      </c>
      <c r="S480">
        <v>-153.5</v>
      </c>
    </row>
    <row r="481" spans="3:19" x14ac:dyDescent="0.25">
      <c r="C481">
        <v>1935</v>
      </c>
      <c r="D481" t="s">
        <v>138</v>
      </c>
      <c r="E481">
        <f t="shared" si="47"/>
        <v>138.04999999999998</v>
      </c>
      <c r="F481">
        <f t="shared" si="48"/>
        <v>26.086044000000001</v>
      </c>
      <c r="G481">
        <f t="shared" si="49"/>
        <v>245.16624999999999</v>
      </c>
      <c r="O481">
        <v>0.65300000000000002</v>
      </c>
      <c r="P481">
        <f t="shared" si="45"/>
        <v>26.086044000000001</v>
      </c>
      <c r="Q481">
        <v>2500</v>
      </c>
      <c r="R481">
        <f t="shared" si="46"/>
        <v>245.16624999999999</v>
      </c>
      <c r="S481">
        <v>-135.1</v>
      </c>
    </row>
    <row r="482" spans="3:19" x14ac:dyDescent="0.25">
      <c r="C482">
        <v>1935</v>
      </c>
      <c r="D482" t="s">
        <v>138</v>
      </c>
      <c r="E482">
        <f t="shared" si="47"/>
        <v>156.14999999999998</v>
      </c>
      <c r="F482">
        <f t="shared" si="48"/>
        <v>25.486824000000002</v>
      </c>
      <c r="G482">
        <f t="shared" si="49"/>
        <v>343.23275000000001</v>
      </c>
      <c r="O482">
        <v>0.63800000000000001</v>
      </c>
      <c r="P482">
        <f t="shared" si="45"/>
        <v>25.486824000000002</v>
      </c>
      <c r="Q482">
        <v>3500</v>
      </c>
      <c r="R482">
        <f t="shared" si="46"/>
        <v>343.23275000000001</v>
      </c>
      <c r="S482">
        <v>-117</v>
      </c>
    </row>
    <row r="483" spans="3:19" x14ac:dyDescent="0.25">
      <c r="C483">
        <v>1935</v>
      </c>
      <c r="D483" t="s">
        <v>138</v>
      </c>
      <c r="E483">
        <f t="shared" si="47"/>
        <v>171.74999999999997</v>
      </c>
      <c r="F483">
        <f t="shared" si="48"/>
        <v>27.444276000000002</v>
      </c>
      <c r="G483">
        <f t="shared" si="49"/>
        <v>245.16624999999999</v>
      </c>
      <c r="O483">
        <v>0.68700000000000006</v>
      </c>
      <c r="P483">
        <f t="shared" si="45"/>
        <v>27.444276000000002</v>
      </c>
      <c r="Q483">
        <v>2500</v>
      </c>
      <c r="R483">
        <f t="shared" si="46"/>
        <v>245.16624999999999</v>
      </c>
      <c r="S483">
        <v>-101.4</v>
      </c>
    </row>
    <row r="484" spans="3:19" x14ac:dyDescent="0.25">
      <c r="C484">
        <v>1935</v>
      </c>
      <c r="D484" t="s">
        <v>138</v>
      </c>
      <c r="E484">
        <f t="shared" si="47"/>
        <v>171.74999999999997</v>
      </c>
      <c r="F484">
        <f t="shared" si="48"/>
        <v>26.645316000000001</v>
      </c>
      <c r="G484">
        <f t="shared" si="49"/>
        <v>294.1995</v>
      </c>
      <c r="O484">
        <v>0.66700000000000004</v>
      </c>
      <c r="P484">
        <f t="shared" si="45"/>
        <v>26.645316000000001</v>
      </c>
      <c r="Q484">
        <v>3000</v>
      </c>
      <c r="R484">
        <f t="shared" si="46"/>
        <v>294.1995</v>
      </c>
      <c r="S484">
        <v>-101.4</v>
      </c>
    </row>
    <row r="485" spans="3:19" x14ac:dyDescent="0.25">
      <c r="C485">
        <v>1935</v>
      </c>
      <c r="D485" t="s">
        <v>138</v>
      </c>
      <c r="E485">
        <f t="shared" si="47"/>
        <v>171.74999999999997</v>
      </c>
      <c r="F485">
        <f t="shared" si="48"/>
        <v>26.205888000000002</v>
      </c>
      <c r="G485">
        <f t="shared" si="49"/>
        <v>343.23275000000001</v>
      </c>
      <c r="O485">
        <v>0.65600000000000003</v>
      </c>
      <c r="P485">
        <f t="shared" si="45"/>
        <v>26.205888000000002</v>
      </c>
      <c r="Q485">
        <v>3500</v>
      </c>
      <c r="R485">
        <f t="shared" si="46"/>
        <v>343.23275000000001</v>
      </c>
      <c r="S485">
        <v>-101.4</v>
      </c>
    </row>
    <row r="486" spans="3:19" x14ac:dyDescent="0.25">
      <c r="C486">
        <v>1935</v>
      </c>
      <c r="D486" t="s">
        <v>138</v>
      </c>
      <c r="E486">
        <f t="shared" si="47"/>
        <v>171.74999999999997</v>
      </c>
      <c r="F486">
        <f t="shared" si="48"/>
        <v>25.646616000000002</v>
      </c>
      <c r="G486">
        <f t="shared" si="49"/>
        <v>392.26600000000002</v>
      </c>
      <c r="O486">
        <v>0.64200000000000002</v>
      </c>
      <c r="P486">
        <f t="shared" si="45"/>
        <v>25.646616000000002</v>
      </c>
      <c r="Q486">
        <v>4000</v>
      </c>
      <c r="R486">
        <f t="shared" si="46"/>
        <v>392.26600000000002</v>
      </c>
      <c r="S486">
        <v>-101.4</v>
      </c>
    </row>
    <row r="487" spans="3:19" x14ac:dyDescent="0.25">
      <c r="C487">
        <v>1935</v>
      </c>
      <c r="D487" t="s">
        <v>138</v>
      </c>
      <c r="E487">
        <f t="shared" si="47"/>
        <v>171.74999999999997</v>
      </c>
      <c r="F487">
        <f t="shared" si="48"/>
        <v>25.247136000000001</v>
      </c>
      <c r="G487">
        <f t="shared" si="49"/>
        <v>441.29925000000003</v>
      </c>
      <c r="O487">
        <v>0.63200000000000001</v>
      </c>
      <c r="P487">
        <f t="shared" si="45"/>
        <v>25.247136000000001</v>
      </c>
      <c r="Q487">
        <v>4500</v>
      </c>
      <c r="R487">
        <f t="shared" si="46"/>
        <v>441.29925000000003</v>
      </c>
      <c r="S487">
        <v>-101.4</v>
      </c>
    </row>
    <row r="488" spans="3:19" x14ac:dyDescent="0.25">
      <c r="C488">
        <v>1935</v>
      </c>
      <c r="D488" t="s">
        <v>138</v>
      </c>
      <c r="E488">
        <f t="shared" si="47"/>
        <v>183.14999999999998</v>
      </c>
      <c r="F488">
        <f t="shared" si="48"/>
        <v>26.805108000000001</v>
      </c>
      <c r="G488">
        <f t="shared" si="49"/>
        <v>294.1995</v>
      </c>
      <c r="O488">
        <v>0.67100000000000004</v>
      </c>
      <c r="P488">
        <f t="shared" si="45"/>
        <v>26.805108000000001</v>
      </c>
      <c r="Q488">
        <v>3000</v>
      </c>
      <c r="R488">
        <f t="shared" si="46"/>
        <v>294.1995</v>
      </c>
      <c r="S488">
        <v>-90</v>
      </c>
    </row>
    <row r="489" spans="3:19" x14ac:dyDescent="0.25">
      <c r="C489">
        <v>1935</v>
      </c>
      <c r="D489" t="s">
        <v>138</v>
      </c>
      <c r="E489">
        <f t="shared" si="47"/>
        <v>183.14999999999998</v>
      </c>
      <c r="F489">
        <f t="shared" si="48"/>
        <v>26.405628</v>
      </c>
      <c r="G489">
        <f t="shared" si="49"/>
        <v>343.23275000000001</v>
      </c>
      <c r="O489">
        <v>0.66100000000000003</v>
      </c>
      <c r="P489">
        <f t="shared" si="45"/>
        <v>26.405628</v>
      </c>
      <c r="Q489">
        <v>3500</v>
      </c>
      <c r="R489">
        <f t="shared" si="46"/>
        <v>343.23275000000001</v>
      </c>
      <c r="S489">
        <v>-90</v>
      </c>
    </row>
    <row r="490" spans="3:19" x14ac:dyDescent="0.25">
      <c r="C490">
        <v>1935</v>
      </c>
      <c r="D490" t="s">
        <v>138</v>
      </c>
      <c r="E490">
        <f t="shared" si="47"/>
        <v>183.14999999999998</v>
      </c>
      <c r="F490">
        <f t="shared" si="48"/>
        <v>25.966200000000001</v>
      </c>
      <c r="G490">
        <f t="shared" si="49"/>
        <v>392.26600000000002</v>
      </c>
      <c r="O490">
        <v>0.65</v>
      </c>
      <c r="P490">
        <f t="shared" si="45"/>
        <v>25.966200000000001</v>
      </c>
      <c r="Q490">
        <v>4000</v>
      </c>
      <c r="R490">
        <f t="shared" si="46"/>
        <v>392.26600000000002</v>
      </c>
      <c r="S490">
        <v>-90</v>
      </c>
    </row>
    <row r="491" spans="3:19" x14ac:dyDescent="0.25">
      <c r="C491">
        <v>1935</v>
      </c>
      <c r="D491" t="s">
        <v>138</v>
      </c>
      <c r="E491">
        <f t="shared" si="47"/>
        <v>183.14999999999998</v>
      </c>
      <c r="F491">
        <f t="shared" si="48"/>
        <v>25.606667999999999</v>
      </c>
      <c r="G491">
        <f t="shared" si="49"/>
        <v>441.29925000000003</v>
      </c>
      <c r="O491">
        <v>0.64100000000000001</v>
      </c>
      <c r="P491">
        <f t="shared" si="45"/>
        <v>25.606667999999999</v>
      </c>
      <c r="Q491">
        <v>4500</v>
      </c>
      <c r="R491">
        <f t="shared" si="46"/>
        <v>441.29925000000003</v>
      </c>
      <c r="S491">
        <v>-90</v>
      </c>
    </row>
    <row r="492" spans="3:19" x14ac:dyDescent="0.25">
      <c r="C492">
        <v>1935</v>
      </c>
      <c r="D492" t="s">
        <v>138</v>
      </c>
      <c r="E492">
        <f t="shared" si="47"/>
        <v>183.14999999999998</v>
      </c>
      <c r="F492">
        <f t="shared" si="48"/>
        <v>25.207188000000002</v>
      </c>
      <c r="G492">
        <f t="shared" si="49"/>
        <v>490.33249999999998</v>
      </c>
      <c r="O492">
        <v>0.63100000000000001</v>
      </c>
      <c r="P492">
        <f t="shared" si="45"/>
        <v>25.207188000000002</v>
      </c>
      <c r="Q492">
        <v>5000</v>
      </c>
      <c r="R492">
        <f t="shared" si="46"/>
        <v>490.33249999999998</v>
      </c>
      <c r="S492">
        <v>-90</v>
      </c>
    </row>
    <row r="493" spans="3:19" x14ac:dyDescent="0.25">
      <c r="C493">
        <v>1935</v>
      </c>
      <c r="D493" t="s">
        <v>138</v>
      </c>
      <c r="E493">
        <f t="shared" si="47"/>
        <v>183.14999999999998</v>
      </c>
      <c r="F493">
        <f t="shared" si="48"/>
        <v>24.927551999999999</v>
      </c>
      <c r="G493">
        <f t="shared" si="49"/>
        <v>539.36575000000005</v>
      </c>
      <c r="O493">
        <v>0.624</v>
      </c>
      <c r="P493">
        <f t="shared" si="45"/>
        <v>24.927551999999999</v>
      </c>
      <c r="Q493">
        <v>5500</v>
      </c>
      <c r="R493">
        <f t="shared" si="46"/>
        <v>539.36575000000005</v>
      </c>
      <c r="S493">
        <v>-90</v>
      </c>
    </row>
    <row r="494" spans="3:19" x14ac:dyDescent="0.25">
      <c r="C494">
        <v>1935</v>
      </c>
      <c r="D494" t="s">
        <v>138</v>
      </c>
      <c r="E494">
        <f t="shared" si="47"/>
        <v>273.14999999999998</v>
      </c>
      <c r="F494">
        <f t="shared" si="48"/>
        <v>47.098692</v>
      </c>
      <c r="G494">
        <f t="shared" si="49"/>
        <v>68.646550000000005</v>
      </c>
      <c r="O494">
        <v>1.179</v>
      </c>
      <c r="P494">
        <f t="shared" si="45"/>
        <v>47.098692</v>
      </c>
      <c r="Q494">
        <v>700</v>
      </c>
      <c r="R494">
        <f t="shared" si="46"/>
        <v>68.646550000000005</v>
      </c>
      <c r="S494">
        <v>0</v>
      </c>
    </row>
    <row r="495" spans="3:19" x14ac:dyDescent="0.25">
      <c r="C495">
        <v>1935</v>
      </c>
      <c r="D495" t="s">
        <v>138</v>
      </c>
      <c r="E495">
        <f t="shared" si="47"/>
        <v>273.14999999999998</v>
      </c>
      <c r="F495">
        <f t="shared" si="48"/>
        <v>44.142539999999997</v>
      </c>
      <c r="G495">
        <f t="shared" si="49"/>
        <v>78.453199999999995</v>
      </c>
      <c r="O495">
        <v>1.105</v>
      </c>
      <c r="P495">
        <f t="shared" si="45"/>
        <v>44.142539999999997</v>
      </c>
      <c r="Q495">
        <v>800</v>
      </c>
      <c r="R495">
        <f t="shared" si="46"/>
        <v>78.453199999999995</v>
      </c>
      <c r="S495">
        <v>0</v>
      </c>
    </row>
    <row r="496" spans="3:19" x14ac:dyDescent="0.25">
      <c r="C496">
        <v>1935</v>
      </c>
      <c r="D496" t="s">
        <v>138</v>
      </c>
      <c r="E496">
        <f t="shared" si="47"/>
        <v>273.14999999999998</v>
      </c>
      <c r="F496">
        <f t="shared" si="48"/>
        <v>41.865504000000001</v>
      </c>
      <c r="G496">
        <f t="shared" si="49"/>
        <v>88.25985</v>
      </c>
      <c r="O496">
        <v>1.048</v>
      </c>
      <c r="P496">
        <f t="shared" si="45"/>
        <v>41.865504000000001</v>
      </c>
      <c r="Q496">
        <v>900</v>
      </c>
      <c r="R496">
        <f t="shared" si="46"/>
        <v>88.25985</v>
      </c>
      <c r="S496">
        <v>0</v>
      </c>
    </row>
    <row r="497" spans="3:19" x14ac:dyDescent="0.25">
      <c r="C497">
        <v>1935</v>
      </c>
      <c r="D497" t="s">
        <v>138</v>
      </c>
      <c r="E497">
        <f t="shared" si="47"/>
        <v>273.14999999999998</v>
      </c>
      <c r="F497">
        <f t="shared" si="48"/>
        <v>40.187688000000001</v>
      </c>
      <c r="G497">
        <f t="shared" si="49"/>
        <v>98.066500000000005</v>
      </c>
      <c r="O497">
        <v>1.006</v>
      </c>
      <c r="P497">
        <f t="shared" si="45"/>
        <v>40.187688000000001</v>
      </c>
      <c r="Q497">
        <v>1000</v>
      </c>
      <c r="R497">
        <f t="shared" si="46"/>
        <v>98.066500000000005</v>
      </c>
      <c r="S497">
        <v>0</v>
      </c>
    </row>
    <row r="498" spans="3:19" x14ac:dyDescent="0.25">
      <c r="C498">
        <v>1935</v>
      </c>
      <c r="D498" t="s">
        <v>138</v>
      </c>
      <c r="E498">
        <f t="shared" si="47"/>
        <v>273.14999999999998</v>
      </c>
      <c r="F498">
        <f t="shared" si="48"/>
        <v>38.749560000000002</v>
      </c>
      <c r="G498">
        <f t="shared" si="49"/>
        <v>107.87315</v>
      </c>
      <c r="O498">
        <v>0.97</v>
      </c>
      <c r="P498">
        <f t="shared" si="45"/>
        <v>38.749560000000002</v>
      </c>
      <c r="Q498">
        <v>1100</v>
      </c>
      <c r="R498">
        <f t="shared" si="46"/>
        <v>107.87315</v>
      </c>
      <c r="S498">
        <v>0</v>
      </c>
    </row>
    <row r="499" spans="3:19" x14ac:dyDescent="0.25">
      <c r="C499">
        <v>1935</v>
      </c>
      <c r="D499" t="s">
        <v>138</v>
      </c>
      <c r="E499">
        <f t="shared" si="47"/>
        <v>273.14999999999998</v>
      </c>
      <c r="F499">
        <f t="shared" si="48"/>
        <v>37.670963999999998</v>
      </c>
      <c r="G499">
        <f t="shared" si="49"/>
        <v>117.6798</v>
      </c>
      <c r="O499">
        <v>0.94299999999999995</v>
      </c>
      <c r="P499">
        <f t="shared" si="45"/>
        <v>37.670963999999998</v>
      </c>
      <c r="Q499">
        <v>1200</v>
      </c>
      <c r="R499">
        <f t="shared" si="46"/>
        <v>117.6798</v>
      </c>
      <c r="S499">
        <v>0</v>
      </c>
    </row>
    <row r="500" spans="3:19" x14ac:dyDescent="0.25">
      <c r="C500">
        <v>1935</v>
      </c>
      <c r="D500" t="s">
        <v>138</v>
      </c>
      <c r="E500">
        <f t="shared" si="47"/>
        <v>273.14999999999998</v>
      </c>
      <c r="F500">
        <f t="shared" si="48"/>
        <v>36.752160000000003</v>
      </c>
      <c r="G500">
        <f t="shared" si="49"/>
        <v>127.48645</v>
      </c>
      <c r="O500">
        <v>0.92</v>
      </c>
      <c r="P500">
        <f t="shared" si="45"/>
        <v>36.752160000000003</v>
      </c>
      <c r="Q500">
        <v>1300</v>
      </c>
      <c r="R500">
        <f t="shared" si="46"/>
        <v>127.48645</v>
      </c>
      <c r="S500">
        <v>0</v>
      </c>
    </row>
    <row r="501" spans="3:19" x14ac:dyDescent="0.25">
      <c r="C501">
        <v>1935</v>
      </c>
      <c r="D501" t="s">
        <v>138</v>
      </c>
      <c r="E501">
        <f t="shared" si="47"/>
        <v>273.14999999999998</v>
      </c>
      <c r="F501">
        <f t="shared" si="48"/>
        <v>35.913252</v>
      </c>
      <c r="G501">
        <f t="shared" si="49"/>
        <v>137.29310000000001</v>
      </c>
      <c r="O501">
        <v>0.89900000000000002</v>
      </c>
      <c r="P501">
        <f t="shared" si="45"/>
        <v>35.913252</v>
      </c>
      <c r="Q501">
        <v>1400</v>
      </c>
      <c r="R501">
        <f t="shared" si="46"/>
        <v>137.29310000000001</v>
      </c>
      <c r="S501">
        <v>0</v>
      </c>
    </row>
    <row r="502" spans="3:19" x14ac:dyDescent="0.25">
      <c r="C502">
        <v>1935</v>
      </c>
      <c r="D502" t="s">
        <v>138</v>
      </c>
      <c r="E502">
        <f t="shared" si="47"/>
        <v>273.14999999999998</v>
      </c>
      <c r="F502">
        <f t="shared" si="48"/>
        <v>35.154240000000001</v>
      </c>
      <c r="G502">
        <f t="shared" si="49"/>
        <v>147.09975</v>
      </c>
      <c r="O502">
        <v>0.88</v>
      </c>
      <c r="P502">
        <f t="shared" si="45"/>
        <v>35.154240000000001</v>
      </c>
      <c r="Q502">
        <v>1500</v>
      </c>
      <c r="R502">
        <f t="shared" si="46"/>
        <v>147.09975</v>
      </c>
      <c r="S502">
        <v>0</v>
      </c>
    </row>
    <row r="503" spans="3:19" x14ac:dyDescent="0.25">
      <c r="C503">
        <v>1935</v>
      </c>
      <c r="D503" t="s">
        <v>138</v>
      </c>
      <c r="E503">
        <f t="shared" si="47"/>
        <v>273.14999999999998</v>
      </c>
      <c r="F503">
        <f t="shared" si="48"/>
        <v>34.515071999999996</v>
      </c>
      <c r="G503">
        <f t="shared" si="49"/>
        <v>156.90639999999999</v>
      </c>
      <c r="O503">
        <v>0.86399999999999999</v>
      </c>
      <c r="P503">
        <f t="shared" si="45"/>
        <v>34.515071999999996</v>
      </c>
      <c r="Q503">
        <v>1600</v>
      </c>
      <c r="R503">
        <f t="shared" si="46"/>
        <v>156.90639999999999</v>
      </c>
      <c r="S503">
        <v>0</v>
      </c>
    </row>
    <row r="504" spans="3:19" x14ac:dyDescent="0.25">
      <c r="C504">
        <v>1935</v>
      </c>
      <c r="D504" t="s">
        <v>138</v>
      </c>
      <c r="E504">
        <f t="shared" si="47"/>
        <v>273.14999999999998</v>
      </c>
      <c r="F504">
        <f t="shared" si="48"/>
        <v>34.035696000000002</v>
      </c>
      <c r="G504">
        <f t="shared" si="49"/>
        <v>166.71305000000001</v>
      </c>
      <c r="O504">
        <v>0.85199999999999998</v>
      </c>
      <c r="P504">
        <f t="shared" si="45"/>
        <v>34.035696000000002</v>
      </c>
      <c r="Q504">
        <v>1700</v>
      </c>
      <c r="R504">
        <f t="shared" si="46"/>
        <v>166.71305000000001</v>
      </c>
      <c r="S504">
        <v>0</v>
      </c>
    </row>
    <row r="505" spans="3:19" x14ac:dyDescent="0.25">
      <c r="C505">
        <v>1935</v>
      </c>
      <c r="D505" t="s">
        <v>138</v>
      </c>
      <c r="E505">
        <f t="shared" si="47"/>
        <v>273.14999999999998</v>
      </c>
      <c r="F505">
        <f t="shared" si="48"/>
        <v>33.556319999999999</v>
      </c>
      <c r="G505">
        <f t="shared" si="49"/>
        <v>176.5197</v>
      </c>
      <c r="O505">
        <v>0.84</v>
      </c>
      <c r="P505">
        <f t="shared" si="45"/>
        <v>33.556319999999999</v>
      </c>
      <c r="Q505">
        <v>1800</v>
      </c>
      <c r="R505">
        <f t="shared" si="46"/>
        <v>176.5197</v>
      </c>
      <c r="S505">
        <v>0</v>
      </c>
    </row>
    <row r="506" spans="3:19" x14ac:dyDescent="0.25">
      <c r="C506">
        <v>1935</v>
      </c>
      <c r="D506" t="s">
        <v>138</v>
      </c>
      <c r="E506">
        <f t="shared" si="47"/>
        <v>273.14999999999998</v>
      </c>
      <c r="F506">
        <f t="shared" si="48"/>
        <v>33.076943999999997</v>
      </c>
      <c r="G506">
        <f t="shared" si="49"/>
        <v>186.32634999999999</v>
      </c>
      <c r="O506">
        <v>0.82799999999999996</v>
      </c>
      <c r="P506">
        <f t="shared" si="45"/>
        <v>33.076943999999997</v>
      </c>
      <c r="Q506">
        <v>1900</v>
      </c>
      <c r="R506">
        <f t="shared" si="46"/>
        <v>186.32634999999999</v>
      </c>
      <c r="S506">
        <v>0</v>
      </c>
    </row>
    <row r="507" spans="3:19" x14ac:dyDescent="0.25">
      <c r="C507">
        <v>1935</v>
      </c>
      <c r="D507" t="s">
        <v>138</v>
      </c>
      <c r="E507">
        <f t="shared" si="47"/>
        <v>273.14999999999998</v>
      </c>
      <c r="F507">
        <f t="shared" si="48"/>
        <v>32.677464000000001</v>
      </c>
      <c r="G507">
        <f t="shared" si="49"/>
        <v>196.13300000000001</v>
      </c>
      <c r="O507">
        <v>0.81799999999999995</v>
      </c>
      <c r="P507">
        <f t="shared" si="45"/>
        <v>32.677464000000001</v>
      </c>
      <c r="Q507">
        <v>2000</v>
      </c>
      <c r="R507">
        <f t="shared" si="46"/>
        <v>196.13300000000001</v>
      </c>
      <c r="S507">
        <v>0</v>
      </c>
    </row>
    <row r="508" spans="3:19" x14ac:dyDescent="0.25">
      <c r="C508">
        <v>1935</v>
      </c>
      <c r="D508" t="s">
        <v>138</v>
      </c>
      <c r="E508">
        <f t="shared" si="47"/>
        <v>273.14999999999998</v>
      </c>
      <c r="F508">
        <f t="shared" si="48"/>
        <v>31.359180000000002</v>
      </c>
      <c r="G508">
        <f t="shared" si="49"/>
        <v>245.16624999999999</v>
      </c>
      <c r="O508">
        <v>0.78500000000000003</v>
      </c>
      <c r="P508">
        <f t="shared" si="45"/>
        <v>31.359180000000002</v>
      </c>
      <c r="Q508">
        <v>2500</v>
      </c>
      <c r="R508">
        <f t="shared" si="46"/>
        <v>245.16624999999999</v>
      </c>
      <c r="S508">
        <v>0</v>
      </c>
    </row>
    <row r="509" spans="3:19" x14ac:dyDescent="0.25">
      <c r="C509">
        <v>1935</v>
      </c>
      <c r="D509" t="s">
        <v>138</v>
      </c>
      <c r="E509">
        <f t="shared" si="47"/>
        <v>273.14999999999998</v>
      </c>
      <c r="F509">
        <f t="shared" si="48"/>
        <v>30.080843999999999</v>
      </c>
      <c r="G509">
        <f t="shared" si="49"/>
        <v>294.1995</v>
      </c>
      <c r="O509">
        <v>0.753</v>
      </c>
      <c r="P509">
        <f t="shared" si="45"/>
        <v>30.080843999999999</v>
      </c>
      <c r="Q509">
        <v>3000</v>
      </c>
      <c r="R509">
        <f t="shared" si="46"/>
        <v>294.1995</v>
      </c>
      <c r="S509">
        <v>0</v>
      </c>
    </row>
    <row r="510" spans="3:19" x14ac:dyDescent="0.25">
      <c r="C510">
        <v>1935</v>
      </c>
      <c r="D510" t="s">
        <v>138</v>
      </c>
      <c r="E510">
        <f t="shared" si="47"/>
        <v>273.14999999999998</v>
      </c>
      <c r="F510">
        <f t="shared" si="48"/>
        <v>29.281883999999998</v>
      </c>
      <c r="G510">
        <f t="shared" si="49"/>
        <v>343.23275000000001</v>
      </c>
      <c r="O510">
        <v>0.73299999999999998</v>
      </c>
      <c r="P510">
        <f t="shared" si="45"/>
        <v>29.281883999999998</v>
      </c>
      <c r="Q510">
        <v>3500</v>
      </c>
      <c r="R510">
        <f t="shared" si="46"/>
        <v>343.23275000000001</v>
      </c>
      <c r="S510">
        <v>0</v>
      </c>
    </row>
    <row r="511" spans="3:19" x14ac:dyDescent="0.25">
      <c r="C511">
        <v>1935</v>
      </c>
      <c r="D511" t="s">
        <v>138</v>
      </c>
      <c r="E511">
        <f t="shared" si="47"/>
        <v>273.14999999999998</v>
      </c>
      <c r="F511">
        <f t="shared" si="48"/>
        <v>28.482924000000001</v>
      </c>
      <c r="G511">
        <f t="shared" si="49"/>
        <v>392.26600000000002</v>
      </c>
      <c r="O511">
        <v>0.71299999999999997</v>
      </c>
      <c r="P511">
        <f t="shared" si="45"/>
        <v>28.482924000000001</v>
      </c>
      <c r="Q511">
        <v>4000</v>
      </c>
      <c r="R511">
        <f t="shared" si="46"/>
        <v>392.26600000000002</v>
      </c>
      <c r="S511">
        <v>0</v>
      </c>
    </row>
    <row r="512" spans="3:19" x14ac:dyDescent="0.25">
      <c r="C512">
        <v>1935</v>
      </c>
      <c r="D512" t="s">
        <v>138</v>
      </c>
      <c r="E512">
        <f t="shared" si="47"/>
        <v>273.14999999999998</v>
      </c>
      <c r="F512">
        <f t="shared" si="48"/>
        <v>27.843755999999999</v>
      </c>
      <c r="G512">
        <f t="shared" si="49"/>
        <v>441.29925000000003</v>
      </c>
      <c r="O512">
        <v>0.69699999999999995</v>
      </c>
      <c r="P512">
        <f t="shared" si="45"/>
        <v>27.843755999999999</v>
      </c>
      <c r="Q512">
        <v>4500</v>
      </c>
      <c r="R512">
        <f t="shared" si="46"/>
        <v>441.29925000000003</v>
      </c>
      <c r="S512">
        <v>0</v>
      </c>
    </row>
    <row r="513" spans="3:19" x14ac:dyDescent="0.25">
      <c r="C513">
        <v>1935</v>
      </c>
      <c r="D513" t="s">
        <v>138</v>
      </c>
      <c r="E513">
        <f t="shared" si="47"/>
        <v>273.14999999999998</v>
      </c>
      <c r="F513">
        <f t="shared" si="48"/>
        <v>27.204588000000001</v>
      </c>
      <c r="G513">
        <f t="shared" si="49"/>
        <v>490.33249999999998</v>
      </c>
      <c r="O513">
        <v>0.68100000000000005</v>
      </c>
      <c r="P513">
        <f t="shared" si="45"/>
        <v>27.204588000000001</v>
      </c>
      <c r="Q513">
        <v>5000</v>
      </c>
      <c r="R513">
        <f t="shared" si="46"/>
        <v>490.33249999999998</v>
      </c>
      <c r="S513">
        <v>0</v>
      </c>
    </row>
    <row r="514" spans="3:19" x14ac:dyDescent="0.25">
      <c r="C514">
        <v>1935</v>
      </c>
      <c r="D514" t="s">
        <v>138</v>
      </c>
      <c r="E514">
        <f t="shared" si="47"/>
        <v>273.14999999999998</v>
      </c>
      <c r="F514">
        <f t="shared" si="48"/>
        <v>26.725212000000003</v>
      </c>
      <c r="G514">
        <f t="shared" si="49"/>
        <v>539.36575000000005</v>
      </c>
      <c r="O514">
        <v>0.66900000000000004</v>
      </c>
      <c r="P514">
        <f t="shared" si="45"/>
        <v>26.725212000000003</v>
      </c>
      <c r="Q514">
        <v>5500</v>
      </c>
      <c r="R514">
        <f t="shared" si="46"/>
        <v>539.36575000000005</v>
      </c>
      <c r="S514">
        <v>0</v>
      </c>
    </row>
    <row r="515" spans="3:19" x14ac:dyDescent="0.25">
      <c r="C515">
        <v>1935</v>
      </c>
      <c r="D515" t="s">
        <v>138</v>
      </c>
      <c r="E515">
        <f t="shared" si="47"/>
        <v>298.14999999999998</v>
      </c>
      <c r="F515">
        <f t="shared" si="48"/>
        <v>50.414376000000004</v>
      </c>
      <c r="G515">
        <f t="shared" si="49"/>
        <v>68.646550000000005</v>
      </c>
      <c r="O515">
        <v>1.262</v>
      </c>
      <c r="P515">
        <f t="shared" si="45"/>
        <v>50.414376000000004</v>
      </c>
      <c r="Q515">
        <v>700</v>
      </c>
      <c r="R515">
        <f t="shared" si="46"/>
        <v>68.646550000000005</v>
      </c>
      <c r="S515">
        <v>25</v>
      </c>
    </row>
    <row r="516" spans="3:19" x14ac:dyDescent="0.25">
      <c r="C516">
        <v>1935</v>
      </c>
      <c r="D516" t="s">
        <v>138</v>
      </c>
      <c r="E516">
        <f t="shared" si="47"/>
        <v>298.14999999999998</v>
      </c>
      <c r="F516">
        <f t="shared" si="48"/>
        <v>46.938900000000004</v>
      </c>
      <c r="G516">
        <f t="shared" si="49"/>
        <v>78.453199999999995</v>
      </c>
      <c r="O516">
        <v>1.175</v>
      </c>
      <c r="P516">
        <f t="shared" si="45"/>
        <v>46.938900000000004</v>
      </c>
      <c r="Q516">
        <v>800</v>
      </c>
      <c r="R516">
        <f t="shared" si="46"/>
        <v>78.453199999999995</v>
      </c>
      <c r="S516">
        <v>25</v>
      </c>
    </row>
    <row r="517" spans="3:19" x14ac:dyDescent="0.25">
      <c r="C517">
        <v>1935</v>
      </c>
      <c r="D517" t="s">
        <v>138</v>
      </c>
      <c r="E517">
        <f t="shared" si="47"/>
        <v>298.14999999999998</v>
      </c>
      <c r="F517">
        <f t="shared" si="48"/>
        <v>44.342280000000002</v>
      </c>
      <c r="G517">
        <f t="shared" si="49"/>
        <v>88.25985</v>
      </c>
      <c r="O517">
        <v>1.1100000000000001</v>
      </c>
      <c r="P517">
        <f t="shared" si="45"/>
        <v>44.342280000000002</v>
      </c>
      <c r="Q517">
        <v>900</v>
      </c>
      <c r="R517">
        <f t="shared" si="46"/>
        <v>88.25985</v>
      </c>
      <c r="S517">
        <v>25</v>
      </c>
    </row>
    <row r="518" spans="3:19" x14ac:dyDescent="0.25">
      <c r="C518">
        <v>1935</v>
      </c>
      <c r="D518" t="s">
        <v>138</v>
      </c>
      <c r="E518">
        <f t="shared" si="47"/>
        <v>298.14999999999998</v>
      </c>
      <c r="F518">
        <f t="shared" si="48"/>
        <v>42.344880000000003</v>
      </c>
      <c r="G518">
        <f t="shared" si="49"/>
        <v>98.066500000000005</v>
      </c>
      <c r="O518">
        <v>1.06</v>
      </c>
      <c r="P518">
        <f t="shared" si="45"/>
        <v>42.344880000000003</v>
      </c>
      <c r="Q518">
        <v>1000</v>
      </c>
      <c r="R518">
        <f t="shared" si="46"/>
        <v>98.066500000000005</v>
      </c>
      <c r="S518">
        <v>25</v>
      </c>
    </row>
    <row r="519" spans="3:19" x14ac:dyDescent="0.25">
      <c r="C519">
        <v>1935</v>
      </c>
      <c r="D519" t="s">
        <v>138</v>
      </c>
      <c r="E519">
        <f t="shared" si="47"/>
        <v>298.14999999999998</v>
      </c>
      <c r="F519">
        <f t="shared" si="48"/>
        <v>40.746960000000001</v>
      </c>
      <c r="G519">
        <f t="shared" si="49"/>
        <v>107.87315</v>
      </c>
      <c r="O519">
        <v>1.02</v>
      </c>
      <c r="P519">
        <f t="shared" si="45"/>
        <v>40.746960000000001</v>
      </c>
      <c r="Q519">
        <v>1100</v>
      </c>
      <c r="R519">
        <f t="shared" si="46"/>
        <v>107.87315</v>
      </c>
      <c r="S519">
        <v>25</v>
      </c>
    </row>
    <row r="520" spans="3:19" x14ac:dyDescent="0.25">
      <c r="C520">
        <v>1935</v>
      </c>
      <c r="D520" t="s">
        <v>138</v>
      </c>
      <c r="E520">
        <f t="shared" si="47"/>
        <v>298.14999999999998</v>
      </c>
      <c r="F520">
        <f t="shared" si="48"/>
        <v>39.508572000000001</v>
      </c>
      <c r="G520">
        <f t="shared" si="49"/>
        <v>117.6798</v>
      </c>
      <c r="O520">
        <v>0.98899999999999999</v>
      </c>
      <c r="P520">
        <f t="shared" si="45"/>
        <v>39.508572000000001</v>
      </c>
      <c r="Q520">
        <v>1200</v>
      </c>
      <c r="R520">
        <f t="shared" si="46"/>
        <v>117.6798</v>
      </c>
      <c r="S520">
        <v>25</v>
      </c>
    </row>
    <row r="521" spans="3:19" x14ac:dyDescent="0.25">
      <c r="C521">
        <v>1935</v>
      </c>
      <c r="D521" t="s">
        <v>138</v>
      </c>
      <c r="E521">
        <f t="shared" si="47"/>
        <v>298.14999999999998</v>
      </c>
      <c r="F521">
        <f t="shared" si="48"/>
        <v>38.429975999999996</v>
      </c>
      <c r="G521">
        <f t="shared" si="49"/>
        <v>127.48645</v>
      </c>
      <c r="O521">
        <v>0.96199999999999997</v>
      </c>
      <c r="P521">
        <f t="shared" si="45"/>
        <v>38.429975999999996</v>
      </c>
      <c r="Q521">
        <v>1300</v>
      </c>
      <c r="R521">
        <f t="shared" si="46"/>
        <v>127.48645</v>
      </c>
      <c r="S521">
        <v>25</v>
      </c>
    </row>
    <row r="522" spans="3:19" x14ac:dyDescent="0.25">
      <c r="C522">
        <v>1935</v>
      </c>
      <c r="D522" t="s">
        <v>138</v>
      </c>
      <c r="E522">
        <f t="shared" si="47"/>
        <v>298.14999999999998</v>
      </c>
      <c r="F522">
        <f t="shared" si="48"/>
        <v>37.471223999999999</v>
      </c>
      <c r="G522">
        <f t="shared" si="49"/>
        <v>137.29310000000001</v>
      </c>
      <c r="O522">
        <v>0.93799999999999994</v>
      </c>
      <c r="P522">
        <f t="shared" si="45"/>
        <v>37.471223999999999</v>
      </c>
      <c r="Q522">
        <v>1400</v>
      </c>
      <c r="R522">
        <f t="shared" si="46"/>
        <v>137.29310000000001</v>
      </c>
      <c r="S522">
        <v>25</v>
      </c>
    </row>
    <row r="523" spans="3:19" x14ac:dyDescent="0.25">
      <c r="C523">
        <v>1935</v>
      </c>
      <c r="D523" t="s">
        <v>138</v>
      </c>
      <c r="E523">
        <f t="shared" si="47"/>
        <v>298.14999999999998</v>
      </c>
      <c r="F523">
        <f t="shared" si="48"/>
        <v>36.592368</v>
      </c>
      <c r="G523">
        <f t="shared" si="49"/>
        <v>147.09975</v>
      </c>
      <c r="O523">
        <v>0.91600000000000004</v>
      </c>
      <c r="P523">
        <f t="shared" si="45"/>
        <v>36.592368</v>
      </c>
      <c r="Q523">
        <v>1500</v>
      </c>
      <c r="R523">
        <f t="shared" si="46"/>
        <v>147.09975</v>
      </c>
      <c r="S523">
        <v>25</v>
      </c>
    </row>
    <row r="524" spans="3:19" x14ac:dyDescent="0.25">
      <c r="C524">
        <v>1935</v>
      </c>
      <c r="D524" t="s">
        <v>138</v>
      </c>
      <c r="E524">
        <f t="shared" si="47"/>
        <v>298.14999999999998</v>
      </c>
      <c r="F524">
        <f t="shared" si="48"/>
        <v>35.873304000000005</v>
      </c>
      <c r="G524">
        <f t="shared" si="49"/>
        <v>156.90639999999999</v>
      </c>
      <c r="O524">
        <v>0.89800000000000002</v>
      </c>
      <c r="P524">
        <f t="shared" si="45"/>
        <v>35.873304000000005</v>
      </c>
      <c r="Q524">
        <v>1600</v>
      </c>
      <c r="R524">
        <f t="shared" si="46"/>
        <v>156.90639999999999</v>
      </c>
      <c r="S524">
        <v>25</v>
      </c>
    </row>
    <row r="525" spans="3:19" x14ac:dyDescent="0.25">
      <c r="C525">
        <v>1935</v>
      </c>
      <c r="D525" t="s">
        <v>138</v>
      </c>
      <c r="E525">
        <f t="shared" si="47"/>
        <v>298.14999999999998</v>
      </c>
      <c r="F525">
        <f t="shared" si="48"/>
        <v>35.274084000000002</v>
      </c>
      <c r="G525">
        <f t="shared" si="49"/>
        <v>166.71305000000001</v>
      </c>
      <c r="O525">
        <v>0.88300000000000001</v>
      </c>
      <c r="P525">
        <f t="shared" si="45"/>
        <v>35.274084000000002</v>
      </c>
      <c r="Q525">
        <v>1700</v>
      </c>
      <c r="R525">
        <f t="shared" si="46"/>
        <v>166.71305000000001</v>
      </c>
      <c r="S525">
        <v>25</v>
      </c>
    </row>
    <row r="526" spans="3:19" x14ac:dyDescent="0.25">
      <c r="C526">
        <v>1935</v>
      </c>
      <c r="D526" t="s">
        <v>138</v>
      </c>
      <c r="E526">
        <f t="shared" si="47"/>
        <v>298.14999999999998</v>
      </c>
      <c r="F526">
        <f t="shared" si="48"/>
        <v>34.754759999999997</v>
      </c>
      <c r="G526">
        <f t="shared" si="49"/>
        <v>176.5197</v>
      </c>
      <c r="O526">
        <v>0.87</v>
      </c>
      <c r="P526">
        <f t="shared" si="45"/>
        <v>34.754759999999997</v>
      </c>
      <c r="Q526">
        <v>1800</v>
      </c>
      <c r="R526">
        <f t="shared" si="46"/>
        <v>176.5197</v>
      </c>
      <c r="S526">
        <v>25</v>
      </c>
    </row>
    <row r="527" spans="3:19" x14ac:dyDescent="0.25">
      <c r="C527">
        <v>1935</v>
      </c>
      <c r="D527" t="s">
        <v>138</v>
      </c>
      <c r="E527">
        <f t="shared" si="47"/>
        <v>298.14999999999998</v>
      </c>
      <c r="F527">
        <f t="shared" si="48"/>
        <v>34.235436</v>
      </c>
      <c r="G527">
        <f t="shared" si="49"/>
        <v>186.32634999999999</v>
      </c>
      <c r="O527">
        <v>0.85699999999999998</v>
      </c>
      <c r="P527">
        <f t="shared" si="45"/>
        <v>34.235436</v>
      </c>
      <c r="Q527">
        <v>1900</v>
      </c>
      <c r="R527">
        <f t="shared" si="46"/>
        <v>186.32634999999999</v>
      </c>
      <c r="S527">
        <v>25</v>
      </c>
    </row>
    <row r="528" spans="3:19" x14ac:dyDescent="0.25">
      <c r="C528">
        <v>1935</v>
      </c>
      <c r="D528" t="s">
        <v>138</v>
      </c>
      <c r="E528">
        <f t="shared" si="47"/>
        <v>298.14999999999998</v>
      </c>
      <c r="F528">
        <f t="shared" si="48"/>
        <v>33.796008</v>
      </c>
      <c r="G528">
        <f t="shared" si="49"/>
        <v>196.13300000000001</v>
      </c>
      <c r="O528">
        <v>0.84599999999999997</v>
      </c>
      <c r="P528">
        <f t="shared" si="45"/>
        <v>33.796008</v>
      </c>
      <c r="Q528">
        <v>2000</v>
      </c>
      <c r="R528">
        <f t="shared" si="46"/>
        <v>196.13300000000001</v>
      </c>
      <c r="S528">
        <v>25</v>
      </c>
    </row>
    <row r="529" spans="3:19" x14ac:dyDescent="0.25">
      <c r="C529">
        <v>1935</v>
      </c>
      <c r="D529" t="s">
        <v>138</v>
      </c>
      <c r="E529">
        <f t="shared" si="47"/>
        <v>298.14999999999998</v>
      </c>
      <c r="F529">
        <f t="shared" si="48"/>
        <v>32.277984000000004</v>
      </c>
      <c r="G529">
        <f t="shared" si="49"/>
        <v>245.16624999999999</v>
      </c>
      <c r="O529">
        <v>0.80800000000000005</v>
      </c>
      <c r="P529">
        <f t="shared" si="45"/>
        <v>32.277984000000004</v>
      </c>
      <c r="Q529">
        <v>2500</v>
      </c>
      <c r="R529">
        <f t="shared" si="46"/>
        <v>245.16624999999999</v>
      </c>
      <c r="S529">
        <v>25</v>
      </c>
    </row>
    <row r="530" spans="3:19" x14ac:dyDescent="0.25">
      <c r="C530">
        <v>1935</v>
      </c>
      <c r="D530" t="s">
        <v>138</v>
      </c>
      <c r="E530">
        <f t="shared" si="47"/>
        <v>298.14999999999998</v>
      </c>
      <c r="F530">
        <f t="shared" si="48"/>
        <v>30.879804</v>
      </c>
      <c r="G530">
        <f t="shared" si="49"/>
        <v>294.1995</v>
      </c>
      <c r="O530">
        <v>0.77300000000000002</v>
      </c>
      <c r="P530">
        <f t="shared" si="45"/>
        <v>30.879804</v>
      </c>
      <c r="Q530">
        <v>3000</v>
      </c>
      <c r="R530">
        <f t="shared" si="46"/>
        <v>294.1995</v>
      </c>
      <c r="S530">
        <v>25</v>
      </c>
    </row>
    <row r="531" spans="3:19" x14ac:dyDescent="0.25">
      <c r="C531">
        <v>1935</v>
      </c>
      <c r="D531" t="s">
        <v>138</v>
      </c>
      <c r="E531">
        <f t="shared" si="47"/>
        <v>298.14999999999998</v>
      </c>
      <c r="F531">
        <f t="shared" si="48"/>
        <v>30.000948000000001</v>
      </c>
      <c r="G531">
        <f t="shared" si="49"/>
        <v>343.23275000000001</v>
      </c>
      <c r="O531">
        <v>0.751</v>
      </c>
      <c r="P531">
        <f t="shared" si="45"/>
        <v>30.000948000000001</v>
      </c>
      <c r="Q531">
        <v>3500</v>
      </c>
      <c r="R531">
        <f t="shared" si="46"/>
        <v>343.23275000000001</v>
      </c>
      <c r="S531">
        <v>25</v>
      </c>
    </row>
    <row r="532" spans="3:19" x14ac:dyDescent="0.25">
      <c r="C532">
        <v>1935</v>
      </c>
      <c r="D532" t="s">
        <v>138</v>
      </c>
      <c r="E532">
        <f t="shared" si="47"/>
        <v>298.14999999999998</v>
      </c>
      <c r="F532">
        <f t="shared" si="48"/>
        <v>29.122091999999999</v>
      </c>
      <c r="G532">
        <f t="shared" si="49"/>
        <v>392.26600000000002</v>
      </c>
      <c r="O532">
        <v>0.72899999999999998</v>
      </c>
      <c r="P532">
        <f t="shared" si="45"/>
        <v>29.122091999999999</v>
      </c>
      <c r="Q532">
        <v>4000</v>
      </c>
      <c r="R532">
        <f t="shared" si="46"/>
        <v>392.26600000000002</v>
      </c>
      <c r="S532">
        <v>25</v>
      </c>
    </row>
    <row r="533" spans="3:19" x14ac:dyDescent="0.25">
      <c r="C533">
        <v>1935</v>
      </c>
      <c r="D533" t="s">
        <v>138</v>
      </c>
      <c r="E533">
        <f t="shared" si="47"/>
        <v>298.14999999999998</v>
      </c>
      <c r="F533">
        <f t="shared" si="48"/>
        <v>28.442975999999998</v>
      </c>
      <c r="G533">
        <f t="shared" si="49"/>
        <v>441.29925000000003</v>
      </c>
      <c r="O533">
        <v>0.71199999999999997</v>
      </c>
      <c r="P533">
        <f t="shared" si="45"/>
        <v>28.442975999999998</v>
      </c>
      <c r="Q533">
        <v>4500</v>
      </c>
      <c r="R533">
        <f t="shared" si="46"/>
        <v>441.29925000000003</v>
      </c>
      <c r="S533">
        <v>25</v>
      </c>
    </row>
    <row r="534" spans="3:19" x14ac:dyDescent="0.25">
      <c r="C534">
        <v>1935</v>
      </c>
      <c r="D534" t="s">
        <v>138</v>
      </c>
      <c r="E534">
        <f t="shared" si="47"/>
        <v>298.14999999999998</v>
      </c>
      <c r="F534">
        <f t="shared" si="48"/>
        <v>27.763859999999998</v>
      </c>
      <c r="G534">
        <f t="shared" si="49"/>
        <v>490.33249999999998</v>
      </c>
      <c r="O534">
        <v>0.69499999999999995</v>
      </c>
      <c r="P534">
        <f t="shared" si="45"/>
        <v>27.763859999999998</v>
      </c>
      <c r="Q534">
        <v>5000</v>
      </c>
      <c r="R534">
        <f t="shared" si="46"/>
        <v>490.33249999999998</v>
      </c>
      <c r="S534">
        <v>25</v>
      </c>
    </row>
    <row r="535" spans="3:19" x14ac:dyDescent="0.25">
      <c r="C535">
        <v>1935</v>
      </c>
      <c r="D535" t="s">
        <v>138</v>
      </c>
      <c r="E535">
        <f t="shared" si="47"/>
        <v>298.14999999999998</v>
      </c>
      <c r="F535">
        <f t="shared" si="48"/>
        <v>27.244536000000004</v>
      </c>
      <c r="G535">
        <f t="shared" si="49"/>
        <v>539.36575000000005</v>
      </c>
      <c r="O535">
        <v>0.68200000000000005</v>
      </c>
      <c r="P535">
        <f t="shared" si="45"/>
        <v>27.244536000000004</v>
      </c>
      <c r="Q535">
        <v>5500</v>
      </c>
      <c r="R535">
        <f t="shared" si="46"/>
        <v>539.36575000000005</v>
      </c>
      <c r="S535">
        <v>25</v>
      </c>
    </row>
    <row r="536" spans="3:19" x14ac:dyDescent="0.25">
      <c r="C536">
        <v>1935</v>
      </c>
      <c r="D536" t="s">
        <v>138</v>
      </c>
      <c r="E536">
        <f t="shared" si="47"/>
        <v>328.15</v>
      </c>
      <c r="F536">
        <f t="shared" si="48"/>
        <v>35.154240000000001</v>
      </c>
      <c r="G536">
        <f t="shared" si="49"/>
        <v>196.13300000000001</v>
      </c>
      <c r="O536">
        <v>0.88</v>
      </c>
      <c r="P536">
        <f t="shared" si="45"/>
        <v>35.154240000000001</v>
      </c>
      <c r="Q536">
        <v>2000</v>
      </c>
      <c r="R536">
        <f t="shared" si="46"/>
        <v>196.13300000000001</v>
      </c>
      <c r="S536">
        <v>55</v>
      </c>
    </row>
    <row r="537" spans="3:19" x14ac:dyDescent="0.25">
      <c r="C537">
        <v>1935</v>
      </c>
      <c r="D537" t="s">
        <v>138</v>
      </c>
      <c r="E537">
        <f t="shared" si="47"/>
        <v>328.15</v>
      </c>
      <c r="F537">
        <f t="shared" si="48"/>
        <v>33.196787999999998</v>
      </c>
      <c r="G537">
        <f t="shared" si="49"/>
        <v>245.16624999999999</v>
      </c>
      <c r="O537">
        <v>0.83099999999999996</v>
      </c>
      <c r="P537">
        <f t="shared" si="45"/>
        <v>33.196787999999998</v>
      </c>
      <c r="Q537">
        <v>2500</v>
      </c>
      <c r="R537">
        <f t="shared" si="46"/>
        <v>245.16624999999999</v>
      </c>
      <c r="S537">
        <v>55</v>
      </c>
    </row>
    <row r="538" spans="3:19" x14ac:dyDescent="0.25">
      <c r="C538">
        <v>1935</v>
      </c>
      <c r="D538" t="s">
        <v>138</v>
      </c>
      <c r="E538">
        <f t="shared" si="47"/>
        <v>328.15</v>
      </c>
      <c r="F538">
        <f t="shared" si="48"/>
        <v>31.838556000000001</v>
      </c>
      <c r="G538">
        <f t="shared" si="49"/>
        <v>294.1995</v>
      </c>
      <c r="O538">
        <v>0.79700000000000004</v>
      </c>
      <c r="P538">
        <f t="shared" si="45"/>
        <v>31.838556000000001</v>
      </c>
      <c r="Q538">
        <v>3000</v>
      </c>
      <c r="R538">
        <f t="shared" si="46"/>
        <v>294.1995</v>
      </c>
      <c r="S538">
        <v>55</v>
      </c>
    </row>
    <row r="539" spans="3:19" x14ac:dyDescent="0.25">
      <c r="C539">
        <v>1935</v>
      </c>
      <c r="D539" t="s">
        <v>138</v>
      </c>
      <c r="E539">
        <f t="shared" si="47"/>
        <v>328.15</v>
      </c>
      <c r="F539">
        <f t="shared" si="48"/>
        <v>30.839856000000001</v>
      </c>
      <c r="G539">
        <f t="shared" si="49"/>
        <v>343.23275000000001</v>
      </c>
      <c r="O539">
        <v>0.77200000000000002</v>
      </c>
      <c r="P539">
        <f t="shared" si="45"/>
        <v>30.839856000000001</v>
      </c>
      <c r="Q539">
        <v>3500</v>
      </c>
      <c r="R539">
        <f t="shared" si="46"/>
        <v>343.23275000000001</v>
      </c>
      <c r="S539">
        <v>55</v>
      </c>
    </row>
    <row r="540" spans="3:19" x14ac:dyDescent="0.25">
      <c r="C540">
        <v>1935</v>
      </c>
      <c r="D540" t="s">
        <v>138</v>
      </c>
      <c r="E540">
        <f t="shared" si="47"/>
        <v>328.15</v>
      </c>
      <c r="F540">
        <f t="shared" si="48"/>
        <v>29.881104000000001</v>
      </c>
      <c r="G540">
        <f t="shared" si="49"/>
        <v>392.26600000000002</v>
      </c>
      <c r="O540">
        <v>0.748</v>
      </c>
      <c r="P540">
        <f t="shared" si="45"/>
        <v>29.881104000000001</v>
      </c>
      <c r="Q540">
        <v>4000</v>
      </c>
      <c r="R540">
        <f t="shared" si="46"/>
        <v>392.26600000000002</v>
      </c>
      <c r="S540">
        <v>55</v>
      </c>
    </row>
    <row r="541" spans="3:19" x14ac:dyDescent="0.25">
      <c r="C541">
        <v>1935</v>
      </c>
      <c r="D541" t="s">
        <v>138</v>
      </c>
      <c r="E541">
        <f t="shared" si="47"/>
        <v>328.15</v>
      </c>
      <c r="F541">
        <f t="shared" si="48"/>
        <v>29.162040000000001</v>
      </c>
      <c r="G541">
        <f t="shared" si="49"/>
        <v>441.29925000000003</v>
      </c>
      <c r="O541">
        <v>0.73</v>
      </c>
      <c r="P541">
        <f t="shared" ref="P541:P553" si="50">$N$2*O541</f>
        <v>29.162040000000001</v>
      </c>
      <c r="Q541">
        <v>4500</v>
      </c>
      <c r="R541">
        <f t="shared" ref="R541:R553" si="51">0.0980665*Q541</f>
        <v>441.29925000000003</v>
      </c>
      <c r="S541">
        <v>55</v>
      </c>
    </row>
    <row r="542" spans="3:19" x14ac:dyDescent="0.25">
      <c r="C542">
        <v>1935</v>
      </c>
      <c r="D542" t="s">
        <v>138</v>
      </c>
      <c r="E542">
        <f t="shared" ref="E542:E553" si="52">S542+273.15</f>
        <v>328.15</v>
      </c>
      <c r="F542">
        <f t="shared" si="48"/>
        <v>28.442975999999998</v>
      </c>
      <c r="G542">
        <f t="shared" ref="G542:G553" si="53">R542</f>
        <v>490.33249999999998</v>
      </c>
      <c r="O542">
        <v>0.71199999999999997</v>
      </c>
      <c r="P542">
        <f t="shared" si="50"/>
        <v>28.442975999999998</v>
      </c>
      <c r="Q542">
        <v>5000</v>
      </c>
      <c r="R542">
        <f t="shared" si="51"/>
        <v>490.33249999999998</v>
      </c>
      <c r="S542">
        <v>55</v>
      </c>
    </row>
    <row r="543" spans="3:19" x14ac:dyDescent="0.25">
      <c r="C543">
        <v>1935</v>
      </c>
      <c r="D543" t="s">
        <v>138</v>
      </c>
      <c r="E543">
        <f t="shared" si="52"/>
        <v>328.15</v>
      </c>
      <c r="F543">
        <f t="shared" si="48"/>
        <v>27.883703999999998</v>
      </c>
      <c r="G543">
        <f t="shared" si="53"/>
        <v>539.36575000000005</v>
      </c>
      <c r="O543">
        <v>0.69799999999999995</v>
      </c>
      <c r="P543">
        <f t="shared" si="50"/>
        <v>27.883703999999998</v>
      </c>
      <c r="Q543">
        <v>5500</v>
      </c>
      <c r="R543">
        <f t="shared" si="51"/>
        <v>539.36575000000005</v>
      </c>
      <c r="S543">
        <v>55</v>
      </c>
    </row>
    <row r="544" spans="3:19" x14ac:dyDescent="0.25">
      <c r="C544">
        <v>1935</v>
      </c>
      <c r="D544" t="s">
        <v>138</v>
      </c>
      <c r="E544">
        <f t="shared" si="52"/>
        <v>328.15</v>
      </c>
      <c r="F544">
        <f t="shared" si="48"/>
        <v>27.364380000000004</v>
      </c>
      <c r="G544">
        <f t="shared" si="53"/>
        <v>588.399</v>
      </c>
      <c r="O544">
        <v>0.68500000000000005</v>
      </c>
      <c r="P544">
        <f t="shared" si="50"/>
        <v>27.364380000000004</v>
      </c>
      <c r="Q544">
        <v>6000</v>
      </c>
      <c r="R544">
        <f t="shared" si="51"/>
        <v>588.399</v>
      </c>
      <c r="S544">
        <v>55</v>
      </c>
    </row>
    <row r="545" spans="3:19" x14ac:dyDescent="0.25">
      <c r="C545">
        <v>1935</v>
      </c>
      <c r="D545" t="s">
        <v>138</v>
      </c>
      <c r="E545">
        <f t="shared" si="52"/>
        <v>328.15</v>
      </c>
      <c r="F545">
        <f t="shared" si="48"/>
        <v>26.485524000000002</v>
      </c>
      <c r="G545">
        <f t="shared" si="53"/>
        <v>686.46550000000002</v>
      </c>
      <c r="O545">
        <v>0.66300000000000003</v>
      </c>
      <c r="P545">
        <f t="shared" si="50"/>
        <v>26.485524000000002</v>
      </c>
      <c r="Q545">
        <v>7000</v>
      </c>
      <c r="R545">
        <f t="shared" si="51"/>
        <v>686.46550000000002</v>
      </c>
      <c r="S545">
        <v>55</v>
      </c>
    </row>
    <row r="546" spans="3:19" x14ac:dyDescent="0.25">
      <c r="C546">
        <v>1935</v>
      </c>
      <c r="D546" t="s">
        <v>138</v>
      </c>
      <c r="E546">
        <f t="shared" si="52"/>
        <v>328.15</v>
      </c>
      <c r="F546">
        <f t="shared" si="48"/>
        <v>25.766460000000002</v>
      </c>
      <c r="G546">
        <f t="shared" si="53"/>
        <v>784.53200000000004</v>
      </c>
      <c r="O546">
        <v>0.64500000000000002</v>
      </c>
      <c r="P546">
        <f t="shared" si="50"/>
        <v>25.766460000000002</v>
      </c>
      <c r="Q546">
        <v>8000</v>
      </c>
      <c r="R546">
        <f t="shared" si="51"/>
        <v>784.53200000000004</v>
      </c>
      <c r="S546">
        <v>55</v>
      </c>
    </row>
    <row r="547" spans="3:19" x14ac:dyDescent="0.25">
      <c r="C547">
        <v>1935</v>
      </c>
      <c r="D547" t="s">
        <v>138</v>
      </c>
      <c r="E547">
        <f t="shared" si="52"/>
        <v>328.15</v>
      </c>
      <c r="F547">
        <f t="shared" si="48"/>
        <v>25.16724</v>
      </c>
      <c r="G547">
        <f t="shared" si="53"/>
        <v>882.59850000000006</v>
      </c>
      <c r="O547">
        <v>0.63</v>
      </c>
      <c r="P547">
        <f t="shared" si="50"/>
        <v>25.16724</v>
      </c>
      <c r="Q547">
        <v>9000</v>
      </c>
      <c r="R547">
        <f t="shared" si="51"/>
        <v>882.59850000000006</v>
      </c>
      <c r="S547">
        <v>55</v>
      </c>
    </row>
    <row r="548" spans="3:19" x14ac:dyDescent="0.25">
      <c r="C548">
        <v>1935</v>
      </c>
      <c r="D548" t="s">
        <v>138</v>
      </c>
      <c r="E548">
        <f t="shared" si="52"/>
        <v>328.15</v>
      </c>
      <c r="F548">
        <f t="shared" si="48"/>
        <v>24.647915999999999</v>
      </c>
      <c r="G548">
        <f t="shared" si="53"/>
        <v>980.66499999999996</v>
      </c>
      <c r="O548">
        <v>0.61699999999999999</v>
      </c>
      <c r="P548">
        <f t="shared" si="50"/>
        <v>24.647915999999999</v>
      </c>
      <c r="Q548">
        <v>10000</v>
      </c>
      <c r="R548">
        <f t="shared" si="51"/>
        <v>980.66499999999996</v>
      </c>
      <c r="S548">
        <v>55</v>
      </c>
    </row>
    <row r="549" spans="3:19" x14ac:dyDescent="0.25">
      <c r="C549">
        <v>1935</v>
      </c>
      <c r="D549" t="s">
        <v>138</v>
      </c>
      <c r="E549">
        <f t="shared" si="52"/>
        <v>328.15</v>
      </c>
      <c r="F549">
        <f t="shared" si="48"/>
        <v>24.248435999999998</v>
      </c>
      <c r="G549">
        <f t="shared" si="53"/>
        <v>1078.7315000000001</v>
      </c>
      <c r="O549">
        <v>0.60699999999999998</v>
      </c>
      <c r="P549">
        <f t="shared" si="50"/>
        <v>24.248435999999998</v>
      </c>
      <c r="Q549">
        <v>11000</v>
      </c>
      <c r="R549">
        <f t="shared" si="51"/>
        <v>1078.7315000000001</v>
      </c>
      <c r="S549">
        <v>55</v>
      </c>
    </row>
    <row r="550" spans="3:19" x14ac:dyDescent="0.25">
      <c r="C550">
        <v>1935</v>
      </c>
      <c r="D550" t="s">
        <v>138</v>
      </c>
      <c r="E550">
        <f t="shared" si="52"/>
        <v>328.15</v>
      </c>
      <c r="F550">
        <f t="shared" si="48"/>
        <v>23.809007999999999</v>
      </c>
      <c r="G550">
        <f t="shared" si="53"/>
        <v>1176.798</v>
      </c>
      <c r="O550">
        <v>0.59599999999999997</v>
      </c>
      <c r="P550">
        <f t="shared" si="50"/>
        <v>23.809007999999999</v>
      </c>
      <c r="Q550">
        <v>12000</v>
      </c>
      <c r="R550">
        <f t="shared" si="51"/>
        <v>1176.798</v>
      </c>
      <c r="S550">
        <v>55</v>
      </c>
    </row>
    <row r="551" spans="3:19" x14ac:dyDescent="0.25">
      <c r="C551">
        <v>1935</v>
      </c>
      <c r="D551" t="s">
        <v>138</v>
      </c>
      <c r="E551">
        <f t="shared" si="52"/>
        <v>328.15</v>
      </c>
      <c r="F551">
        <f t="shared" si="48"/>
        <v>23.489424</v>
      </c>
      <c r="G551">
        <f t="shared" si="53"/>
        <v>1274.8644999999999</v>
      </c>
      <c r="O551">
        <v>0.58799999999999997</v>
      </c>
      <c r="P551">
        <f t="shared" si="50"/>
        <v>23.489424</v>
      </c>
      <c r="Q551">
        <v>13000</v>
      </c>
      <c r="R551">
        <f t="shared" si="51"/>
        <v>1274.8644999999999</v>
      </c>
      <c r="S551">
        <v>55</v>
      </c>
    </row>
    <row r="552" spans="3:19" x14ac:dyDescent="0.25">
      <c r="C552">
        <v>1935</v>
      </c>
      <c r="D552" t="s">
        <v>138</v>
      </c>
      <c r="E552">
        <f t="shared" si="52"/>
        <v>328.15</v>
      </c>
      <c r="F552">
        <f t="shared" si="48"/>
        <v>23.169839999999997</v>
      </c>
      <c r="G552">
        <f t="shared" si="53"/>
        <v>1372.931</v>
      </c>
      <c r="L552" s="1" t="s">
        <v>9</v>
      </c>
      <c r="M552" s="1" t="s">
        <v>10</v>
      </c>
      <c r="O552">
        <v>0.57999999999999996</v>
      </c>
      <c r="P552">
        <f t="shared" si="50"/>
        <v>23.169839999999997</v>
      </c>
      <c r="Q552">
        <v>14000</v>
      </c>
      <c r="R552">
        <f t="shared" si="51"/>
        <v>1372.931</v>
      </c>
      <c r="S552">
        <v>55</v>
      </c>
    </row>
    <row r="553" spans="3:19" ht="17.25" x14ac:dyDescent="0.25">
      <c r="C553">
        <v>1935</v>
      </c>
      <c r="D553" t="s">
        <v>138</v>
      </c>
      <c r="E553">
        <f t="shared" si="52"/>
        <v>328.15</v>
      </c>
      <c r="F553">
        <f t="shared" si="48"/>
        <v>22.890203999999997</v>
      </c>
      <c r="G553">
        <f t="shared" si="53"/>
        <v>1470.9974999999999</v>
      </c>
      <c r="L553" t="s">
        <v>11</v>
      </c>
      <c r="M553" t="s">
        <v>12</v>
      </c>
      <c r="O553">
        <v>0.57299999999999995</v>
      </c>
      <c r="P553">
        <f t="shared" si="50"/>
        <v>22.890203999999997</v>
      </c>
      <c r="Q553">
        <v>15000</v>
      </c>
      <c r="R553">
        <f t="shared" si="51"/>
        <v>1470.9974999999999</v>
      </c>
      <c r="S553">
        <v>55</v>
      </c>
    </row>
    <row r="554" spans="3:19" x14ac:dyDescent="0.25">
      <c r="C554">
        <v>1973</v>
      </c>
      <c r="D554" t="s">
        <v>178</v>
      </c>
      <c r="E554">
        <v>13.27</v>
      </c>
      <c r="F554">
        <v>22.567525461311973</v>
      </c>
      <c r="G554">
        <f>I554/10</f>
        <v>1.0329999999999999</v>
      </c>
      <c r="I554">
        <v>10.33</v>
      </c>
      <c r="L554">
        <v>5.3120770000000004</v>
      </c>
      <c r="M554">
        <f t="shared" ref="M554:M564" si="54">L554^3</f>
        <v>149.89704962894902</v>
      </c>
      <c r="N554">
        <f>M554*10^(-30)/4*6.02214*10^23*10^6</f>
        <v>22.567525461311973</v>
      </c>
    </row>
    <row r="555" spans="3:19" x14ac:dyDescent="0.25">
      <c r="C555">
        <v>1973</v>
      </c>
      <c r="D555" t="s">
        <v>178</v>
      </c>
      <c r="E555">
        <v>13.27</v>
      </c>
      <c r="F555">
        <v>22.562415090402801</v>
      </c>
      <c r="G555">
        <f t="shared" ref="G555:G588" si="55">I555/10</f>
        <v>1.6059999999999999</v>
      </c>
      <c r="I555">
        <v>16.059999999999999</v>
      </c>
      <c r="L555">
        <v>5.3116760000000003</v>
      </c>
      <c r="M555">
        <f t="shared" si="54"/>
        <v>149.86310574249555</v>
      </c>
      <c r="N555">
        <f t="shared" ref="N555:N588" si="56">M555*10^(-30)/4*6.02214*10^23*10^6</f>
        <v>22.562415090402801</v>
      </c>
    </row>
    <row r="556" spans="3:19" x14ac:dyDescent="0.25">
      <c r="C556">
        <v>1973</v>
      </c>
      <c r="D556" t="s">
        <v>178</v>
      </c>
      <c r="E556">
        <v>13.27</v>
      </c>
      <c r="F556">
        <v>22.559611723404903</v>
      </c>
      <c r="G556">
        <f t="shared" si="55"/>
        <v>2.0670000000000002</v>
      </c>
      <c r="I556">
        <v>20.67</v>
      </c>
      <c r="L556">
        <v>5.3114559999999997</v>
      </c>
      <c r="M556">
        <f t="shared" si="54"/>
        <v>149.84448533846708</v>
      </c>
      <c r="N556">
        <f t="shared" si="56"/>
        <v>22.559611723404903</v>
      </c>
    </row>
    <row r="557" spans="3:19" x14ac:dyDescent="0.25">
      <c r="C557">
        <v>1973</v>
      </c>
      <c r="D557" t="s">
        <v>178</v>
      </c>
      <c r="E557">
        <v>13.27</v>
      </c>
      <c r="F557">
        <v>22.543254886636412</v>
      </c>
      <c r="G557">
        <f t="shared" si="55"/>
        <v>4.1229999999999993</v>
      </c>
      <c r="I557">
        <v>41.23</v>
      </c>
      <c r="L557">
        <v>5.3101719999999997</v>
      </c>
      <c r="M557">
        <f t="shared" si="54"/>
        <v>149.73584065887817</v>
      </c>
      <c r="N557">
        <f t="shared" si="56"/>
        <v>22.543254886636412</v>
      </c>
    </row>
    <row r="558" spans="3:19" x14ac:dyDescent="0.25">
      <c r="C558">
        <v>1973</v>
      </c>
      <c r="D558" t="s">
        <v>178</v>
      </c>
      <c r="E558">
        <v>13.27</v>
      </c>
      <c r="F558">
        <v>22.527275122349337</v>
      </c>
      <c r="G558">
        <f t="shared" si="55"/>
        <v>6.1340000000000003</v>
      </c>
      <c r="I558">
        <v>61.34</v>
      </c>
      <c r="L558">
        <v>5.3089170000000001</v>
      </c>
      <c r="M558">
        <f t="shared" si="54"/>
        <v>149.62970055395152</v>
      </c>
      <c r="N558">
        <f t="shared" si="56"/>
        <v>22.527275122349337</v>
      </c>
    </row>
    <row r="559" spans="3:19" x14ac:dyDescent="0.25">
      <c r="C559">
        <v>1973</v>
      </c>
      <c r="D559" t="s">
        <v>178</v>
      </c>
      <c r="E559">
        <v>13.27</v>
      </c>
      <c r="F559">
        <v>22.512460801775614</v>
      </c>
      <c r="G559">
        <f t="shared" si="55"/>
        <v>8.1359999999999992</v>
      </c>
      <c r="I559">
        <v>81.36</v>
      </c>
      <c r="L559">
        <v>5.3077529999999999</v>
      </c>
      <c r="M559">
        <f t="shared" si="54"/>
        <v>149.53130150926825</v>
      </c>
      <c r="N559">
        <f t="shared" si="56"/>
        <v>22.512460801775614</v>
      </c>
    </row>
    <row r="560" spans="3:19" x14ac:dyDescent="0.25">
      <c r="C560">
        <v>1973</v>
      </c>
      <c r="D560" t="s">
        <v>178</v>
      </c>
      <c r="E560">
        <v>13.27</v>
      </c>
      <c r="F560">
        <v>22.497042484904021</v>
      </c>
      <c r="G560">
        <f t="shared" si="55"/>
        <v>10.135</v>
      </c>
      <c r="I560">
        <v>101.35</v>
      </c>
      <c r="L560">
        <v>5.3065410000000002</v>
      </c>
      <c r="M560">
        <f t="shared" si="54"/>
        <v>149.42889062628251</v>
      </c>
      <c r="N560">
        <f t="shared" si="56"/>
        <v>22.497042484904021</v>
      </c>
    </row>
    <row r="561" spans="3:14" x14ac:dyDescent="0.25">
      <c r="C561">
        <v>1973</v>
      </c>
      <c r="D561" t="s">
        <v>178</v>
      </c>
      <c r="E561">
        <v>13.27</v>
      </c>
      <c r="F561">
        <v>22.481198981440517</v>
      </c>
      <c r="G561">
        <f t="shared" si="55"/>
        <v>12.131</v>
      </c>
      <c r="I561">
        <v>121.31</v>
      </c>
      <c r="L561">
        <v>5.3052950000000001</v>
      </c>
      <c r="M561">
        <f t="shared" si="54"/>
        <v>149.32365558715355</v>
      </c>
      <c r="N561">
        <f t="shared" si="56"/>
        <v>22.481198981440517</v>
      </c>
    </row>
    <row r="562" spans="3:14" x14ac:dyDescent="0.25">
      <c r="C562">
        <v>1973</v>
      </c>
      <c r="D562" t="s">
        <v>178</v>
      </c>
      <c r="E562">
        <v>13.27</v>
      </c>
      <c r="F562">
        <v>22.466430284145282</v>
      </c>
      <c r="G562">
        <f t="shared" si="55"/>
        <v>13.983000000000001</v>
      </c>
      <c r="I562">
        <v>139.83000000000001</v>
      </c>
      <c r="L562">
        <v>5.3041330000000002</v>
      </c>
      <c r="M562">
        <f t="shared" si="54"/>
        <v>149.22555957945374</v>
      </c>
      <c r="N562">
        <f t="shared" si="56"/>
        <v>22.466430284145282</v>
      </c>
    </row>
    <row r="563" spans="3:14" x14ac:dyDescent="0.25">
      <c r="C563">
        <v>1973</v>
      </c>
      <c r="D563" t="s">
        <v>178</v>
      </c>
      <c r="E563">
        <v>13.27</v>
      </c>
      <c r="F563">
        <v>22.450804374141224</v>
      </c>
      <c r="G563">
        <f t="shared" si="55"/>
        <v>15.988999999999999</v>
      </c>
      <c r="I563">
        <v>159.88999999999999</v>
      </c>
      <c r="L563">
        <v>5.3029029999999997</v>
      </c>
      <c r="M563">
        <f t="shared" si="54"/>
        <v>149.12176983026785</v>
      </c>
      <c r="N563">
        <f t="shared" si="56"/>
        <v>22.450804374141224</v>
      </c>
    </row>
    <row r="564" spans="3:14" x14ac:dyDescent="0.25">
      <c r="C564">
        <v>1973</v>
      </c>
      <c r="D564" t="s">
        <v>178</v>
      </c>
      <c r="E564">
        <v>13.27</v>
      </c>
      <c r="F564">
        <v>22.436099774794329</v>
      </c>
      <c r="G564">
        <f t="shared" si="55"/>
        <v>17.994999999999997</v>
      </c>
      <c r="I564">
        <v>179.95</v>
      </c>
      <c r="L564">
        <v>5.3017450000000004</v>
      </c>
      <c r="M564">
        <f t="shared" si="54"/>
        <v>149.02409957121111</v>
      </c>
      <c r="N564">
        <f t="shared" si="56"/>
        <v>22.436099774794329</v>
      </c>
    </row>
    <row r="565" spans="3:14" x14ac:dyDescent="0.25">
      <c r="C565">
        <v>1973</v>
      </c>
      <c r="D565" t="s">
        <v>178</v>
      </c>
      <c r="E565">
        <v>13.91</v>
      </c>
      <c r="F565">
        <v>22.567525461311973</v>
      </c>
      <c r="G565">
        <f t="shared" si="55"/>
        <v>1.5640000000000001</v>
      </c>
      <c r="I565">
        <v>15.64</v>
      </c>
      <c r="L565">
        <v>5.3120770000000004</v>
      </c>
      <c r="M565">
        <f t="shared" ref="M565:M588" si="57">L565^3</f>
        <v>149.89704962894902</v>
      </c>
      <c r="N565">
        <f t="shared" si="56"/>
        <v>22.567525461311973</v>
      </c>
    </row>
    <row r="566" spans="3:14" x14ac:dyDescent="0.25">
      <c r="C566">
        <v>1973</v>
      </c>
      <c r="D566" t="s">
        <v>178</v>
      </c>
      <c r="E566">
        <v>13.91</v>
      </c>
      <c r="F566">
        <v>22.562415090402801</v>
      </c>
      <c r="G566">
        <f t="shared" si="55"/>
        <v>2.137</v>
      </c>
      <c r="I566">
        <v>21.37</v>
      </c>
      <c r="L566">
        <v>5.3116760000000003</v>
      </c>
      <c r="M566">
        <f t="shared" si="57"/>
        <v>149.86310574249555</v>
      </c>
      <c r="N566">
        <f t="shared" si="56"/>
        <v>22.562415090402801</v>
      </c>
    </row>
    <row r="567" spans="3:14" x14ac:dyDescent="0.25">
      <c r="C567">
        <v>1973</v>
      </c>
      <c r="D567" t="s">
        <v>178</v>
      </c>
      <c r="E567">
        <v>13.91</v>
      </c>
      <c r="F567">
        <v>22.559611723404903</v>
      </c>
      <c r="G567">
        <f t="shared" si="55"/>
        <v>2.5979999999999999</v>
      </c>
      <c r="I567">
        <v>25.98</v>
      </c>
      <c r="L567">
        <v>5.3114559999999997</v>
      </c>
      <c r="M567">
        <f t="shared" si="57"/>
        <v>149.84448533846708</v>
      </c>
      <c r="N567">
        <f t="shared" si="56"/>
        <v>22.559611723404903</v>
      </c>
    </row>
    <row r="568" spans="3:14" x14ac:dyDescent="0.25">
      <c r="C568">
        <v>1973</v>
      </c>
      <c r="D568" t="s">
        <v>178</v>
      </c>
      <c r="E568">
        <v>13.91</v>
      </c>
      <c r="F568">
        <v>22.543254886636412</v>
      </c>
      <c r="G568">
        <f t="shared" si="55"/>
        <v>4.6539999999999999</v>
      </c>
      <c r="I568">
        <v>46.54</v>
      </c>
      <c r="L568">
        <v>5.3101719999999997</v>
      </c>
      <c r="M568">
        <f t="shared" si="57"/>
        <v>149.73584065887817</v>
      </c>
      <c r="N568">
        <f t="shared" si="56"/>
        <v>22.543254886636412</v>
      </c>
    </row>
    <row r="569" spans="3:14" x14ac:dyDescent="0.25">
      <c r="C569">
        <v>1973</v>
      </c>
      <c r="D569" t="s">
        <v>178</v>
      </c>
      <c r="E569">
        <v>13.91</v>
      </c>
      <c r="F569">
        <v>22.529655691964514</v>
      </c>
      <c r="G569">
        <f t="shared" si="55"/>
        <v>6.37</v>
      </c>
      <c r="I569">
        <v>63.7</v>
      </c>
      <c r="L569">
        <v>5.3091039999999996</v>
      </c>
      <c r="M569">
        <f t="shared" si="57"/>
        <v>149.64551267133953</v>
      </c>
      <c r="N569">
        <f t="shared" si="56"/>
        <v>22.529655691964514</v>
      </c>
    </row>
    <row r="570" spans="3:14" x14ac:dyDescent="0.25">
      <c r="C570">
        <v>1973</v>
      </c>
      <c r="D570" t="s">
        <v>178</v>
      </c>
      <c r="E570">
        <v>13.91</v>
      </c>
      <c r="F570">
        <v>22.527275122349337</v>
      </c>
      <c r="G570">
        <f t="shared" si="55"/>
        <v>6.6650000000000009</v>
      </c>
      <c r="I570">
        <v>66.650000000000006</v>
      </c>
      <c r="L570">
        <v>5.3089170000000001</v>
      </c>
      <c r="M570">
        <f t="shared" si="57"/>
        <v>149.62970055395152</v>
      </c>
      <c r="N570">
        <f t="shared" si="56"/>
        <v>22.527275122349337</v>
      </c>
    </row>
    <row r="571" spans="3:14" x14ac:dyDescent="0.25">
      <c r="C571">
        <v>1973</v>
      </c>
      <c r="D571" t="s">
        <v>178</v>
      </c>
      <c r="E571">
        <v>13.91</v>
      </c>
      <c r="F571">
        <v>22.512460801775614</v>
      </c>
      <c r="G571">
        <f t="shared" si="55"/>
        <v>8.6669999999999998</v>
      </c>
      <c r="I571">
        <v>86.67</v>
      </c>
      <c r="L571">
        <v>5.3077529999999999</v>
      </c>
      <c r="M571">
        <f t="shared" si="57"/>
        <v>149.53130150926825</v>
      </c>
      <c r="N571">
        <f t="shared" si="56"/>
        <v>22.512460801775614</v>
      </c>
    </row>
    <row r="572" spans="3:14" x14ac:dyDescent="0.25">
      <c r="C572">
        <v>1973</v>
      </c>
      <c r="D572" t="s">
        <v>178</v>
      </c>
      <c r="E572">
        <v>13.91</v>
      </c>
      <c r="F572">
        <v>22.506824412262752</v>
      </c>
      <c r="G572">
        <f t="shared" si="55"/>
        <v>9.3559999999999999</v>
      </c>
      <c r="I572">
        <v>93.56</v>
      </c>
      <c r="L572">
        <v>5.3073100000000002</v>
      </c>
      <c r="M572">
        <f t="shared" si="57"/>
        <v>149.49386372460791</v>
      </c>
      <c r="N572">
        <f t="shared" si="56"/>
        <v>22.506824412262752</v>
      </c>
    </row>
    <row r="573" spans="3:14" x14ac:dyDescent="0.25">
      <c r="C573">
        <v>1973</v>
      </c>
      <c r="D573" t="s">
        <v>178</v>
      </c>
      <c r="E573">
        <v>13.91</v>
      </c>
      <c r="F573">
        <v>22.497042484904021</v>
      </c>
      <c r="G573">
        <f t="shared" si="55"/>
        <v>10.666</v>
      </c>
      <c r="I573">
        <v>106.66</v>
      </c>
      <c r="L573">
        <v>5.3065410000000002</v>
      </c>
      <c r="M573">
        <f t="shared" si="57"/>
        <v>149.42889062628251</v>
      </c>
      <c r="N573">
        <f t="shared" si="56"/>
        <v>22.497042484904021</v>
      </c>
    </row>
    <row r="574" spans="3:14" x14ac:dyDescent="0.25">
      <c r="C574">
        <v>1973</v>
      </c>
      <c r="D574" t="s">
        <v>178</v>
      </c>
      <c r="E574">
        <v>13.91</v>
      </c>
      <c r="F574">
        <v>22.494180948582439</v>
      </c>
      <c r="G574">
        <f t="shared" si="55"/>
        <v>10.962999999999999</v>
      </c>
      <c r="I574">
        <v>109.63</v>
      </c>
      <c r="L574">
        <v>5.3063159999999998</v>
      </c>
      <c r="M574">
        <f t="shared" si="57"/>
        <v>149.40988385246735</v>
      </c>
      <c r="N574">
        <f t="shared" si="56"/>
        <v>22.494180948582439</v>
      </c>
    </row>
    <row r="575" spans="3:14" x14ac:dyDescent="0.25">
      <c r="C575">
        <v>1973</v>
      </c>
      <c r="D575" t="s">
        <v>178</v>
      </c>
      <c r="E575">
        <v>13.91</v>
      </c>
      <c r="F575">
        <v>22.481198981440517</v>
      </c>
      <c r="G575">
        <f t="shared" si="55"/>
        <v>12.662000000000001</v>
      </c>
      <c r="I575">
        <v>126.62</v>
      </c>
      <c r="L575">
        <v>5.3052950000000001</v>
      </c>
      <c r="M575">
        <f t="shared" si="57"/>
        <v>149.32365558715355</v>
      </c>
      <c r="N575">
        <f t="shared" si="56"/>
        <v>22.481198981440517</v>
      </c>
    </row>
    <row r="576" spans="3:14" x14ac:dyDescent="0.25">
      <c r="C576">
        <v>1973</v>
      </c>
      <c r="D576" t="s">
        <v>178</v>
      </c>
      <c r="E576">
        <v>13.91</v>
      </c>
      <c r="F576">
        <v>22.478427768907942</v>
      </c>
      <c r="G576">
        <f t="shared" si="55"/>
        <v>13.031000000000001</v>
      </c>
      <c r="I576">
        <v>130.31</v>
      </c>
      <c r="L576">
        <v>5.3050769999999998</v>
      </c>
      <c r="M576">
        <f t="shared" si="57"/>
        <v>149.30524875813546</v>
      </c>
      <c r="N576">
        <f t="shared" si="56"/>
        <v>22.478427768907942</v>
      </c>
    </row>
    <row r="577" spans="3:14" x14ac:dyDescent="0.25">
      <c r="C577">
        <v>1973</v>
      </c>
      <c r="D577" t="s">
        <v>178</v>
      </c>
      <c r="E577">
        <v>13.91</v>
      </c>
      <c r="F577">
        <v>22.466430284145282</v>
      </c>
      <c r="G577">
        <f t="shared" si="55"/>
        <v>14.513999999999999</v>
      </c>
      <c r="I577">
        <v>145.13999999999999</v>
      </c>
      <c r="L577">
        <v>5.3041330000000002</v>
      </c>
      <c r="M577">
        <f t="shared" si="57"/>
        <v>149.22555957945374</v>
      </c>
      <c r="N577">
        <f t="shared" si="56"/>
        <v>22.466430284145282</v>
      </c>
    </row>
    <row r="578" spans="3:14" x14ac:dyDescent="0.25">
      <c r="C578">
        <v>1973</v>
      </c>
      <c r="D578" t="s">
        <v>178</v>
      </c>
      <c r="E578">
        <v>13.91</v>
      </c>
      <c r="F578">
        <v>22.450804374141224</v>
      </c>
      <c r="G578">
        <f t="shared" si="55"/>
        <v>16.52</v>
      </c>
      <c r="I578">
        <v>165.2</v>
      </c>
      <c r="L578">
        <v>5.3029029999999997</v>
      </c>
      <c r="M578">
        <f t="shared" si="57"/>
        <v>149.12176983026785</v>
      </c>
      <c r="N578">
        <f t="shared" si="56"/>
        <v>22.450804374141224</v>
      </c>
    </row>
    <row r="579" spans="3:14" x14ac:dyDescent="0.25">
      <c r="C579">
        <v>1973</v>
      </c>
      <c r="D579" t="s">
        <v>178</v>
      </c>
      <c r="E579">
        <v>13.91</v>
      </c>
      <c r="F579">
        <v>22.447260968837302</v>
      </c>
      <c r="G579">
        <f t="shared" si="55"/>
        <v>17.015999999999998</v>
      </c>
      <c r="I579">
        <v>170.16</v>
      </c>
      <c r="L579">
        <v>5.3026239999999998</v>
      </c>
      <c r="M579">
        <f t="shared" si="57"/>
        <v>149.09823397554561</v>
      </c>
      <c r="N579">
        <f t="shared" si="56"/>
        <v>22.447260968837302</v>
      </c>
    </row>
    <row r="580" spans="3:14" x14ac:dyDescent="0.25">
      <c r="C580">
        <v>1973</v>
      </c>
      <c r="D580" t="s">
        <v>178</v>
      </c>
      <c r="E580">
        <v>13.91</v>
      </c>
      <c r="F580">
        <v>22.436099774794329</v>
      </c>
      <c r="G580">
        <f t="shared" si="55"/>
        <v>18.526</v>
      </c>
      <c r="I580">
        <v>185.26</v>
      </c>
      <c r="L580">
        <v>5.3017450000000004</v>
      </c>
      <c r="M580">
        <f t="shared" si="57"/>
        <v>149.02409957121111</v>
      </c>
      <c r="N580">
        <f t="shared" si="56"/>
        <v>22.436099774794329</v>
      </c>
    </row>
    <row r="581" spans="3:14" x14ac:dyDescent="0.25">
      <c r="C581">
        <v>1973</v>
      </c>
      <c r="D581" t="s">
        <v>178</v>
      </c>
      <c r="E581">
        <v>13.91</v>
      </c>
      <c r="F581">
        <v>22.431390074182751</v>
      </c>
      <c r="G581">
        <f t="shared" si="55"/>
        <v>19.015000000000001</v>
      </c>
      <c r="I581">
        <v>190.15</v>
      </c>
      <c r="L581">
        <v>5.301374</v>
      </c>
      <c r="M581">
        <f t="shared" si="57"/>
        <v>148.99281699982234</v>
      </c>
      <c r="N581">
        <f t="shared" si="56"/>
        <v>22.431390074182751</v>
      </c>
    </row>
    <row r="582" spans="3:14" x14ac:dyDescent="0.25">
      <c r="C582">
        <v>1973</v>
      </c>
      <c r="D582" t="s">
        <v>178</v>
      </c>
      <c r="E582">
        <v>13.91</v>
      </c>
      <c r="F582">
        <v>22.422315286655472</v>
      </c>
      <c r="G582">
        <f t="shared" si="55"/>
        <v>19.988</v>
      </c>
      <c r="I582">
        <v>199.88</v>
      </c>
      <c r="L582">
        <v>5.3006589999999996</v>
      </c>
      <c r="M582">
        <f t="shared" si="57"/>
        <v>148.93254083535405</v>
      </c>
      <c r="N582">
        <f t="shared" si="56"/>
        <v>22.422315286655472</v>
      </c>
    </row>
    <row r="583" spans="3:14" x14ac:dyDescent="0.25">
      <c r="C583">
        <v>1973</v>
      </c>
      <c r="D583" t="s">
        <v>178</v>
      </c>
      <c r="E583">
        <v>13.91</v>
      </c>
      <c r="F583">
        <v>22.412177266335775</v>
      </c>
      <c r="G583">
        <f t="shared" si="55"/>
        <v>21.25</v>
      </c>
      <c r="I583">
        <v>212.5</v>
      </c>
      <c r="L583">
        <v>5.2998599999999998</v>
      </c>
      <c r="M583">
        <f t="shared" si="57"/>
        <v>148.86520251163722</v>
      </c>
      <c r="N583">
        <f t="shared" si="56"/>
        <v>22.412177266335775</v>
      </c>
    </row>
    <row r="584" spans="3:14" x14ac:dyDescent="0.25">
      <c r="C584">
        <v>1973</v>
      </c>
      <c r="D584" t="s">
        <v>178</v>
      </c>
      <c r="E584">
        <v>13.91</v>
      </c>
      <c r="F584">
        <v>22.404071587341555</v>
      </c>
      <c r="G584">
        <f t="shared" si="55"/>
        <v>22.545999999999999</v>
      </c>
      <c r="I584">
        <v>225.46</v>
      </c>
      <c r="L584">
        <v>5.2992210000000002</v>
      </c>
      <c r="M584">
        <f t="shared" si="57"/>
        <v>148.81136331829919</v>
      </c>
      <c r="N584">
        <f t="shared" si="56"/>
        <v>22.404071587341555</v>
      </c>
    </row>
    <row r="585" spans="3:14" x14ac:dyDescent="0.25">
      <c r="C585">
        <v>1973</v>
      </c>
      <c r="D585" t="s">
        <v>178</v>
      </c>
      <c r="E585">
        <v>13.91</v>
      </c>
      <c r="F585">
        <v>22.385419463649637</v>
      </c>
      <c r="G585">
        <f t="shared" si="55"/>
        <v>25.013999999999999</v>
      </c>
      <c r="I585">
        <v>250.14</v>
      </c>
      <c r="L585">
        <v>5.2977499999999997</v>
      </c>
      <c r="M585">
        <f t="shared" si="57"/>
        <v>148.68747298235937</v>
      </c>
      <c r="N585">
        <f t="shared" si="56"/>
        <v>22.385419463649637</v>
      </c>
    </row>
    <row r="586" spans="3:14" x14ac:dyDescent="0.25">
      <c r="C586">
        <v>1973</v>
      </c>
      <c r="D586" t="s">
        <v>178</v>
      </c>
      <c r="E586">
        <v>13.91</v>
      </c>
      <c r="F586">
        <v>22.377142811933048</v>
      </c>
      <c r="G586">
        <f t="shared" si="55"/>
        <v>25.937999999999999</v>
      </c>
      <c r="I586">
        <v>259.38</v>
      </c>
      <c r="L586">
        <v>5.2970969999999999</v>
      </c>
      <c r="M586">
        <f t="shared" si="57"/>
        <v>148.63249816133833</v>
      </c>
      <c r="N586">
        <f t="shared" si="56"/>
        <v>22.377142811933048</v>
      </c>
    </row>
    <row r="587" spans="3:14" x14ac:dyDescent="0.25">
      <c r="C587">
        <v>1973</v>
      </c>
      <c r="D587" t="s">
        <v>178</v>
      </c>
      <c r="E587">
        <v>13.91</v>
      </c>
      <c r="F587">
        <v>22.364193250369983</v>
      </c>
      <c r="G587">
        <f t="shared" si="55"/>
        <v>27.579000000000001</v>
      </c>
      <c r="I587">
        <v>275.79000000000002</v>
      </c>
      <c r="L587">
        <v>5.2960750000000001</v>
      </c>
      <c r="M587">
        <f t="shared" si="57"/>
        <v>148.54648513897044</v>
      </c>
      <c r="N587">
        <f t="shared" si="56"/>
        <v>22.364193250369983</v>
      </c>
    </row>
    <row r="588" spans="3:14" x14ac:dyDescent="0.25">
      <c r="C588">
        <v>1973</v>
      </c>
      <c r="D588" t="s">
        <v>178</v>
      </c>
      <c r="E588">
        <v>13.91</v>
      </c>
      <c r="F588">
        <v>22.347070000935304</v>
      </c>
      <c r="G588">
        <f t="shared" si="55"/>
        <v>29.979000000000003</v>
      </c>
      <c r="I588">
        <v>299.79000000000002</v>
      </c>
      <c r="L588">
        <v>5.2947230000000003</v>
      </c>
      <c r="M588">
        <f t="shared" si="57"/>
        <v>148.43274982604393</v>
      </c>
      <c r="N588">
        <f t="shared" si="56"/>
        <v>22.347070000935304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15FB-18BD-4DCA-9FBE-2EAE08FA203A}">
  <sheetPr codeName="Sheet5"/>
  <dimension ref="A1:T127"/>
  <sheetViews>
    <sheetView tabSelected="1" workbookViewId="0">
      <selection activeCell="G6" sqref="G6"/>
    </sheetView>
  </sheetViews>
  <sheetFormatPr defaultRowHeight="15" x14ac:dyDescent="0.25"/>
  <cols>
    <col min="5" max="5" width="12" style="7" bestFit="1" customWidth="1"/>
    <col min="6" max="6" width="10.5703125" customWidth="1"/>
    <col min="18" max="18" width="8.85546875"/>
  </cols>
  <sheetData>
    <row r="1" spans="2:20" x14ac:dyDescent="0.25">
      <c r="E1" s="7" t="s">
        <v>99</v>
      </c>
    </row>
    <row r="2" spans="2:20" x14ac:dyDescent="0.25">
      <c r="B2" t="s">
        <v>100</v>
      </c>
      <c r="L2" t="s">
        <v>101</v>
      </c>
      <c r="T2" t="s">
        <v>24</v>
      </c>
    </row>
    <row r="3" spans="2:20" x14ac:dyDescent="0.25">
      <c r="B3" t="s">
        <v>0</v>
      </c>
      <c r="C3" t="s">
        <v>1</v>
      </c>
      <c r="D3" t="s">
        <v>2</v>
      </c>
      <c r="E3" s="6" t="s">
        <v>85</v>
      </c>
      <c r="L3" t="s">
        <v>102</v>
      </c>
      <c r="P3" t="s">
        <v>2</v>
      </c>
      <c r="Q3" s="6" t="s">
        <v>85</v>
      </c>
      <c r="T3" s="6" t="s">
        <v>85</v>
      </c>
    </row>
    <row r="4" spans="2:20" ht="17.25" x14ac:dyDescent="0.25">
      <c r="D4" t="s">
        <v>3</v>
      </c>
      <c r="E4" s="7" t="s">
        <v>86</v>
      </c>
      <c r="P4" t="s">
        <v>3</v>
      </c>
      <c r="Q4" s="7" t="s">
        <v>86</v>
      </c>
      <c r="T4" s="7" t="s">
        <v>86</v>
      </c>
    </row>
    <row r="5" spans="2:20" x14ac:dyDescent="0.25">
      <c r="B5">
        <v>1986</v>
      </c>
      <c r="C5" t="s">
        <v>77</v>
      </c>
      <c r="D5">
        <v>2</v>
      </c>
      <c r="E5" s="7">
        <f>F5*G5</f>
        <v>2.8100000000000004E-7</v>
      </c>
      <c r="F5">
        <v>0.28100000000000003</v>
      </c>
      <c r="G5">
        <f>10^-6</f>
        <v>9.9999999999999995E-7</v>
      </c>
      <c r="N5">
        <v>1956</v>
      </c>
      <c r="O5" t="s">
        <v>20</v>
      </c>
      <c r="P5">
        <v>20</v>
      </c>
      <c r="Q5" s="4">
        <f>R5*S5</f>
        <v>4.0000000000000002E-4</v>
      </c>
      <c r="R5">
        <v>4</v>
      </c>
      <c r="S5" s="4">
        <v>1E-4</v>
      </c>
    </row>
    <row r="6" spans="2:20" x14ac:dyDescent="0.25">
      <c r="B6">
        <v>1986</v>
      </c>
      <c r="C6" t="s">
        <v>77</v>
      </c>
      <c r="D6">
        <v>2.5</v>
      </c>
      <c r="E6" s="7">
        <f t="shared" ref="E6:E69" si="0">F6*G6</f>
        <v>5.5799999999999999E-7</v>
      </c>
      <c r="F6">
        <v>0.55800000000000005</v>
      </c>
      <c r="G6">
        <f t="shared" ref="G6:G14" si="1">10^-6</f>
        <v>9.9999999999999995E-7</v>
      </c>
      <c r="N6">
        <v>1956</v>
      </c>
      <c r="O6" t="s">
        <v>20</v>
      </c>
      <c r="P6">
        <v>40</v>
      </c>
      <c r="Q6" s="4">
        <f t="shared" ref="Q6:Q37" si="2">R6*S6</f>
        <v>1.2000000000000001E-3</v>
      </c>
      <c r="R6">
        <v>12</v>
      </c>
      <c r="S6" s="4">
        <v>1E-4</v>
      </c>
    </row>
    <row r="7" spans="2:20" x14ac:dyDescent="0.25">
      <c r="B7">
        <v>1986</v>
      </c>
      <c r="C7" t="s">
        <v>77</v>
      </c>
      <c r="D7">
        <v>3</v>
      </c>
      <c r="E7" s="7">
        <f t="shared" si="0"/>
        <v>9.7999999999999993E-7</v>
      </c>
      <c r="F7">
        <v>0.98</v>
      </c>
      <c r="G7">
        <f t="shared" si="1"/>
        <v>9.9999999999999995E-7</v>
      </c>
      <c r="N7">
        <v>1956</v>
      </c>
      <c r="O7" t="s">
        <v>20</v>
      </c>
      <c r="P7">
        <v>60</v>
      </c>
      <c r="Q7" s="4">
        <f t="shared" si="2"/>
        <v>1.5E-3</v>
      </c>
      <c r="R7">
        <v>15</v>
      </c>
      <c r="S7" s="4">
        <v>1E-4</v>
      </c>
    </row>
    <row r="8" spans="2:20" x14ac:dyDescent="0.25">
      <c r="B8">
        <v>1986</v>
      </c>
      <c r="C8" t="s">
        <v>77</v>
      </c>
      <c r="D8">
        <v>3.5</v>
      </c>
      <c r="E8" s="7">
        <f t="shared" si="0"/>
        <v>1.5999999999999999E-6</v>
      </c>
      <c r="F8">
        <v>1.6</v>
      </c>
      <c r="G8">
        <f t="shared" si="1"/>
        <v>9.9999999999999995E-7</v>
      </c>
      <c r="N8">
        <v>1956</v>
      </c>
      <c r="O8" t="s">
        <v>20</v>
      </c>
      <c r="P8">
        <v>80</v>
      </c>
      <c r="Q8" s="4">
        <f t="shared" si="2"/>
        <v>1.8000000000000002E-3</v>
      </c>
      <c r="R8">
        <v>18</v>
      </c>
      <c r="S8" s="4">
        <v>1E-4</v>
      </c>
    </row>
    <row r="9" spans="2:20" x14ac:dyDescent="0.25">
      <c r="B9">
        <v>1986</v>
      </c>
      <c r="C9" t="s">
        <v>77</v>
      </c>
      <c r="D9">
        <v>4</v>
      </c>
      <c r="E9" s="7">
        <f>F9*G9</f>
        <v>2.4500000000000003E-6</v>
      </c>
      <c r="F9">
        <v>2.4500000000000002</v>
      </c>
      <c r="G9">
        <f t="shared" si="1"/>
        <v>9.9999999999999995E-7</v>
      </c>
      <c r="N9">
        <v>1961</v>
      </c>
      <c r="O9" t="s">
        <v>88</v>
      </c>
      <c r="P9">
        <v>0</v>
      </c>
      <c r="Q9" s="4">
        <f t="shared" si="2"/>
        <v>0</v>
      </c>
      <c r="R9">
        <v>0</v>
      </c>
      <c r="S9" s="4">
        <v>1E-4</v>
      </c>
    </row>
    <row r="10" spans="2:20" x14ac:dyDescent="0.25">
      <c r="B10">
        <v>1986</v>
      </c>
      <c r="C10" t="s">
        <v>77</v>
      </c>
      <c r="D10">
        <v>4.5</v>
      </c>
      <c r="E10" s="7">
        <f t="shared" si="0"/>
        <v>3.6099999999999997E-6</v>
      </c>
      <c r="F10">
        <v>3.61</v>
      </c>
      <c r="G10">
        <f t="shared" si="1"/>
        <v>9.9999999999999995E-7</v>
      </c>
      <c r="N10">
        <v>1961</v>
      </c>
      <c r="O10" t="s">
        <v>88</v>
      </c>
      <c r="P10">
        <v>5</v>
      </c>
      <c r="Q10" s="4">
        <f t="shared" si="2"/>
        <v>4.5000000000000001E-6</v>
      </c>
      <c r="R10">
        <v>4.4999999999999998E-2</v>
      </c>
      <c r="S10" s="4">
        <v>1E-4</v>
      </c>
    </row>
    <row r="11" spans="2:20" x14ac:dyDescent="0.25">
      <c r="B11">
        <v>1986</v>
      </c>
      <c r="C11" t="s">
        <v>77</v>
      </c>
      <c r="D11">
        <v>5</v>
      </c>
      <c r="E11" s="7">
        <f t="shared" si="0"/>
        <v>5.1100000000000002E-6</v>
      </c>
      <c r="F11">
        <v>5.1100000000000003</v>
      </c>
      <c r="G11">
        <f t="shared" si="1"/>
        <v>9.9999999999999995E-7</v>
      </c>
      <c r="N11">
        <v>1961</v>
      </c>
      <c r="O11" t="s">
        <v>88</v>
      </c>
      <c r="P11">
        <v>10</v>
      </c>
      <c r="Q11" s="4">
        <f t="shared" si="2"/>
        <v>1.55E-4</v>
      </c>
      <c r="R11">
        <v>1.55</v>
      </c>
      <c r="S11" s="4">
        <v>1E-4</v>
      </c>
    </row>
    <row r="12" spans="2:20" x14ac:dyDescent="0.25">
      <c r="B12">
        <v>1986</v>
      </c>
      <c r="C12" t="s">
        <v>77</v>
      </c>
      <c r="D12">
        <v>5.5</v>
      </c>
      <c r="E12" s="7">
        <f t="shared" si="0"/>
        <v>7.0499999999999994E-6</v>
      </c>
      <c r="F12">
        <v>7.05</v>
      </c>
      <c r="G12">
        <f t="shared" si="1"/>
        <v>9.9999999999999995E-7</v>
      </c>
      <c r="N12">
        <v>1961</v>
      </c>
      <c r="O12" t="s">
        <v>88</v>
      </c>
      <c r="P12">
        <v>15</v>
      </c>
      <c r="Q12" s="4">
        <f t="shared" si="2"/>
        <v>3.9400000000000004E-4</v>
      </c>
      <c r="R12">
        <v>3.94</v>
      </c>
      <c r="S12" s="4">
        <v>1E-4</v>
      </c>
    </row>
    <row r="13" spans="2:20" x14ac:dyDescent="0.25">
      <c r="B13">
        <v>1986</v>
      </c>
      <c r="C13" t="s">
        <v>77</v>
      </c>
      <c r="D13">
        <v>6</v>
      </c>
      <c r="E13" s="7">
        <f t="shared" si="0"/>
        <v>9.4900000000000006E-6</v>
      </c>
      <c r="F13">
        <v>9.49</v>
      </c>
      <c r="G13">
        <f t="shared" si="1"/>
        <v>9.9999999999999995E-7</v>
      </c>
      <c r="N13">
        <v>1961</v>
      </c>
      <c r="O13" t="s">
        <v>88</v>
      </c>
      <c r="P13">
        <v>20</v>
      </c>
      <c r="Q13" s="4">
        <f t="shared" si="2"/>
        <v>6.0999999999999997E-4</v>
      </c>
      <c r="R13">
        <v>6.1</v>
      </c>
      <c r="S13" s="4">
        <v>1E-4</v>
      </c>
    </row>
    <row r="14" spans="2:20" x14ac:dyDescent="0.25">
      <c r="B14">
        <v>1986</v>
      </c>
      <c r="C14" t="s">
        <v>77</v>
      </c>
      <c r="D14">
        <v>6.5</v>
      </c>
      <c r="E14" s="7">
        <f t="shared" si="0"/>
        <v>1.24E-5</v>
      </c>
      <c r="F14">
        <v>12.4</v>
      </c>
      <c r="G14">
        <f t="shared" si="1"/>
        <v>9.9999999999999995E-7</v>
      </c>
      <c r="N14">
        <v>1961</v>
      </c>
      <c r="O14" t="s">
        <v>88</v>
      </c>
      <c r="P14">
        <v>25</v>
      </c>
      <c r="Q14" s="4">
        <f t="shared" si="2"/>
        <v>7.9100000000000004E-4</v>
      </c>
      <c r="R14">
        <v>7.91</v>
      </c>
      <c r="S14" s="4">
        <v>1E-4</v>
      </c>
    </row>
    <row r="15" spans="2:20" x14ac:dyDescent="0.25">
      <c r="B15">
        <v>1986</v>
      </c>
      <c r="C15" t="s">
        <v>77</v>
      </c>
      <c r="D15">
        <v>7</v>
      </c>
      <c r="E15" s="7">
        <f t="shared" si="0"/>
        <v>1.575E-5</v>
      </c>
      <c r="F15">
        <v>1.575</v>
      </c>
      <c r="G15">
        <f>10^-5</f>
        <v>1.0000000000000001E-5</v>
      </c>
      <c r="N15">
        <v>1961</v>
      </c>
      <c r="O15" t="s">
        <v>88</v>
      </c>
      <c r="P15">
        <v>30</v>
      </c>
      <c r="Q15" s="4">
        <f t="shared" si="2"/>
        <v>9.3499999999999996E-4</v>
      </c>
      <c r="R15">
        <v>9.35</v>
      </c>
      <c r="S15" s="4">
        <v>1E-4</v>
      </c>
    </row>
    <row r="16" spans="2:20" x14ac:dyDescent="0.25">
      <c r="B16">
        <v>1986</v>
      </c>
      <c r="C16" t="s">
        <v>77</v>
      </c>
      <c r="D16">
        <v>7.5</v>
      </c>
      <c r="E16" s="7">
        <f t="shared" si="0"/>
        <v>1.9600000000000002E-5</v>
      </c>
      <c r="F16">
        <v>1.96</v>
      </c>
      <c r="G16">
        <f t="shared" ref="G16:G33" si="3">10^-5</f>
        <v>1.0000000000000001E-5</v>
      </c>
      <c r="N16">
        <v>1961</v>
      </c>
      <c r="O16" t="s">
        <v>88</v>
      </c>
      <c r="P16">
        <v>40</v>
      </c>
      <c r="Q16" s="4">
        <f t="shared" si="2"/>
        <v>1.17E-3</v>
      </c>
      <c r="R16">
        <v>11.7</v>
      </c>
      <c r="S16" s="4">
        <v>1E-4</v>
      </c>
    </row>
    <row r="17" spans="2:20" x14ac:dyDescent="0.25">
      <c r="B17">
        <v>1986</v>
      </c>
      <c r="C17" t="s">
        <v>77</v>
      </c>
      <c r="D17">
        <v>8</v>
      </c>
      <c r="E17" s="7">
        <f t="shared" si="0"/>
        <v>2.3750000000000001E-5</v>
      </c>
      <c r="F17">
        <v>2.375</v>
      </c>
      <c r="G17">
        <f t="shared" si="3"/>
        <v>1.0000000000000001E-5</v>
      </c>
      <c r="N17">
        <v>1961</v>
      </c>
      <c r="O17" t="s">
        <v>88</v>
      </c>
      <c r="P17">
        <v>50</v>
      </c>
      <c r="Q17" s="4">
        <f t="shared" si="2"/>
        <v>1.3500000000000001E-3</v>
      </c>
      <c r="R17">
        <v>13.5</v>
      </c>
      <c r="S17" s="4">
        <v>1E-4</v>
      </c>
    </row>
    <row r="18" spans="2:20" x14ac:dyDescent="0.25">
      <c r="B18">
        <v>1986</v>
      </c>
      <c r="C18" t="s">
        <v>77</v>
      </c>
      <c r="D18">
        <v>8.5</v>
      </c>
      <c r="E18" s="7">
        <f t="shared" si="0"/>
        <v>2.8300000000000003E-5</v>
      </c>
      <c r="F18">
        <v>2.83</v>
      </c>
      <c r="G18">
        <f t="shared" si="3"/>
        <v>1.0000000000000001E-5</v>
      </c>
      <c r="N18">
        <v>1966</v>
      </c>
      <c r="O18" t="s">
        <v>13</v>
      </c>
      <c r="P18">
        <v>4</v>
      </c>
      <c r="Q18" s="4">
        <f t="shared" si="2"/>
        <v>3.0000000000000001E-6</v>
      </c>
      <c r="R18">
        <v>0.03</v>
      </c>
      <c r="S18" s="4">
        <v>1E-4</v>
      </c>
      <c r="T18">
        <f>0.05*0.0001</f>
        <v>5.0000000000000004E-6</v>
      </c>
    </row>
    <row r="19" spans="2:20" x14ac:dyDescent="0.25">
      <c r="B19">
        <v>1986</v>
      </c>
      <c r="C19" t="s">
        <v>77</v>
      </c>
      <c r="D19">
        <v>9</v>
      </c>
      <c r="E19" s="7">
        <f t="shared" si="0"/>
        <v>3.3200000000000001E-5</v>
      </c>
      <c r="F19">
        <v>3.32</v>
      </c>
      <c r="G19">
        <f t="shared" si="3"/>
        <v>1.0000000000000001E-5</v>
      </c>
      <c r="N19">
        <v>1966</v>
      </c>
      <c r="O19" t="s">
        <v>13</v>
      </c>
      <c r="P19">
        <v>6</v>
      </c>
      <c r="Q19" s="4">
        <f t="shared" si="2"/>
        <v>2.4000000000000001E-5</v>
      </c>
      <c r="R19">
        <v>0.24</v>
      </c>
      <c r="S19" s="4">
        <v>1E-4</v>
      </c>
    </row>
    <row r="20" spans="2:20" x14ac:dyDescent="0.25">
      <c r="B20">
        <v>1986</v>
      </c>
      <c r="C20" t="s">
        <v>77</v>
      </c>
      <c r="D20">
        <v>9.5</v>
      </c>
      <c r="E20" s="7">
        <f t="shared" si="0"/>
        <v>3.82E-5</v>
      </c>
      <c r="F20">
        <v>3.82</v>
      </c>
      <c r="G20">
        <f t="shared" si="3"/>
        <v>1.0000000000000001E-5</v>
      </c>
      <c r="N20">
        <v>1966</v>
      </c>
      <c r="O20" t="s">
        <v>13</v>
      </c>
      <c r="P20">
        <v>8</v>
      </c>
      <c r="Q20" s="4">
        <f t="shared" si="2"/>
        <v>7.2000000000000002E-5</v>
      </c>
      <c r="R20">
        <v>0.72</v>
      </c>
      <c r="S20" s="4">
        <v>1E-4</v>
      </c>
    </row>
    <row r="21" spans="2:20" x14ac:dyDescent="0.25">
      <c r="B21">
        <v>1986</v>
      </c>
      <c r="C21" t="s">
        <v>77</v>
      </c>
      <c r="D21">
        <v>10</v>
      </c>
      <c r="E21" s="7">
        <f t="shared" si="0"/>
        <v>4.3400000000000005E-5</v>
      </c>
      <c r="F21">
        <v>4.34</v>
      </c>
      <c r="G21">
        <f t="shared" si="3"/>
        <v>1.0000000000000001E-5</v>
      </c>
      <c r="N21">
        <v>1966</v>
      </c>
      <c r="O21" t="s">
        <v>13</v>
      </c>
      <c r="P21">
        <v>10</v>
      </c>
      <c r="Q21" s="4">
        <f t="shared" si="2"/>
        <v>1.3799999999999999E-4</v>
      </c>
      <c r="R21">
        <v>1.38</v>
      </c>
      <c r="S21" s="4">
        <v>1E-4</v>
      </c>
    </row>
    <row r="22" spans="2:20" x14ac:dyDescent="0.25">
      <c r="B22">
        <v>1986</v>
      </c>
      <c r="C22" t="s">
        <v>77</v>
      </c>
      <c r="D22">
        <v>10.5</v>
      </c>
      <c r="E22" s="7">
        <f t="shared" si="0"/>
        <v>4.9100000000000008E-5</v>
      </c>
      <c r="F22">
        <v>4.91</v>
      </c>
      <c r="G22">
        <f t="shared" si="3"/>
        <v>1.0000000000000001E-5</v>
      </c>
      <c r="N22">
        <v>1966</v>
      </c>
      <c r="O22" t="s">
        <v>13</v>
      </c>
      <c r="P22">
        <v>12</v>
      </c>
      <c r="Q22" s="4">
        <f t="shared" si="2"/>
        <v>2.1600000000000002E-4</v>
      </c>
      <c r="R22">
        <v>2.16</v>
      </c>
      <c r="S22" s="4">
        <v>1E-4</v>
      </c>
    </row>
    <row r="23" spans="2:20" x14ac:dyDescent="0.25">
      <c r="B23">
        <v>1986</v>
      </c>
      <c r="C23" t="s">
        <v>77</v>
      </c>
      <c r="D23">
        <v>11</v>
      </c>
      <c r="E23" s="7">
        <f t="shared" si="0"/>
        <v>5.52E-5</v>
      </c>
      <c r="F23">
        <v>5.52</v>
      </c>
      <c r="G23">
        <f t="shared" si="3"/>
        <v>1.0000000000000001E-5</v>
      </c>
      <c r="N23">
        <v>1966</v>
      </c>
      <c r="O23" t="s">
        <v>13</v>
      </c>
      <c r="P23">
        <v>15</v>
      </c>
      <c r="Q23" s="4">
        <f t="shared" si="2"/>
        <v>3.48E-4</v>
      </c>
      <c r="R23">
        <v>3.48</v>
      </c>
      <c r="S23" s="4">
        <v>1E-4</v>
      </c>
    </row>
    <row r="24" spans="2:20" x14ac:dyDescent="0.25">
      <c r="B24">
        <v>1986</v>
      </c>
      <c r="C24" t="s">
        <v>77</v>
      </c>
      <c r="D24">
        <v>11.5</v>
      </c>
      <c r="E24" s="7">
        <f t="shared" si="0"/>
        <v>6.1799999999999998E-5</v>
      </c>
      <c r="F24">
        <v>6.18</v>
      </c>
      <c r="G24">
        <f t="shared" si="3"/>
        <v>1.0000000000000001E-5</v>
      </c>
      <c r="N24">
        <v>1966</v>
      </c>
      <c r="O24" t="s">
        <v>13</v>
      </c>
      <c r="P24">
        <v>20</v>
      </c>
      <c r="Q24" s="4">
        <f t="shared" si="2"/>
        <v>5.5500000000000005E-4</v>
      </c>
      <c r="R24">
        <v>5.55</v>
      </c>
      <c r="S24" s="4">
        <v>1E-4</v>
      </c>
    </row>
    <row r="25" spans="2:20" x14ac:dyDescent="0.25">
      <c r="B25">
        <v>1986</v>
      </c>
      <c r="C25" t="s">
        <v>77</v>
      </c>
      <c r="D25">
        <v>12</v>
      </c>
      <c r="E25" s="7">
        <f t="shared" si="0"/>
        <v>6.9200000000000002E-5</v>
      </c>
      <c r="F25">
        <v>6.92</v>
      </c>
      <c r="G25">
        <f t="shared" si="3"/>
        <v>1.0000000000000001E-5</v>
      </c>
      <c r="N25">
        <v>1966</v>
      </c>
      <c r="O25" t="s">
        <v>13</v>
      </c>
      <c r="P25">
        <v>25</v>
      </c>
      <c r="Q25" s="4">
        <f t="shared" si="2"/>
        <v>7.1400000000000001E-4</v>
      </c>
      <c r="R25">
        <v>7.14</v>
      </c>
      <c r="S25" s="4">
        <v>1E-4</v>
      </c>
    </row>
    <row r="26" spans="2:20" x14ac:dyDescent="0.25">
      <c r="B26">
        <v>1986</v>
      </c>
      <c r="C26" t="s">
        <v>77</v>
      </c>
      <c r="D26">
        <v>12.5</v>
      </c>
      <c r="E26" s="7">
        <f t="shared" si="0"/>
        <v>7.7100000000000004E-5</v>
      </c>
      <c r="F26">
        <v>7.71</v>
      </c>
      <c r="G26">
        <f t="shared" si="3"/>
        <v>1.0000000000000001E-5</v>
      </c>
      <c r="N26">
        <v>1966</v>
      </c>
      <c r="O26" t="s">
        <v>13</v>
      </c>
      <c r="P26">
        <v>30</v>
      </c>
      <c r="Q26" s="4">
        <f t="shared" si="2"/>
        <v>8.5399999999999994E-4</v>
      </c>
      <c r="R26">
        <v>8.5399999999999991</v>
      </c>
      <c r="S26" s="4">
        <v>1E-4</v>
      </c>
    </row>
    <row r="27" spans="2:20" x14ac:dyDescent="0.25">
      <c r="B27">
        <v>1986</v>
      </c>
      <c r="C27" t="s">
        <v>77</v>
      </c>
      <c r="D27">
        <v>13</v>
      </c>
      <c r="E27" s="7">
        <f t="shared" si="0"/>
        <v>8.4700000000000012E-5</v>
      </c>
      <c r="F27">
        <v>8.4700000000000006</v>
      </c>
      <c r="G27">
        <f t="shared" si="3"/>
        <v>1.0000000000000001E-5</v>
      </c>
      <c r="N27">
        <v>1966</v>
      </c>
      <c r="O27" t="s">
        <v>13</v>
      </c>
      <c r="P27">
        <v>35</v>
      </c>
      <c r="Q27" s="4">
        <f t="shared" si="2"/>
        <v>9.6900000000000003E-4</v>
      </c>
      <c r="R27">
        <v>9.69</v>
      </c>
      <c r="S27" s="4">
        <v>1E-4</v>
      </c>
    </row>
    <row r="28" spans="2:20" x14ac:dyDescent="0.25">
      <c r="B28">
        <v>1986</v>
      </c>
      <c r="C28" t="s">
        <v>77</v>
      </c>
      <c r="D28">
        <v>13.5</v>
      </c>
      <c r="E28" s="7">
        <f t="shared" si="0"/>
        <v>9.240000000000001E-5</v>
      </c>
      <c r="F28">
        <v>9.24</v>
      </c>
      <c r="G28">
        <f t="shared" si="3"/>
        <v>1.0000000000000001E-5</v>
      </c>
      <c r="N28">
        <v>1966</v>
      </c>
      <c r="O28" t="s">
        <v>13</v>
      </c>
      <c r="P28">
        <v>40</v>
      </c>
      <c r="Q28" s="4">
        <f t="shared" si="2"/>
        <v>1.0679999999999999E-3</v>
      </c>
      <c r="R28">
        <v>10.68</v>
      </c>
      <c r="S28" s="4">
        <v>1E-4</v>
      </c>
    </row>
    <row r="29" spans="2:20" x14ac:dyDescent="0.25">
      <c r="B29">
        <v>1986</v>
      </c>
      <c r="C29" t="s">
        <v>77</v>
      </c>
      <c r="D29">
        <v>14</v>
      </c>
      <c r="E29" s="7">
        <f t="shared" si="0"/>
        <v>1.0020000000000001E-4</v>
      </c>
      <c r="F29">
        <v>10.02</v>
      </c>
      <c r="G29">
        <f t="shared" si="3"/>
        <v>1.0000000000000001E-5</v>
      </c>
      <c r="N29">
        <v>1966</v>
      </c>
      <c r="O29" t="s">
        <v>13</v>
      </c>
      <c r="P29">
        <v>45</v>
      </c>
      <c r="Q29" s="4">
        <f t="shared" si="2"/>
        <v>1.1640000000000001E-3</v>
      </c>
      <c r="R29">
        <v>11.64</v>
      </c>
      <c r="S29" s="4">
        <v>1E-4</v>
      </c>
    </row>
    <row r="30" spans="2:20" x14ac:dyDescent="0.25">
      <c r="B30">
        <v>1986</v>
      </c>
      <c r="C30" t="s">
        <v>77</v>
      </c>
      <c r="D30">
        <v>14.5</v>
      </c>
      <c r="E30" s="7">
        <f t="shared" si="0"/>
        <v>1.077E-4</v>
      </c>
      <c r="F30">
        <v>10.77</v>
      </c>
      <c r="G30">
        <f t="shared" si="3"/>
        <v>1.0000000000000001E-5</v>
      </c>
      <c r="N30">
        <v>1966</v>
      </c>
      <c r="O30" t="s">
        <v>13</v>
      </c>
      <c r="P30">
        <v>50</v>
      </c>
      <c r="Q30" s="4">
        <f t="shared" si="2"/>
        <v>1.2539999999999999E-3</v>
      </c>
      <c r="R30">
        <v>12.54</v>
      </c>
      <c r="S30" s="4">
        <v>1E-4</v>
      </c>
    </row>
    <row r="31" spans="2:20" x14ac:dyDescent="0.25">
      <c r="B31">
        <v>1986</v>
      </c>
      <c r="C31" t="s">
        <v>77</v>
      </c>
      <c r="D31">
        <v>15</v>
      </c>
      <c r="E31" s="7">
        <f t="shared" si="0"/>
        <v>1.1510000000000001E-4</v>
      </c>
      <c r="F31">
        <v>11.51</v>
      </c>
      <c r="G31">
        <f t="shared" si="3"/>
        <v>1.0000000000000001E-5</v>
      </c>
      <c r="N31">
        <v>1966</v>
      </c>
      <c r="O31" t="s">
        <v>13</v>
      </c>
      <c r="P31">
        <v>55</v>
      </c>
      <c r="Q31" s="4">
        <f t="shared" si="2"/>
        <v>1.3490000000000002E-3</v>
      </c>
      <c r="R31">
        <v>13.49</v>
      </c>
      <c r="S31" s="4">
        <v>1E-4</v>
      </c>
    </row>
    <row r="32" spans="2:20" x14ac:dyDescent="0.25">
      <c r="B32">
        <v>1986</v>
      </c>
      <c r="C32" t="s">
        <v>77</v>
      </c>
      <c r="D32">
        <v>15.5</v>
      </c>
      <c r="E32" s="7">
        <f t="shared" si="0"/>
        <v>1.2220000000000002E-4</v>
      </c>
      <c r="F32">
        <v>12.22</v>
      </c>
      <c r="G32">
        <f t="shared" si="3"/>
        <v>1.0000000000000001E-5</v>
      </c>
      <c r="N32">
        <v>1966</v>
      </c>
      <c r="O32" t="s">
        <v>13</v>
      </c>
      <c r="P32">
        <v>60</v>
      </c>
      <c r="Q32" s="4">
        <f t="shared" si="2"/>
        <v>1.4500000000000001E-3</v>
      </c>
      <c r="R32">
        <v>14.5</v>
      </c>
      <c r="S32" s="4">
        <v>1E-4</v>
      </c>
    </row>
    <row r="33" spans="2:19" x14ac:dyDescent="0.25">
      <c r="B33">
        <v>1986</v>
      </c>
      <c r="C33" t="s">
        <v>77</v>
      </c>
      <c r="D33">
        <v>16</v>
      </c>
      <c r="E33" s="7">
        <f t="shared" si="0"/>
        <v>1.295E-4</v>
      </c>
      <c r="F33">
        <v>12.95</v>
      </c>
      <c r="G33">
        <f t="shared" si="3"/>
        <v>1.0000000000000001E-5</v>
      </c>
      <c r="N33">
        <v>1966</v>
      </c>
      <c r="O33" t="s">
        <v>13</v>
      </c>
      <c r="P33">
        <v>65</v>
      </c>
      <c r="Q33" s="4">
        <f t="shared" si="2"/>
        <v>1.5630000000000002E-3</v>
      </c>
      <c r="R33">
        <v>15.63</v>
      </c>
      <c r="S33" s="4">
        <v>1E-4</v>
      </c>
    </row>
    <row r="34" spans="2:19" x14ac:dyDescent="0.25">
      <c r="B34">
        <v>1967</v>
      </c>
      <c r="C34" t="s">
        <v>77</v>
      </c>
      <c r="D34">
        <v>0</v>
      </c>
      <c r="E34" s="7">
        <v>0</v>
      </c>
      <c r="N34">
        <v>1966</v>
      </c>
      <c r="O34" t="s">
        <v>13</v>
      </c>
      <c r="P34">
        <v>70</v>
      </c>
      <c r="Q34" s="4">
        <f t="shared" si="2"/>
        <v>1.699E-3</v>
      </c>
      <c r="R34">
        <v>16.989999999999998</v>
      </c>
      <c r="S34" s="4">
        <v>1E-4</v>
      </c>
    </row>
    <row r="35" spans="2:19" x14ac:dyDescent="0.25">
      <c r="B35">
        <v>1967</v>
      </c>
      <c r="C35" t="s">
        <v>77</v>
      </c>
      <c r="D35">
        <v>15</v>
      </c>
      <c r="E35" s="7">
        <f t="shared" si="0"/>
        <v>3.9600000000000003E-4</v>
      </c>
      <c r="F35">
        <v>3.96</v>
      </c>
      <c r="G35">
        <f>10^-4</f>
        <v>1E-4</v>
      </c>
      <c r="N35">
        <v>1966</v>
      </c>
      <c r="O35" t="s">
        <v>13</v>
      </c>
      <c r="P35">
        <v>75</v>
      </c>
      <c r="Q35" s="4">
        <f t="shared" si="2"/>
        <v>1.8550000000000001E-3</v>
      </c>
      <c r="R35">
        <v>18.55</v>
      </c>
      <c r="S35" s="4">
        <v>1E-4</v>
      </c>
    </row>
    <row r="36" spans="2:19" x14ac:dyDescent="0.25">
      <c r="B36">
        <v>1967</v>
      </c>
      <c r="C36" t="s">
        <v>77</v>
      </c>
      <c r="D36">
        <v>20</v>
      </c>
      <c r="E36" s="7">
        <f t="shared" si="0"/>
        <v>6.4100000000000008E-4</v>
      </c>
      <c r="F36">
        <v>6.41</v>
      </c>
      <c r="G36">
        <f t="shared" ref="G36:G42" si="4">10^-4</f>
        <v>1E-4</v>
      </c>
      <c r="N36">
        <v>1966</v>
      </c>
      <c r="O36" t="s">
        <v>13</v>
      </c>
      <c r="P36">
        <v>80</v>
      </c>
      <c r="Q36" s="4">
        <f t="shared" si="2"/>
        <v>2.0309999999999998E-3</v>
      </c>
      <c r="R36">
        <v>20.309999999999999</v>
      </c>
      <c r="S36" s="4">
        <v>1E-4</v>
      </c>
    </row>
    <row r="37" spans="2:19" x14ac:dyDescent="0.25">
      <c r="B37">
        <v>1967</v>
      </c>
      <c r="C37" t="s">
        <v>77</v>
      </c>
      <c r="D37">
        <v>25</v>
      </c>
      <c r="E37" s="7">
        <f t="shared" si="0"/>
        <v>7.7000000000000007E-4</v>
      </c>
      <c r="F37">
        <v>7.7</v>
      </c>
      <c r="G37">
        <f t="shared" si="4"/>
        <v>1E-4</v>
      </c>
      <c r="N37">
        <v>1966</v>
      </c>
      <c r="O37" t="s">
        <v>13</v>
      </c>
      <c r="P37">
        <v>83</v>
      </c>
      <c r="Q37" s="4">
        <f t="shared" si="2"/>
        <v>2.147E-3</v>
      </c>
      <c r="R37">
        <v>21.47</v>
      </c>
      <c r="S37" s="4">
        <v>1E-4</v>
      </c>
    </row>
    <row r="38" spans="2:19" x14ac:dyDescent="0.25">
      <c r="B38">
        <v>1967</v>
      </c>
      <c r="C38" t="s">
        <v>77</v>
      </c>
      <c r="D38">
        <v>30</v>
      </c>
      <c r="E38" s="7">
        <f t="shared" si="0"/>
        <v>8.7699999999999996E-4</v>
      </c>
      <c r="F38">
        <v>8.77</v>
      </c>
      <c r="G38">
        <f t="shared" si="4"/>
        <v>1E-4</v>
      </c>
      <c r="N38">
        <v>1961</v>
      </c>
      <c r="O38" t="s">
        <v>152</v>
      </c>
      <c r="P38">
        <v>20</v>
      </c>
      <c r="Q38" s="4">
        <f>R38*S38</f>
        <v>4.0000000000000002E-4</v>
      </c>
      <c r="R38">
        <v>4</v>
      </c>
      <c r="S38" s="4">
        <v>1E-4</v>
      </c>
    </row>
    <row r="39" spans="2:19" x14ac:dyDescent="0.25">
      <c r="B39">
        <v>1967</v>
      </c>
      <c r="C39" t="s">
        <v>77</v>
      </c>
      <c r="D39">
        <v>35</v>
      </c>
      <c r="E39" s="7">
        <f t="shared" si="0"/>
        <v>9.8000000000000019E-4</v>
      </c>
      <c r="F39">
        <v>9.8000000000000007</v>
      </c>
      <c r="G39">
        <f t="shared" si="4"/>
        <v>1E-4</v>
      </c>
      <c r="N39">
        <v>1961</v>
      </c>
      <c r="O39" t="s">
        <v>152</v>
      </c>
      <c r="P39">
        <v>40</v>
      </c>
      <c r="Q39" s="4">
        <f>R39*S39</f>
        <v>1.2000000000000001E-3</v>
      </c>
      <c r="R39">
        <v>12</v>
      </c>
      <c r="S39" s="4">
        <v>1E-4</v>
      </c>
    </row>
    <row r="40" spans="2:19" x14ac:dyDescent="0.25">
      <c r="B40">
        <v>1967</v>
      </c>
      <c r="C40" t="s">
        <v>77</v>
      </c>
      <c r="D40">
        <v>40</v>
      </c>
      <c r="E40" s="7">
        <f t="shared" si="0"/>
        <v>1.0800000000000002E-3</v>
      </c>
      <c r="F40">
        <v>10.8</v>
      </c>
      <c r="G40">
        <f t="shared" si="4"/>
        <v>1E-4</v>
      </c>
      <c r="N40">
        <v>1961</v>
      </c>
      <c r="O40" t="s">
        <v>152</v>
      </c>
      <c r="P40">
        <v>60</v>
      </c>
      <c r="Q40" s="4">
        <f>R40*S40</f>
        <v>1.5E-3</v>
      </c>
      <c r="R40">
        <v>15</v>
      </c>
      <c r="S40" s="4">
        <v>1E-4</v>
      </c>
    </row>
    <row r="41" spans="2:19" x14ac:dyDescent="0.25">
      <c r="B41">
        <v>1967</v>
      </c>
      <c r="C41" t="s">
        <v>77</v>
      </c>
      <c r="D41">
        <v>45</v>
      </c>
      <c r="E41" s="7">
        <f t="shared" si="0"/>
        <v>1.176E-3</v>
      </c>
      <c r="F41">
        <v>11.76</v>
      </c>
      <c r="G41">
        <f t="shared" si="4"/>
        <v>1E-4</v>
      </c>
      <c r="N41">
        <v>1961</v>
      </c>
      <c r="O41" t="s">
        <v>152</v>
      </c>
      <c r="P41">
        <v>80</v>
      </c>
      <c r="Q41" s="4">
        <f>R41*S41</f>
        <v>1.8000000000000002E-3</v>
      </c>
      <c r="R41">
        <v>18</v>
      </c>
      <c r="S41" s="4">
        <v>1E-4</v>
      </c>
    </row>
    <row r="42" spans="2:19" x14ac:dyDescent="0.25">
      <c r="B42">
        <v>1967</v>
      </c>
      <c r="C42" t="s">
        <v>77</v>
      </c>
      <c r="D42">
        <v>48</v>
      </c>
      <c r="E42" s="7">
        <f t="shared" si="0"/>
        <v>1.2340000000000001E-3</v>
      </c>
      <c r="F42">
        <v>12.34</v>
      </c>
      <c r="G42">
        <f t="shared" si="4"/>
        <v>1E-4</v>
      </c>
    </row>
    <row r="43" spans="2:19" x14ac:dyDescent="0.25">
      <c r="B43">
        <v>1972</v>
      </c>
      <c r="C43" t="s">
        <v>95</v>
      </c>
      <c r="D43">
        <v>1</v>
      </c>
      <c r="E43" s="7">
        <f t="shared" si="0"/>
        <v>1.03E-7</v>
      </c>
      <c r="F43">
        <v>1.03</v>
      </c>
      <c r="G43" s="4">
        <v>9.9999999999999995E-8</v>
      </c>
      <c r="M43" t="s">
        <v>174</v>
      </c>
      <c r="N43">
        <v>1955</v>
      </c>
      <c r="O43" t="s">
        <v>87</v>
      </c>
      <c r="P43">
        <v>0</v>
      </c>
      <c r="Q43" s="4">
        <f t="shared" ref="Q43:Q48" si="5">R43*S43</f>
        <v>0</v>
      </c>
      <c r="R43">
        <v>0</v>
      </c>
      <c r="S43" s="4">
        <v>1E-4</v>
      </c>
    </row>
    <row r="44" spans="2:19" x14ac:dyDescent="0.25">
      <c r="B44">
        <v>1972</v>
      </c>
      <c r="C44" t="s">
        <v>95</v>
      </c>
      <c r="D44">
        <v>1.5</v>
      </c>
      <c r="E44" s="7">
        <f t="shared" si="0"/>
        <v>3.4999999999999998E-7</v>
      </c>
      <c r="F44">
        <v>3.5</v>
      </c>
      <c r="G44" s="4">
        <v>9.9999999999999995E-8</v>
      </c>
      <c r="N44">
        <v>1955</v>
      </c>
      <c r="O44" t="s">
        <v>87</v>
      </c>
      <c r="P44">
        <v>30</v>
      </c>
      <c r="Q44" s="4">
        <f t="shared" si="5"/>
        <v>4.2999999999999999E-4</v>
      </c>
      <c r="R44">
        <v>4.3</v>
      </c>
      <c r="S44" s="4">
        <v>1E-4</v>
      </c>
    </row>
    <row r="45" spans="2:19" x14ac:dyDescent="0.25">
      <c r="B45">
        <v>1972</v>
      </c>
      <c r="C45" t="s">
        <v>95</v>
      </c>
      <c r="D45">
        <v>2</v>
      </c>
      <c r="E45" s="7">
        <f t="shared" si="0"/>
        <v>8.4E-7</v>
      </c>
      <c r="F45">
        <v>8.4</v>
      </c>
      <c r="G45" s="4">
        <v>9.9999999999999995E-8</v>
      </c>
      <c r="N45">
        <v>1955</v>
      </c>
      <c r="O45" t="s">
        <v>87</v>
      </c>
      <c r="P45">
        <v>60</v>
      </c>
      <c r="Q45" s="4">
        <f t="shared" si="5"/>
        <v>6.8000000000000005E-4</v>
      </c>
      <c r="R45">
        <v>6.8</v>
      </c>
      <c r="S45" s="4">
        <v>1E-4</v>
      </c>
    </row>
    <row r="46" spans="2:19" x14ac:dyDescent="0.25">
      <c r="B46">
        <v>1972</v>
      </c>
      <c r="C46" t="s">
        <v>95</v>
      </c>
      <c r="D46">
        <v>2.5</v>
      </c>
      <c r="E46" s="7">
        <f t="shared" si="0"/>
        <v>1.671E-6</v>
      </c>
      <c r="F46">
        <v>1.671</v>
      </c>
      <c r="G46" s="4">
        <v>9.9999999999999995E-7</v>
      </c>
      <c r="N46">
        <v>1955</v>
      </c>
      <c r="O46" t="s">
        <v>87</v>
      </c>
      <c r="P46">
        <v>70</v>
      </c>
      <c r="Q46" s="4">
        <f t="shared" si="5"/>
        <v>7.5000000000000002E-4</v>
      </c>
      <c r="R46">
        <v>7.5</v>
      </c>
      <c r="S46" s="4">
        <v>1E-4</v>
      </c>
    </row>
    <row r="47" spans="2:19" x14ac:dyDescent="0.25">
      <c r="B47">
        <v>1972</v>
      </c>
      <c r="C47" t="s">
        <v>95</v>
      </c>
      <c r="D47">
        <v>3</v>
      </c>
      <c r="E47" s="7">
        <f t="shared" si="0"/>
        <v>2.948E-6</v>
      </c>
      <c r="F47">
        <v>2.948</v>
      </c>
      <c r="G47" s="4">
        <v>9.9999999999999995E-7</v>
      </c>
      <c r="N47">
        <v>1955</v>
      </c>
      <c r="O47" t="s">
        <v>87</v>
      </c>
      <c r="P47">
        <v>80</v>
      </c>
      <c r="Q47" s="4">
        <f t="shared" si="5"/>
        <v>8.0999999999999996E-4</v>
      </c>
      <c r="R47">
        <v>8.1</v>
      </c>
      <c r="S47" s="4">
        <v>1E-4</v>
      </c>
    </row>
    <row r="48" spans="2:19" x14ac:dyDescent="0.25">
      <c r="B48">
        <v>1972</v>
      </c>
      <c r="C48" t="s">
        <v>95</v>
      </c>
      <c r="D48">
        <v>3.5</v>
      </c>
      <c r="E48" s="7">
        <f t="shared" si="0"/>
        <v>4.7960000000000003E-6</v>
      </c>
      <c r="F48">
        <v>4.7960000000000003</v>
      </c>
      <c r="G48" s="4">
        <v>9.9999999999999995E-7</v>
      </c>
      <c r="N48">
        <v>1955</v>
      </c>
      <c r="O48" t="s">
        <v>87</v>
      </c>
      <c r="P48">
        <v>84</v>
      </c>
      <c r="Q48" s="4">
        <f t="shared" si="5"/>
        <v>8.4000000000000003E-4</v>
      </c>
      <c r="R48">
        <v>8.4</v>
      </c>
      <c r="S48" s="4">
        <v>1E-4</v>
      </c>
    </row>
    <row r="49" spans="2:7" x14ac:dyDescent="0.25">
      <c r="B49">
        <v>1972</v>
      </c>
      <c r="C49" t="s">
        <v>95</v>
      </c>
      <c r="D49">
        <v>4</v>
      </c>
      <c r="E49" s="7">
        <f t="shared" si="0"/>
        <v>7.3599999999999998E-6</v>
      </c>
      <c r="F49">
        <v>7.36</v>
      </c>
      <c r="G49" s="4">
        <v>9.9999999999999995E-7</v>
      </c>
    </row>
    <row r="50" spans="2:7" x14ac:dyDescent="0.25">
      <c r="B50">
        <v>1972</v>
      </c>
      <c r="C50" t="s">
        <v>95</v>
      </c>
      <c r="D50">
        <v>4.5</v>
      </c>
      <c r="E50" s="7">
        <f t="shared" si="0"/>
        <v>1.0800000000000002E-5</v>
      </c>
      <c r="F50">
        <v>1.08</v>
      </c>
      <c r="G50" s="4">
        <v>1.0000000000000001E-5</v>
      </c>
    </row>
    <row r="51" spans="2:7" x14ac:dyDescent="0.25">
      <c r="B51">
        <v>1972</v>
      </c>
      <c r="C51" t="s">
        <v>95</v>
      </c>
      <c r="D51">
        <v>5</v>
      </c>
      <c r="E51" s="7">
        <f t="shared" si="0"/>
        <v>1.5310000000000001E-5</v>
      </c>
      <c r="F51">
        <v>1.5309999999999999</v>
      </c>
      <c r="G51" s="4">
        <v>1.0000000000000001E-5</v>
      </c>
    </row>
    <row r="52" spans="2:7" x14ac:dyDescent="0.25">
      <c r="B52">
        <v>1972</v>
      </c>
      <c r="C52" t="s">
        <v>95</v>
      </c>
      <c r="D52">
        <v>5.5</v>
      </c>
      <c r="E52" s="7">
        <f t="shared" si="0"/>
        <v>2.1110000000000003E-5</v>
      </c>
      <c r="F52">
        <v>2.1110000000000002</v>
      </c>
      <c r="G52" s="4">
        <v>1.0000000000000001E-5</v>
      </c>
    </row>
    <row r="53" spans="2:7" x14ac:dyDescent="0.25">
      <c r="B53">
        <v>1972</v>
      </c>
      <c r="C53" t="s">
        <v>95</v>
      </c>
      <c r="D53">
        <v>6</v>
      </c>
      <c r="E53" s="7">
        <f t="shared" si="0"/>
        <v>2.8450000000000004E-5</v>
      </c>
      <c r="F53">
        <v>2.8450000000000002</v>
      </c>
      <c r="G53" s="4">
        <v>1.0000000000000001E-5</v>
      </c>
    </row>
    <row r="54" spans="2:7" x14ac:dyDescent="0.25">
      <c r="B54">
        <v>1972</v>
      </c>
      <c r="C54" t="s">
        <v>95</v>
      </c>
      <c r="D54">
        <v>6.5</v>
      </c>
      <c r="E54" s="7">
        <f t="shared" si="0"/>
        <v>3.7130000000000005E-5</v>
      </c>
      <c r="F54">
        <v>3.7130000000000001</v>
      </c>
      <c r="G54" s="4">
        <v>1.0000000000000001E-5</v>
      </c>
    </row>
    <row r="55" spans="2:7" x14ac:dyDescent="0.25">
      <c r="B55">
        <v>1972</v>
      </c>
      <c r="C55" t="s">
        <v>95</v>
      </c>
      <c r="D55">
        <v>7</v>
      </c>
      <c r="E55" s="7">
        <f t="shared" si="0"/>
        <v>4.7510000000000004E-5</v>
      </c>
      <c r="F55">
        <v>4.7510000000000003</v>
      </c>
      <c r="G55" s="4">
        <v>1.0000000000000001E-5</v>
      </c>
    </row>
    <row r="56" spans="2:7" x14ac:dyDescent="0.25">
      <c r="B56">
        <v>1972</v>
      </c>
      <c r="C56" t="s">
        <v>95</v>
      </c>
      <c r="D56">
        <v>7.5</v>
      </c>
      <c r="E56" s="7">
        <f t="shared" si="0"/>
        <v>5.9400000000000007E-5</v>
      </c>
      <c r="F56">
        <v>5.94</v>
      </c>
      <c r="G56" s="4">
        <v>1.0000000000000001E-5</v>
      </c>
    </row>
    <row r="57" spans="2:7" x14ac:dyDescent="0.25">
      <c r="B57">
        <v>1972</v>
      </c>
      <c r="C57" t="s">
        <v>95</v>
      </c>
      <c r="D57">
        <v>8</v>
      </c>
      <c r="E57" s="7">
        <f t="shared" si="0"/>
        <v>7.2700000000000005E-5</v>
      </c>
      <c r="F57">
        <v>7.27</v>
      </c>
      <c r="G57" s="4">
        <v>1.0000000000000001E-5</v>
      </c>
    </row>
    <row r="58" spans="2:7" x14ac:dyDescent="0.25">
      <c r="B58">
        <v>1972</v>
      </c>
      <c r="C58" t="s">
        <v>95</v>
      </c>
      <c r="D58">
        <v>8.5</v>
      </c>
      <c r="E58" s="7">
        <f t="shared" si="0"/>
        <v>8.740000000000001E-5</v>
      </c>
      <c r="F58">
        <v>8.74</v>
      </c>
      <c r="G58" s="4">
        <v>1.0000000000000001E-5</v>
      </c>
    </row>
    <row r="59" spans="2:7" x14ac:dyDescent="0.25">
      <c r="B59">
        <v>1972</v>
      </c>
      <c r="C59" t="s">
        <v>95</v>
      </c>
      <c r="D59">
        <v>9</v>
      </c>
      <c r="E59" s="7">
        <f t="shared" si="0"/>
        <v>1.0340000000000001E-4</v>
      </c>
      <c r="F59">
        <v>1.034</v>
      </c>
      <c r="G59" s="4">
        <v>1E-4</v>
      </c>
    </row>
    <row r="60" spans="2:7" x14ac:dyDescent="0.25">
      <c r="B60">
        <v>1972</v>
      </c>
      <c r="C60" t="s">
        <v>95</v>
      </c>
      <c r="D60">
        <v>9.5</v>
      </c>
      <c r="E60" s="7">
        <f t="shared" si="0"/>
        <v>1.206E-4</v>
      </c>
      <c r="F60">
        <v>1.206</v>
      </c>
      <c r="G60" s="4">
        <v>1E-4</v>
      </c>
    </row>
    <row r="61" spans="2:7" x14ac:dyDescent="0.25">
      <c r="B61">
        <v>1972</v>
      </c>
      <c r="C61" t="s">
        <v>95</v>
      </c>
      <c r="D61">
        <v>10</v>
      </c>
      <c r="E61" s="7">
        <f t="shared" si="0"/>
        <v>1.3860000000000001E-4</v>
      </c>
      <c r="F61">
        <v>1.3859999999999999</v>
      </c>
      <c r="G61" s="4">
        <v>1E-4</v>
      </c>
    </row>
    <row r="62" spans="2:7" x14ac:dyDescent="0.25">
      <c r="B62">
        <v>1972</v>
      </c>
      <c r="C62" t="s">
        <v>95</v>
      </c>
      <c r="D62">
        <v>10.5</v>
      </c>
      <c r="E62" s="7">
        <f t="shared" si="0"/>
        <v>1.573E-4</v>
      </c>
      <c r="F62">
        <v>1.573</v>
      </c>
      <c r="G62" s="4">
        <v>1E-4</v>
      </c>
    </row>
    <row r="63" spans="2:7" x14ac:dyDescent="0.25">
      <c r="B63">
        <v>1972</v>
      </c>
      <c r="C63" t="s">
        <v>95</v>
      </c>
      <c r="D63">
        <v>11</v>
      </c>
      <c r="E63" s="7">
        <f t="shared" si="0"/>
        <v>1.7680000000000001E-4</v>
      </c>
      <c r="F63">
        <v>1.768</v>
      </c>
      <c r="G63" s="4">
        <v>1E-4</v>
      </c>
    </row>
    <row r="64" spans="2:7" x14ac:dyDescent="0.25">
      <c r="B64">
        <v>1972</v>
      </c>
      <c r="C64" t="s">
        <v>95</v>
      </c>
      <c r="D64">
        <v>12</v>
      </c>
      <c r="E64" s="7">
        <f t="shared" si="0"/>
        <v>2.7400000000000005E-4</v>
      </c>
      <c r="F64">
        <v>2.74</v>
      </c>
      <c r="G64" s="4">
        <v>1E-4</v>
      </c>
    </row>
    <row r="65" spans="2:10" x14ac:dyDescent="0.25">
      <c r="B65">
        <v>1972</v>
      </c>
      <c r="C65" t="s">
        <v>95</v>
      </c>
      <c r="D65">
        <v>13</v>
      </c>
      <c r="E65" s="7">
        <f t="shared" si="0"/>
        <v>2.5950000000000002E-4</v>
      </c>
      <c r="F65">
        <v>2.5950000000000002</v>
      </c>
      <c r="G65" s="4">
        <v>1E-4</v>
      </c>
    </row>
    <row r="66" spans="2:10" x14ac:dyDescent="0.25">
      <c r="B66">
        <v>1972</v>
      </c>
      <c r="C66" t="s">
        <v>95</v>
      </c>
      <c r="D66">
        <v>14</v>
      </c>
      <c r="E66" s="7">
        <f t="shared" si="0"/>
        <v>3.0240000000000003E-4</v>
      </c>
      <c r="F66">
        <v>3.024</v>
      </c>
      <c r="G66" s="4">
        <v>1E-4</v>
      </c>
    </row>
    <row r="67" spans="2:10" x14ac:dyDescent="0.25">
      <c r="B67">
        <v>1972</v>
      </c>
      <c r="C67" t="s">
        <v>95</v>
      </c>
      <c r="D67">
        <v>15</v>
      </c>
      <c r="E67" s="7">
        <f t="shared" si="0"/>
        <v>3.4550000000000005E-4</v>
      </c>
      <c r="F67">
        <v>3.4550000000000001</v>
      </c>
      <c r="G67" s="4">
        <v>1E-4</v>
      </c>
    </row>
    <row r="68" spans="2:10" x14ac:dyDescent="0.25">
      <c r="B68">
        <v>1972</v>
      </c>
      <c r="C68" t="s">
        <v>95</v>
      </c>
      <c r="D68">
        <v>16</v>
      </c>
      <c r="E68" s="7">
        <f t="shared" si="0"/>
        <v>3.8860000000000001E-4</v>
      </c>
      <c r="F68">
        <v>3.8860000000000001</v>
      </c>
      <c r="G68" s="4">
        <v>1E-4</v>
      </c>
    </row>
    <row r="69" spans="2:10" x14ac:dyDescent="0.25">
      <c r="B69">
        <v>1972</v>
      </c>
      <c r="C69" t="s">
        <v>95</v>
      </c>
      <c r="D69">
        <v>18</v>
      </c>
      <c r="E69" s="7">
        <f t="shared" si="0"/>
        <v>4.7480000000000005E-4</v>
      </c>
      <c r="F69">
        <v>4.7480000000000002</v>
      </c>
      <c r="G69" s="4">
        <v>1E-4</v>
      </c>
    </row>
    <row r="70" spans="2:10" x14ac:dyDescent="0.25">
      <c r="B70">
        <v>1972</v>
      </c>
      <c r="C70" t="s">
        <v>95</v>
      </c>
      <c r="D70">
        <v>20</v>
      </c>
      <c r="E70" s="7">
        <f t="shared" ref="E70:E90" si="6">F70*G70</f>
        <v>5.5100000000000006E-4</v>
      </c>
      <c r="F70">
        <v>5.51</v>
      </c>
      <c r="G70" s="4">
        <v>1E-4</v>
      </c>
    </row>
    <row r="71" spans="2:10" x14ac:dyDescent="0.25">
      <c r="B71">
        <v>1972</v>
      </c>
      <c r="C71" t="s">
        <v>95</v>
      </c>
      <c r="D71">
        <v>25</v>
      </c>
      <c r="E71" s="7">
        <f t="shared" si="6"/>
        <v>7.2000000000000005E-4</v>
      </c>
      <c r="F71">
        <v>7.2</v>
      </c>
      <c r="G71" s="4">
        <v>1E-4</v>
      </c>
    </row>
    <row r="72" spans="2:10" x14ac:dyDescent="0.25">
      <c r="B72">
        <v>1972</v>
      </c>
      <c r="C72" t="s">
        <v>95</v>
      </c>
      <c r="D72">
        <v>30</v>
      </c>
      <c r="E72" s="7">
        <f t="shared" si="6"/>
        <v>8.5700000000000012E-4</v>
      </c>
      <c r="F72">
        <v>8.57</v>
      </c>
      <c r="G72" s="4">
        <v>1E-4</v>
      </c>
    </row>
    <row r="73" spans="2:10" x14ac:dyDescent="0.25">
      <c r="B73">
        <v>1972</v>
      </c>
      <c r="C73" t="s">
        <v>95</v>
      </c>
      <c r="D73">
        <v>35</v>
      </c>
      <c r="E73" s="7">
        <f t="shared" si="6"/>
        <v>9.7500000000000006E-4</v>
      </c>
      <c r="F73">
        <v>9.75</v>
      </c>
      <c r="G73" s="4">
        <v>1E-4</v>
      </c>
      <c r="I73" t="s">
        <v>2</v>
      </c>
      <c r="J73" t="s">
        <v>103</v>
      </c>
    </row>
    <row r="74" spans="2:10" x14ac:dyDescent="0.25">
      <c r="B74">
        <v>1969</v>
      </c>
      <c r="C74" t="s">
        <v>95</v>
      </c>
      <c r="D74">
        <f>SQRT(I74)</f>
        <v>1.3034569421350288</v>
      </c>
      <c r="E74" s="7">
        <f t="shared" si="6"/>
        <v>7.4387518648050233E-8</v>
      </c>
      <c r="F74" s="7">
        <f>J74*SQRT(I74)^3</f>
        <v>7.438751864805023</v>
      </c>
      <c r="G74" s="4">
        <v>1E-8</v>
      </c>
      <c r="I74">
        <v>1.6990000000000001</v>
      </c>
      <c r="J74">
        <v>3.359</v>
      </c>
    </row>
    <row r="75" spans="2:10" x14ac:dyDescent="0.25">
      <c r="B75">
        <v>1969</v>
      </c>
      <c r="C75" t="s">
        <v>95</v>
      </c>
      <c r="D75">
        <f t="shared" ref="D75:D91" si="7">SQRT(I75)</f>
        <v>2.1163648078722157</v>
      </c>
      <c r="E75" s="7">
        <f t="shared" si="6"/>
        <v>3.1214998929895637E-7</v>
      </c>
      <c r="F75" s="7">
        <f t="shared" ref="F75:F91" si="8">J75*SQRT(I75)^3</f>
        <v>31.214998929895639</v>
      </c>
      <c r="G75" s="4">
        <v>1E-8</v>
      </c>
      <c r="I75">
        <v>4.4790000000000001</v>
      </c>
      <c r="J75">
        <v>3.2930000000000001</v>
      </c>
    </row>
    <row r="76" spans="2:10" x14ac:dyDescent="0.25">
      <c r="B76">
        <v>1969</v>
      </c>
      <c r="C76" t="s">
        <v>95</v>
      </c>
      <c r="D76">
        <f t="shared" si="7"/>
        <v>1.5719414747375298</v>
      </c>
      <c r="E76" s="7">
        <f t="shared" si="6"/>
        <v>1.363766278549237E-7</v>
      </c>
      <c r="F76" s="7">
        <f t="shared" si="8"/>
        <v>13.637662785492369</v>
      </c>
      <c r="G76" s="4">
        <v>1E-8</v>
      </c>
      <c r="I76">
        <v>2.4710000000000001</v>
      </c>
      <c r="J76">
        <v>3.5110000000000001</v>
      </c>
    </row>
    <row r="77" spans="2:10" x14ac:dyDescent="0.25">
      <c r="B77">
        <v>1969</v>
      </c>
      <c r="C77" t="s">
        <v>95</v>
      </c>
      <c r="D77">
        <f t="shared" si="7"/>
        <v>1.9049934383089093</v>
      </c>
      <c r="E77" s="7">
        <f t="shared" si="6"/>
        <v>2.4355278243995946E-7</v>
      </c>
      <c r="F77" s="7">
        <f t="shared" si="8"/>
        <v>24.355278243995944</v>
      </c>
      <c r="G77" s="4">
        <v>1E-8</v>
      </c>
      <c r="I77">
        <v>3.629</v>
      </c>
      <c r="J77">
        <v>3.5230000000000001</v>
      </c>
    </row>
    <row r="78" spans="2:10" x14ac:dyDescent="0.25">
      <c r="B78">
        <v>1969</v>
      </c>
      <c r="C78" t="s">
        <v>95</v>
      </c>
      <c r="D78">
        <f t="shared" si="7"/>
        <v>1.9844394674567425</v>
      </c>
      <c r="E78" s="7">
        <f t="shared" si="6"/>
        <v>2.7617229749132997E-7</v>
      </c>
      <c r="F78" s="7">
        <f t="shared" si="8"/>
        <v>27.617229749132996</v>
      </c>
      <c r="G78" s="4">
        <v>1E-8</v>
      </c>
      <c r="I78">
        <v>3.9380000000000002</v>
      </c>
      <c r="J78">
        <v>3.5339999999999998</v>
      </c>
    </row>
    <row r="79" spans="2:10" x14ac:dyDescent="0.25">
      <c r="B79">
        <v>1969</v>
      </c>
      <c r="C79" t="s">
        <v>95</v>
      </c>
      <c r="D79">
        <f t="shared" si="7"/>
        <v>2.2746428291052641</v>
      </c>
      <c r="E79" s="7">
        <f t="shared" si="6"/>
        <v>4.0720746912355604E-7</v>
      </c>
      <c r="F79" s="7">
        <f t="shared" si="8"/>
        <v>40.720746912355601</v>
      </c>
      <c r="G79" s="4">
        <v>1E-8</v>
      </c>
      <c r="I79">
        <v>5.1740000000000004</v>
      </c>
      <c r="J79">
        <v>3.46</v>
      </c>
    </row>
    <row r="80" spans="2:10" x14ac:dyDescent="0.25">
      <c r="B80">
        <v>1969</v>
      </c>
      <c r="C80" t="s">
        <v>95</v>
      </c>
      <c r="D80">
        <f t="shared" si="7"/>
        <v>2.3415806627148252</v>
      </c>
      <c r="E80" s="7">
        <f t="shared" si="6"/>
        <v>4.5231398103623167E-7</v>
      </c>
      <c r="F80" s="7">
        <f t="shared" si="8"/>
        <v>45.231398103623164</v>
      </c>
      <c r="G80" s="4">
        <v>1E-8</v>
      </c>
      <c r="I80">
        <v>5.4829999999999997</v>
      </c>
      <c r="J80">
        <v>3.5230000000000001</v>
      </c>
    </row>
    <row r="81" spans="2:10" x14ac:dyDescent="0.25">
      <c r="B81">
        <v>1969</v>
      </c>
      <c r="C81" t="s">
        <v>95</v>
      </c>
      <c r="D81">
        <f t="shared" si="7"/>
        <v>2.6797387932408636</v>
      </c>
      <c r="E81" s="7">
        <f t="shared" si="6"/>
        <v>6.8082456722341222E-7</v>
      </c>
      <c r="F81" s="7">
        <f t="shared" si="8"/>
        <v>68.08245672234122</v>
      </c>
      <c r="G81" s="4">
        <v>1E-8</v>
      </c>
      <c r="I81">
        <v>7.181</v>
      </c>
      <c r="J81">
        <v>3.5379999999999998</v>
      </c>
    </row>
    <row r="82" spans="2:10" x14ac:dyDescent="0.25">
      <c r="B82">
        <v>1969</v>
      </c>
      <c r="C82" t="s">
        <v>95</v>
      </c>
      <c r="D82">
        <f t="shared" si="7"/>
        <v>2.8609439001839934</v>
      </c>
      <c r="E82" s="7">
        <f t="shared" si="6"/>
        <v>8.4675242175989642E-7</v>
      </c>
      <c r="F82" s="7">
        <f t="shared" si="8"/>
        <v>84.675242175989638</v>
      </c>
      <c r="G82" s="4">
        <v>1E-8</v>
      </c>
      <c r="I82">
        <v>8.1850000000000005</v>
      </c>
      <c r="J82">
        <v>3.6160000000000001</v>
      </c>
    </row>
    <row r="83" spans="2:10" x14ac:dyDescent="0.25">
      <c r="B83">
        <v>1969</v>
      </c>
      <c r="C83" t="s">
        <v>95</v>
      </c>
      <c r="D83">
        <f t="shared" si="7"/>
        <v>3.0943496893531601</v>
      </c>
      <c r="E83" s="7">
        <f t="shared" si="6"/>
        <v>1.0841030929026126E-6</v>
      </c>
      <c r="F83" s="7">
        <f t="shared" si="8"/>
        <v>108.41030929026125</v>
      </c>
      <c r="G83" s="4">
        <v>1E-8</v>
      </c>
      <c r="I83">
        <v>9.5749999999999993</v>
      </c>
      <c r="J83">
        <v>3.6589999999999998</v>
      </c>
    </row>
    <row r="84" spans="2:10" x14ac:dyDescent="0.25">
      <c r="B84">
        <v>1969</v>
      </c>
      <c r="C84" t="s">
        <v>95</v>
      </c>
      <c r="D84">
        <f t="shared" si="7"/>
        <v>3.4484779251142088</v>
      </c>
      <c r="E84" s="7">
        <f t="shared" si="6"/>
        <v>1.5050412911163149E-6</v>
      </c>
      <c r="F84" s="7">
        <f t="shared" si="8"/>
        <v>150.5041291116315</v>
      </c>
      <c r="G84" s="4">
        <v>1E-8</v>
      </c>
      <c r="I84">
        <v>11.891999999999999</v>
      </c>
      <c r="J84">
        <v>3.67</v>
      </c>
    </row>
    <row r="85" spans="2:10" x14ac:dyDescent="0.25">
      <c r="B85">
        <v>1969</v>
      </c>
      <c r="C85" t="s">
        <v>95</v>
      </c>
      <c r="D85">
        <f t="shared" si="7"/>
        <v>3.5478162297390772</v>
      </c>
      <c r="E85" s="7">
        <f t="shared" si="6"/>
        <v>1.6598770083880866E-6</v>
      </c>
      <c r="F85" s="7">
        <f t="shared" si="8"/>
        <v>165.98770083880865</v>
      </c>
      <c r="G85" s="4">
        <v>1E-8</v>
      </c>
      <c r="I85">
        <v>12.587</v>
      </c>
      <c r="J85">
        <v>3.7170000000000001</v>
      </c>
    </row>
    <row r="86" spans="2:10" x14ac:dyDescent="0.25">
      <c r="B86">
        <v>1969</v>
      </c>
      <c r="C86" t="s">
        <v>95</v>
      </c>
      <c r="D86">
        <f t="shared" si="7"/>
        <v>3.8101181084055646</v>
      </c>
      <c r="E86" s="7">
        <f t="shared" si="6"/>
        <v>2.090221002267754E-6</v>
      </c>
      <c r="F86" s="7">
        <f t="shared" si="8"/>
        <v>209.02210022677539</v>
      </c>
      <c r="G86" s="4">
        <v>1E-8</v>
      </c>
      <c r="I86">
        <v>14.516999999999999</v>
      </c>
      <c r="J86">
        <v>3.7789999999999999</v>
      </c>
    </row>
    <row r="87" spans="2:10" x14ac:dyDescent="0.25">
      <c r="B87">
        <v>1969</v>
      </c>
      <c r="C87" t="s">
        <v>95</v>
      </c>
      <c r="D87">
        <f t="shared" si="7"/>
        <v>4.0173374267044082</v>
      </c>
      <c r="E87" s="7">
        <f t="shared" si="6"/>
        <v>2.4806180419938235E-6</v>
      </c>
      <c r="F87" s="7">
        <f t="shared" si="8"/>
        <v>248.06180419938235</v>
      </c>
      <c r="G87" s="4">
        <v>1E-8</v>
      </c>
      <c r="I87">
        <v>16.138999999999999</v>
      </c>
      <c r="J87">
        <v>3.8260000000000001</v>
      </c>
    </row>
    <row r="88" spans="2:10" x14ac:dyDescent="0.25">
      <c r="B88">
        <v>1969</v>
      </c>
      <c r="C88" t="s">
        <v>95</v>
      </c>
      <c r="D88">
        <f t="shared" si="7"/>
        <v>4.5065507874648434</v>
      </c>
      <c r="E88" s="7">
        <f t="shared" si="6"/>
        <v>3.5977903551445304E-6</v>
      </c>
      <c r="F88" s="7">
        <f t="shared" si="8"/>
        <v>359.77903551445303</v>
      </c>
      <c r="G88" s="4">
        <v>1E-8</v>
      </c>
      <c r="I88">
        <v>20.309000000000001</v>
      </c>
      <c r="J88">
        <v>3.931</v>
      </c>
    </row>
    <row r="89" spans="2:10" x14ac:dyDescent="0.25">
      <c r="B89">
        <v>1969</v>
      </c>
      <c r="C89" t="s">
        <v>95</v>
      </c>
      <c r="D89">
        <f t="shared" si="7"/>
        <v>5.048068937722622</v>
      </c>
      <c r="E89" s="7">
        <f t="shared" si="6"/>
        <v>5.2871015644134079E-6</v>
      </c>
      <c r="F89" s="7">
        <f t="shared" si="8"/>
        <v>528.71015644134081</v>
      </c>
      <c r="G89" s="4">
        <v>1E-8</v>
      </c>
      <c r="I89">
        <v>25.483000000000001</v>
      </c>
      <c r="J89">
        <v>4.1100000000000003</v>
      </c>
    </row>
    <row r="90" spans="2:10" x14ac:dyDescent="0.25">
      <c r="B90">
        <v>1969</v>
      </c>
      <c r="C90" t="s">
        <v>95</v>
      </c>
      <c r="D90">
        <f t="shared" si="7"/>
        <v>5.694910008068609</v>
      </c>
      <c r="E90" s="7">
        <f t="shared" si="6"/>
        <v>7.9419848194122895E-6</v>
      </c>
      <c r="F90" s="7">
        <f t="shared" si="8"/>
        <v>794.19848194122892</v>
      </c>
      <c r="G90" s="4">
        <v>1E-8</v>
      </c>
      <c r="I90">
        <v>32.432000000000002</v>
      </c>
      <c r="J90">
        <v>4.3</v>
      </c>
    </row>
    <row r="91" spans="2:10" x14ac:dyDescent="0.25">
      <c r="B91">
        <v>1969</v>
      </c>
      <c r="C91" t="s">
        <v>95</v>
      </c>
      <c r="D91">
        <f t="shared" si="7"/>
        <v>6.4094461539200092</v>
      </c>
      <c r="E91" s="7">
        <f>F91*G91</f>
        <v>1.181456074574506E-5</v>
      </c>
      <c r="F91" s="7">
        <f t="shared" si="8"/>
        <v>1181.4560745745059</v>
      </c>
      <c r="G91" s="4">
        <v>1E-8</v>
      </c>
      <c r="I91">
        <v>41.081000000000003</v>
      </c>
      <c r="J91">
        <v>4.4870000000000001</v>
      </c>
    </row>
    <row r="92" spans="2:10" x14ac:dyDescent="0.25">
      <c r="B92">
        <v>1966</v>
      </c>
      <c r="C92" t="s">
        <v>77</v>
      </c>
      <c r="D92">
        <v>15</v>
      </c>
      <c r="E92" s="7">
        <f>F92*G92</f>
        <v>3.9600000000000003E-4</v>
      </c>
      <c r="F92">
        <v>3.96</v>
      </c>
      <c r="G92" s="4">
        <v>1E-4</v>
      </c>
    </row>
    <row r="93" spans="2:10" x14ac:dyDescent="0.25">
      <c r="B93">
        <v>1966</v>
      </c>
      <c r="C93" t="s">
        <v>77</v>
      </c>
      <c r="D93">
        <v>17</v>
      </c>
      <c r="E93" s="7">
        <f t="shared" ref="E93:E113" si="9">F93*G93</f>
        <v>5.0700000000000007E-4</v>
      </c>
      <c r="F93">
        <v>5.07</v>
      </c>
      <c r="G93" s="4">
        <v>1E-4</v>
      </c>
    </row>
    <row r="94" spans="2:10" x14ac:dyDescent="0.25">
      <c r="B94">
        <v>1966</v>
      </c>
      <c r="C94" t="s">
        <v>77</v>
      </c>
      <c r="D94">
        <v>20</v>
      </c>
      <c r="E94" s="7">
        <f t="shared" si="9"/>
        <v>6.4100000000000008E-4</v>
      </c>
      <c r="F94">
        <v>6.41</v>
      </c>
      <c r="G94" s="4">
        <v>1E-4</v>
      </c>
    </row>
    <row r="95" spans="2:10" x14ac:dyDescent="0.25">
      <c r="B95">
        <v>1966</v>
      </c>
      <c r="C95" t="s">
        <v>77</v>
      </c>
      <c r="D95">
        <v>25</v>
      </c>
      <c r="E95" s="7">
        <f t="shared" si="9"/>
        <v>7.7000000000000007E-4</v>
      </c>
      <c r="F95">
        <v>7.7</v>
      </c>
      <c r="G95" s="4">
        <v>1E-4</v>
      </c>
    </row>
    <row r="96" spans="2:10" x14ac:dyDescent="0.25">
      <c r="B96">
        <v>1966</v>
      </c>
      <c r="C96" t="s">
        <v>77</v>
      </c>
      <c r="D96">
        <v>30</v>
      </c>
      <c r="E96" s="7">
        <f t="shared" si="9"/>
        <v>8.7699999999999996E-4</v>
      </c>
      <c r="F96">
        <v>8.77</v>
      </c>
      <c r="G96" s="4">
        <v>1E-4</v>
      </c>
    </row>
    <row r="97" spans="1:7" x14ac:dyDescent="0.25">
      <c r="B97">
        <v>1966</v>
      </c>
      <c r="C97" t="s">
        <v>77</v>
      </c>
      <c r="D97">
        <v>35</v>
      </c>
      <c r="E97" s="7">
        <f t="shared" si="9"/>
        <v>9.8000000000000019E-4</v>
      </c>
      <c r="F97">
        <v>9.8000000000000007</v>
      </c>
      <c r="G97" s="4">
        <v>1E-4</v>
      </c>
    </row>
    <row r="98" spans="1:7" x14ac:dyDescent="0.25">
      <c r="B98">
        <v>1966</v>
      </c>
      <c r="C98" t="s">
        <v>77</v>
      </c>
      <c r="D98">
        <v>40</v>
      </c>
      <c r="E98" s="7">
        <f t="shared" si="9"/>
        <v>1.0800000000000002E-3</v>
      </c>
      <c r="F98">
        <v>10.8</v>
      </c>
      <c r="G98" s="4">
        <v>1E-4</v>
      </c>
    </row>
    <row r="99" spans="1:7" x14ac:dyDescent="0.25">
      <c r="B99">
        <v>1966</v>
      </c>
      <c r="C99" t="s">
        <v>77</v>
      </c>
      <c r="D99">
        <v>45</v>
      </c>
      <c r="E99" s="7">
        <f t="shared" si="9"/>
        <v>1.176E-3</v>
      </c>
      <c r="F99">
        <v>11.76</v>
      </c>
      <c r="G99" s="4">
        <v>1E-4</v>
      </c>
    </row>
    <row r="100" spans="1:7" x14ac:dyDescent="0.25">
      <c r="A100" t="s">
        <v>146</v>
      </c>
      <c r="B100">
        <v>1972</v>
      </c>
      <c r="C100" t="s">
        <v>145</v>
      </c>
      <c r="D100">
        <v>4</v>
      </c>
      <c r="E100" s="7" t="e">
        <f t="shared" si="9"/>
        <v>#VALUE!</v>
      </c>
      <c r="F100">
        <v>0.3</v>
      </c>
      <c r="G100" t="s">
        <v>186</v>
      </c>
    </row>
    <row r="101" spans="1:7" x14ac:dyDescent="0.25">
      <c r="B101">
        <v>1972</v>
      </c>
      <c r="C101" t="s">
        <v>145</v>
      </c>
      <c r="D101">
        <v>6</v>
      </c>
      <c r="E101" s="7">
        <f t="shared" si="9"/>
        <v>2.4000000000000001E-5</v>
      </c>
      <c r="F101">
        <v>2.4</v>
      </c>
      <c r="G101">
        <f t="shared" ref="G101:G113" si="10">0.00001</f>
        <v>1.0000000000000001E-5</v>
      </c>
    </row>
    <row r="102" spans="1:7" x14ac:dyDescent="0.25">
      <c r="B102">
        <v>1972</v>
      </c>
      <c r="C102" t="s">
        <v>145</v>
      </c>
      <c r="D102">
        <v>8</v>
      </c>
      <c r="E102" s="7">
        <f t="shared" si="9"/>
        <v>7.2000000000000002E-5</v>
      </c>
      <c r="F102">
        <v>7.2</v>
      </c>
      <c r="G102">
        <f t="shared" si="10"/>
        <v>1.0000000000000001E-5</v>
      </c>
    </row>
    <row r="103" spans="1:7" x14ac:dyDescent="0.25">
      <c r="B103">
        <v>1972</v>
      </c>
      <c r="C103" t="s">
        <v>145</v>
      </c>
      <c r="D103">
        <v>10</v>
      </c>
      <c r="E103" s="7">
        <f t="shared" si="9"/>
        <v>1.3800000000000002E-4</v>
      </c>
      <c r="F103">
        <v>13.8</v>
      </c>
      <c r="G103">
        <f t="shared" si="10"/>
        <v>1.0000000000000001E-5</v>
      </c>
    </row>
    <row r="104" spans="1:7" x14ac:dyDescent="0.25">
      <c r="B104">
        <v>1972</v>
      </c>
      <c r="C104" t="s">
        <v>145</v>
      </c>
      <c r="D104">
        <v>15</v>
      </c>
      <c r="E104" s="7">
        <f t="shared" si="9"/>
        <v>3.48E-4</v>
      </c>
      <c r="F104">
        <v>34.799999999999997</v>
      </c>
      <c r="G104">
        <f t="shared" si="10"/>
        <v>1.0000000000000001E-5</v>
      </c>
    </row>
    <row r="105" spans="1:7" x14ac:dyDescent="0.25">
      <c r="B105">
        <v>1972</v>
      </c>
      <c r="C105" t="s">
        <v>145</v>
      </c>
      <c r="D105">
        <v>20</v>
      </c>
      <c r="E105" s="7">
        <f t="shared" si="9"/>
        <v>5.5500000000000005E-4</v>
      </c>
      <c r="F105">
        <v>55.5</v>
      </c>
      <c r="G105">
        <f t="shared" si="10"/>
        <v>1.0000000000000001E-5</v>
      </c>
    </row>
    <row r="106" spans="1:7" x14ac:dyDescent="0.25">
      <c r="B106">
        <v>1972</v>
      </c>
      <c r="C106" t="s">
        <v>145</v>
      </c>
      <c r="D106">
        <v>25</v>
      </c>
      <c r="E106" s="7">
        <f t="shared" si="9"/>
        <v>7.1400000000000012E-4</v>
      </c>
      <c r="F106">
        <v>71.400000000000006</v>
      </c>
      <c r="G106">
        <f t="shared" si="10"/>
        <v>1.0000000000000001E-5</v>
      </c>
    </row>
    <row r="107" spans="1:7" x14ac:dyDescent="0.25">
      <c r="B107">
        <v>1972</v>
      </c>
      <c r="C107" t="s">
        <v>145</v>
      </c>
      <c r="D107">
        <v>30</v>
      </c>
      <c r="E107" s="7">
        <f t="shared" si="9"/>
        <v>8.5400000000000016E-4</v>
      </c>
      <c r="F107">
        <v>85.4</v>
      </c>
      <c r="G107">
        <f t="shared" si="10"/>
        <v>1.0000000000000001E-5</v>
      </c>
    </row>
    <row r="108" spans="1:7" x14ac:dyDescent="0.25">
      <c r="B108">
        <v>1972</v>
      </c>
      <c r="C108" t="s">
        <v>145</v>
      </c>
      <c r="D108">
        <v>35</v>
      </c>
      <c r="E108" s="7">
        <f t="shared" si="9"/>
        <v>9.6900000000000013E-4</v>
      </c>
      <c r="F108">
        <v>96.9</v>
      </c>
      <c r="G108">
        <f t="shared" si="10"/>
        <v>1.0000000000000001E-5</v>
      </c>
    </row>
    <row r="109" spans="1:7" x14ac:dyDescent="0.25">
      <c r="B109">
        <v>1972</v>
      </c>
      <c r="C109" t="s">
        <v>145</v>
      </c>
      <c r="D109">
        <v>40</v>
      </c>
      <c r="E109" s="7">
        <f t="shared" si="9"/>
        <v>1.0680000000000002E-3</v>
      </c>
      <c r="F109">
        <v>106.8</v>
      </c>
      <c r="G109">
        <f t="shared" si="10"/>
        <v>1.0000000000000001E-5</v>
      </c>
    </row>
    <row r="110" spans="1:7" x14ac:dyDescent="0.25">
      <c r="B110">
        <v>1972</v>
      </c>
      <c r="C110" t="s">
        <v>145</v>
      </c>
      <c r="D110">
        <v>50</v>
      </c>
      <c r="E110" s="7">
        <f t="shared" si="9"/>
        <v>1.2540000000000001E-3</v>
      </c>
      <c r="F110">
        <v>125.4</v>
      </c>
      <c r="G110">
        <f t="shared" si="10"/>
        <v>1.0000000000000001E-5</v>
      </c>
    </row>
    <row r="111" spans="1:7" x14ac:dyDescent="0.25">
      <c r="B111">
        <v>1972</v>
      </c>
      <c r="C111" t="s">
        <v>145</v>
      </c>
      <c r="D111">
        <v>60</v>
      </c>
      <c r="E111" s="7">
        <f t="shared" si="9"/>
        <v>1.4500000000000001E-3</v>
      </c>
      <c r="F111">
        <v>145</v>
      </c>
      <c r="G111">
        <f t="shared" si="10"/>
        <v>1.0000000000000001E-5</v>
      </c>
    </row>
    <row r="112" spans="1:7" x14ac:dyDescent="0.25">
      <c r="B112">
        <v>1972</v>
      </c>
      <c r="C112" t="s">
        <v>145</v>
      </c>
      <c r="D112">
        <v>70</v>
      </c>
      <c r="E112" s="7">
        <f t="shared" si="9"/>
        <v>1.6990000000000002E-3</v>
      </c>
      <c r="F112">
        <v>169.9</v>
      </c>
      <c r="G112">
        <f t="shared" si="10"/>
        <v>1.0000000000000001E-5</v>
      </c>
    </row>
    <row r="113" spans="2:10" x14ac:dyDescent="0.25">
      <c r="B113">
        <v>1972</v>
      </c>
      <c r="C113" t="s">
        <v>145</v>
      </c>
      <c r="D113">
        <v>80</v>
      </c>
      <c r="E113" s="7">
        <f t="shared" si="9"/>
        <v>2.0310000000000003E-3</v>
      </c>
      <c r="F113">
        <v>203.1</v>
      </c>
      <c r="G113">
        <f t="shared" si="10"/>
        <v>1.0000000000000001E-5</v>
      </c>
      <c r="I113" t="s">
        <v>158</v>
      </c>
      <c r="J113" t="s">
        <v>159</v>
      </c>
    </row>
    <row r="114" spans="2:10" x14ac:dyDescent="0.25">
      <c r="B114">
        <v>1968</v>
      </c>
      <c r="C114" t="s">
        <v>157</v>
      </c>
      <c r="D114">
        <f>I114*165*10^(-16)*10^(-7)/(1.380649*10^-23)</f>
        <v>23.901802702931732</v>
      </c>
      <c r="E114" s="7">
        <f>J114*(1.380649*10^-23)/(165*10^-16*10^-7)</f>
        <v>7.4471370303030306E-4</v>
      </c>
      <c r="I114">
        <v>0.2</v>
      </c>
      <c r="J114">
        <v>8.8999999999999996E-2</v>
      </c>
    </row>
    <row r="115" spans="2:10" x14ac:dyDescent="0.25">
      <c r="B115">
        <v>1968</v>
      </c>
      <c r="C115" t="s">
        <v>157</v>
      </c>
      <c r="D115">
        <f t="shared" ref="D115:D121" si="11">I115*165*10^(-16)*10^(-7)/(1.380649*10^-23)</f>
        <v>35.852704054397599</v>
      </c>
      <c r="E115" s="7">
        <f t="shared" ref="E115:E121" si="12">J115*(1.380649*10^-23)/(165*10^-16*10^-7)</f>
        <v>9.95740793939394E-4</v>
      </c>
      <c r="I115">
        <v>0.3</v>
      </c>
      <c r="J115">
        <v>0.11899999999999999</v>
      </c>
    </row>
    <row r="116" spans="2:10" x14ac:dyDescent="0.25">
      <c r="B116">
        <v>1968</v>
      </c>
      <c r="C116" t="s">
        <v>157</v>
      </c>
      <c r="D116">
        <f t="shared" si="11"/>
        <v>47.803605405863465</v>
      </c>
      <c r="E116" s="7">
        <f t="shared" si="12"/>
        <v>1.2216651757575758E-3</v>
      </c>
      <c r="I116">
        <v>0.4</v>
      </c>
      <c r="J116">
        <v>0.14599999999999999</v>
      </c>
    </row>
    <row r="117" spans="2:10" x14ac:dyDescent="0.25">
      <c r="B117">
        <v>1968</v>
      </c>
      <c r="C117" t="s">
        <v>157</v>
      </c>
      <c r="D117">
        <f t="shared" si="11"/>
        <v>59.754506757329331</v>
      </c>
      <c r="E117" s="7">
        <f t="shared" si="12"/>
        <v>1.4475895575757577E-3</v>
      </c>
      <c r="I117">
        <v>0.5</v>
      </c>
      <c r="J117">
        <v>0.17299999999999999</v>
      </c>
    </row>
    <row r="118" spans="2:10" x14ac:dyDescent="0.25">
      <c r="B118">
        <v>1968</v>
      </c>
      <c r="C118" t="s">
        <v>157</v>
      </c>
      <c r="D118">
        <f t="shared" si="11"/>
        <v>65.729957433062282</v>
      </c>
      <c r="E118" s="7">
        <f t="shared" si="12"/>
        <v>1.5814706727272729E-3</v>
      </c>
      <c r="I118">
        <v>0.55000000000000004</v>
      </c>
      <c r="J118">
        <v>0.189</v>
      </c>
    </row>
    <row r="119" spans="2:10" x14ac:dyDescent="0.25">
      <c r="B119">
        <v>1968</v>
      </c>
      <c r="C119" t="s">
        <v>157</v>
      </c>
      <c r="D119">
        <f t="shared" si="11"/>
        <v>71.705408108795197</v>
      </c>
      <c r="E119" s="7">
        <f t="shared" si="12"/>
        <v>1.7571896363636366E-3</v>
      </c>
      <c r="I119">
        <v>0.6</v>
      </c>
      <c r="J119">
        <v>0.21</v>
      </c>
    </row>
    <row r="120" spans="2:10" x14ac:dyDescent="0.25">
      <c r="B120">
        <v>1968</v>
      </c>
      <c r="C120" t="s">
        <v>157</v>
      </c>
      <c r="D120">
        <f t="shared" si="11"/>
        <v>77.680858784528141</v>
      </c>
      <c r="E120" s="7">
        <f t="shared" si="12"/>
        <v>1.9580113090909095E-3</v>
      </c>
      <c r="I120">
        <v>0.65</v>
      </c>
      <c r="J120">
        <v>0.23400000000000001</v>
      </c>
    </row>
    <row r="121" spans="2:10" x14ac:dyDescent="0.25">
      <c r="B121">
        <v>1968</v>
      </c>
      <c r="C121" t="s">
        <v>157</v>
      </c>
      <c r="D121">
        <f t="shared" si="11"/>
        <v>82.46121932511447</v>
      </c>
      <c r="E121" s="7">
        <f t="shared" si="12"/>
        <v>2.1253627030303032E-3</v>
      </c>
      <c r="I121">
        <v>0.69</v>
      </c>
      <c r="J121">
        <v>0.254</v>
      </c>
    </row>
    <row r="122" spans="2:10" x14ac:dyDescent="0.25">
      <c r="B122">
        <v>1984</v>
      </c>
      <c r="C122" t="s">
        <v>163</v>
      </c>
      <c r="D122">
        <v>60</v>
      </c>
    </row>
    <row r="123" spans="2:10" x14ac:dyDescent="0.25">
      <c r="B123">
        <v>1984</v>
      </c>
      <c r="C123" t="s">
        <v>163</v>
      </c>
      <c r="D123">
        <v>65</v>
      </c>
      <c r="E123" s="7">
        <f t="shared" ref="E123:E127" si="13">F123*G123</f>
        <v>1.6000000000000001E-3</v>
      </c>
      <c r="F123">
        <v>16</v>
      </c>
      <c r="G123" s="4">
        <v>1E-4</v>
      </c>
    </row>
    <row r="124" spans="2:10" x14ac:dyDescent="0.25">
      <c r="B124">
        <v>1984</v>
      </c>
      <c r="C124" t="s">
        <v>163</v>
      </c>
      <c r="D124">
        <v>70</v>
      </c>
      <c r="E124" s="7">
        <f t="shared" si="13"/>
        <v>1.9E-3</v>
      </c>
      <c r="F124">
        <v>19</v>
      </c>
      <c r="G124" s="4">
        <v>1E-4</v>
      </c>
    </row>
    <row r="125" spans="2:10" x14ac:dyDescent="0.25">
      <c r="B125">
        <v>1984</v>
      </c>
      <c r="C125" t="s">
        <v>163</v>
      </c>
      <c r="D125">
        <v>75</v>
      </c>
      <c r="E125" s="7">
        <f t="shared" si="13"/>
        <v>2.3E-3</v>
      </c>
      <c r="F125">
        <v>23</v>
      </c>
      <c r="G125" s="4">
        <v>1E-4</v>
      </c>
    </row>
    <row r="126" spans="2:10" x14ac:dyDescent="0.25">
      <c r="B126">
        <v>1984</v>
      </c>
      <c r="C126" t="s">
        <v>163</v>
      </c>
      <c r="D126">
        <v>80</v>
      </c>
      <c r="E126" s="7">
        <f t="shared" si="13"/>
        <v>2.8E-3</v>
      </c>
      <c r="F126">
        <v>28</v>
      </c>
      <c r="G126" s="4">
        <v>1E-4</v>
      </c>
    </row>
    <row r="127" spans="2:10" x14ac:dyDescent="0.25">
      <c r="B127">
        <v>1984</v>
      </c>
      <c r="C127" t="s">
        <v>163</v>
      </c>
      <c r="D127">
        <v>82</v>
      </c>
      <c r="E127" s="7">
        <f t="shared" si="13"/>
        <v>3.1000000000000003E-3</v>
      </c>
      <c r="F127">
        <v>31</v>
      </c>
      <c r="G127" s="4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0647-23BA-4C05-BEAB-BC8A0133EA6C}">
  <sheetPr codeName="Sheet4"/>
  <dimension ref="B1:AC135"/>
  <sheetViews>
    <sheetView topLeftCell="A21" zoomScaleNormal="100" workbookViewId="0">
      <selection activeCell="F38" sqref="F38"/>
    </sheetView>
  </sheetViews>
  <sheetFormatPr defaultRowHeight="15" x14ac:dyDescent="0.25"/>
  <cols>
    <col min="6" max="6" width="8.85546875" style="4"/>
    <col min="8" max="9" width="8.85546875"/>
  </cols>
  <sheetData>
    <row r="1" spans="3:22" x14ac:dyDescent="0.25">
      <c r="C1" t="s">
        <v>117</v>
      </c>
      <c r="F1" s="4" t="s">
        <v>82</v>
      </c>
    </row>
    <row r="3" spans="3:22" x14ac:dyDescent="0.25">
      <c r="C3" t="s">
        <v>0</v>
      </c>
      <c r="D3" t="s">
        <v>1</v>
      </c>
      <c r="E3" t="s">
        <v>2</v>
      </c>
      <c r="F3" s="4" t="s">
        <v>74</v>
      </c>
      <c r="G3" t="s">
        <v>74</v>
      </c>
      <c r="I3" t="s">
        <v>37</v>
      </c>
      <c r="J3" t="s">
        <v>38</v>
      </c>
      <c r="L3" t="s">
        <v>105</v>
      </c>
      <c r="Q3" t="s">
        <v>0</v>
      </c>
      <c r="R3" t="s">
        <v>1</v>
      </c>
      <c r="S3" t="s">
        <v>2</v>
      </c>
      <c r="T3" s="4" t="s">
        <v>89</v>
      </c>
      <c r="U3" t="s">
        <v>106</v>
      </c>
    </row>
    <row r="4" spans="3:22" ht="17.25" x14ac:dyDescent="0.25">
      <c r="E4" t="s">
        <v>3</v>
      </c>
      <c r="F4" s="4" t="s">
        <v>75</v>
      </c>
      <c r="G4" t="s">
        <v>76</v>
      </c>
      <c r="L4" t="s">
        <v>104</v>
      </c>
      <c r="S4" t="s">
        <v>3</v>
      </c>
      <c r="T4" s="4" t="s">
        <v>75</v>
      </c>
      <c r="U4" t="s">
        <v>104</v>
      </c>
      <c r="V4" t="s">
        <v>114</v>
      </c>
    </row>
    <row r="5" spans="3:22" x14ac:dyDescent="0.25">
      <c r="C5">
        <v>1955</v>
      </c>
      <c r="D5" t="s">
        <v>72</v>
      </c>
      <c r="Q5">
        <v>1967</v>
      </c>
      <c r="R5" t="s">
        <v>77</v>
      </c>
      <c r="S5">
        <v>0</v>
      </c>
      <c r="T5">
        <f>U5*10^(-4)</f>
        <v>3.6800000000000005E-4</v>
      </c>
      <c r="U5">
        <v>3.68</v>
      </c>
    </row>
    <row r="6" spans="3:22" x14ac:dyDescent="0.25">
      <c r="C6">
        <v>1955</v>
      </c>
      <c r="D6" t="s">
        <v>72</v>
      </c>
      <c r="E6">
        <v>65</v>
      </c>
      <c r="F6" s="4">
        <f>G6*10^-5</f>
        <v>5.5000000000000002E-5</v>
      </c>
      <c r="G6">
        <v>5.5</v>
      </c>
      <c r="I6">
        <v>200</v>
      </c>
      <c r="J6">
        <f>0.0980665*I6</f>
        <v>19.613299999999999</v>
      </c>
      <c r="Q6">
        <v>1967</v>
      </c>
      <c r="R6" t="s">
        <v>77</v>
      </c>
      <c r="S6">
        <v>15</v>
      </c>
      <c r="T6">
        <f t="shared" ref="T6:T41" si="0">U6*10^(-4)</f>
        <v>3.7000000000000005E-4</v>
      </c>
      <c r="U6">
        <v>3.7</v>
      </c>
    </row>
    <row r="7" spans="3:22" x14ac:dyDescent="0.25">
      <c r="C7">
        <v>1955</v>
      </c>
      <c r="D7" t="s">
        <v>72</v>
      </c>
      <c r="E7">
        <v>65</v>
      </c>
      <c r="F7" s="4">
        <f t="shared" ref="F7:F20" si="1">G7*10^-5</f>
        <v>5.0000000000000002E-5</v>
      </c>
      <c r="G7">
        <v>5</v>
      </c>
      <c r="I7">
        <v>400</v>
      </c>
      <c r="J7">
        <f t="shared" ref="J7:J12" si="2">0.0980665*I7</f>
        <v>39.226599999999998</v>
      </c>
      <c r="Q7">
        <v>1967</v>
      </c>
      <c r="R7" t="s">
        <v>77</v>
      </c>
      <c r="S7">
        <v>20</v>
      </c>
      <c r="T7">
        <f t="shared" si="0"/>
        <v>3.7300000000000001E-4</v>
      </c>
      <c r="U7">
        <v>3.73</v>
      </c>
    </row>
    <row r="8" spans="3:22" x14ac:dyDescent="0.25">
      <c r="C8">
        <v>1955</v>
      </c>
      <c r="D8" t="s">
        <v>72</v>
      </c>
      <c r="E8">
        <v>65</v>
      </c>
      <c r="F8" s="4">
        <f t="shared" si="1"/>
        <v>4.5000000000000003E-5</v>
      </c>
      <c r="G8">
        <v>4.5</v>
      </c>
      <c r="I8">
        <v>600</v>
      </c>
      <c r="J8">
        <f t="shared" si="2"/>
        <v>58.8399</v>
      </c>
      <c r="Q8">
        <v>1967</v>
      </c>
      <c r="R8" t="s">
        <v>77</v>
      </c>
      <c r="S8">
        <v>25</v>
      </c>
      <c r="T8">
        <f t="shared" si="0"/>
        <v>3.77E-4</v>
      </c>
      <c r="U8">
        <v>3.77</v>
      </c>
    </row>
    <row r="9" spans="3:22" x14ac:dyDescent="0.25">
      <c r="C9">
        <v>1955</v>
      </c>
      <c r="D9" t="s">
        <v>72</v>
      </c>
      <c r="E9">
        <v>65</v>
      </c>
      <c r="F9" s="4">
        <f t="shared" si="1"/>
        <v>3.8000000000000002E-5</v>
      </c>
      <c r="G9">
        <v>3.8</v>
      </c>
      <c r="I9">
        <v>1000</v>
      </c>
      <c r="J9">
        <f t="shared" si="2"/>
        <v>98.066500000000005</v>
      </c>
      <c r="Q9">
        <v>1967</v>
      </c>
      <c r="R9" t="s">
        <v>77</v>
      </c>
      <c r="S9">
        <v>30</v>
      </c>
      <c r="T9">
        <f t="shared" si="0"/>
        <v>3.8400000000000001E-4</v>
      </c>
      <c r="U9">
        <v>3.84</v>
      </c>
    </row>
    <row r="10" spans="3:22" x14ac:dyDescent="0.25">
      <c r="C10">
        <v>1955</v>
      </c>
      <c r="D10" t="s">
        <v>72</v>
      </c>
      <c r="E10">
        <v>65</v>
      </c>
      <c r="F10" s="4">
        <f t="shared" si="1"/>
        <v>2.8E-5</v>
      </c>
      <c r="G10">
        <v>2.8</v>
      </c>
      <c r="I10">
        <v>2000</v>
      </c>
      <c r="J10">
        <f t="shared" si="2"/>
        <v>196.13300000000001</v>
      </c>
      <c r="Q10">
        <v>1967</v>
      </c>
      <c r="R10" t="s">
        <v>77</v>
      </c>
      <c r="S10">
        <v>35</v>
      </c>
      <c r="T10">
        <f t="shared" si="0"/>
        <v>3.88E-4</v>
      </c>
      <c r="U10">
        <v>3.88</v>
      </c>
    </row>
    <row r="11" spans="3:22" x14ac:dyDescent="0.25">
      <c r="C11">
        <v>1955</v>
      </c>
      <c r="D11" t="s">
        <v>72</v>
      </c>
      <c r="E11">
        <v>65</v>
      </c>
      <c r="F11" s="4">
        <f t="shared" si="1"/>
        <v>2.2000000000000003E-5</v>
      </c>
      <c r="G11">
        <v>2.2000000000000002</v>
      </c>
      <c r="I11">
        <v>3000</v>
      </c>
      <c r="J11">
        <f t="shared" si="2"/>
        <v>294.1995</v>
      </c>
      <c r="Q11">
        <v>1967</v>
      </c>
      <c r="R11" t="s">
        <v>77</v>
      </c>
      <c r="S11">
        <v>40</v>
      </c>
      <c r="T11">
        <f t="shared" si="0"/>
        <v>3.9300000000000001E-4</v>
      </c>
      <c r="U11">
        <v>3.93</v>
      </c>
    </row>
    <row r="12" spans="3:22" x14ac:dyDescent="0.25">
      <c r="C12">
        <v>1955</v>
      </c>
      <c r="D12" t="s">
        <v>72</v>
      </c>
      <c r="E12">
        <v>65</v>
      </c>
      <c r="F12" s="4">
        <f t="shared" si="1"/>
        <v>1.9000000000000001E-5</v>
      </c>
      <c r="G12">
        <v>1.9</v>
      </c>
      <c r="I12">
        <v>4000</v>
      </c>
      <c r="J12">
        <f t="shared" si="2"/>
        <v>392.26600000000002</v>
      </c>
      <c r="Q12">
        <v>1967</v>
      </c>
      <c r="R12" t="s">
        <v>77</v>
      </c>
      <c r="S12">
        <v>45</v>
      </c>
      <c r="T12">
        <f t="shared" si="0"/>
        <v>4.0000000000000002E-4</v>
      </c>
      <c r="U12">
        <v>4</v>
      </c>
    </row>
    <row r="13" spans="3:22" x14ac:dyDescent="0.25">
      <c r="Q13">
        <v>1967</v>
      </c>
      <c r="R13" t="s">
        <v>77</v>
      </c>
      <c r="S13">
        <v>48</v>
      </c>
      <c r="T13">
        <f t="shared" si="0"/>
        <v>4.0400000000000001E-4</v>
      </c>
      <c r="U13">
        <v>4.04</v>
      </c>
    </row>
    <row r="14" spans="3:22" x14ac:dyDescent="0.25">
      <c r="C14">
        <v>1955</v>
      </c>
      <c r="D14" t="s">
        <v>72</v>
      </c>
      <c r="E14">
        <v>75</v>
      </c>
      <c r="F14" s="4">
        <f t="shared" si="1"/>
        <v>7.0000000000000007E-5</v>
      </c>
      <c r="G14">
        <v>7</v>
      </c>
      <c r="I14">
        <v>200</v>
      </c>
      <c r="J14">
        <f t="shared" ref="J14:J20" si="3">0.0980665*I14</f>
        <v>19.613299999999999</v>
      </c>
      <c r="Q14">
        <v>1961</v>
      </c>
      <c r="R14" t="s">
        <v>88</v>
      </c>
      <c r="S14">
        <v>0</v>
      </c>
      <c r="T14">
        <f t="shared" si="0"/>
        <v>3.9800000000000002E-4</v>
      </c>
      <c r="U14">
        <v>3.98</v>
      </c>
    </row>
    <row r="15" spans="3:22" x14ac:dyDescent="0.25">
      <c r="C15">
        <v>1955</v>
      </c>
      <c r="D15" t="s">
        <v>72</v>
      </c>
      <c r="E15">
        <v>75</v>
      </c>
      <c r="F15" s="4">
        <f t="shared" si="1"/>
        <v>5.9000000000000011E-5</v>
      </c>
      <c r="G15">
        <v>5.9</v>
      </c>
      <c r="I15">
        <v>400</v>
      </c>
      <c r="J15">
        <f t="shared" si="3"/>
        <v>39.226599999999998</v>
      </c>
      <c r="Q15">
        <v>1961</v>
      </c>
      <c r="R15" t="s">
        <v>88</v>
      </c>
      <c r="S15">
        <v>5</v>
      </c>
      <c r="T15">
        <f t="shared" si="0"/>
        <v>4.0000000000000002E-4</v>
      </c>
      <c r="U15">
        <v>4</v>
      </c>
    </row>
    <row r="16" spans="3:22" x14ac:dyDescent="0.25">
      <c r="C16">
        <v>1955</v>
      </c>
      <c r="D16" t="s">
        <v>72</v>
      </c>
      <c r="E16">
        <v>75</v>
      </c>
      <c r="F16" s="4">
        <f t="shared" si="1"/>
        <v>5.2000000000000004E-5</v>
      </c>
      <c r="G16">
        <v>5.2</v>
      </c>
      <c r="I16">
        <v>600</v>
      </c>
      <c r="J16">
        <f t="shared" si="3"/>
        <v>58.8399</v>
      </c>
      <c r="Q16">
        <v>1961</v>
      </c>
      <c r="R16" t="s">
        <v>88</v>
      </c>
      <c r="S16">
        <v>10</v>
      </c>
      <c r="T16">
        <f t="shared" si="0"/>
        <v>4.0400000000000001E-4</v>
      </c>
      <c r="U16">
        <v>4.04</v>
      </c>
    </row>
    <row r="17" spans="3:21" x14ac:dyDescent="0.25">
      <c r="C17">
        <v>1955</v>
      </c>
      <c r="D17" t="s">
        <v>72</v>
      </c>
      <c r="E17">
        <v>75</v>
      </c>
      <c r="F17" s="4">
        <f t="shared" si="1"/>
        <v>4.2000000000000004E-5</v>
      </c>
      <c r="G17">
        <v>4.2</v>
      </c>
      <c r="I17">
        <v>1000</v>
      </c>
      <c r="J17">
        <f t="shared" si="3"/>
        <v>98.066500000000005</v>
      </c>
      <c r="Q17">
        <v>1961</v>
      </c>
      <c r="R17" t="s">
        <v>88</v>
      </c>
      <c r="S17">
        <v>15</v>
      </c>
      <c r="T17">
        <f t="shared" si="0"/>
        <v>4.0999999999999999E-4</v>
      </c>
      <c r="U17">
        <v>4.0999999999999996</v>
      </c>
    </row>
    <row r="18" spans="3:21" x14ac:dyDescent="0.25">
      <c r="C18">
        <v>1955</v>
      </c>
      <c r="D18" t="s">
        <v>72</v>
      </c>
      <c r="E18">
        <v>75</v>
      </c>
      <c r="F18" s="4">
        <f t="shared" si="1"/>
        <v>3.0000000000000004E-5</v>
      </c>
      <c r="G18">
        <v>3</v>
      </c>
      <c r="I18">
        <v>2000</v>
      </c>
      <c r="J18">
        <f t="shared" si="3"/>
        <v>196.13300000000001</v>
      </c>
      <c r="Q18">
        <v>1961</v>
      </c>
      <c r="R18" t="s">
        <v>88</v>
      </c>
      <c r="S18">
        <v>20</v>
      </c>
      <c r="T18">
        <f t="shared" si="0"/>
        <v>4.2000000000000002E-4</v>
      </c>
      <c r="U18">
        <v>4.2</v>
      </c>
    </row>
    <row r="19" spans="3:21" x14ac:dyDescent="0.25">
      <c r="C19">
        <v>1955</v>
      </c>
      <c r="D19" t="s">
        <v>72</v>
      </c>
      <c r="E19">
        <v>75</v>
      </c>
      <c r="F19" s="4">
        <f t="shared" si="1"/>
        <v>2.3E-5</v>
      </c>
      <c r="G19">
        <v>2.2999999999999998</v>
      </c>
      <c r="I19">
        <v>3000</v>
      </c>
      <c r="J19">
        <f t="shared" si="3"/>
        <v>294.1995</v>
      </c>
      <c r="Q19">
        <v>1961</v>
      </c>
      <c r="R19" t="s">
        <v>88</v>
      </c>
      <c r="S19">
        <v>25</v>
      </c>
      <c r="T19">
        <f t="shared" si="0"/>
        <v>4.3300000000000001E-4</v>
      </c>
      <c r="U19">
        <v>4.33</v>
      </c>
    </row>
    <row r="20" spans="3:21" x14ac:dyDescent="0.25">
      <c r="C20">
        <v>1955</v>
      </c>
      <c r="D20" t="s">
        <v>72</v>
      </c>
      <c r="E20">
        <v>75</v>
      </c>
      <c r="F20" s="4">
        <f t="shared" si="1"/>
        <v>1.9000000000000001E-5</v>
      </c>
      <c r="G20">
        <v>1.9</v>
      </c>
      <c r="I20">
        <v>4000</v>
      </c>
      <c r="J20">
        <f t="shared" si="3"/>
        <v>392.26600000000002</v>
      </c>
      <c r="Q20">
        <v>1961</v>
      </c>
      <c r="R20" t="s">
        <v>88</v>
      </c>
      <c r="S20">
        <v>30</v>
      </c>
      <c r="T20">
        <f t="shared" si="0"/>
        <v>4.4800000000000005E-4</v>
      </c>
      <c r="U20">
        <v>4.4800000000000004</v>
      </c>
    </row>
    <row r="21" spans="3:21" x14ac:dyDescent="0.25">
      <c r="Q21">
        <v>1961</v>
      </c>
      <c r="R21" t="s">
        <v>88</v>
      </c>
      <c r="S21">
        <v>40</v>
      </c>
      <c r="T21">
        <f t="shared" si="0"/>
        <v>4.8300000000000003E-4</v>
      </c>
      <c r="U21">
        <v>4.83</v>
      </c>
    </row>
    <row r="22" spans="3:21" x14ac:dyDescent="0.25">
      <c r="Q22">
        <v>1961</v>
      </c>
      <c r="R22" t="s">
        <v>88</v>
      </c>
      <c r="S22">
        <v>50</v>
      </c>
      <c r="T22">
        <f t="shared" si="0"/>
        <v>5.2800000000000004E-4</v>
      </c>
      <c r="U22">
        <v>5.28</v>
      </c>
    </row>
    <row r="23" spans="3:21" x14ac:dyDescent="0.25">
      <c r="C23">
        <v>1967</v>
      </c>
      <c r="D23" t="s">
        <v>77</v>
      </c>
      <c r="E23">
        <v>0</v>
      </c>
      <c r="F23" s="4">
        <f>L23*10^(-4)</f>
        <v>3.6800000000000005E-4</v>
      </c>
      <c r="L23">
        <v>3.68</v>
      </c>
      <c r="Q23">
        <v>1966</v>
      </c>
      <c r="R23" t="s">
        <v>13</v>
      </c>
      <c r="S23">
        <v>0</v>
      </c>
      <c r="T23">
        <f t="shared" si="0"/>
        <v>3.7500000000000001E-4</v>
      </c>
      <c r="U23">
        <v>3.75</v>
      </c>
    </row>
    <row r="24" spans="3:21" x14ac:dyDescent="0.25">
      <c r="C24">
        <v>1967</v>
      </c>
      <c r="D24" t="s">
        <v>77</v>
      </c>
      <c r="E24">
        <v>15</v>
      </c>
      <c r="F24" s="4">
        <f t="shared" ref="F24:F37" si="4">L24*10^(-4)</f>
        <v>3.7599999999999998E-4</v>
      </c>
      <c r="L24">
        <v>3.76</v>
      </c>
      <c r="Q24">
        <v>1966</v>
      </c>
      <c r="R24" t="s">
        <v>13</v>
      </c>
      <c r="S24">
        <v>10</v>
      </c>
      <c r="T24">
        <f t="shared" si="0"/>
        <v>3.7599999999999998E-4</v>
      </c>
      <c r="U24">
        <v>3.76</v>
      </c>
    </row>
    <row r="25" spans="3:21" x14ac:dyDescent="0.25">
      <c r="C25">
        <v>1967</v>
      </c>
      <c r="D25" t="s">
        <v>77</v>
      </c>
      <c r="E25">
        <v>20</v>
      </c>
      <c r="F25" s="4">
        <f t="shared" si="4"/>
        <v>3.88E-4</v>
      </c>
      <c r="L25">
        <v>3.88</v>
      </c>
      <c r="Q25">
        <v>1966</v>
      </c>
      <c r="R25" t="s">
        <v>13</v>
      </c>
      <c r="S25">
        <v>20</v>
      </c>
      <c r="T25">
        <f t="shared" si="0"/>
        <v>3.8200000000000002E-4</v>
      </c>
      <c r="U25">
        <v>3.82</v>
      </c>
    </row>
    <row r="26" spans="3:21" x14ac:dyDescent="0.25">
      <c r="C26">
        <v>1967</v>
      </c>
      <c r="D26" t="s">
        <v>77</v>
      </c>
      <c r="E26">
        <v>25</v>
      </c>
      <c r="F26" s="4">
        <f t="shared" si="4"/>
        <v>3.9800000000000002E-4</v>
      </c>
      <c r="L26">
        <v>3.98</v>
      </c>
      <c r="Q26">
        <v>1966</v>
      </c>
      <c r="R26" t="s">
        <v>13</v>
      </c>
      <c r="S26">
        <v>30</v>
      </c>
      <c r="T26">
        <f t="shared" si="0"/>
        <v>3.9400000000000004E-4</v>
      </c>
      <c r="U26">
        <v>3.94</v>
      </c>
    </row>
    <row r="27" spans="3:21" x14ac:dyDescent="0.25">
      <c r="C27">
        <v>1967</v>
      </c>
      <c r="D27" t="s">
        <v>77</v>
      </c>
      <c r="E27">
        <v>30</v>
      </c>
      <c r="F27" s="4">
        <f t="shared" si="4"/>
        <v>4.1200000000000004E-4</v>
      </c>
      <c r="L27">
        <v>4.12</v>
      </c>
      <c r="Q27">
        <v>1966</v>
      </c>
      <c r="R27" t="s">
        <v>13</v>
      </c>
      <c r="S27">
        <v>40</v>
      </c>
      <c r="T27">
        <f t="shared" si="0"/>
        <v>4.1200000000000004E-4</v>
      </c>
      <c r="U27">
        <v>4.12</v>
      </c>
    </row>
    <row r="28" spans="3:21" x14ac:dyDescent="0.25">
      <c r="C28">
        <v>1967</v>
      </c>
      <c r="D28" t="s">
        <v>77</v>
      </c>
      <c r="E28">
        <v>35</v>
      </c>
      <c r="F28" s="4">
        <f t="shared" si="4"/>
        <v>4.2500000000000003E-4</v>
      </c>
      <c r="L28">
        <v>4.25</v>
      </c>
      <c r="Q28">
        <v>1966</v>
      </c>
      <c r="R28" t="s">
        <v>13</v>
      </c>
      <c r="S28">
        <v>50</v>
      </c>
      <c r="T28">
        <f t="shared" si="0"/>
        <v>4.3700000000000005E-4</v>
      </c>
      <c r="U28">
        <v>4.37</v>
      </c>
    </row>
    <row r="29" spans="3:21" x14ac:dyDescent="0.25">
      <c r="C29">
        <v>1967</v>
      </c>
      <c r="D29" t="s">
        <v>77</v>
      </c>
      <c r="E29">
        <v>40</v>
      </c>
      <c r="F29" s="4">
        <f t="shared" si="4"/>
        <v>4.4100000000000004E-4</v>
      </c>
      <c r="L29">
        <v>4.41</v>
      </c>
      <c r="Q29">
        <v>1966</v>
      </c>
      <c r="R29" t="s">
        <v>13</v>
      </c>
      <c r="S29">
        <v>60</v>
      </c>
      <c r="T29">
        <f t="shared" si="0"/>
        <v>4.7199999999999998E-4</v>
      </c>
      <c r="U29">
        <v>4.72</v>
      </c>
    </row>
    <row r="30" spans="3:21" x14ac:dyDescent="0.25">
      <c r="C30">
        <v>1967</v>
      </c>
      <c r="D30" t="s">
        <v>77</v>
      </c>
      <c r="E30">
        <v>45</v>
      </c>
      <c r="F30" s="4">
        <f t="shared" si="4"/>
        <v>4.5999999999999996E-4</v>
      </c>
      <c r="L30">
        <v>4.5999999999999996</v>
      </c>
      <c r="Q30">
        <v>1966</v>
      </c>
      <c r="R30" t="s">
        <v>13</v>
      </c>
      <c r="S30">
        <v>70</v>
      </c>
      <c r="T30">
        <f t="shared" si="0"/>
        <v>5.1900000000000004E-4</v>
      </c>
      <c r="U30">
        <v>5.19</v>
      </c>
    </row>
    <row r="31" spans="3:21" x14ac:dyDescent="0.25">
      <c r="C31">
        <v>1967</v>
      </c>
      <c r="D31" t="s">
        <v>77</v>
      </c>
      <c r="E31">
        <v>48</v>
      </c>
      <c r="F31" s="4">
        <f t="shared" si="4"/>
        <v>4.7300000000000006E-4</v>
      </c>
      <c r="L31">
        <v>4.7300000000000004</v>
      </c>
      <c r="Q31">
        <v>1966</v>
      </c>
      <c r="R31" t="s">
        <v>13</v>
      </c>
      <c r="S31">
        <v>80</v>
      </c>
      <c r="T31">
        <f t="shared" si="0"/>
        <v>5.8E-4</v>
      </c>
      <c r="U31">
        <v>5.8</v>
      </c>
    </row>
    <row r="32" spans="3:21" x14ac:dyDescent="0.25">
      <c r="C32">
        <v>1955</v>
      </c>
      <c r="D32" t="s">
        <v>87</v>
      </c>
      <c r="E32">
        <v>0</v>
      </c>
      <c r="F32" s="4">
        <f t="shared" si="4"/>
        <v>4.2000000000000002E-4</v>
      </c>
      <c r="L32">
        <v>4.2</v>
      </c>
      <c r="Q32">
        <v>1966</v>
      </c>
      <c r="R32" t="s">
        <v>13</v>
      </c>
      <c r="S32">
        <v>83</v>
      </c>
      <c r="T32">
        <f t="shared" si="0"/>
        <v>6.0400000000000004E-4</v>
      </c>
      <c r="U32">
        <v>6.04</v>
      </c>
    </row>
    <row r="33" spans="2:29" x14ac:dyDescent="0.25">
      <c r="C33">
        <v>1955</v>
      </c>
      <c r="D33" t="s">
        <v>87</v>
      </c>
      <c r="E33">
        <v>30</v>
      </c>
      <c r="F33" s="4">
        <f t="shared" si="4"/>
        <v>4.4000000000000007E-4</v>
      </c>
      <c r="L33">
        <v>4.4000000000000004</v>
      </c>
      <c r="Q33">
        <v>1955</v>
      </c>
      <c r="R33" t="s">
        <v>87</v>
      </c>
      <c r="S33">
        <v>0</v>
      </c>
      <c r="T33">
        <f t="shared" si="0"/>
        <v>4.2000000000000002E-4</v>
      </c>
      <c r="U33">
        <f>V33*10</f>
        <v>4.2</v>
      </c>
      <c r="V33">
        <v>0.42</v>
      </c>
    </row>
    <row r="34" spans="2:29" x14ac:dyDescent="0.25">
      <c r="C34">
        <v>1955</v>
      </c>
      <c r="D34" t="s">
        <v>87</v>
      </c>
      <c r="E34">
        <v>60</v>
      </c>
      <c r="F34" s="4">
        <f t="shared" si="4"/>
        <v>5.1000000000000004E-4</v>
      </c>
      <c r="L34">
        <v>5.0999999999999996</v>
      </c>
      <c r="Q34">
        <v>1955</v>
      </c>
      <c r="R34" t="s">
        <v>87</v>
      </c>
      <c r="S34">
        <v>30</v>
      </c>
      <c r="T34">
        <f t="shared" si="0"/>
        <v>4.4000000000000007E-4</v>
      </c>
      <c r="U34">
        <f t="shared" ref="U34:U41" si="5">V34*10</f>
        <v>4.4000000000000004</v>
      </c>
      <c r="V34">
        <v>0.44</v>
      </c>
    </row>
    <row r="35" spans="2:29" x14ac:dyDescent="0.25">
      <c r="C35">
        <v>1955</v>
      </c>
      <c r="D35" t="s">
        <v>87</v>
      </c>
      <c r="E35">
        <v>70</v>
      </c>
      <c r="F35" s="4">
        <f t="shared" si="4"/>
        <v>5.5999999999999995E-4</v>
      </c>
      <c r="L35">
        <v>5.6</v>
      </c>
      <c r="Q35">
        <v>1955</v>
      </c>
      <c r="R35" t="s">
        <v>87</v>
      </c>
      <c r="S35">
        <v>60</v>
      </c>
      <c r="T35">
        <f t="shared" si="0"/>
        <v>4.9000000000000009E-4</v>
      </c>
      <c r="U35">
        <f t="shared" si="5"/>
        <v>4.9000000000000004</v>
      </c>
      <c r="V35">
        <v>0.49</v>
      </c>
    </row>
    <row r="36" spans="2:29" x14ac:dyDescent="0.25">
      <c r="C36">
        <v>1955</v>
      </c>
      <c r="D36" t="s">
        <v>87</v>
      </c>
      <c r="E36">
        <v>80</v>
      </c>
      <c r="F36" s="4">
        <f t="shared" si="4"/>
        <v>6.3000000000000003E-4</v>
      </c>
      <c r="H36" t="s">
        <v>90</v>
      </c>
      <c r="I36" t="s">
        <v>91</v>
      </c>
      <c r="J36" t="s">
        <v>93</v>
      </c>
      <c r="L36">
        <v>6.3</v>
      </c>
      <c r="Q36">
        <v>1955</v>
      </c>
      <c r="R36" t="s">
        <v>87</v>
      </c>
      <c r="S36">
        <v>70</v>
      </c>
      <c r="T36">
        <f t="shared" si="0"/>
        <v>5.3000000000000009E-4</v>
      </c>
      <c r="U36">
        <f t="shared" si="5"/>
        <v>5.3000000000000007</v>
      </c>
      <c r="V36">
        <v>0.53</v>
      </c>
    </row>
    <row r="37" spans="2:29" x14ac:dyDescent="0.25">
      <c r="C37">
        <v>1955</v>
      </c>
      <c r="D37" t="s">
        <v>87</v>
      </c>
      <c r="E37">
        <v>83.805999999999997</v>
      </c>
      <c r="F37" s="4">
        <f t="shared" si="4"/>
        <v>6.7000000000000002E-4</v>
      </c>
      <c r="H37" t="s">
        <v>94</v>
      </c>
      <c r="I37" t="s">
        <v>94</v>
      </c>
      <c r="J37" t="s">
        <v>94</v>
      </c>
      <c r="K37" t="s">
        <v>41</v>
      </c>
      <c r="L37">
        <v>6.7</v>
      </c>
      <c r="Q37">
        <v>1955</v>
      </c>
      <c r="R37" t="s">
        <v>87</v>
      </c>
      <c r="S37">
        <v>80</v>
      </c>
      <c r="T37">
        <f t="shared" si="0"/>
        <v>5.8999999999999992E-4</v>
      </c>
      <c r="U37">
        <f t="shared" si="5"/>
        <v>5.8999999999999995</v>
      </c>
      <c r="V37">
        <v>0.59</v>
      </c>
    </row>
    <row r="38" spans="2:29" x14ac:dyDescent="0.25">
      <c r="B38" s="11" t="s">
        <v>175</v>
      </c>
      <c r="C38">
        <v>1966</v>
      </c>
      <c r="D38" t="s">
        <v>92</v>
      </c>
      <c r="E38">
        <v>0</v>
      </c>
      <c r="F38" s="4">
        <f>1/K38</f>
        <v>4.0689000406890009E-4</v>
      </c>
      <c r="H38">
        <v>4.819</v>
      </c>
      <c r="I38">
        <v>1.2769999999999999</v>
      </c>
      <c r="J38">
        <f>(H38+2*I38)/3</f>
        <v>2.4576666666666664</v>
      </c>
      <c r="K38">
        <f>J38*1000</f>
        <v>2457.6666666666665</v>
      </c>
      <c r="Q38">
        <v>1955</v>
      </c>
      <c r="R38" t="s">
        <v>87</v>
      </c>
      <c r="S38">
        <v>84</v>
      </c>
      <c r="T38">
        <f t="shared" si="0"/>
        <v>6.2E-4</v>
      </c>
      <c r="U38">
        <f t="shared" si="5"/>
        <v>6.2</v>
      </c>
      <c r="V38">
        <v>0.62</v>
      </c>
    </row>
    <row r="39" spans="2:29" x14ac:dyDescent="0.25">
      <c r="C39">
        <v>1966</v>
      </c>
      <c r="D39" t="s">
        <v>92</v>
      </c>
      <c r="E39">
        <v>10</v>
      </c>
      <c r="F39" s="4">
        <f t="shared" ref="F39:F56" si="6">1/K39</f>
        <v>4.106214070626882E-4</v>
      </c>
      <c r="H39">
        <v>4.782</v>
      </c>
      <c r="I39">
        <v>1.262</v>
      </c>
      <c r="J39">
        <f t="shared" ref="J39:J56" si="7">(H39+2*I39)/3</f>
        <v>2.4353333333333333</v>
      </c>
      <c r="K39">
        <f t="shared" ref="K39:K56" si="8">J39*1000</f>
        <v>2435.3333333333335</v>
      </c>
      <c r="Q39">
        <v>1957</v>
      </c>
      <c r="R39" t="s">
        <v>20</v>
      </c>
      <c r="S39">
        <v>60</v>
      </c>
      <c r="T39">
        <f t="shared" si="0"/>
        <v>4.680000000000001E-4</v>
      </c>
      <c r="U39">
        <f t="shared" si="5"/>
        <v>4.6800000000000006</v>
      </c>
      <c r="V39">
        <v>0.46800000000000003</v>
      </c>
      <c r="W39" t="s">
        <v>90</v>
      </c>
      <c r="X39" t="s">
        <v>91</v>
      </c>
      <c r="Y39" t="s">
        <v>93</v>
      </c>
    </row>
    <row r="40" spans="2:29" x14ac:dyDescent="0.25">
      <c r="C40">
        <v>1966</v>
      </c>
      <c r="D40" t="s">
        <v>92</v>
      </c>
      <c r="E40">
        <v>20</v>
      </c>
      <c r="F40" s="4">
        <f t="shared" si="6"/>
        <v>4.2016806722689067E-4</v>
      </c>
      <c r="H40">
        <v>4.6900000000000004</v>
      </c>
      <c r="I40">
        <v>1.2250000000000001</v>
      </c>
      <c r="J40">
        <f t="shared" si="7"/>
        <v>2.3800000000000003</v>
      </c>
      <c r="K40">
        <f t="shared" si="8"/>
        <v>2380.0000000000005</v>
      </c>
      <c r="Q40">
        <v>1957</v>
      </c>
      <c r="R40" t="s">
        <v>20</v>
      </c>
      <c r="S40">
        <v>70</v>
      </c>
      <c r="T40">
        <f t="shared" si="0"/>
        <v>5.1200000000000009E-4</v>
      </c>
      <c r="U40">
        <f t="shared" si="5"/>
        <v>5.12</v>
      </c>
      <c r="V40">
        <v>0.51200000000000001</v>
      </c>
      <c r="W40" t="s">
        <v>94</v>
      </c>
      <c r="X40" t="s">
        <v>94</v>
      </c>
      <c r="Y40" t="s">
        <v>94</v>
      </c>
      <c r="Z40" t="s">
        <v>41</v>
      </c>
      <c r="AB40" t="s">
        <v>111</v>
      </c>
      <c r="AC40" t="s">
        <v>112</v>
      </c>
    </row>
    <row r="41" spans="2:29" x14ac:dyDescent="0.25">
      <c r="C41">
        <v>1966</v>
      </c>
      <c r="D41" t="s">
        <v>92</v>
      </c>
      <c r="E41">
        <v>30</v>
      </c>
      <c r="F41" s="4">
        <f t="shared" si="6"/>
        <v>4.335886688827865E-4</v>
      </c>
      <c r="H41">
        <v>4.5490000000000004</v>
      </c>
      <c r="I41">
        <v>1.1850000000000001</v>
      </c>
      <c r="J41">
        <f t="shared" si="7"/>
        <v>2.3063333333333333</v>
      </c>
      <c r="K41">
        <f t="shared" si="8"/>
        <v>2306.3333333333335</v>
      </c>
      <c r="Q41">
        <v>1957</v>
      </c>
      <c r="R41" t="s">
        <v>20</v>
      </c>
      <c r="S41">
        <v>80</v>
      </c>
      <c r="T41">
        <f t="shared" si="0"/>
        <v>5.8399999999999999E-4</v>
      </c>
      <c r="U41">
        <f t="shared" si="5"/>
        <v>5.84</v>
      </c>
      <c r="V41">
        <v>0.58399999999999996</v>
      </c>
      <c r="AB41" t="s">
        <v>94</v>
      </c>
      <c r="AC41" t="s">
        <v>94</v>
      </c>
    </row>
    <row r="42" spans="2:29" x14ac:dyDescent="0.25">
      <c r="C42">
        <v>1966</v>
      </c>
      <c r="D42" t="s">
        <v>92</v>
      </c>
      <c r="E42">
        <v>40</v>
      </c>
      <c r="F42" s="4">
        <f t="shared" si="6"/>
        <v>4.4916903728103006E-4</v>
      </c>
      <c r="H42">
        <v>4.3890000000000002</v>
      </c>
      <c r="I42">
        <v>1.145</v>
      </c>
      <c r="J42">
        <f t="shared" si="7"/>
        <v>2.2263333333333333</v>
      </c>
      <c r="K42">
        <f t="shared" si="8"/>
        <v>2226.3333333333335</v>
      </c>
      <c r="Q42">
        <v>1970</v>
      </c>
      <c r="R42" t="s">
        <v>110</v>
      </c>
      <c r="S42">
        <v>0</v>
      </c>
      <c r="T42" s="4">
        <f t="shared" ref="T42:T65" si="9">1/Y42</f>
        <v>3.7299515106303626E-4</v>
      </c>
      <c r="V42">
        <v>4.391</v>
      </c>
      <c r="W42">
        <v>1.8260000000000001</v>
      </c>
      <c r="X42">
        <f t="shared" ref="X42:X65" si="10">(V42+2*W42)/3</f>
        <v>2.6809999999999996</v>
      </c>
      <c r="Y42">
        <f t="shared" ref="Y42:Y65" si="11">X42*1000</f>
        <v>2680.9999999999995</v>
      </c>
      <c r="AB42">
        <v>0.11</v>
      </c>
      <c r="AC42">
        <v>0.12</v>
      </c>
    </row>
    <row r="43" spans="2:29" x14ac:dyDescent="0.25">
      <c r="C43">
        <v>1966</v>
      </c>
      <c r="D43" t="s">
        <v>92</v>
      </c>
      <c r="E43">
        <v>50</v>
      </c>
      <c r="F43" s="4">
        <f t="shared" si="6"/>
        <v>4.6816479400749075E-4</v>
      </c>
      <c r="H43">
        <v>4.0339999999999998</v>
      </c>
      <c r="I43">
        <v>1.1870000000000001</v>
      </c>
      <c r="J43">
        <f t="shared" si="7"/>
        <v>2.1359999999999997</v>
      </c>
      <c r="K43">
        <f t="shared" si="8"/>
        <v>2135.9999999999995</v>
      </c>
      <c r="Q43">
        <v>1970</v>
      </c>
      <c r="R43" t="s">
        <v>110</v>
      </c>
      <c r="S43">
        <v>2</v>
      </c>
      <c r="T43" s="4">
        <f t="shared" si="9"/>
        <v>3.7313432835820901E-4</v>
      </c>
      <c r="V43">
        <v>4.3899999999999997</v>
      </c>
      <c r="W43">
        <v>1.825</v>
      </c>
      <c r="X43">
        <f t="shared" si="10"/>
        <v>2.6799999999999997</v>
      </c>
      <c r="Y43">
        <f t="shared" si="11"/>
        <v>2679.9999999999995</v>
      </c>
      <c r="AB43">
        <v>0.11</v>
      </c>
      <c r="AC43">
        <v>0.12</v>
      </c>
    </row>
    <row r="44" spans="2:29" x14ac:dyDescent="0.25">
      <c r="C44">
        <v>1966</v>
      </c>
      <c r="D44" t="s">
        <v>92</v>
      </c>
      <c r="E44">
        <v>60</v>
      </c>
      <c r="F44" s="4">
        <f t="shared" si="6"/>
        <v>4.8309178743961351E-4</v>
      </c>
      <c r="H44">
        <v>3.758</v>
      </c>
      <c r="I44">
        <v>1.226</v>
      </c>
      <c r="J44">
        <f t="shared" si="7"/>
        <v>2.0699999999999998</v>
      </c>
      <c r="K44">
        <f t="shared" si="8"/>
        <v>2070</v>
      </c>
      <c r="Q44">
        <v>1970</v>
      </c>
      <c r="R44" t="s">
        <v>110</v>
      </c>
      <c r="S44">
        <v>4</v>
      </c>
      <c r="T44" s="4">
        <f t="shared" si="9"/>
        <v>3.7350597609561752E-4</v>
      </c>
      <c r="V44">
        <v>4.3840000000000003</v>
      </c>
      <c r="W44">
        <v>1.8240000000000001</v>
      </c>
      <c r="X44">
        <f t="shared" si="10"/>
        <v>2.6773333333333333</v>
      </c>
      <c r="Y44">
        <f t="shared" si="11"/>
        <v>2677.3333333333335</v>
      </c>
      <c r="AB44">
        <v>0.11</v>
      </c>
      <c r="AC44">
        <v>0.12</v>
      </c>
    </row>
    <row r="45" spans="2:29" x14ac:dyDescent="0.25">
      <c r="C45">
        <v>1966</v>
      </c>
      <c r="D45" t="s">
        <v>92</v>
      </c>
      <c r="E45">
        <v>70</v>
      </c>
      <c r="F45" s="4">
        <f t="shared" si="6"/>
        <v>4.9718263175339741E-4</v>
      </c>
      <c r="H45">
        <v>3.38</v>
      </c>
      <c r="I45">
        <v>1.327</v>
      </c>
      <c r="J45">
        <f t="shared" si="7"/>
        <v>2.0113333333333334</v>
      </c>
      <c r="K45">
        <f t="shared" si="8"/>
        <v>2011.3333333333335</v>
      </c>
      <c r="Q45">
        <v>1970</v>
      </c>
      <c r="R45" t="s">
        <v>110</v>
      </c>
      <c r="S45">
        <v>6</v>
      </c>
      <c r="T45" s="4">
        <f t="shared" si="9"/>
        <v>3.7406483790523691E-4</v>
      </c>
      <c r="V45">
        <v>4.3739999999999997</v>
      </c>
      <c r="W45">
        <v>1.823</v>
      </c>
      <c r="X45">
        <f t="shared" si="10"/>
        <v>2.6733333333333333</v>
      </c>
      <c r="Y45">
        <f t="shared" si="11"/>
        <v>2673.3333333333335</v>
      </c>
      <c r="AB45">
        <v>0.11</v>
      </c>
      <c r="AC45">
        <v>0.12</v>
      </c>
    </row>
    <row r="46" spans="2:29" x14ac:dyDescent="0.25">
      <c r="C46">
        <v>1966</v>
      </c>
      <c r="D46" t="s">
        <v>92</v>
      </c>
      <c r="E46">
        <v>74</v>
      </c>
      <c r="F46" s="4">
        <f t="shared" si="6"/>
        <v>5.0284948038887038E-4</v>
      </c>
      <c r="H46">
        <v>3.206</v>
      </c>
      <c r="I46">
        <v>1.38</v>
      </c>
      <c r="J46">
        <f t="shared" si="7"/>
        <v>1.9886666666666664</v>
      </c>
      <c r="K46">
        <f t="shared" si="8"/>
        <v>1988.6666666666663</v>
      </c>
      <c r="Q46">
        <v>1970</v>
      </c>
      <c r="R46" t="s">
        <v>110</v>
      </c>
      <c r="S46">
        <v>8</v>
      </c>
      <c r="T46" s="4">
        <f t="shared" si="9"/>
        <v>3.7490627343164207E-4</v>
      </c>
      <c r="V46">
        <v>4.3600000000000003</v>
      </c>
      <c r="W46">
        <v>1.821</v>
      </c>
      <c r="X46">
        <f t="shared" si="10"/>
        <v>2.6673333333333336</v>
      </c>
      <c r="Y46">
        <f t="shared" si="11"/>
        <v>2667.3333333333335</v>
      </c>
      <c r="AB46">
        <v>0.11</v>
      </c>
      <c r="AC46">
        <v>0.12</v>
      </c>
    </row>
    <row r="47" spans="2:29" x14ac:dyDescent="0.25">
      <c r="C47">
        <v>1966</v>
      </c>
      <c r="D47" t="s">
        <v>92</v>
      </c>
      <c r="E47">
        <v>75</v>
      </c>
      <c r="F47" s="4">
        <f t="shared" si="6"/>
        <v>5.0428643469490675E-4</v>
      </c>
      <c r="H47">
        <v>3.161</v>
      </c>
      <c r="I47">
        <v>1.3939999999999999</v>
      </c>
      <c r="J47">
        <f t="shared" si="7"/>
        <v>1.9829999999999999</v>
      </c>
      <c r="K47">
        <f t="shared" si="8"/>
        <v>1982.9999999999998</v>
      </c>
      <c r="Q47">
        <v>1970</v>
      </c>
      <c r="R47" t="s">
        <v>110</v>
      </c>
      <c r="S47">
        <v>10</v>
      </c>
      <c r="T47" s="4">
        <f t="shared" si="9"/>
        <v>3.7584565271861693E-4</v>
      </c>
      <c r="V47">
        <v>4.3419999999999996</v>
      </c>
      <c r="W47">
        <v>1.82</v>
      </c>
      <c r="X47">
        <f t="shared" si="10"/>
        <v>2.6606666666666663</v>
      </c>
      <c r="Y47">
        <f t="shared" si="11"/>
        <v>2660.6666666666665</v>
      </c>
      <c r="AB47">
        <v>0.11</v>
      </c>
      <c r="AC47">
        <v>0.12</v>
      </c>
    </row>
    <row r="48" spans="2:29" x14ac:dyDescent="0.25">
      <c r="C48">
        <v>1966</v>
      </c>
      <c r="D48" t="s">
        <v>92</v>
      </c>
      <c r="E48">
        <v>76</v>
      </c>
      <c r="F48" s="4">
        <f t="shared" si="6"/>
        <v>5.0530570995452253E-4</v>
      </c>
      <c r="H48">
        <v>3.1150000000000002</v>
      </c>
      <c r="I48">
        <v>1.411</v>
      </c>
      <c r="J48">
        <f t="shared" si="7"/>
        <v>1.9790000000000001</v>
      </c>
      <c r="K48">
        <f t="shared" si="8"/>
        <v>1979</v>
      </c>
      <c r="Q48">
        <v>1970</v>
      </c>
      <c r="R48" t="s">
        <v>110</v>
      </c>
      <c r="S48">
        <v>12</v>
      </c>
      <c r="T48" s="4">
        <f t="shared" si="9"/>
        <v>3.7702651753173305E-4</v>
      </c>
      <c r="V48">
        <v>4.3209999999999997</v>
      </c>
      <c r="W48">
        <v>1.8180000000000001</v>
      </c>
      <c r="X48">
        <f t="shared" si="10"/>
        <v>2.6523333333333334</v>
      </c>
      <c r="Y48">
        <f t="shared" si="11"/>
        <v>2652.3333333333335</v>
      </c>
      <c r="AB48">
        <v>0.11</v>
      </c>
      <c r="AC48">
        <v>0.12</v>
      </c>
    </row>
    <row r="49" spans="3:29" x14ac:dyDescent="0.25">
      <c r="C49">
        <v>1966</v>
      </c>
      <c r="D49" t="s">
        <v>92</v>
      </c>
      <c r="E49">
        <v>77</v>
      </c>
      <c r="F49" s="4">
        <f t="shared" si="6"/>
        <v>5.0522061300101032E-4</v>
      </c>
      <c r="H49">
        <v>3.0680000000000001</v>
      </c>
      <c r="I49">
        <v>1.4350000000000001</v>
      </c>
      <c r="J49">
        <f t="shared" si="7"/>
        <v>1.9793333333333336</v>
      </c>
      <c r="K49">
        <f t="shared" si="8"/>
        <v>1979.3333333333337</v>
      </c>
      <c r="Q49">
        <v>1970</v>
      </c>
      <c r="R49" t="s">
        <v>110</v>
      </c>
      <c r="S49">
        <v>14</v>
      </c>
      <c r="T49" s="4">
        <f t="shared" si="9"/>
        <v>3.7840565085771945E-4</v>
      </c>
      <c r="V49">
        <v>4.2960000000000003</v>
      </c>
      <c r="W49">
        <v>1.8160000000000001</v>
      </c>
      <c r="X49">
        <f t="shared" si="10"/>
        <v>2.6426666666666669</v>
      </c>
      <c r="Y49">
        <f t="shared" si="11"/>
        <v>2642.666666666667</v>
      </c>
      <c r="AB49">
        <v>0.11</v>
      </c>
      <c r="AC49">
        <v>0.12</v>
      </c>
    </row>
    <row r="50" spans="3:29" x14ac:dyDescent="0.25">
      <c r="C50">
        <v>1966</v>
      </c>
      <c r="D50" t="s">
        <v>92</v>
      </c>
      <c r="E50">
        <v>78</v>
      </c>
      <c r="F50" s="4">
        <f t="shared" si="6"/>
        <v>5.0454086781029264E-4</v>
      </c>
      <c r="H50">
        <v>3.0219999999999998</v>
      </c>
      <c r="I50">
        <v>1.462</v>
      </c>
      <c r="J50">
        <f t="shared" si="7"/>
        <v>1.982</v>
      </c>
      <c r="K50">
        <f t="shared" si="8"/>
        <v>1982</v>
      </c>
      <c r="Q50">
        <v>1970</v>
      </c>
      <c r="R50" t="s">
        <v>110</v>
      </c>
      <c r="S50">
        <v>16</v>
      </c>
      <c r="T50" s="4">
        <f t="shared" si="9"/>
        <v>3.7993920972644377E-4</v>
      </c>
      <c r="V50">
        <v>4.2679999999999998</v>
      </c>
      <c r="W50">
        <v>1.8140000000000001</v>
      </c>
      <c r="X50">
        <f t="shared" si="10"/>
        <v>2.6320000000000001</v>
      </c>
      <c r="Y50">
        <f t="shared" si="11"/>
        <v>2632</v>
      </c>
      <c r="AB50">
        <v>0.11</v>
      </c>
      <c r="AC50">
        <v>0.12</v>
      </c>
    </row>
    <row r="51" spans="3:29" x14ac:dyDescent="0.25">
      <c r="C51">
        <v>1966</v>
      </c>
      <c r="D51" t="s">
        <v>92</v>
      </c>
      <c r="E51">
        <v>79</v>
      </c>
      <c r="F51" s="4">
        <f t="shared" si="6"/>
        <v>5.0318685005031874E-4</v>
      </c>
      <c r="H51">
        <v>2.98</v>
      </c>
      <c r="I51">
        <v>1.4910000000000001</v>
      </c>
      <c r="J51">
        <f t="shared" si="7"/>
        <v>1.9873333333333332</v>
      </c>
      <c r="K51">
        <f t="shared" si="8"/>
        <v>1987.3333333333333</v>
      </c>
      <c r="Q51">
        <v>1970</v>
      </c>
      <c r="R51" t="s">
        <v>110</v>
      </c>
      <c r="S51">
        <v>18</v>
      </c>
      <c r="T51" s="4">
        <f t="shared" si="9"/>
        <v>3.8172795521058652E-4</v>
      </c>
      <c r="V51">
        <v>4.2370000000000001</v>
      </c>
      <c r="W51">
        <v>1.8109999999999999</v>
      </c>
      <c r="X51">
        <f t="shared" si="10"/>
        <v>2.6196666666666668</v>
      </c>
      <c r="Y51">
        <f t="shared" si="11"/>
        <v>2619.666666666667</v>
      </c>
      <c r="AB51">
        <v>0.11</v>
      </c>
      <c r="AC51">
        <v>0.12</v>
      </c>
    </row>
    <row r="52" spans="3:29" x14ac:dyDescent="0.25">
      <c r="C52">
        <v>1966</v>
      </c>
      <c r="D52" t="s">
        <v>92</v>
      </c>
      <c r="E52">
        <v>80</v>
      </c>
      <c r="F52" s="4">
        <f t="shared" si="6"/>
        <v>5.0184008029441286E-4</v>
      </c>
      <c r="H52">
        <v>2.9340000000000002</v>
      </c>
      <c r="I52">
        <v>1.522</v>
      </c>
      <c r="J52">
        <f t="shared" si="7"/>
        <v>1.9926666666666666</v>
      </c>
      <c r="K52">
        <f t="shared" si="8"/>
        <v>1992.6666666666665</v>
      </c>
      <c r="Q52">
        <v>1970</v>
      </c>
      <c r="R52" t="s">
        <v>110</v>
      </c>
      <c r="S52">
        <v>20</v>
      </c>
      <c r="T52" s="4">
        <f t="shared" si="9"/>
        <v>3.8353362311429305E-4</v>
      </c>
      <c r="V52">
        <v>4.2039999999999997</v>
      </c>
      <c r="W52">
        <v>1.8089999999999999</v>
      </c>
      <c r="X52">
        <f t="shared" si="10"/>
        <v>2.6073333333333331</v>
      </c>
      <c r="Y52">
        <f t="shared" si="11"/>
        <v>2607.333333333333</v>
      </c>
      <c r="AB52">
        <v>0.09</v>
      </c>
      <c r="AC52">
        <v>0.12</v>
      </c>
    </row>
    <row r="53" spans="3:29" x14ac:dyDescent="0.25">
      <c r="C53">
        <v>1966</v>
      </c>
      <c r="D53" t="s">
        <v>92</v>
      </c>
      <c r="E53">
        <v>81</v>
      </c>
      <c r="F53" s="4">
        <f t="shared" si="6"/>
        <v>5.0259674987435088E-4</v>
      </c>
      <c r="H53">
        <v>2.875</v>
      </c>
      <c r="I53">
        <v>1.5469999999999999</v>
      </c>
      <c r="J53">
        <f t="shared" si="7"/>
        <v>1.9896666666666665</v>
      </c>
      <c r="K53">
        <f t="shared" si="8"/>
        <v>1989.6666666666665</v>
      </c>
      <c r="Q53">
        <v>1970</v>
      </c>
      <c r="R53" t="s">
        <v>110</v>
      </c>
      <c r="S53">
        <v>25</v>
      </c>
      <c r="T53" s="4">
        <f t="shared" si="9"/>
        <v>3.8880248833592535E-4</v>
      </c>
      <c r="V53">
        <v>4.1100000000000003</v>
      </c>
      <c r="W53">
        <v>1.8029999999999999</v>
      </c>
      <c r="X53">
        <f t="shared" si="10"/>
        <v>2.5720000000000001</v>
      </c>
      <c r="Y53">
        <f t="shared" si="11"/>
        <v>2572</v>
      </c>
      <c r="AB53">
        <v>0.09</v>
      </c>
      <c r="AC53">
        <v>0.12</v>
      </c>
    </row>
    <row r="54" spans="3:29" x14ac:dyDescent="0.25">
      <c r="C54">
        <v>1966</v>
      </c>
      <c r="D54" t="s">
        <v>92</v>
      </c>
      <c r="E54">
        <v>82</v>
      </c>
      <c r="F54" s="4">
        <f t="shared" si="6"/>
        <v>5.0377833753148613E-4</v>
      </c>
      <c r="H54">
        <v>2.8130000000000002</v>
      </c>
      <c r="I54">
        <v>1.571</v>
      </c>
      <c r="J54">
        <f t="shared" si="7"/>
        <v>1.9850000000000001</v>
      </c>
      <c r="K54">
        <f t="shared" si="8"/>
        <v>1985</v>
      </c>
      <c r="Q54">
        <v>1970</v>
      </c>
      <c r="R54" t="s">
        <v>110</v>
      </c>
      <c r="S54">
        <v>30</v>
      </c>
      <c r="T54" s="4">
        <f t="shared" si="9"/>
        <v>3.950487226757967E-4</v>
      </c>
      <c r="V54">
        <v>4.0039999999999996</v>
      </c>
      <c r="W54">
        <v>1.7949999999999999</v>
      </c>
      <c r="X54">
        <f t="shared" si="10"/>
        <v>2.531333333333333</v>
      </c>
      <c r="Y54">
        <f t="shared" si="11"/>
        <v>2531.333333333333</v>
      </c>
      <c r="AB54">
        <v>0.09</v>
      </c>
      <c r="AC54">
        <v>0.12</v>
      </c>
    </row>
    <row r="55" spans="3:29" x14ac:dyDescent="0.25">
      <c r="C55">
        <v>1966</v>
      </c>
      <c r="D55" t="s">
        <v>92</v>
      </c>
      <c r="E55">
        <v>83</v>
      </c>
      <c r="F55" s="4">
        <f t="shared" si="6"/>
        <v>5.0942435048395324E-4</v>
      </c>
      <c r="H55">
        <v>2.7269999999999999</v>
      </c>
      <c r="I55">
        <v>1.581</v>
      </c>
      <c r="J55">
        <f t="shared" si="7"/>
        <v>1.9629999999999999</v>
      </c>
      <c r="K55">
        <f t="shared" si="8"/>
        <v>1962.9999999999998</v>
      </c>
      <c r="Q55">
        <v>1970</v>
      </c>
      <c r="R55" t="s">
        <v>110</v>
      </c>
      <c r="S55">
        <v>35</v>
      </c>
      <c r="T55" s="4">
        <f t="shared" si="9"/>
        <v>4.0246847330292464E-4</v>
      </c>
      <c r="V55">
        <v>3.8879999999999999</v>
      </c>
      <c r="W55">
        <v>1.7829999999999999</v>
      </c>
      <c r="X55">
        <f t="shared" si="10"/>
        <v>2.4846666666666666</v>
      </c>
      <c r="Y55">
        <f t="shared" si="11"/>
        <v>2484.6666666666665</v>
      </c>
      <c r="AB55">
        <v>0.09</v>
      </c>
      <c r="AC55">
        <v>0.12</v>
      </c>
    </row>
    <row r="56" spans="3:29" x14ac:dyDescent="0.25">
      <c r="C56">
        <v>1966</v>
      </c>
      <c r="D56" t="s">
        <v>92</v>
      </c>
      <c r="E56">
        <v>83.7</v>
      </c>
      <c r="F56" s="4">
        <f t="shared" si="6"/>
        <v>5.2659294365455498E-4</v>
      </c>
      <c r="H56">
        <v>2.609</v>
      </c>
      <c r="I56">
        <v>1.544</v>
      </c>
      <c r="J56">
        <f t="shared" si="7"/>
        <v>1.899</v>
      </c>
      <c r="K56">
        <f t="shared" si="8"/>
        <v>1899</v>
      </c>
      <c r="M56" t="s">
        <v>97</v>
      </c>
      <c r="N56" t="s">
        <v>98</v>
      </c>
      <c r="Q56">
        <v>1970</v>
      </c>
      <c r="R56" t="s">
        <v>110</v>
      </c>
      <c r="S56">
        <v>40</v>
      </c>
      <c r="T56" s="4">
        <f t="shared" si="9"/>
        <v>4.1107152644560157E-4</v>
      </c>
      <c r="V56">
        <v>3.766</v>
      </c>
      <c r="W56">
        <v>1.766</v>
      </c>
      <c r="X56">
        <f t="shared" si="10"/>
        <v>2.4326666666666665</v>
      </c>
      <c r="Y56">
        <f t="shared" si="11"/>
        <v>2432.6666666666665</v>
      </c>
      <c r="AB56">
        <v>0.09</v>
      </c>
      <c r="AC56">
        <v>0.12</v>
      </c>
    </row>
    <row r="57" spans="3:29" x14ac:dyDescent="0.25">
      <c r="C57">
        <v>1975</v>
      </c>
      <c r="D57" t="s">
        <v>96</v>
      </c>
      <c r="E57">
        <v>4</v>
      </c>
      <c r="F57" s="4">
        <f>1/N57</f>
        <v>3.4965034965034965E-4</v>
      </c>
      <c r="M57">
        <v>28.6</v>
      </c>
      <c r="N57">
        <f>M57*100</f>
        <v>2860</v>
      </c>
      <c r="Q57">
        <v>1970</v>
      </c>
      <c r="R57" t="s">
        <v>110</v>
      </c>
      <c r="S57">
        <v>45</v>
      </c>
      <c r="T57" s="4">
        <f t="shared" si="9"/>
        <v>4.2111173498034812E-4</v>
      </c>
      <c r="V57">
        <v>3.6379999999999999</v>
      </c>
      <c r="W57">
        <v>1.7430000000000001</v>
      </c>
      <c r="X57">
        <f t="shared" si="10"/>
        <v>2.3746666666666667</v>
      </c>
      <c r="Y57">
        <f t="shared" si="11"/>
        <v>2374.6666666666665</v>
      </c>
      <c r="AB57">
        <v>0.09</v>
      </c>
      <c r="AC57">
        <v>0.12</v>
      </c>
    </row>
    <row r="58" spans="3:29" x14ac:dyDescent="0.25">
      <c r="C58">
        <v>1975</v>
      </c>
      <c r="D58" t="s">
        <v>96</v>
      </c>
      <c r="E58">
        <v>20</v>
      </c>
      <c r="F58" s="4">
        <f>1/N58</f>
        <v>3.6231884057971015E-4</v>
      </c>
      <c r="M58">
        <v>27.6</v>
      </c>
      <c r="N58">
        <f t="shared" ref="N58:N61" si="12">M58*100</f>
        <v>2760</v>
      </c>
      <c r="Q58">
        <v>1970</v>
      </c>
      <c r="R58" t="s">
        <v>110</v>
      </c>
      <c r="S58">
        <v>50</v>
      </c>
      <c r="T58" s="4">
        <f t="shared" si="9"/>
        <v>4.3283797431828018E-4</v>
      </c>
      <c r="V58">
        <v>3.5070000000000001</v>
      </c>
      <c r="W58">
        <v>1.712</v>
      </c>
      <c r="X58">
        <f t="shared" si="10"/>
        <v>2.3103333333333333</v>
      </c>
      <c r="Y58">
        <f t="shared" si="11"/>
        <v>2310.3333333333335</v>
      </c>
      <c r="AB58">
        <v>0.08</v>
      </c>
      <c r="AC58">
        <v>0.12</v>
      </c>
    </row>
    <row r="59" spans="3:29" x14ac:dyDescent="0.25">
      <c r="C59">
        <v>1975</v>
      </c>
      <c r="D59" t="s">
        <v>96</v>
      </c>
      <c r="E59">
        <v>40</v>
      </c>
      <c r="F59" s="4">
        <f>1/N59</f>
        <v>4.2553191489361702E-4</v>
      </c>
      <c r="M59">
        <v>23.5</v>
      </c>
      <c r="N59">
        <f t="shared" si="12"/>
        <v>2350</v>
      </c>
      <c r="Q59">
        <v>1970</v>
      </c>
      <c r="R59" t="s">
        <v>110</v>
      </c>
      <c r="S59">
        <v>55</v>
      </c>
      <c r="T59" s="4">
        <f t="shared" si="9"/>
        <v>4.4629574531389473E-4</v>
      </c>
      <c r="V59">
        <v>3.3740000000000001</v>
      </c>
      <c r="W59">
        <v>1.6739999999999999</v>
      </c>
      <c r="X59">
        <f t="shared" si="10"/>
        <v>2.2406666666666664</v>
      </c>
      <c r="Y59">
        <f t="shared" si="11"/>
        <v>2240.6666666666665</v>
      </c>
      <c r="AB59">
        <v>0.08</v>
      </c>
      <c r="AC59">
        <v>0.12</v>
      </c>
    </row>
    <row r="60" spans="3:29" x14ac:dyDescent="0.25">
      <c r="C60">
        <v>1975</v>
      </c>
      <c r="D60" t="s">
        <v>96</v>
      </c>
      <c r="E60">
        <v>60</v>
      </c>
      <c r="F60" s="4">
        <f>1/N60</f>
        <v>5.3763440860215043E-4</v>
      </c>
      <c r="M60">
        <v>18.600000000000001</v>
      </c>
      <c r="N60">
        <f t="shared" si="12"/>
        <v>1860.0000000000002</v>
      </c>
      <c r="Q60">
        <v>1970</v>
      </c>
      <c r="R60" t="s">
        <v>110</v>
      </c>
      <c r="S60">
        <v>60</v>
      </c>
      <c r="T60" s="4">
        <f t="shared" si="9"/>
        <v>4.6182266009852215E-4</v>
      </c>
      <c r="V60">
        <v>3.24</v>
      </c>
      <c r="W60">
        <v>1.6279999999999999</v>
      </c>
      <c r="X60">
        <f t="shared" si="10"/>
        <v>2.1653333333333333</v>
      </c>
      <c r="Y60">
        <f t="shared" si="11"/>
        <v>2165.3333333333335</v>
      </c>
      <c r="AB60">
        <v>0.08</v>
      </c>
      <c r="AC60">
        <v>0.12</v>
      </c>
    </row>
    <row r="61" spans="3:29" x14ac:dyDescent="0.25">
      <c r="C61">
        <v>1975</v>
      </c>
      <c r="D61" t="s">
        <v>96</v>
      </c>
      <c r="E61">
        <v>77</v>
      </c>
      <c r="F61" s="4">
        <f>1/N61</f>
        <v>7.0921985815602842E-4</v>
      </c>
      <c r="M61">
        <v>14.1</v>
      </c>
      <c r="N61">
        <f t="shared" si="12"/>
        <v>1410</v>
      </c>
      <c r="Q61">
        <v>1970</v>
      </c>
      <c r="R61" t="s">
        <v>110</v>
      </c>
      <c r="S61">
        <v>65</v>
      </c>
      <c r="T61" s="4">
        <f t="shared" si="9"/>
        <v>4.7953964194373397E-4</v>
      </c>
      <c r="V61">
        <v>3.1059999999999999</v>
      </c>
      <c r="W61">
        <v>1.575</v>
      </c>
      <c r="X61">
        <f t="shared" si="10"/>
        <v>2.0853333333333333</v>
      </c>
      <c r="Y61">
        <f t="shared" si="11"/>
        <v>2085.3333333333335</v>
      </c>
      <c r="AB61">
        <v>0.08</v>
      </c>
      <c r="AC61">
        <v>0.12</v>
      </c>
    </row>
    <row r="62" spans="3:29" x14ac:dyDescent="0.25">
      <c r="C62">
        <v>1966</v>
      </c>
      <c r="D62" t="s">
        <v>13</v>
      </c>
      <c r="E62">
        <v>4</v>
      </c>
      <c r="F62" s="4">
        <f t="shared" ref="F62" si="13">L62*10^(-4)</f>
        <v>3.7500000000000001E-4</v>
      </c>
      <c r="L62">
        <v>3.75</v>
      </c>
      <c r="Q62">
        <v>1970</v>
      </c>
      <c r="R62" t="s">
        <v>110</v>
      </c>
      <c r="S62">
        <v>70</v>
      </c>
      <c r="T62" s="4">
        <f t="shared" si="9"/>
        <v>4.9966688874083945E-4</v>
      </c>
      <c r="V62">
        <v>2.972</v>
      </c>
      <c r="W62">
        <v>1.516</v>
      </c>
      <c r="X62">
        <f t="shared" si="10"/>
        <v>2.0013333333333332</v>
      </c>
      <c r="Y62">
        <f t="shared" si="11"/>
        <v>2001.3333333333333</v>
      </c>
      <c r="AB62">
        <v>0.08</v>
      </c>
      <c r="AC62">
        <v>0.12</v>
      </c>
    </row>
    <row r="63" spans="3:29" x14ac:dyDescent="0.25">
      <c r="C63">
        <v>1978</v>
      </c>
      <c r="D63" t="s">
        <v>48</v>
      </c>
      <c r="E63">
        <v>66.319999999999993</v>
      </c>
      <c r="F63" s="4">
        <f>O63*10^-4</f>
        <v>6.0599999999999998E-4</v>
      </c>
      <c r="O63">
        <v>6.06</v>
      </c>
      <c r="Q63">
        <v>1970</v>
      </c>
      <c r="R63" t="s">
        <v>110</v>
      </c>
      <c r="S63">
        <v>75</v>
      </c>
      <c r="T63" s="4">
        <f t="shared" si="9"/>
        <v>5.2219321148825064E-4</v>
      </c>
      <c r="V63">
        <v>2.8370000000000002</v>
      </c>
      <c r="W63">
        <v>1.454</v>
      </c>
      <c r="X63">
        <f t="shared" si="10"/>
        <v>1.915</v>
      </c>
      <c r="Y63">
        <f t="shared" si="11"/>
        <v>1915</v>
      </c>
      <c r="AB63">
        <v>0.08</v>
      </c>
      <c r="AC63">
        <v>0.12</v>
      </c>
    </row>
    <row r="64" spans="3:29" x14ac:dyDescent="0.25">
      <c r="C64">
        <v>1978</v>
      </c>
      <c r="D64" t="s">
        <v>48</v>
      </c>
      <c r="E64">
        <v>69.69</v>
      </c>
      <c r="F64" s="4">
        <f t="shared" ref="F64:F68" si="14">O64*10^-4</f>
        <v>6.4300000000000002E-4</v>
      </c>
      <c r="O64">
        <v>6.43</v>
      </c>
      <c r="Q64">
        <v>1970</v>
      </c>
      <c r="R64" t="s">
        <v>110</v>
      </c>
      <c r="S64">
        <v>77</v>
      </c>
      <c r="T64" s="4">
        <f t="shared" si="9"/>
        <v>5.3200922149317261E-4</v>
      </c>
      <c r="V64">
        <v>2.7829999999999999</v>
      </c>
      <c r="W64">
        <v>1.4279999999999999</v>
      </c>
      <c r="X64">
        <f t="shared" si="10"/>
        <v>1.8796666666666664</v>
      </c>
      <c r="Y64">
        <f t="shared" si="11"/>
        <v>1879.6666666666663</v>
      </c>
      <c r="AB64">
        <v>0.06</v>
      </c>
      <c r="AC64">
        <v>0.1</v>
      </c>
    </row>
    <row r="65" spans="3:29" x14ac:dyDescent="0.25">
      <c r="C65">
        <v>1978</v>
      </c>
      <c r="D65" t="s">
        <v>48</v>
      </c>
      <c r="E65">
        <v>72.88</v>
      </c>
      <c r="F65" s="4">
        <f t="shared" si="14"/>
        <v>6.8099999999999996E-4</v>
      </c>
      <c r="O65">
        <v>6.81</v>
      </c>
      <c r="Q65">
        <v>1970</v>
      </c>
      <c r="R65" t="s">
        <v>110</v>
      </c>
      <c r="S65">
        <v>80</v>
      </c>
      <c r="T65" s="4">
        <f t="shared" si="9"/>
        <v>5.4724553082816498E-4</v>
      </c>
      <c r="V65">
        <v>2.702</v>
      </c>
      <c r="W65">
        <v>1.39</v>
      </c>
      <c r="X65">
        <f t="shared" si="10"/>
        <v>1.827333333333333</v>
      </c>
      <c r="Y65">
        <f t="shared" si="11"/>
        <v>1827.333333333333</v>
      </c>
      <c r="AB65">
        <v>0.06</v>
      </c>
      <c r="AC65">
        <v>0.1</v>
      </c>
    </row>
    <row r="66" spans="3:29" x14ac:dyDescent="0.25">
      <c r="C66">
        <v>1978</v>
      </c>
      <c r="D66" t="s">
        <v>48</v>
      </c>
      <c r="E66">
        <v>75.89</v>
      </c>
      <c r="F66" s="4">
        <f t="shared" si="14"/>
        <v>7.2199999999999999E-4</v>
      </c>
      <c r="O66">
        <v>7.22</v>
      </c>
      <c r="Q66">
        <v>1972</v>
      </c>
      <c r="R66" t="s">
        <v>115</v>
      </c>
      <c r="S66">
        <v>82</v>
      </c>
      <c r="T66" s="4">
        <f>1/Y66</f>
        <v>5.6497175141242929E-4</v>
      </c>
      <c r="V66">
        <v>2.33</v>
      </c>
      <c r="W66">
        <v>1.49</v>
      </c>
      <c r="X66">
        <f>(V66+2*W66)/3</f>
        <v>1.7700000000000002</v>
      </c>
      <c r="Y66">
        <f>X66*1000</f>
        <v>1770.0000000000002</v>
      </c>
      <c r="AB66">
        <v>0.16</v>
      </c>
      <c r="AC66">
        <v>0.09</v>
      </c>
    </row>
    <row r="67" spans="3:29" x14ac:dyDescent="0.25">
      <c r="C67">
        <v>1978</v>
      </c>
      <c r="D67" t="s">
        <v>48</v>
      </c>
      <c r="E67">
        <v>78.72</v>
      </c>
      <c r="F67" s="4">
        <f t="shared" si="14"/>
        <v>7.6600000000000008E-4</v>
      </c>
      <c r="O67">
        <v>7.66</v>
      </c>
      <c r="Q67">
        <v>1974</v>
      </c>
      <c r="R67" t="s">
        <v>115</v>
      </c>
      <c r="S67">
        <v>82.3</v>
      </c>
      <c r="T67" s="4">
        <f>1/Y67</f>
        <v>5.4545454545454548E-4</v>
      </c>
      <c r="V67">
        <v>2.38</v>
      </c>
      <c r="W67">
        <v>1.56</v>
      </c>
      <c r="X67">
        <f>(V67+2*W67)/3</f>
        <v>1.8333333333333333</v>
      </c>
      <c r="Y67">
        <f>X67*1000</f>
        <v>1833.3333333333333</v>
      </c>
      <c r="AB67">
        <v>0.1</v>
      </c>
      <c r="AC67">
        <v>0.16</v>
      </c>
    </row>
    <row r="68" spans="3:29" x14ac:dyDescent="0.25">
      <c r="C68">
        <v>1978</v>
      </c>
      <c r="D68" t="s">
        <v>48</v>
      </c>
      <c r="E68">
        <v>81.400000000000006</v>
      </c>
      <c r="F68" s="4">
        <f t="shared" si="14"/>
        <v>8.0900000000000004E-4</v>
      </c>
      <c r="O68">
        <v>8.09</v>
      </c>
      <c r="Q68">
        <v>1971</v>
      </c>
      <c r="R68" t="s">
        <v>116</v>
      </c>
      <c r="S68">
        <v>4.2</v>
      </c>
      <c r="T68" s="4">
        <f>1/Y68</f>
        <v>4.1958041958041958E-4</v>
      </c>
      <c r="V68">
        <v>3.67</v>
      </c>
      <c r="W68">
        <v>1.74</v>
      </c>
      <c r="X68">
        <f>(V68+2*W68)/3</f>
        <v>2.3833333333333333</v>
      </c>
      <c r="Y68">
        <f>X68*1000</f>
        <v>2383.3333333333335</v>
      </c>
    </row>
    <row r="69" spans="3:29" x14ac:dyDescent="0.25">
      <c r="C69">
        <v>1970</v>
      </c>
      <c r="D69" t="s">
        <v>109</v>
      </c>
      <c r="E69">
        <v>4</v>
      </c>
      <c r="F69" s="4">
        <f>1/K69</f>
        <v>4.0268456375838925E-4</v>
      </c>
      <c r="H69">
        <v>3.91</v>
      </c>
      <c r="I69">
        <v>1.77</v>
      </c>
      <c r="J69">
        <f>(H69+2*I69)/3</f>
        <v>2.4833333333333334</v>
      </c>
      <c r="K69">
        <f>J69*1000</f>
        <v>2483.3333333333335</v>
      </c>
      <c r="Q69">
        <v>1968</v>
      </c>
      <c r="R69" t="s">
        <v>113</v>
      </c>
      <c r="S69">
        <v>4.2</v>
      </c>
      <c r="T69" s="4">
        <f t="shared" ref="T69:T70" si="15">1/Y69</f>
        <v>3.7546933667083853E-4</v>
      </c>
      <c r="V69">
        <v>5.29</v>
      </c>
      <c r="W69">
        <v>1.35</v>
      </c>
      <c r="X69">
        <f t="shared" ref="X69:X70" si="16">(V69+2*W69)/3</f>
        <v>2.6633333333333336</v>
      </c>
      <c r="Y69">
        <f t="shared" ref="Y69:Y70" si="17">X69*1000</f>
        <v>2663.3333333333335</v>
      </c>
    </row>
    <row r="70" spans="3:29" x14ac:dyDescent="0.25">
      <c r="C70">
        <v>1970</v>
      </c>
      <c r="D70" t="s">
        <v>109</v>
      </c>
      <c r="E70">
        <v>4</v>
      </c>
      <c r="F70" s="4">
        <f>1/K70</f>
        <v>3.7926675094816689E-4</v>
      </c>
      <c r="H70">
        <v>4.1100000000000003</v>
      </c>
      <c r="I70">
        <v>1.9</v>
      </c>
      <c r="J70">
        <f>(H70+2*I70)/3</f>
        <v>2.6366666666666667</v>
      </c>
      <c r="K70">
        <f>J70*1000</f>
        <v>2636.6666666666665</v>
      </c>
      <c r="Q70">
        <v>1968</v>
      </c>
      <c r="R70" t="s">
        <v>113</v>
      </c>
      <c r="S70">
        <v>76.8</v>
      </c>
      <c r="T70" s="4">
        <f t="shared" si="15"/>
        <v>5.5865921787709492E-4</v>
      </c>
      <c r="V70">
        <v>3.35</v>
      </c>
      <c r="W70">
        <v>1.01</v>
      </c>
      <c r="X70">
        <f t="shared" si="16"/>
        <v>1.79</v>
      </c>
      <c r="Y70">
        <f t="shared" si="17"/>
        <v>1790</v>
      </c>
    </row>
    <row r="71" spans="3:29" x14ac:dyDescent="0.25">
      <c r="Q71">
        <v>1965</v>
      </c>
      <c r="R71" t="s">
        <v>179</v>
      </c>
      <c r="S71">
        <v>0</v>
      </c>
      <c r="T71">
        <f t="shared" ref="T71:T79" si="18">U71*10^(-4)</f>
        <v>3.8400000000000001E-4</v>
      </c>
      <c r="U71">
        <v>3.84</v>
      </c>
    </row>
    <row r="72" spans="3:29" x14ac:dyDescent="0.25">
      <c r="Q72">
        <v>1965</v>
      </c>
      <c r="R72" t="s">
        <v>179</v>
      </c>
      <c r="S72">
        <v>10</v>
      </c>
      <c r="T72">
        <f t="shared" si="18"/>
        <v>3.8500000000000003E-4</v>
      </c>
      <c r="U72">
        <v>3.85</v>
      </c>
    </row>
    <row r="73" spans="3:29" x14ac:dyDescent="0.25">
      <c r="C73">
        <v>1963</v>
      </c>
      <c r="D73" t="s">
        <v>21</v>
      </c>
      <c r="E73">
        <v>78.099999999999994</v>
      </c>
      <c r="F73" s="4">
        <f t="shared" ref="F73:F76" si="19">L73*10^(-4)</f>
        <v>6.6500000000000012E-4</v>
      </c>
      <c r="L73">
        <v>6.65</v>
      </c>
      <c r="Q73">
        <v>1965</v>
      </c>
      <c r="R73" t="s">
        <v>179</v>
      </c>
      <c r="S73">
        <v>20</v>
      </c>
      <c r="T73">
        <f t="shared" si="18"/>
        <v>3.8999999999999999E-4</v>
      </c>
      <c r="U73">
        <v>3.9</v>
      </c>
    </row>
    <row r="74" spans="3:29" x14ac:dyDescent="0.25">
      <c r="C74">
        <v>1963</v>
      </c>
      <c r="D74" t="s">
        <v>21</v>
      </c>
      <c r="E74">
        <v>78.13</v>
      </c>
      <c r="F74" s="4">
        <f t="shared" si="19"/>
        <v>6.8499999999999995E-4</v>
      </c>
      <c r="L74">
        <v>6.85</v>
      </c>
      <c r="Q74">
        <v>1965</v>
      </c>
      <c r="R74" t="s">
        <v>179</v>
      </c>
      <c r="S74">
        <v>30</v>
      </c>
      <c r="T74">
        <f t="shared" si="18"/>
        <v>3.9900000000000005E-4</v>
      </c>
      <c r="U74">
        <v>3.99</v>
      </c>
    </row>
    <row r="75" spans="3:29" x14ac:dyDescent="0.25">
      <c r="C75">
        <v>1963</v>
      </c>
      <c r="D75" t="s">
        <v>21</v>
      </c>
      <c r="E75">
        <v>83.21</v>
      </c>
      <c r="F75" s="4">
        <f t="shared" si="19"/>
        <v>7.3800000000000005E-4</v>
      </c>
      <c r="L75">
        <v>7.38</v>
      </c>
      <c r="Q75">
        <v>1965</v>
      </c>
      <c r="R75" t="s">
        <v>179</v>
      </c>
      <c r="S75">
        <v>40</v>
      </c>
      <c r="T75">
        <f t="shared" si="18"/>
        <v>4.1399999999999998E-4</v>
      </c>
      <c r="U75">
        <v>4.1399999999999997</v>
      </c>
    </row>
    <row r="76" spans="3:29" x14ac:dyDescent="0.25">
      <c r="C76">
        <v>1963</v>
      </c>
      <c r="D76" t="s">
        <v>21</v>
      </c>
      <c r="E76">
        <v>83.81</v>
      </c>
      <c r="F76" s="4">
        <f t="shared" si="19"/>
        <v>7.9500000000000003E-4</v>
      </c>
      <c r="L76">
        <v>7.95</v>
      </c>
      <c r="N76" t="s">
        <v>114</v>
      </c>
      <c r="Q76">
        <v>1965</v>
      </c>
      <c r="R76" t="s">
        <v>179</v>
      </c>
      <c r="S76">
        <v>50</v>
      </c>
      <c r="T76">
        <f t="shared" si="18"/>
        <v>4.3600000000000003E-4</v>
      </c>
      <c r="U76">
        <v>4.3600000000000003</v>
      </c>
    </row>
    <row r="77" spans="3:29" x14ac:dyDescent="0.25">
      <c r="C77">
        <v>1957</v>
      </c>
      <c r="D77" t="s">
        <v>20</v>
      </c>
      <c r="E77">
        <v>60</v>
      </c>
      <c r="F77" s="4">
        <f>N77*10^-3</f>
        <v>5.8500000000000002E-4</v>
      </c>
      <c r="N77">
        <v>0.58499999999999996</v>
      </c>
      <c r="Q77">
        <v>1965</v>
      </c>
      <c r="R77" t="s">
        <v>179</v>
      </c>
      <c r="S77">
        <v>60</v>
      </c>
      <c r="T77">
        <f t="shared" si="18"/>
        <v>4.6799999999999999E-4</v>
      </c>
      <c r="U77">
        <v>4.68</v>
      </c>
    </row>
    <row r="78" spans="3:29" x14ac:dyDescent="0.25">
      <c r="C78">
        <v>1957</v>
      </c>
      <c r="D78" t="s">
        <v>20</v>
      </c>
      <c r="E78">
        <v>70</v>
      </c>
      <c r="F78" s="4">
        <f t="shared" ref="F78:F79" si="20">N78*10^-3</f>
        <v>6.6200000000000005E-4</v>
      </c>
      <c r="N78">
        <v>0.66200000000000003</v>
      </c>
      <c r="Q78">
        <v>1965</v>
      </c>
      <c r="R78" t="s">
        <v>179</v>
      </c>
      <c r="S78">
        <v>70</v>
      </c>
      <c r="T78">
        <f t="shared" si="18"/>
        <v>5.1000000000000004E-4</v>
      </c>
      <c r="U78">
        <v>5.0999999999999996</v>
      </c>
    </row>
    <row r="79" spans="3:29" x14ac:dyDescent="0.25">
      <c r="C79">
        <v>1957</v>
      </c>
      <c r="D79" t="s">
        <v>20</v>
      </c>
      <c r="E79">
        <v>80</v>
      </c>
      <c r="F79" s="4">
        <f t="shared" si="20"/>
        <v>7.8100000000000001E-4</v>
      </c>
      <c r="N79">
        <v>0.78100000000000003</v>
      </c>
      <c r="Q79">
        <v>1965</v>
      </c>
      <c r="R79" t="s">
        <v>179</v>
      </c>
      <c r="S79">
        <v>80</v>
      </c>
      <c r="T79">
        <f t="shared" si="18"/>
        <v>5.6900000000000006E-4</v>
      </c>
      <c r="U79">
        <v>5.69</v>
      </c>
    </row>
    <row r="81" spans="2:14" x14ac:dyDescent="0.25">
      <c r="C81">
        <v>1967</v>
      </c>
      <c r="D81" t="s">
        <v>28</v>
      </c>
      <c r="E81">
        <v>72</v>
      </c>
      <c r="F81" s="4">
        <f>1/N81</f>
        <v>7.1428571428571429E-4</v>
      </c>
      <c r="M81">
        <v>14</v>
      </c>
      <c r="N81">
        <f>M81*100</f>
        <v>1400</v>
      </c>
    </row>
    <row r="82" spans="2:14" x14ac:dyDescent="0.25">
      <c r="C82">
        <v>1967</v>
      </c>
      <c r="D82" t="s">
        <v>28</v>
      </c>
      <c r="E82">
        <v>77</v>
      </c>
      <c r="F82" s="4">
        <f>1/N82</f>
        <v>7.874015748031496E-4</v>
      </c>
      <c r="M82">
        <v>12.7</v>
      </c>
      <c r="N82">
        <f>M82*100</f>
        <v>1270</v>
      </c>
    </row>
    <row r="83" spans="2:14" x14ac:dyDescent="0.25">
      <c r="B83" t="s">
        <v>146</v>
      </c>
      <c r="C83">
        <v>1972</v>
      </c>
      <c r="D83" t="s">
        <v>145</v>
      </c>
      <c r="E83">
        <v>4</v>
      </c>
      <c r="F83" s="4">
        <f t="shared" ref="F83:F96" si="21">1/K83</f>
        <v>3.7313432835820896E-4</v>
      </c>
      <c r="J83">
        <v>2.68</v>
      </c>
      <c r="K83">
        <f t="shared" ref="K83:K96" si="22">J83*1000</f>
        <v>2680</v>
      </c>
    </row>
    <row r="84" spans="2:14" x14ac:dyDescent="0.25">
      <c r="C84">
        <v>1972</v>
      </c>
      <c r="D84" t="s">
        <v>145</v>
      </c>
      <c r="E84">
        <v>6</v>
      </c>
      <c r="F84" s="4">
        <f t="shared" si="21"/>
        <v>3.7453183520599252E-4</v>
      </c>
      <c r="J84">
        <v>2.67</v>
      </c>
      <c r="K84">
        <f t="shared" si="22"/>
        <v>2670</v>
      </c>
    </row>
    <row r="85" spans="2:14" x14ac:dyDescent="0.25">
      <c r="C85">
        <v>1972</v>
      </c>
      <c r="D85" t="s">
        <v>145</v>
      </c>
      <c r="E85">
        <v>8</v>
      </c>
      <c r="F85" s="4">
        <f t="shared" si="21"/>
        <v>3.7593984962406017E-4</v>
      </c>
      <c r="J85">
        <v>2.66</v>
      </c>
      <c r="K85">
        <f t="shared" si="22"/>
        <v>2660</v>
      </c>
    </row>
    <row r="86" spans="2:14" x14ac:dyDescent="0.25">
      <c r="C86">
        <v>1972</v>
      </c>
      <c r="D86" t="s">
        <v>145</v>
      </c>
      <c r="E86">
        <v>10</v>
      </c>
      <c r="F86" s="4">
        <f t="shared" si="21"/>
        <v>3.7735849056603772E-4</v>
      </c>
      <c r="J86">
        <v>2.65</v>
      </c>
      <c r="K86">
        <f t="shared" si="22"/>
        <v>2650</v>
      </c>
    </row>
    <row r="87" spans="2:14" x14ac:dyDescent="0.25">
      <c r="C87">
        <v>1972</v>
      </c>
      <c r="D87" t="s">
        <v>145</v>
      </c>
      <c r="E87">
        <v>15</v>
      </c>
      <c r="F87" s="4">
        <f t="shared" si="21"/>
        <v>3.8461538461538462E-4</v>
      </c>
      <c r="J87">
        <v>2.6</v>
      </c>
      <c r="K87">
        <f t="shared" si="22"/>
        <v>2600</v>
      </c>
    </row>
    <row r="88" spans="2:14" x14ac:dyDescent="0.25">
      <c r="C88">
        <v>1972</v>
      </c>
      <c r="D88" t="s">
        <v>145</v>
      </c>
      <c r="E88">
        <v>20</v>
      </c>
      <c r="F88" s="4">
        <f t="shared" si="21"/>
        <v>3.9525691699604743E-4</v>
      </c>
      <c r="J88">
        <v>2.5299999999999998</v>
      </c>
      <c r="K88">
        <f t="shared" si="22"/>
        <v>2530</v>
      </c>
    </row>
    <row r="89" spans="2:14" x14ac:dyDescent="0.25">
      <c r="C89">
        <v>1972</v>
      </c>
      <c r="D89" t="s">
        <v>145</v>
      </c>
      <c r="E89">
        <v>25</v>
      </c>
      <c r="F89" s="4">
        <f t="shared" si="21"/>
        <v>4.0650406504065041E-4</v>
      </c>
      <c r="J89">
        <v>2.46</v>
      </c>
      <c r="K89">
        <f t="shared" si="22"/>
        <v>2460</v>
      </c>
    </row>
    <row r="90" spans="2:14" x14ac:dyDescent="0.25">
      <c r="C90">
        <v>1972</v>
      </c>
      <c r="D90" t="s">
        <v>145</v>
      </c>
      <c r="E90">
        <v>30</v>
      </c>
      <c r="F90" s="4">
        <f t="shared" si="21"/>
        <v>4.219409282700422E-4</v>
      </c>
      <c r="J90">
        <v>2.37</v>
      </c>
      <c r="K90">
        <f t="shared" si="22"/>
        <v>2370</v>
      </c>
    </row>
    <row r="91" spans="2:14" x14ac:dyDescent="0.25">
      <c r="C91">
        <v>1972</v>
      </c>
      <c r="D91" t="s">
        <v>145</v>
      </c>
      <c r="E91">
        <v>35</v>
      </c>
      <c r="F91" s="4">
        <f t="shared" si="21"/>
        <v>4.3859649122807018E-4</v>
      </c>
      <c r="J91">
        <v>2.2799999999999998</v>
      </c>
      <c r="K91">
        <f t="shared" si="22"/>
        <v>2280</v>
      </c>
    </row>
    <row r="92" spans="2:14" x14ac:dyDescent="0.25">
      <c r="C92">
        <v>1972</v>
      </c>
      <c r="D92" t="s">
        <v>145</v>
      </c>
      <c r="E92">
        <v>40</v>
      </c>
      <c r="F92" s="4">
        <f t="shared" si="21"/>
        <v>4.5871559633027525E-4</v>
      </c>
      <c r="J92">
        <v>2.1800000000000002</v>
      </c>
      <c r="K92">
        <f t="shared" si="22"/>
        <v>2180</v>
      </c>
    </row>
    <row r="93" spans="2:14" x14ac:dyDescent="0.25">
      <c r="C93">
        <v>1972</v>
      </c>
      <c r="D93" t="s">
        <v>145</v>
      </c>
      <c r="E93">
        <v>50</v>
      </c>
      <c r="F93" s="4">
        <f t="shared" si="21"/>
        <v>5.0505050505050505E-4</v>
      </c>
      <c r="J93">
        <v>1.98</v>
      </c>
      <c r="K93">
        <f t="shared" si="22"/>
        <v>1980</v>
      </c>
    </row>
    <row r="94" spans="2:14" x14ac:dyDescent="0.25">
      <c r="C94">
        <v>1972</v>
      </c>
      <c r="D94" t="s">
        <v>145</v>
      </c>
      <c r="E94">
        <v>60</v>
      </c>
      <c r="F94" s="4">
        <f t="shared" si="21"/>
        <v>5.7142857142857147E-4</v>
      </c>
      <c r="J94">
        <v>1.75</v>
      </c>
      <c r="K94">
        <f t="shared" si="22"/>
        <v>1750</v>
      </c>
    </row>
    <row r="95" spans="2:14" x14ac:dyDescent="0.25">
      <c r="C95">
        <v>1972</v>
      </c>
      <c r="D95" t="s">
        <v>145</v>
      </c>
      <c r="E95">
        <v>70</v>
      </c>
      <c r="F95" s="4">
        <f t="shared" si="21"/>
        <v>6.6225165562913907E-4</v>
      </c>
      <c r="J95">
        <v>1.51</v>
      </c>
      <c r="K95">
        <f t="shared" si="22"/>
        <v>1510</v>
      </c>
    </row>
    <row r="96" spans="2:14" x14ac:dyDescent="0.25">
      <c r="C96">
        <v>1972</v>
      </c>
      <c r="D96" t="s">
        <v>145</v>
      </c>
      <c r="E96">
        <v>80</v>
      </c>
      <c r="F96" s="4">
        <f t="shared" si="21"/>
        <v>7.874015748031496E-4</v>
      </c>
      <c r="J96">
        <v>1.27</v>
      </c>
      <c r="K96">
        <f t="shared" si="22"/>
        <v>1270</v>
      </c>
    </row>
    <row r="97" spans="3:12" x14ac:dyDescent="0.25">
      <c r="C97">
        <v>1974</v>
      </c>
      <c r="D97" t="s">
        <v>172</v>
      </c>
      <c r="E97">
        <v>10</v>
      </c>
      <c r="F97" s="4">
        <f>1/K97</f>
        <v>3.4285714285714285E-4</v>
      </c>
      <c r="H97">
        <v>4.21</v>
      </c>
      <c r="I97">
        <v>2.27</v>
      </c>
      <c r="J97">
        <f>(H97+2*I97)/3</f>
        <v>2.9166666666666665</v>
      </c>
      <c r="K97">
        <f>J97*1000</f>
        <v>2916.6666666666665</v>
      </c>
    </row>
    <row r="98" spans="3:12" x14ac:dyDescent="0.25">
      <c r="C98">
        <v>1974</v>
      </c>
      <c r="D98" t="s">
        <v>172</v>
      </c>
      <c r="E98">
        <v>82</v>
      </c>
      <c r="F98" s="4">
        <f>1/K98</f>
        <v>5.4151624548736462E-4</v>
      </c>
      <c r="H98">
        <v>2.48</v>
      </c>
      <c r="I98">
        <v>1.53</v>
      </c>
      <c r="J98">
        <f>(H98+2*I98)/3</f>
        <v>1.8466666666666667</v>
      </c>
      <c r="K98">
        <f>J98*1000</f>
        <v>1846.6666666666667</v>
      </c>
    </row>
    <row r="99" spans="3:12" x14ac:dyDescent="0.25">
      <c r="C99">
        <v>1965</v>
      </c>
      <c r="D99" t="s">
        <v>179</v>
      </c>
      <c r="E99">
        <v>0</v>
      </c>
      <c r="F99" s="4">
        <f t="shared" ref="F99:F107" si="23">L99*10^(-4)</f>
        <v>3.8400000000000001E-4</v>
      </c>
      <c r="L99">
        <v>3.84</v>
      </c>
    </row>
    <row r="100" spans="3:12" x14ac:dyDescent="0.25">
      <c r="C100">
        <v>1965</v>
      </c>
      <c r="D100" t="s">
        <v>179</v>
      </c>
      <c r="E100">
        <v>10</v>
      </c>
      <c r="F100" s="4">
        <f t="shared" si="23"/>
        <v>3.8700000000000003E-4</v>
      </c>
      <c r="L100">
        <v>3.87</v>
      </c>
    </row>
    <row r="101" spans="3:12" x14ac:dyDescent="0.25">
      <c r="C101">
        <v>1965</v>
      </c>
      <c r="D101" t="s">
        <v>179</v>
      </c>
      <c r="E101">
        <v>20</v>
      </c>
      <c r="F101" s="4">
        <f t="shared" si="23"/>
        <v>3.9700000000000005E-4</v>
      </c>
      <c r="L101">
        <v>3.97</v>
      </c>
    </row>
    <row r="102" spans="3:12" x14ac:dyDescent="0.25">
      <c r="C102">
        <v>1965</v>
      </c>
      <c r="D102" t="s">
        <v>179</v>
      </c>
      <c r="E102">
        <v>30</v>
      </c>
      <c r="F102" s="4">
        <f t="shared" si="23"/>
        <v>4.2200000000000001E-4</v>
      </c>
      <c r="L102">
        <v>4.22</v>
      </c>
    </row>
    <row r="103" spans="3:12" x14ac:dyDescent="0.25">
      <c r="C103">
        <v>1965</v>
      </c>
      <c r="D103" t="s">
        <v>179</v>
      </c>
      <c r="E103">
        <v>40</v>
      </c>
      <c r="F103" s="4">
        <f t="shared" si="23"/>
        <v>4.6500000000000008E-4</v>
      </c>
      <c r="L103">
        <v>4.6500000000000004</v>
      </c>
    </row>
    <row r="104" spans="3:12" x14ac:dyDescent="0.25">
      <c r="C104">
        <v>1965</v>
      </c>
      <c r="D104" t="s">
        <v>179</v>
      </c>
      <c r="E104">
        <v>50</v>
      </c>
      <c r="F104" s="4">
        <f t="shared" si="23"/>
        <v>5.2000000000000006E-4</v>
      </c>
      <c r="L104">
        <v>5.2</v>
      </c>
    </row>
    <row r="105" spans="3:12" x14ac:dyDescent="0.25">
      <c r="C105">
        <v>1965</v>
      </c>
      <c r="D105" t="s">
        <v>179</v>
      </c>
      <c r="E105">
        <v>60</v>
      </c>
      <c r="F105" s="4">
        <f t="shared" si="23"/>
        <v>5.9100000000000005E-4</v>
      </c>
      <c r="L105">
        <v>5.91</v>
      </c>
    </row>
    <row r="106" spans="3:12" x14ac:dyDescent="0.25">
      <c r="C106">
        <v>1965</v>
      </c>
      <c r="D106" t="s">
        <v>179</v>
      </c>
      <c r="E106">
        <v>70</v>
      </c>
      <c r="F106" s="4">
        <f t="shared" si="23"/>
        <v>6.730000000000001E-4</v>
      </c>
      <c r="H106" t="s">
        <v>90</v>
      </c>
      <c r="I106" t="s">
        <v>91</v>
      </c>
      <c r="J106" t="s">
        <v>93</v>
      </c>
      <c r="L106">
        <v>6.73</v>
      </c>
    </row>
    <row r="107" spans="3:12" x14ac:dyDescent="0.25">
      <c r="C107">
        <v>1965</v>
      </c>
      <c r="D107" t="s">
        <v>179</v>
      </c>
      <c r="E107">
        <v>80</v>
      </c>
      <c r="F107" s="4">
        <f t="shared" si="23"/>
        <v>7.6800000000000002E-4</v>
      </c>
      <c r="H107" t="s">
        <v>42</v>
      </c>
      <c r="I107" t="s">
        <v>42</v>
      </c>
      <c r="J107" t="s">
        <v>42</v>
      </c>
      <c r="K107" t="s">
        <v>41</v>
      </c>
      <c r="L107">
        <v>7.68</v>
      </c>
    </row>
    <row r="108" spans="3:12" x14ac:dyDescent="0.25">
      <c r="C108">
        <v>1971</v>
      </c>
      <c r="D108" t="s">
        <v>180</v>
      </c>
      <c r="E108">
        <v>3.9409999999999998</v>
      </c>
      <c r="F108" s="4">
        <f>1/K108</f>
        <v>3.7189467942678626E-4</v>
      </c>
      <c r="H108">
        <v>40.351999999999997</v>
      </c>
      <c r="I108">
        <v>20.158000000000001</v>
      </c>
      <c r="J108">
        <f>(H108+2*I108)/3</f>
        <v>26.889333333333337</v>
      </c>
      <c r="K108">
        <f>J108*100</f>
        <v>2688.9333333333338</v>
      </c>
    </row>
    <row r="109" spans="3:12" x14ac:dyDescent="0.25">
      <c r="C109">
        <v>1971</v>
      </c>
      <c r="D109" t="s">
        <v>180</v>
      </c>
      <c r="E109">
        <v>3.9409999999999998</v>
      </c>
      <c r="F109" s="4">
        <f t="shared" ref="F109:F135" si="24">1/K109</f>
        <v>3.7243485493662398E-4</v>
      </c>
      <c r="H109">
        <v>40.234999999999999</v>
      </c>
      <c r="I109">
        <v>20.158000000000001</v>
      </c>
      <c r="J109">
        <f t="shared" ref="J109:J135" si="25">(H109+2*I109)/3</f>
        <v>26.850333333333335</v>
      </c>
      <c r="K109">
        <f t="shared" ref="K109:K135" si="26">J109*100</f>
        <v>2685.0333333333333</v>
      </c>
    </row>
    <row r="110" spans="3:12" x14ac:dyDescent="0.25">
      <c r="C110">
        <v>1971</v>
      </c>
      <c r="D110" t="s">
        <v>180</v>
      </c>
      <c r="E110">
        <v>3.5470000000000002</v>
      </c>
      <c r="F110" s="4">
        <f t="shared" si="24"/>
        <v>3.740788308789606E-4</v>
      </c>
      <c r="H110">
        <v>39.960999999999999</v>
      </c>
      <c r="I110">
        <v>20.117999999999999</v>
      </c>
      <c r="J110">
        <f t="shared" si="25"/>
        <v>26.732333333333333</v>
      </c>
      <c r="K110">
        <f t="shared" si="26"/>
        <v>2673.2333333333331</v>
      </c>
    </row>
    <row r="111" spans="3:12" x14ac:dyDescent="0.25">
      <c r="C111">
        <v>1971</v>
      </c>
      <c r="D111" t="s">
        <v>180</v>
      </c>
      <c r="E111">
        <v>4.9260000000000002</v>
      </c>
      <c r="F111" s="4">
        <f t="shared" si="24"/>
        <v>3.7463473113714127E-4</v>
      </c>
      <c r="H111">
        <v>40.078000000000003</v>
      </c>
      <c r="I111">
        <v>20</v>
      </c>
      <c r="J111">
        <f t="shared" si="25"/>
        <v>26.692666666666668</v>
      </c>
      <c r="K111">
        <f t="shared" si="26"/>
        <v>2669.2666666666669</v>
      </c>
    </row>
    <row r="112" spans="3:12" x14ac:dyDescent="0.25">
      <c r="C112">
        <v>1971</v>
      </c>
      <c r="D112" t="s">
        <v>180</v>
      </c>
      <c r="E112">
        <v>7.2910000000000004</v>
      </c>
      <c r="F112" s="4">
        <f t="shared" si="24"/>
        <v>3.7524390854055137E-4</v>
      </c>
      <c r="H112">
        <v>39.921999999999997</v>
      </c>
      <c r="I112">
        <v>20.013000000000002</v>
      </c>
      <c r="J112">
        <f t="shared" si="25"/>
        <v>26.649333333333335</v>
      </c>
      <c r="K112">
        <f t="shared" si="26"/>
        <v>2664.9333333333334</v>
      </c>
    </row>
    <row r="113" spans="3:11" x14ac:dyDescent="0.25">
      <c r="C113">
        <v>1971</v>
      </c>
      <c r="D113" t="s">
        <v>180</v>
      </c>
      <c r="E113">
        <v>10.64</v>
      </c>
      <c r="F113" s="4">
        <f t="shared" si="24"/>
        <v>3.7542704826740424E-4</v>
      </c>
      <c r="H113">
        <v>39.960999999999999</v>
      </c>
      <c r="I113">
        <v>19.974</v>
      </c>
      <c r="J113">
        <f t="shared" si="25"/>
        <v>26.636333333333329</v>
      </c>
      <c r="K113">
        <f t="shared" si="26"/>
        <v>2663.6333333333328</v>
      </c>
    </row>
    <row r="114" spans="3:11" x14ac:dyDescent="0.25">
      <c r="C114">
        <v>1971</v>
      </c>
      <c r="D114" t="s">
        <v>180</v>
      </c>
      <c r="E114">
        <v>17.734000000000002</v>
      </c>
      <c r="F114" s="4">
        <f t="shared" si="24"/>
        <v>3.7821005786613888E-4</v>
      </c>
      <c r="H114">
        <v>39.453000000000003</v>
      </c>
      <c r="I114">
        <v>19.934000000000001</v>
      </c>
      <c r="J114">
        <f t="shared" si="25"/>
        <v>26.440333333333331</v>
      </c>
      <c r="K114">
        <f t="shared" si="26"/>
        <v>2644.0333333333333</v>
      </c>
    </row>
    <row r="115" spans="3:11" x14ac:dyDescent="0.25">
      <c r="C115">
        <v>1971</v>
      </c>
      <c r="D115" t="s">
        <v>180</v>
      </c>
      <c r="E115">
        <v>21.478000000000002</v>
      </c>
      <c r="F115" s="4">
        <f t="shared" si="24"/>
        <v>3.8199042477335231E-4</v>
      </c>
      <c r="H115">
        <v>38.984000000000002</v>
      </c>
      <c r="I115">
        <v>19.776</v>
      </c>
      <c r="J115">
        <f t="shared" si="25"/>
        <v>26.178666666666668</v>
      </c>
      <c r="K115">
        <f t="shared" si="26"/>
        <v>2617.8666666666668</v>
      </c>
    </row>
    <row r="116" spans="3:11" x14ac:dyDescent="0.25">
      <c r="C116">
        <v>1971</v>
      </c>
      <c r="D116" t="s">
        <v>180</v>
      </c>
      <c r="E116">
        <v>25.616</v>
      </c>
      <c r="F116" s="4">
        <f t="shared" si="24"/>
        <v>3.8662783204886981E-4</v>
      </c>
      <c r="H116">
        <v>38.436</v>
      </c>
      <c r="I116">
        <v>19.579000000000001</v>
      </c>
      <c r="J116">
        <f t="shared" si="25"/>
        <v>25.864666666666665</v>
      </c>
      <c r="K116">
        <f t="shared" si="26"/>
        <v>2586.4666666666662</v>
      </c>
    </row>
    <row r="117" spans="3:11" x14ac:dyDescent="0.25">
      <c r="C117">
        <v>1971</v>
      </c>
      <c r="D117" t="s">
        <v>180</v>
      </c>
      <c r="E117">
        <v>28.966000000000001</v>
      </c>
      <c r="F117" s="4">
        <f t="shared" si="24"/>
        <v>3.8936261340186113E-4</v>
      </c>
      <c r="H117">
        <v>37.732999999999997</v>
      </c>
      <c r="I117">
        <v>19.658000000000001</v>
      </c>
      <c r="J117">
        <f t="shared" si="25"/>
        <v>25.683000000000003</v>
      </c>
      <c r="K117">
        <f t="shared" si="26"/>
        <v>2568.3000000000002</v>
      </c>
    </row>
    <row r="118" spans="3:11" x14ac:dyDescent="0.25">
      <c r="C118">
        <v>1971</v>
      </c>
      <c r="D118" t="s">
        <v>180</v>
      </c>
      <c r="E118">
        <v>35.862000000000002</v>
      </c>
      <c r="F118" s="4">
        <f t="shared" si="24"/>
        <v>3.9996800255979526E-4</v>
      </c>
      <c r="H118">
        <v>36.637999999999998</v>
      </c>
      <c r="I118">
        <v>19.184000000000001</v>
      </c>
      <c r="J118">
        <f t="shared" si="25"/>
        <v>25.001999999999999</v>
      </c>
      <c r="K118">
        <f t="shared" si="26"/>
        <v>2500.1999999999998</v>
      </c>
    </row>
    <row r="119" spans="3:11" x14ac:dyDescent="0.25">
      <c r="C119">
        <v>1971</v>
      </c>
      <c r="D119" t="s">
        <v>180</v>
      </c>
      <c r="E119">
        <v>39.802999999999997</v>
      </c>
      <c r="F119" s="4">
        <f t="shared" si="24"/>
        <v>4.0809108593037964E-4</v>
      </c>
      <c r="H119">
        <v>36.012999999999998</v>
      </c>
      <c r="I119">
        <v>18.75</v>
      </c>
      <c r="J119">
        <f t="shared" si="25"/>
        <v>24.504333333333335</v>
      </c>
      <c r="K119">
        <f t="shared" si="26"/>
        <v>2450.4333333333334</v>
      </c>
    </row>
    <row r="120" spans="3:11" x14ac:dyDescent="0.25">
      <c r="C120">
        <v>1971</v>
      </c>
      <c r="D120" t="s">
        <v>180</v>
      </c>
      <c r="E120">
        <v>42.365000000000002</v>
      </c>
      <c r="F120" s="4">
        <f t="shared" si="24"/>
        <v>4.1094201608153088E-4</v>
      </c>
      <c r="H120">
        <v>35.661000000000001</v>
      </c>
      <c r="I120">
        <v>18.670999999999999</v>
      </c>
      <c r="J120">
        <f t="shared" si="25"/>
        <v>24.334333333333333</v>
      </c>
      <c r="K120">
        <f t="shared" si="26"/>
        <v>2433.4333333333334</v>
      </c>
    </row>
    <row r="121" spans="3:11" x14ac:dyDescent="0.25">
      <c r="C121">
        <v>1971</v>
      </c>
      <c r="D121" t="s">
        <v>180</v>
      </c>
      <c r="E121">
        <v>42.167000000000002</v>
      </c>
      <c r="F121" s="4">
        <f t="shared" si="24"/>
        <v>4.1631973355537054E-4</v>
      </c>
      <c r="H121">
        <v>35.270000000000003</v>
      </c>
      <c r="I121">
        <v>18.395</v>
      </c>
      <c r="J121">
        <f t="shared" si="25"/>
        <v>24.02</v>
      </c>
      <c r="K121">
        <f t="shared" si="26"/>
        <v>2402</v>
      </c>
    </row>
    <row r="122" spans="3:11" x14ac:dyDescent="0.25">
      <c r="C122">
        <v>1971</v>
      </c>
      <c r="D122" t="s">
        <v>180</v>
      </c>
      <c r="E122">
        <v>48.472999999999999</v>
      </c>
      <c r="F122" s="4">
        <f t="shared" si="24"/>
        <v>4.3015069612720993E-4</v>
      </c>
      <c r="H122">
        <v>34.137</v>
      </c>
      <c r="I122">
        <v>17.803000000000001</v>
      </c>
      <c r="J122">
        <f t="shared" si="25"/>
        <v>23.247666666666664</v>
      </c>
      <c r="K122">
        <f t="shared" si="26"/>
        <v>2324.7666666666664</v>
      </c>
    </row>
    <row r="123" spans="3:11" x14ac:dyDescent="0.25">
      <c r="C123">
        <v>1971</v>
      </c>
      <c r="D123" t="s">
        <v>180</v>
      </c>
      <c r="E123">
        <v>53.005000000000003</v>
      </c>
      <c r="F123" s="4">
        <f t="shared" si="24"/>
        <v>4.4319037981415549E-4</v>
      </c>
      <c r="H123">
        <v>33.511000000000003</v>
      </c>
      <c r="I123">
        <v>17.09</v>
      </c>
      <c r="J123">
        <f t="shared" si="25"/>
        <v>22.563666666666666</v>
      </c>
      <c r="K123">
        <f t="shared" si="26"/>
        <v>2256.3666666666668</v>
      </c>
    </row>
    <row r="124" spans="3:11" x14ac:dyDescent="0.25">
      <c r="C124">
        <v>1971</v>
      </c>
      <c r="D124" t="s">
        <v>180</v>
      </c>
      <c r="E124">
        <v>54.581000000000003</v>
      </c>
      <c r="F124" s="4">
        <f t="shared" si="24"/>
        <v>4.5051133035995858E-4</v>
      </c>
      <c r="H124">
        <v>33.354999999999997</v>
      </c>
      <c r="I124">
        <v>16.617999999999999</v>
      </c>
      <c r="J124">
        <f t="shared" si="25"/>
        <v>22.196999999999999</v>
      </c>
      <c r="K124">
        <f t="shared" si="26"/>
        <v>2219.6999999999998</v>
      </c>
    </row>
    <row r="125" spans="3:11" x14ac:dyDescent="0.25">
      <c r="C125">
        <v>1971</v>
      </c>
      <c r="D125" t="s">
        <v>180</v>
      </c>
      <c r="E125">
        <v>60.295999999999999</v>
      </c>
      <c r="F125" s="4">
        <f t="shared" si="24"/>
        <v>4.7400853215357868E-4</v>
      </c>
      <c r="H125">
        <v>31.948</v>
      </c>
      <c r="I125">
        <v>15.670999999999999</v>
      </c>
      <c r="J125">
        <f t="shared" si="25"/>
        <v>21.096666666666668</v>
      </c>
      <c r="K125">
        <f t="shared" si="26"/>
        <v>2109.666666666667</v>
      </c>
    </row>
    <row r="126" spans="3:11" x14ac:dyDescent="0.25">
      <c r="C126">
        <v>1971</v>
      </c>
      <c r="D126" t="s">
        <v>180</v>
      </c>
      <c r="E126">
        <v>61.674999999999997</v>
      </c>
      <c r="F126" s="4">
        <f t="shared" si="24"/>
        <v>4.8027663934426234E-4</v>
      </c>
      <c r="H126">
        <v>31.596</v>
      </c>
      <c r="I126">
        <v>15.433999999999999</v>
      </c>
      <c r="J126">
        <f t="shared" si="25"/>
        <v>20.821333333333332</v>
      </c>
      <c r="K126">
        <f t="shared" si="26"/>
        <v>2082.1333333333332</v>
      </c>
    </row>
    <row r="127" spans="3:11" x14ac:dyDescent="0.25">
      <c r="C127">
        <v>1971</v>
      </c>
      <c r="D127" t="s">
        <v>180</v>
      </c>
      <c r="E127">
        <v>62.463000000000001</v>
      </c>
      <c r="F127" s="4">
        <f t="shared" si="24"/>
        <v>4.8423805142608107E-4</v>
      </c>
      <c r="H127">
        <v>31.478999999999999</v>
      </c>
      <c r="I127">
        <v>15.237</v>
      </c>
      <c r="J127">
        <f t="shared" si="25"/>
        <v>20.651</v>
      </c>
      <c r="K127">
        <f t="shared" si="26"/>
        <v>2065.1</v>
      </c>
    </row>
    <row r="128" spans="3:11" x14ac:dyDescent="0.25">
      <c r="C128">
        <v>1971</v>
      </c>
      <c r="D128" t="s">
        <v>180</v>
      </c>
      <c r="E128">
        <v>64.828000000000003</v>
      </c>
      <c r="F128" s="4">
        <f t="shared" si="24"/>
        <v>4.9461691919608266E-4</v>
      </c>
      <c r="H128">
        <v>31.126999999999999</v>
      </c>
      <c r="I128">
        <v>14.763</v>
      </c>
      <c r="J128">
        <f t="shared" si="25"/>
        <v>20.217666666666666</v>
      </c>
      <c r="K128">
        <f t="shared" si="26"/>
        <v>2021.7666666666667</v>
      </c>
    </row>
    <row r="129" spans="3:11" x14ac:dyDescent="0.25">
      <c r="C129">
        <v>1971</v>
      </c>
      <c r="D129" t="s">
        <v>180</v>
      </c>
      <c r="E129">
        <v>67.388999999999996</v>
      </c>
      <c r="F129" s="4">
        <f t="shared" si="24"/>
        <v>5.0540786414636604E-4</v>
      </c>
      <c r="H129">
        <v>30.384</v>
      </c>
      <c r="I129">
        <v>14.487</v>
      </c>
      <c r="J129">
        <f t="shared" si="25"/>
        <v>19.786000000000001</v>
      </c>
      <c r="K129">
        <f t="shared" si="26"/>
        <v>1978.6000000000001</v>
      </c>
    </row>
    <row r="130" spans="3:11" x14ac:dyDescent="0.25">
      <c r="C130">
        <v>1971</v>
      </c>
      <c r="D130" t="s">
        <v>180</v>
      </c>
      <c r="E130">
        <v>67.783000000000001</v>
      </c>
      <c r="F130" s="4">
        <f t="shared" si="24"/>
        <v>5.0844872294629083E-4</v>
      </c>
      <c r="H130">
        <v>30.344999999999999</v>
      </c>
      <c r="I130">
        <v>14.329000000000001</v>
      </c>
      <c r="J130">
        <f t="shared" si="25"/>
        <v>19.667666666666666</v>
      </c>
      <c r="K130">
        <f t="shared" si="26"/>
        <v>1966.7666666666667</v>
      </c>
    </row>
    <row r="131" spans="3:11" x14ac:dyDescent="0.25">
      <c r="C131">
        <v>1971</v>
      </c>
      <c r="D131" t="s">
        <v>180</v>
      </c>
      <c r="E131">
        <v>70.542000000000002</v>
      </c>
      <c r="F131" s="4">
        <f t="shared" si="24"/>
        <v>5.2344145307347374E-4</v>
      </c>
      <c r="H131">
        <v>29.681000000000001</v>
      </c>
      <c r="I131">
        <v>13.816000000000001</v>
      </c>
      <c r="J131">
        <f t="shared" si="25"/>
        <v>19.104333333333333</v>
      </c>
      <c r="K131">
        <f t="shared" si="26"/>
        <v>1910.4333333333334</v>
      </c>
    </row>
    <row r="132" spans="3:11" x14ac:dyDescent="0.25">
      <c r="C132">
        <v>1971</v>
      </c>
      <c r="D132" t="s">
        <v>180</v>
      </c>
      <c r="E132">
        <v>70.542000000000002</v>
      </c>
      <c r="F132" s="4">
        <f t="shared" si="24"/>
        <v>5.2487927776611373E-4</v>
      </c>
      <c r="H132">
        <v>29.524000000000001</v>
      </c>
      <c r="I132">
        <v>13.816000000000001</v>
      </c>
      <c r="J132">
        <f t="shared" si="25"/>
        <v>19.052000000000003</v>
      </c>
      <c r="K132">
        <f t="shared" si="26"/>
        <v>1905.2000000000003</v>
      </c>
    </row>
    <row r="133" spans="3:11" x14ac:dyDescent="0.25">
      <c r="C133">
        <v>1971</v>
      </c>
      <c r="D133" t="s">
        <v>180</v>
      </c>
      <c r="E133">
        <v>71.921000000000006</v>
      </c>
      <c r="F133" s="4">
        <f t="shared" si="24"/>
        <v>5.3146258503401365E-4</v>
      </c>
      <c r="H133">
        <v>29.212</v>
      </c>
      <c r="I133">
        <v>13.618</v>
      </c>
      <c r="J133">
        <f t="shared" si="25"/>
        <v>18.815999999999999</v>
      </c>
      <c r="K133">
        <f t="shared" si="26"/>
        <v>1881.6</v>
      </c>
    </row>
    <row r="134" spans="3:11" x14ac:dyDescent="0.25">
      <c r="C134">
        <v>1971</v>
      </c>
      <c r="D134" t="s">
        <v>180</v>
      </c>
      <c r="E134">
        <v>76.846999999999994</v>
      </c>
      <c r="F134" s="4">
        <f t="shared" si="24"/>
        <v>5.5874245697683093E-4</v>
      </c>
      <c r="H134">
        <v>28.507999999999999</v>
      </c>
      <c r="I134">
        <v>12.592000000000001</v>
      </c>
      <c r="J134">
        <f t="shared" si="25"/>
        <v>17.897333333333332</v>
      </c>
      <c r="K134">
        <f t="shared" si="26"/>
        <v>1789.7333333333331</v>
      </c>
    </row>
    <row r="135" spans="3:11" x14ac:dyDescent="0.25">
      <c r="C135">
        <v>1971</v>
      </c>
      <c r="D135" t="s">
        <v>180</v>
      </c>
      <c r="E135">
        <v>76.846999999999994</v>
      </c>
      <c r="F135" s="4">
        <f t="shared" si="24"/>
        <v>5.5874245697683093E-4</v>
      </c>
      <c r="H135">
        <v>28.507999999999999</v>
      </c>
      <c r="I135">
        <v>12.592000000000001</v>
      </c>
      <c r="J135">
        <f t="shared" si="25"/>
        <v>17.897333333333332</v>
      </c>
      <c r="K135">
        <f t="shared" si="26"/>
        <v>1789.7333333333331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AB4E-F936-4F2B-B3A1-218D0621DFCE}">
  <sheetPr codeName="Sheet2"/>
  <dimension ref="C2:X373"/>
  <sheetViews>
    <sheetView topLeftCell="A335" workbookViewId="0">
      <selection activeCell="H356" sqref="H356"/>
    </sheetView>
  </sheetViews>
  <sheetFormatPr defaultRowHeight="15" x14ac:dyDescent="0.25"/>
  <cols>
    <col min="6" max="7" width="8.85546875"/>
  </cols>
  <sheetData>
    <row r="2" spans="4:24" ht="18" x14ac:dyDescent="0.35">
      <c r="D2" t="s">
        <v>0</v>
      </c>
      <c r="E2" t="s">
        <v>1</v>
      </c>
      <c r="F2" t="s">
        <v>2</v>
      </c>
      <c r="G2" t="s">
        <v>58</v>
      </c>
      <c r="H2" t="s">
        <v>58</v>
      </c>
      <c r="I2" t="s">
        <v>59</v>
      </c>
      <c r="J2" t="s">
        <v>60</v>
      </c>
      <c r="K2" t="s">
        <v>61</v>
      </c>
      <c r="L2" t="s">
        <v>58</v>
      </c>
      <c r="P2" t="s">
        <v>15</v>
      </c>
      <c r="T2" t="s">
        <v>0</v>
      </c>
      <c r="U2" t="s">
        <v>1</v>
      </c>
      <c r="V2" t="s">
        <v>2</v>
      </c>
      <c r="W2" t="s">
        <v>59</v>
      </c>
      <c r="X2" t="s">
        <v>59</v>
      </c>
    </row>
    <row r="3" spans="4:24" x14ac:dyDescent="0.25">
      <c r="F3" t="s">
        <v>3</v>
      </c>
      <c r="G3" t="s">
        <v>63</v>
      </c>
      <c r="H3" t="s">
        <v>62</v>
      </c>
      <c r="K3" t="s">
        <v>3</v>
      </c>
      <c r="L3" t="s">
        <v>64</v>
      </c>
      <c r="P3" cm="1">
        <f t="array" ref="P3">[1]!refprop("m","argon","tp","si",300,1)</f>
        <v>39.948</v>
      </c>
      <c r="V3" t="s">
        <v>3</v>
      </c>
      <c r="W3" t="s">
        <v>63</v>
      </c>
      <c r="X3" t="s">
        <v>62</v>
      </c>
    </row>
    <row r="4" spans="4:24" x14ac:dyDescent="0.25">
      <c r="D4">
        <v>1961</v>
      </c>
      <c r="E4" t="s">
        <v>65</v>
      </c>
      <c r="F4">
        <v>2</v>
      </c>
      <c r="G4">
        <f t="shared" ref="G4:G26" si="0">H4*4.184</f>
        <v>1.9614592000000004E-2</v>
      </c>
      <c r="H4">
        <v>4.6880000000000003E-3</v>
      </c>
      <c r="T4">
        <v>1961</v>
      </c>
      <c r="U4" t="s">
        <v>88</v>
      </c>
      <c r="V4">
        <v>10</v>
      </c>
      <c r="W4">
        <f t="shared" ref="W4:W10" si="1">X4*4.184</f>
        <v>1.2552000000000001E-2</v>
      </c>
      <c r="X4">
        <v>3.0000000000000001E-3</v>
      </c>
    </row>
    <row r="5" spans="4:24" x14ac:dyDescent="0.25">
      <c r="D5">
        <v>1961</v>
      </c>
      <c r="E5" t="s">
        <v>65</v>
      </c>
      <c r="F5">
        <v>3</v>
      </c>
      <c r="G5">
        <f t="shared" si="0"/>
        <v>6.7404240000000004E-2</v>
      </c>
      <c r="H5">
        <v>1.6109999999999999E-2</v>
      </c>
      <c r="T5">
        <v>1961</v>
      </c>
      <c r="U5" t="s">
        <v>88</v>
      </c>
      <c r="V5">
        <v>15</v>
      </c>
      <c r="W5">
        <f t="shared" si="1"/>
        <v>0.12551999999999999</v>
      </c>
      <c r="X5">
        <v>0.03</v>
      </c>
    </row>
    <row r="6" spans="4:24" x14ac:dyDescent="0.25">
      <c r="D6">
        <v>1961</v>
      </c>
      <c r="E6" t="s">
        <v>65</v>
      </c>
      <c r="F6">
        <v>4</v>
      </c>
      <c r="G6">
        <f t="shared" si="0"/>
        <v>0.17484936000000001</v>
      </c>
      <c r="H6">
        <v>4.1790000000000001E-2</v>
      </c>
      <c r="T6">
        <v>1961</v>
      </c>
      <c r="U6" t="s">
        <v>88</v>
      </c>
      <c r="V6">
        <v>20</v>
      </c>
      <c r="W6">
        <f t="shared" si="1"/>
        <v>0.40166400000000002</v>
      </c>
      <c r="X6">
        <v>9.6000000000000002E-2</v>
      </c>
    </row>
    <row r="7" spans="4:24" x14ac:dyDescent="0.25">
      <c r="D7">
        <v>1961</v>
      </c>
      <c r="E7" t="s">
        <v>65</v>
      </c>
      <c r="F7">
        <v>5</v>
      </c>
      <c r="G7">
        <f t="shared" si="0"/>
        <v>0.36873591999999999</v>
      </c>
      <c r="H7">
        <v>8.813E-2</v>
      </c>
      <c r="T7">
        <v>1961</v>
      </c>
      <c r="U7" t="s">
        <v>88</v>
      </c>
      <c r="V7">
        <v>25</v>
      </c>
      <c r="W7">
        <f t="shared" si="1"/>
        <v>0.82006400000000002</v>
      </c>
      <c r="X7">
        <v>0.19600000000000001</v>
      </c>
    </row>
    <row r="8" spans="4:24" x14ac:dyDescent="0.25">
      <c r="D8">
        <v>1961</v>
      </c>
      <c r="E8" t="s">
        <v>65</v>
      </c>
      <c r="F8">
        <v>6</v>
      </c>
      <c r="G8">
        <f t="shared" si="0"/>
        <v>0.69077840000000001</v>
      </c>
      <c r="H8">
        <v>0.1651</v>
      </c>
      <c r="T8">
        <v>1961</v>
      </c>
      <c r="U8" t="s">
        <v>88</v>
      </c>
      <c r="V8">
        <v>30</v>
      </c>
      <c r="W8">
        <f t="shared" si="1"/>
        <v>1.3305120000000001</v>
      </c>
      <c r="X8">
        <v>0.318</v>
      </c>
    </row>
    <row r="9" spans="4:24" x14ac:dyDescent="0.25">
      <c r="D9">
        <v>1961</v>
      </c>
      <c r="E9" t="s">
        <v>65</v>
      </c>
      <c r="F9">
        <v>8</v>
      </c>
      <c r="G9">
        <f t="shared" si="0"/>
        <v>1.7727608000000001</v>
      </c>
      <c r="H9">
        <v>0.42370000000000002</v>
      </c>
      <c r="T9">
        <v>1961</v>
      </c>
      <c r="U9" t="s">
        <v>88</v>
      </c>
      <c r="V9">
        <v>40</v>
      </c>
      <c r="W9">
        <f t="shared" si="1"/>
        <v>2.6066320000000003</v>
      </c>
      <c r="X9">
        <v>0.623</v>
      </c>
    </row>
    <row r="10" spans="4:24" x14ac:dyDescent="0.25">
      <c r="D10">
        <v>1961</v>
      </c>
      <c r="E10" t="s">
        <v>65</v>
      </c>
      <c r="F10">
        <v>10</v>
      </c>
      <c r="G10">
        <f t="shared" si="0"/>
        <v>3.3053600000000003</v>
      </c>
      <c r="H10">
        <v>0.79</v>
      </c>
      <c r="T10">
        <v>1961</v>
      </c>
      <c r="U10" t="s">
        <v>88</v>
      </c>
      <c r="V10">
        <v>50</v>
      </c>
      <c r="W10">
        <f t="shared" si="1"/>
        <v>4.0166399999999998</v>
      </c>
      <c r="X10">
        <v>0.96</v>
      </c>
    </row>
    <row r="11" spans="4:24" x14ac:dyDescent="0.25">
      <c r="D11">
        <v>1961</v>
      </c>
      <c r="E11" t="s">
        <v>65</v>
      </c>
      <c r="F11">
        <v>12</v>
      </c>
      <c r="G11">
        <f t="shared" si="0"/>
        <v>5.1337680000000008</v>
      </c>
      <c r="H11">
        <v>1.2270000000000001</v>
      </c>
    </row>
    <row r="12" spans="4:24" x14ac:dyDescent="0.25">
      <c r="D12">
        <v>1961</v>
      </c>
      <c r="E12" t="s">
        <v>65</v>
      </c>
      <c r="F12">
        <v>15</v>
      </c>
      <c r="G12">
        <f t="shared" si="0"/>
        <v>8.1169600000000006</v>
      </c>
      <c r="H12">
        <v>1.94</v>
      </c>
    </row>
    <row r="13" spans="4:24" x14ac:dyDescent="0.25">
      <c r="D13">
        <v>1961</v>
      </c>
      <c r="E13" t="s">
        <v>65</v>
      </c>
      <c r="F13">
        <v>20</v>
      </c>
      <c r="G13">
        <f t="shared" si="0"/>
        <v>12.510160000000001</v>
      </c>
      <c r="H13">
        <v>2.99</v>
      </c>
    </row>
    <row r="14" spans="4:24" x14ac:dyDescent="0.25">
      <c r="D14">
        <v>1961</v>
      </c>
      <c r="E14" t="s">
        <v>65</v>
      </c>
      <c r="F14">
        <v>25</v>
      </c>
      <c r="G14">
        <f t="shared" si="0"/>
        <v>16.016352000000001</v>
      </c>
      <c r="H14">
        <v>3.8279999999999998</v>
      </c>
    </row>
    <row r="15" spans="4:24" x14ac:dyDescent="0.25">
      <c r="D15">
        <v>1961</v>
      </c>
      <c r="E15" t="s">
        <v>65</v>
      </c>
      <c r="F15">
        <v>30</v>
      </c>
      <c r="G15">
        <f t="shared" si="0"/>
        <v>18.673192</v>
      </c>
      <c r="H15">
        <v>4.4630000000000001</v>
      </c>
    </row>
    <row r="16" spans="4:24" x14ac:dyDescent="0.25">
      <c r="D16">
        <v>1961</v>
      </c>
      <c r="E16" t="s">
        <v>65</v>
      </c>
      <c r="F16">
        <v>35</v>
      </c>
      <c r="G16">
        <f t="shared" si="0"/>
        <v>20.848872</v>
      </c>
      <c r="H16">
        <v>4.9829999999999997</v>
      </c>
    </row>
    <row r="17" spans="4:12" x14ac:dyDescent="0.25">
      <c r="D17">
        <v>1961</v>
      </c>
      <c r="E17" t="s">
        <v>65</v>
      </c>
      <c r="F17">
        <v>40</v>
      </c>
      <c r="G17">
        <f t="shared" si="0"/>
        <v>22.539207999999999</v>
      </c>
      <c r="H17">
        <v>5.3869999999999996</v>
      </c>
    </row>
    <row r="18" spans="4:12" x14ac:dyDescent="0.25">
      <c r="D18">
        <v>1961</v>
      </c>
      <c r="E18" t="s">
        <v>65</v>
      </c>
      <c r="F18">
        <v>45</v>
      </c>
      <c r="G18">
        <f t="shared" si="0"/>
        <v>23.873904000000003</v>
      </c>
      <c r="H18">
        <v>5.7060000000000004</v>
      </c>
    </row>
    <row r="19" spans="4:12" x14ac:dyDescent="0.25">
      <c r="D19">
        <v>1961</v>
      </c>
      <c r="E19" t="s">
        <v>65</v>
      </c>
      <c r="F19">
        <v>50</v>
      </c>
      <c r="G19">
        <f t="shared" si="0"/>
        <v>25.129104000000002</v>
      </c>
      <c r="H19">
        <v>6.0060000000000002</v>
      </c>
    </row>
    <row r="20" spans="4:12" x14ac:dyDescent="0.25">
      <c r="D20">
        <v>1961</v>
      </c>
      <c r="E20" t="s">
        <v>65</v>
      </c>
      <c r="F20">
        <v>55</v>
      </c>
      <c r="G20">
        <f t="shared" si="0"/>
        <v>26.267151999999999</v>
      </c>
      <c r="H20">
        <v>6.2779999999999996</v>
      </c>
    </row>
    <row r="21" spans="4:12" x14ac:dyDescent="0.25">
      <c r="D21">
        <v>1961</v>
      </c>
      <c r="E21" t="s">
        <v>65</v>
      </c>
      <c r="F21">
        <v>60</v>
      </c>
      <c r="G21">
        <f t="shared" si="0"/>
        <v>27.313151999999999</v>
      </c>
      <c r="H21">
        <v>6.5279999999999996</v>
      </c>
    </row>
    <row r="22" spans="4:12" x14ac:dyDescent="0.25">
      <c r="D22">
        <v>1961</v>
      </c>
      <c r="E22" t="s">
        <v>65</v>
      </c>
      <c r="F22">
        <v>65</v>
      </c>
      <c r="G22">
        <f t="shared" si="0"/>
        <v>28.363336</v>
      </c>
      <c r="H22">
        <v>6.7789999999999999</v>
      </c>
    </row>
    <row r="23" spans="4:12" x14ac:dyDescent="0.25">
      <c r="D23">
        <v>1961</v>
      </c>
      <c r="E23" t="s">
        <v>65</v>
      </c>
      <c r="F23">
        <v>70</v>
      </c>
      <c r="G23">
        <f t="shared" si="0"/>
        <v>29.706399999999999</v>
      </c>
      <c r="H23">
        <v>7.1</v>
      </c>
    </row>
    <row r="24" spans="4:12" x14ac:dyDescent="0.25">
      <c r="D24">
        <v>1961</v>
      </c>
      <c r="E24" t="s">
        <v>65</v>
      </c>
      <c r="F24">
        <v>75</v>
      </c>
      <c r="G24">
        <f t="shared" si="0"/>
        <v>31.329792000000005</v>
      </c>
      <c r="H24">
        <v>7.4880000000000004</v>
      </c>
    </row>
    <row r="25" spans="4:12" x14ac:dyDescent="0.25">
      <c r="D25">
        <v>1961</v>
      </c>
      <c r="E25" t="s">
        <v>65</v>
      </c>
      <c r="F25">
        <v>80</v>
      </c>
      <c r="G25">
        <f t="shared" si="0"/>
        <v>33.170752</v>
      </c>
      <c r="H25">
        <v>7.9279999999999999</v>
      </c>
    </row>
    <row r="26" spans="4:12" x14ac:dyDescent="0.25">
      <c r="D26">
        <v>1961</v>
      </c>
      <c r="E26" t="s">
        <v>65</v>
      </c>
      <c r="F26">
        <v>83</v>
      </c>
      <c r="G26">
        <f t="shared" si="0"/>
        <v>34.840167999999998</v>
      </c>
      <c r="H26">
        <v>8.327</v>
      </c>
    </row>
    <row r="27" spans="4:12" x14ac:dyDescent="0.25">
      <c r="D27">
        <v>1969</v>
      </c>
      <c r="E27" t="s">
        <v>70</v>
      </c>
      <c r="F27">
        <v>4.8913000000000002</v>
      </c>
      <c r="G27">
        <f t="shared" ref="G27:G73" si="2">L27/1000</f>
        <v>0.35399999999999998</v>
      </c>
      <c r="L27">
        <v>354</v>
      </c>
    </row>
    <row r="28" spans="4:12" x14ac:dyDescent="0.25">
      <c r="D28">
        <v>1969</v>
      </c>
      <c r="E28" t="s">
        <v>70</v>
      </c>
      <c r="F28">
        <v>5.4763999999999999</v>
      </c>
      <c r="G28">
        <f t="shared" si="2"/>
        <v>0.51090000000000002</v>
      </c>
      <c r="L28">
        <v>510.9</v>
      </c>
    </row>
    <row r="29" spans="4:12" x14ac:dyDescent="0.25">
      <c r="D29">
        <v>1969</v>
      </c>
      <c r="E29" t="s">
        <v>70</v>
      </c>
      <c r="F29">
        <v>6.0978000000000003</v>
      </c>
      <c r="G29">
        <f t="shared" si="2"/>
        <v>0.73180000000000001</v>
      </c>
      <c r="L29">
        <v>731.8</v>
      </c>
    </row>
    <row r="30" spans="4:12" x14ac:dyDescent="0.25">
      <c r="D30">
        <v>1969</v>
      </c>
      <c r="E30" t="s">
        <v>70</v>
      </c>
      <c r="F30">
        <v>6.6429</v>
      </c>
      <c r="G30">
        <f t="shared" si="2"/>
        <v>0.97160000000000002</v>
      </c>
      <c r="L30">
        <v>971.6</v>
      </c>
    </row>
    <row r="31" spans="4:12" x14ac:dyDescent="0.25">
      <c r="D31">
        <v>1969</v>
      </c>
      <c r="E31" t="s">
        <v>70</v>
      </c>
      <c r="F31">
        <v>7.1684999999999999</v>
      </c>
      <c r="G31">
        <f t="shared" si="2"/>
        <v>1.2350000000000001</v>
      </c>
      <c r="L31">
        <v>1235</v>
      </c>
    </row>
    <row r="32" spans="4:12" x14ac:dyDescent="0.25">
      <c r="D32">
        <v>1969</v>
      </c>
      <c r="E32" t="s">
        <v>70</v>
      </c>
      <c r="F32">
        <v>8.0023999999999997</v>
      </c>
      <c r="G32">
        <f t="shared" si="2"/>
        <v>1.7350000000000001</v>
      </c>
      <c r="L32">
        <v>1735</v>
      </c>
    </row>
    <row r="33" spans="4:12" x14ac:dyDescent="0.25">
      <c r="D33">
        <v>1969</v>
      </c>
      <c r="E33" t="s">
        <v>70</v>
      </c>
      <c r="F33">
        <v>8.7131000000000007</v>
      </c>
      <c r="G33">
        <f t="shared" si="2"/>
        <v>2.2160000000000002</v>
      </c>
      <c r="L33">
        <v>2216</v>
      </c>
    </row>
    <row r="34" spans="4:12" x14ac:dyDescent="0.25">
      <c r="D34">
        <v>1969</v>
      </c>
      <c r="E34" t="s">
        <v>70</v>
      </c>
      <c r="F34">
        <v>4.4550999999999998</v>
      </c>
      <c r="G34">
        <f t="shared" si="2"/>
        <v>0.2555</v>
      </c>
      <c r="L34">
        <v>255.5</v>
      </c>
    </row>
    <row r="35" spans="4:12" x14ac:dyDescent="0.25">
      <c r="D35">
        <v>1969</v>
      </c>
      <c r="E35" t="s">
        <v>70</v>
      </c>
      <c r="F35">
        <v>0.49780000000000002</v>
      </c>
      <c r="G35">
        <f t="shared" si="2"/>
        <v>3.0830000000000001E-4</v>
      </c>
      <c r="L35">
        <v>0.30830000000000002</v>
      </c>
    </row>
    <row r="36" spans="4:12" x14ac:dyDescent="0.25">
      <c r="D36">
        <v>1969</v>
      </c>
      <c r="E36" t="s">
        <v>70</v>
      </c>
      <c r="F36">
        <v>0.53339999999999999</v>
      </c>
      <c r="G36">
        <f t="shared" si="2"/>
        <v>3.7409999999999999E-4</v>
      </c>
      <c r="L36">
        <v>0.37409999999999999</v>
      </c>
    </row>
    <row r="37" spans="4:12" x14ac:dyDescent="0.25">
      <c r="D37">
        <v>1969</v>
      </c>
      <c r="E37" t="s">
        <v>70</v>
      </c>
      <c r="F37">
        <v>0.56930000000000003</v>
      </c>
      <c r="G37">
        <f t="shared" si="2"/>
        <v>4.6899999999999996E-4</v>
      </c>
      <c r="L37">
        <v>0.46899999999999997</v>
      </c>
    </row>
    <row r="38" spans="4:12" x14ac:dyDescent="0.25">
      <c r="D38">
        <v>1969</v>
      </c>
      <c r="E38" t="s">
        <v>70</v>
      </c>
      <c r="F38">
        <v>0.59599999999999997</v>
      </c>
      <c r="G38">
        <f t="shared" si="2"/>
        <v>5.3640000000000003E-4</v>
      </c>
      <c r="L38">
        <v>0.53639999999999999</v>
      </c>
    </row>
    <row r="39" spans="4:12" x14ac:dyDescent="0.25">
      <c r="D39">
        <v>1969</v>
      </c>
      <c r="E39" t="s">
        <v>70</v>
      </c>
      <c r="F39">
        <v>0.62919999999999998</v>
      </c>
      <c r="G39">
        <f t="shared" si="2"/>
        <v>6.1760000000000005E-4</v>
      </c>
      <c r="L39">
        <v>0.61760000000000004</v>
      </c>
    </row>
    <row r="40" spans="4:12" x14ac:dyDescent="0.25">
      <c r="D40">
        <v>1969</v>
      </c>
      <c r="E40" t="s">
        <v>70</v>
      </c>
      <c r="F40">
        <v>0.65869999999999995</v>
      </c>
      <c r="G40">
        <f t="shared" si="2"/>
        <v>7.0649999999999999E-4</v>
      </c>
      <c r="L40">
        <v>0.70650000000000002</v>
      </c>
    </row>
    <row r="41" spans="4:12" x14ac:dyDescent="0.25">
      <c r="D41">
        <v>1969</v>
      </c>
      <c r="E41" t="s">
        <v>70</v>
      </c>
      <c r="F41">
        <v>0.68959999999999999</v>
      </c>
      <c r="G41">
        <f t="shared" si="2"/>
        <v>8.1310000000000009E-4</v>
      </c>
      <c r="L41">
        <v>0.81310000000000004</v>
      </c>
    </row>
    <row r="42" spans="4:12" x14ac:dyDescent="0.25">
      <c r="D42">
        <v>1969</v>
      </c>
      <c r="E42" t="s">
        <v>70</v>
      </c>
      <c r="F42">
        <v>0.82830000000000004</v>
      </c>
      <c r="G42">
        <f t="shared" si="2"/>
        <v>1.423E-3</v>
      </c>
      <c r="L42">
        <v>1.423</v>
      </c>
    </row>
    <row r="43" spans="4:12" x14ac:dyDescent="0.25">
      <c r="D43">
        <v>1969</v>
      </c>
      <c r="E43" t="s">
        <v>70</v>
      </c>
      <c r="F43">
        <v>0.88170000000000004</v>
      </c>
      <c r="G43">
        <f t="shared" si="2"/>
        <v>1.7250000000000002E-3</v>
      </c>
      <c r="L43">
        <v>1.7250000000000001</v>
      </c>
    </row>
    <row r="44" spans="4:12" x14ac:dyDescent="0.25">
      <c r="D44">
        <v>1969</v>
      </c>
      <c r="E44" t="s">
        <v>70</v>
      </c>
      <c r="F44">
        <v>0.95779999999999998</v>
      </c>
      <c r="G44">
        <f t="shared" si="2"/>
        <v>2.2370000000000003E-3</v>
      </c>
      <c r="L44">
        <v>2.2370000000000001</v>
      </c>
    </row>
    <row r="45" spans="4:12" x14ac:dyDescent="0.25">
      <c r="D45">
        <v>1969</v>
      </c>
      <c r="E45" t="s">
        <v>70</v>
      </c>
      <c r="F45">
        <v>1.0376000000000001</v>
      </c>
      <c r="G45">
        <f t="shared" si="2"/>
        <v>2.826E-3</v>
      </c>
      <c r="L45">
        <v>2.8260000000000001</v>
      </c>
    </row>
    <row r="46" spans="4:12" x14ac:dyDescent="0.25">
      <c r="D46">
        <v>1969</v>
      </c>
      <c r="E46" t="s">
        <v>70</v>
      </c>
      <c r="F46">
        <v>1.1253</v>
      </c>
      <c r="G46">
        <f t="shared" si="2"/>
        <v>3.5839999999999999E-3</v>
      </c>
      <c r="L46">
        <v>3.5840000000000001</v>
      </c>
    </row>
    <row r="47" spans="4:12" x14ac:dyDescent="0.25">
      <c r="D47">
        <v>1969</v>
      </c>
      <c r="E47" t="s">
        <v>70</v>
      </c>
      <c r="F47">
        <v>1.1735</v>
      </c>
      <c r="G47">
        <f t="shared" si="2"/>
        <v>4.0199999999999993E-3</v>
      </c>
      <c r="L47">
        <v>4.0199999999999996</v>
      </c>
    </row>
    <row r="48" spans="4:12" x14ac:dyDescent="0.25">
      <c r="D48">
        <v>1969</v>
      </c>
      <c r="E48" t="s">
        <v>70</v>
      </c>
      <c r="F48">
        <v>1.2253000000000001</v>
      </c>
      <c r="G48">
        <f t="shared" si="2"/>
        <v>4.6029999999999995E-3</v>
      </c>
      <c r="L48">
        <v>4.6029999999999998</v>
      </c>
    </row>
    <row r="49" spans="4:12" x14ac:dyDescent="0.25">
      <c r="D49">
        <v>1969</v>
      </c>
      <c r="E49" t="s">
        <v>70</v>
      </c>
      <c r="F49">
        <v>1.2844</v>
      </c>
      <c r="G49">
        <f t="shared" si="2"/>
        <v>5.2880000000000002E-3</v>
      </c>
      <c r="L49">
        <v>5.2880000000000003</v>
      </c>
    </row>
    <row r="50" spans="4:12" x14ac:dyDescent="0.25">
      <c r="D50">
        <v>1969</v>
      </c>
      <c r="E50" t="s">
        <v>70</v>
      </c>
      <c r="F50">
        <v>1.3413999999999999</v>
      </c>
      <c r="G50">
        <f t="shared" si="2"/>
        <v>6.0499999999999998E-3</v>
      </c>
      <c r="L50">
        <v>6.05</v>
      </c>
    </row>
    <row r="51" spans="4:12" x14ac:dyDescent="0.25">
      <c r="D51">
        <v>1969</v>
      </c>
      <c r="E51" t="s">
        <v>70</v>
      </c>
      <c r="F51">
        <v>1.4058999999999999</v>
      </c>
      <c r="G51">
        <f t="shared" si="2"/>
        <v>6.973E-3</v>
      </c>
      <c r="L51">
        <v>6.9729999999999999</v>
      </c>
    </row>
    <row r="52" spans="4:12" x14ac:dyDescent="0.25">
      <c r="D52">
        <v>1969</v>
      </c>
      <c r="E52" t="s">
        <v>70</v>
      </c>
      <c r="F52">
        <v>1.4735</v>
      </c>
      <c r="G52">
        <f t="shared" si="2"/>
        <v>7.9579999999999998E-3</v>
      </c>
      <c r="L52">
        <v>7.9580000000000002</v>
      </c>
    </row>
    <row r="53" spans="4:12" x14ac:dyDescent="0.25">
      <c r="D53">
        <v>1969</v>
      </c>
      <c r="E53" t="s">
        <v>70</v>
      </c>
      <c r="F53">
        <v>1.5288999999999999</v>
      </c>
      <c r="G53">
        <f t="shared" si="2"/>
        <v>9.0349999999999996E-3</v>
      </c>
      <c r="L53">
        <v>9.0350000000000001</v>
      </c>
    </row>
    <row r="54" spans="4:12" x14ac:dyDescent="0.25">
      <c r="D54">
        <v>1969</v>
      </c>
      <c r="E54" t="s">
        <v>70</v>
      </c>
      <c r="F54">
        <v>2.0727000000000002</v>
      </c>
      <c r="G54">
        <f t="shared" si="2"/>
        <v>2.2850000000000002E-2</v>
      </c>
      <c r="L54">
        <v>22.85</v>
      </c>
    </row>
    <row r="55" spans="4:12" x14ac:dyDescent="0.25">
      <c r="D55">
        <v>1969</v>
      </c>
      <c r="E55" t="s">
        <v>70</v>
      </c>
      <c r="F55">
        <v>2.1614</v>
      </c>
      <c r="G55">
        <f t="shared" si="2"/>
        <v>2.5940000000000001E-2</v>
      </c>
      <c r="L55">
        <v>25.94</v>
      </c>
    </row>
    <row r="56" spans="4:12" x14ac:dyDescent="0.25">
      <c r="D56">
        <v>1969</v>
      </c>
      <c r="E56" t="s">
        <v>70</v>
      </c>
      <c r="F56">
        <v>2.1183000000000001</v>
      </c>
      <c r="G56">
        <f t="shared" si="2"/>
        <v>2.4420000000000001E-2</v>
      </c>
      <c r="L56">
        <v>24.42</v>
      </c>
    </row>
    <row r="57" spans="4:12" x14ac:dyDescent="0.25">
      <c r="D57">
        <v>1969</v>
      </c>
      <c r="E57" t="s">
        <v>70</v>
      </c>
      <c r="F57">
        <v>2.2907000000000002</v>
      </c>
      <c r="G57">
        <f t="shared" si="2"/>
        <v>3.1120000000000002E-2</v>
      </c>
      <c r="L57">
        <v>31.12</v>
      </c>
    </row>
    <row r="58" spans="4:12" x14ac:dyDescent="0.25">
      <c r="D58">
        <v>1969</v>
      </c>
      <c r="E58" t="s">
        <v>70</v>
      </c>
      <c r="F58">
        <v>2.3978999999999999</v>
      </c>
      <c r="G58">
        <f t="shared" si="2"/>
        <v>3.585E-2</v>
      </c>
      <c r="L58">
        <v>35.85</v>
      </c>
    </row>
    <row r="59" spans="4:12" x14ac:dyDescent="0.25">
      <c r="D59">
        <v>1969</v>
      </c>
      <c r="E59" t="s">
        <v>70</v>
      </c>
      <c r="F59">
        <v>2.5257000000000001</v>
      </c>
      <c r="G59">
        <f t="shared" si="2"/>
        <v>4.172E-2</v>
      </c>
      <c r="L59">
        <v>41.72</v>
      </c>
    </row>
    <row r="60" spans="4:12" x14ac:dyDescent="0.25">
      <c r="D60">
        <v>1969</v>
      </c>
      <c r="E60" t="s">
        <v>70</v>
      </c>
      <c r="F60">
        <v>2.6255000000000002</v>
      </c>
      <c r="G60">
        <f t="shared" si="2"/>
        <v>4.7210000000000002E-2</v>
      </c>
      <c r="L60">
        <v>47.21</v>
      </c>
    </row>
    <row r="61" spans="4:12" x14ac:dyDescent="0.25">
      <c r="D61">
        <v>1969</v>
      </c>
      <c r="E61" t="s">
        <v>70</v>
      </c>
      <c r="F61">
        <v>2.7568999999999999</v>
      </c>
      <c r="G61">
        <f t="shared" si="2"/>
        <v>5.5020000000000006E-2</v>
      </c>
      <c r="L61">
        <v>55.02</v>
      </c>
    </row>
    <row r="62" spans="4:12" x14ac:dyDescent="0.25">
      <c r="D62">
        <v>1969</v>
      </c>
      <c r="E62" t="s">
        <v>70</v>
      </c>
      <c r="F62">
        <v>2.9070999999999998</v>
      </c>
      <c r="G62">
        <f t="shared" si="2"/>
        <v>6.4640000000000003E-2</v>
      </c>
      <c r="L62">
        <v>64.64</v>
      </c>
    </row>
    <row r="63" spans="4:12" x14ac:dyDescent="0.25">
      <c r="D63">
        <v>1969</v>
      </c>
      <c r="E63" t="s">
        <v>70</v>
      </c>
      <c r="F63">
        <v>3.0710000000000002</v>
      </c>
      <c r="G63">
        <f t="shared" si="2"/>
        <v>7.687999999999999E-2</v>
      </c>
      <c r="L63">
        <v>76.88</v>
      </c>
    </row>
    <row r="64" spans="4:12" x14ac:dyDescent="0.25">
      <c r="D64">
        <v>1969</v>
      </c>
      <c r="E64" t="s">
        <v>70</v>
      </c>
      <c r="F64">
        <v>3.2732000000000001</v>
      </c>
      <c r="G64">
        <f t="shared" si="2"/>
        <v>9.4379999999999992E-2</v>
      </c>
      <c r="L64">
        <v>94.38</v>
      </c>
    </row>
    <row r="65" spans="4:12" x14ac:dyDescent="0.25">
      <c r="D65">
        <v>1969</v>
      </c>
      <c r="E65" t="s">
        <v>70</v>
      </c>
      <c r="F65">
        <v>3.5482999999999998</v>
      </c>
      <c r="G65">
        <f t="shared" si="2"/>
        <v>0.1215</v>
      </c>
      <c r="L65">
        <v>121.5</v>
      </c>
    </row>
    <row r="66" spans="4:12" x14ac:dyDescent="0.25">
      <c r="D66">
        <v>1969</v>
      </c>
      <c r="E66" t="s">
        <v>70</v>
      </c>
      <c r="F66">
        <v>3.8603999999999998</v>
      </c>
      <c r="G66">
        <f t="shared" si="2"/>
        <v>0.16019999999999998</v>
      </c>
      <c r="L66">
        <v>160.19999999999999</v>
      </c>
    </row>
    <row r="67" spans="4:12" x14ac:dyDescent="0.25">
      <c r="D67">
        <v>1969</v>
      </c>
      <c r="E67" t="s">
        <v>70</v>
      </c>
      <c r="F67">
        <v>4.2257999999999996</v>
      </c>
      <c r="G67">
        <f t="shared" si="2"/>
        <v>0.21609999999999999</v>
      </c>
      <c r="L67">
        <v>216.1</v>
      </c>
    </row>
    <row r="68" spans="4:12" x14ac:dyDescent="0.25">
      <c r="D68">
        <v>1969</v>
      </c>
      <c r="E68" t="s">
        <v>70</v>
      </c>
      <c r="F68">
        <v>1.2104999999999999</v>
      </c>
      <c r="G68">
        <f t="shared" si="2"/>
        <v>4.5069999999999997E-3</v>
      </c>
      <c r="L68">
        <v>4.5069999999999997</v>
      </c>
    </row>
    <row r="69" spans="4:12" x14ac:dyDescent="0.25">
      <c r="D69">
        <v>1969</v>
      </c>
      <c r="E69" t="s">
        <v>70</v>
      </c>
      <c r="F69">
        <v>1.2988999999999999</v>
      </c>
      <c r="G69">
        <f t="shared" si="2"/>
        <v>5.4800000000000005E-3</v>
      </c>
      <c r="L69">
        <v>5.48</v>
      </c>
    </row>
    <row r="70" spans="4:12" x14ac:dyDescent="0.25">
      <c r="D70">
        <v>1969</v>
      </c>
      <c r="E70" t="s">
        <v>70</v>
      </c>
      <c r="F70">
        <v>1.3832</v>
      </c>
      <c r="G70">
        <f t="shared" si="2"/>
        <v>6.6299999999999996E-3</v>
      </c>
      <c r="L70">
        <v>6.63</v>
      </c>
    </row>
    <row r="71" spans="4:12" x14ac:dyDescent="0.25">
      <c r="D71">
        <v>1969</v>
      </c>
      <c r="E71" t="s">
        <v>70</v>
      </c>
      <c r="F71">
        <v>1.4827999999999999</v>
      </c>
      <c r="G71">
        <f t="shared" si="2"/>
        <v>8.1670000000000006E-3</v>
      </c>
      <c r="L71">
        <v>8.1669999999999998</v>
      </c>
    </row>
    <row r="72" spans="4:12" x14ac:dyDescent="0.25">
      <c r="D72">
        <v>1969</v>
      </c>
      <c r="E72" t="s">
        <v>70</v>
      </c>
      <c r="F72">
        <v>1.5851999999999999</v>
      </c>
      <c r="G72">
        <f t="shared" si="2"/>
        <v>1.0070000000000001E-2</v>
      </c>
      <c r="L72">
        <v>10.07</v>
      </c>
    </row>
    <row r="73" spans="4:12" x14ac:dyDescent="0.25">
      <c r="D73">
        <v>1969</v>
      </c>
      <c r="E73" t="s">
        <v>70</v>
      </c>
      <c r="F73">
        <v>1.7119</v>
      </c>
      <c r="G73">
        <f t="shared" si="2"/>
        <v>1.277E-2</v>
      </c>
      <c r="L73">
        <v>12.77</v>
      </c>
    </row>
    <row r="74" spans="4:12" x14ac:dyDescent="0.25">
      <c r="D74">
        <v>1969</v>
      </c>
      <c r="E74" t="s">
        <v>70</v>
      </c>
      <c r="F74">
        <v>1.8331999999999999</v>
      </c>
      <c r="G74">
        <f t="shared" ref="G74:G137" si="3">L74/1000</f>
        <v>1.5710000000000002E-2</v>
      </c>
      <c r="L74">
        <v>15.71</v>
      </c>
    </row>
    <row r="75" spans="4:12" x14ac:dyDescent="0.25">
      <c r="D75">
        <v>1969</v>
      </c>
      <c r="E75" t="s">
        <v>70</v>
      </c>
      <c r="F75">
        <v>1.9575</v>
      </c>
      <c r="G75">
        <f t="shared" si="3"/>
        <v>1.9109999999999999E-2</v>
      </c>
      <c r="L75">
        <v>19.11</v>
      </c>
    </row>
    <row r="76" spans="4:12" x14ac:dyDescent="0.25">
      <c r="D76">
        <v>1969</v>
      </c>
      <c r="E76" t="s">
        <v>70</v>
      </c>
      <c r="F76">
        <v>2.1398000000000001</v>
      </c>
      <c r="G76">
        <f t="shared" si="3"/>
        <v>2.511E-2</v>
      </c>
      <c r="L76">
        <v>25.11</v>
      </c>
    </row>
    <row r="77" spans="4:12" x14ac:dyDescent="0.25">
      <c r="D77">
        <v>1969</v>
      </c>
      <c r="E77" t="s">
        <v>70</v>
      </c>
      <c r="F77">
        <v>2.3311999999999999</v>
      </c>
      <c r="G77">
        <f t="shared" si="3"/>
        <v>3.2729999999999995E-2</v>
      </c>
      <c r="L77">
        <v>32.729999999999997</v>
      </c>
    </row>
    <row r="78" spans="4:12" x14ac:dyDescent="0.25">
      <c r="D78">
        <v>1969</v>
      </c>
      <c r="E78" t="s">
        <v>70</v>
      </c>
      <c r="F78">
        <v>2.5232999999999999</v>
      </c>
      <c r="G78">
        <f t="shared" si="3"/>
        <v>4.1680000000000002E-2</v>
      </c>
      <c r="L78">
        <v>41.68</v>
      </c>
    </row>
    <row r="79" spans="4:12" x14ac:dyDescent="0.25">
      <c r="D79">
        <v>1969</v>
      </c>
      <c r="E79" t="s">
        <v>70</v>
      </c>
      <c r="F79">
        <v>2.7477999999999998</v>
      </c>
      <c r="G79">
        <f t="shared" si="3"/>
        <v>5.4329999999999996E-2</v>
      </c>
      <c r="L79">
        <v>54.33</v>
      </c>
    </row>
    <row r="80" spans="4:12" x14ac:dyDescent="0.25">
      <c r="D80">
        <v>1969</v>
      </c>
      <c r="E80" t="s">
        <v>70</v>
      </c>
      <c r="F80">
        <v>2.9965000000000002</v>
      </c>
      <c r="G80">
        <f t="shared" si="3"/>
        <v>7.1169999999999997E-2</v>
      </c>
      <c r="L80">
        <v>71.17</v>
      </c>
    </row>
    <row r="81" spans="4:12" x14ac:dyDescent="0.25">
      <c r="D81">
        <v>1969</v>
      </c>
      <c r="E81" t="s">
        <v>70</v>
      </c>
      <c r="F81">
        <v>3.2242999999999999</v>
      </c>
      <c r="G81">
        <f t="shared" si="3"/>
        <v>8.990999999999999E-2</v>
      </c>
      <c r="L81">
        <v>89.91</v>
      </c>
    </row>
    <row r="82" spans="4:12" x14ac:dyDescent="0.25">
      <c r="D82">
        <v>1969</v>
      </c>
      <c r="E82" t="s">
        <v>70</v>
      </c>
      <c r="F82">
        <v>3.4491999999999998</v>
      </c>
      <c r="G82">
        <f t="shared" si="3"/>
        <v>0.11109999999999999</v>
      </c>
      <c r="L82">
        <v>111.1</v>
      </c>
    </row>
    <row r="83" spans="4:12" x14ac:dyDescent="0.25">
      <c r="D83">
        <v>1969</v>
      </c>
      <c r="E83" t="s">
        <v>70</v>
      </c>
      <c r="F83">
        <v>3.7406999999999999</v>
      </c>
      <c r="G83">
        <f t="shared" si="3"/>
        <v>0.14380000000000001</v>
      </c>
      <c r="L83">
        <v>143.80000000000001</v>
      </c>
    </row>
    <row r="84" spans="4:12" x14ac:dyDescent="0.25">
      <c r="D84">
        <v>1969</v>
      </c>
      <c r="E84" t="s">
        <v>70</v>
      </c>
      <c r="F84">
        <v>4.0686999999999998</v>
      </c>
      <c r="G84">
        <f t="shared" si="3"/>
        <v>0.18990000000000001</v>
      </c>
      <c r="L84">
        <v>189.9</v>
      </c>
    </row>
    <row r="85" spans="4:12" x14ac:dyDescent="0.25">
      <c r="D85">
        <v>1969</v>
      </c>
      <c r="E85" t="s">
        <v>70</v>
      </c>
      <c r="F85">
        <v>4.4499000000000004</v>
      </c>
      <c r="G85">
        <f t="shared" si="3"/>
        <v>0.25569999999999998</v>
      </c>
      <c r="L85">
        <v>255.7</v>
      </c>
    </row>
    <row r="86" spans="4:12" x14ac:dyDescent="0.25">
      <c r="D86">
        <v>1969</v>
      </c>
      <c r="E86" t="s">
        <v>70</v>
      </c>
      <c r="F86">
        <v>4.8235000000000001</v>
      </c>
      <c r="G86">
        <f t="shared" si="3"/>
        <v>0.33110000000000001</v>
      </c>
      <c r="L86">
        <v>331.1</v>
      </c>
    </row>
    <row r="87" spans="4:12" x14ac:dyDescent="0.25">
      <c r="D87">
        <v>1969</v>
      </c>
      <c r="E87" t="s">
        <v>70</v>
      </c>
      <c r="F87">
        <v>1.4206000000000001</v>
      </c>
      <c r="G87">
        <f t="shared" si="3"/>
        <v>7.2119999999999997E-3</v>
      </c>
      <c r="L87">
        <v>7.2119999999999997</v>
      </c>
    </row>
    <row r="88" spans="4:12" x14ac:dyDescent="0.25">
      <c r="D88">
        <v>1969</v>
      </c>
      <c r="E88" t="s">
        <v>70</v>
      </c>
      <c r="F88">
        <v>1.5773999999999999</v>
      </c>
      <c r="G88">
        <f t="shared" si="3"/>
        <v>9.9059999999999999E-3</v>
      </c>
      <c r="L88">
        <v>9.9060000000000006</v>
      </c>
    </row>
    <row r="89" spans="4:12" x14ac:dyDescent="0.25">
      <c r="D89">
        <v>1969</v>
      </c>
      <c r="E89" t="s">
        <v>70</v>
      </c>
      <c r="F89">
        <v>1.6606000000000001</v>
      </c>
      <c r="G89">
        <f t="shared" si="3"/>
        <v>1.1560000000000001E-2</v>
      </c>
      <c r="L89">
        <v>11.56</v>
      </c>
    </row>
    <row r="90" spans="4:12" x14ac:dyDescent="0.25">
      <c r="D90">
        <v>1969</v>
      </c>
      <c r="E90" t="s">
        <v>70</v>
      </c>
      <c r="F90">
        <v>1.7543</v>
      </c>
      <c r="G90">
        <f t="shared" si="3"/>
        <v>1.3710000000000002E-2</v>
      </c>
      <c r="L90">
        <v>13.71</v>
      </c>
    </row>
    <row r="91" spans="4:12" x14ac:dyDescent="0.25">
      <c r="D91">
        <v>1969</v>
      </c>
      <c r="E91" t="s">
        <v>70</v>
      </c>
      <c r="F91">
        <v>1.8423</v>
      </c>
      <c r="G91">
        <f t="shared" si="3"/>
        <v>1.5890000000000001E-2</v>
      </c>
      <c r="L91">
        <v>15.89</v>
      </c>
    </row>
    <row r="92" spans="4:12" x14ac:dyDescent="0.25">
      <c r="D92">
        <v>1969</v>
      </c>
      <c r="E92" t="s">
        <v>70</v>
      </c>
      <c r="F92">
        <v>1.9193</v>
      </c>
      <c r="G92">
        <f t="shared" si="3"/>
        <v>1.7850000000000001E-2</v>
      </c>
      <c r="L92">
        <v>17.850000000000001</v>
      </c>
    </row>
    <row r="93" spans="4:12" x14ac:dyDescent="0.25">
      <c r="D93">
        <v>1969</v>
      </c>
      <c r="E93" t="s">
        <v>70</v>
      </c>
      <c r="F93">
        <v>1.992</v>
      </c>
      <c r="G93">
        <f t="shared" si="3"/>
        <v>2.0210000000000002E-2</v>
      </c>
      <c r="L93">
        <v>20.21</v>
      </c>
    </row>
    <row r="94" spans="4:12" x14ac:dyDescent="0.25">
      <c r="D94">
        <v>1969</v>
      </c>
      <c r="E94" t="s">
        <v>70</v>
      </c>
      <c r="F94">
        <v>2.069</v>
      </c>
      <c r="G94">
        <f t="shared" si="3"/>
        <v>2.2710000000000001E-2</v>
      </c>
      <c r="L94">
        <v>22.71</v>
      </c>
    </row>
    <row r="95" spans="4:12" x14ac:dyDescent="0.25">
      <c r="D95">
        <v>1969</v>
      </c>
      <c r="E95" t="s">
        <v>70</v>
      </c>
      <c r="F95">
        <v>0.51039999999999996</v>
      </c>
      <c r="G95">
        <f t="shared" si="3"/>
        <v>3.368E-4</v>
      </c>
      <c r="L95">
        <v>0.33679999999999999</v>
      </c>
    </row>
    <row r="96" spans="4:12" x14ac:dyDescent="0.25">
      <c r="D96">
        <v>1969</v>
      </c>
      <c r="E96" t="s">
        <v>70</v>
      </c>
      <c r="F96">
        <v>0.55759999999999998</v>
      </c>
      <c r="G96">
        <f t="shared" si="3"/>
        <v>4.2699999999999997E-4</v>
      </c>
      <c r="L96">
        <v>0.42699999999999999</v>
      </c>
    </row>
    <row r="97" spans="4:12" x14ac:dyDescent="0.25">
      <c r="D97">
        <v>1969</v>
      </c>
      <c r="E97" t="s">
        <v>70</v>
      </c>
      <c r="F97">
        <v>0.60029999999999994</v>
      </c>
      <c r="G97">
        <f t="shared" si="3"/>
        <v>5.3129999999999996E-4</v>
      </c>
      <c r="L97">
        <v>0.53129999999999999</v>
      </c>
    </row>
    <row r="98" spans="4:12" x14ac:dyDescent="0.25">
      <c r="D98">
        <v>1969</v>
      </c>
      <c r="E98" t="s">
        <v>70</v>
      </c>
      <c r="F98">
        <v>0.60519999999999996</v>
      </c>
      <c r="G98">
        <f t="shared" si="3"/>
        <v>5.4869999999999995E-4</v>
      </c>
      <c r="L98">
        <v>0.54869999999999997</v>
      </c>
    </row>
    <row r="99" spans="4:12" x14ac:dyDescent="0.25">
      <c r="D99">
        <v>1969</v>
      </c>
      <c r="E99" t="s">
        <v>70</v>
      </c>
      <c r="F99">
        <v>0.6613</v>
      </c>
      <c r="G99">
        <f t="shared" si="3"/>
        <v>7.3150000000000005E-4</v>
      </c>
      <c r="L99">
        <v>0.73150000000000004</v>
      </c>
    </row>
    <row r="100" spans="4:12" x14ac:dyDescent="0.25">
      <c r="D100">
        <v>1969</v>
      </c>
      <c r="E100" t="s">
        <v>70</v>
      </c>
      <c r="F100">
        <v>0.7147</v>
      </c>
      <c r="G100">
        <f t="shared" si="3"/>
        <v>9.2460000000000003E-4</v>
      </c>
      <c r="L100">
        <v>0.92459999999999998</v>
      </c>
    </row>
    <row r="101" spans="4:12" x14ac:dyDescent="0.25">
      <c r="D101">
        <v>1969</v>
      </c>
      <c r="E101" t="s">
        <v>70</v>
      </c>
      <c r="F101">
        <v>0.7621</v>
      </c>
      <c r="G101">
        <f t="shared" si="3"/>
        <v>1.1299999999999999E-3</v>
      </c>
      <c r="L101">
        <v>1.1299999999999999</v>
      </c>
    </row>
    <row r="102" spans="4:12" x14ac:dyDescent="0.25">
      <c r="D102">
        <v>1969</v>
      </c>
      <c r="E102" t="s">
        <v>70</v>
      </c>
      <c r="F102">
        <v>0.81</v>
      </c>
      <c r="G102">
        <f t="shared" si="3"/>
        <v>1.317E-3</v>
      </c>
      <c r="L102">
        <v>1.3169999999999999</v>
      </c>
    </row>
    <row r="103" spans="4:12" x14ac:dyDescent="0.25">
      <c r="D103">
        <v>1969</v>
      </c>
      <c r="E103" t="s">
        <v>70</v>
      </c>
      <c r="F103">
        <v>0.86170000000000002</v>
      </c>
      <c r="G103">
        <f t="shared" si="3"/>
        <v>1.616E-3</v>
      </c>
      <c r="L103">
        <v>1.6160000000000001</v>
      </c>
    </row>
    <row r="104" spans="4:12" x14ac:dyDescent="0.25">
      <c r="D104">
        <v>1969</v>
      </c>
      <c r="E104" t="s">
        <v>70</v>
      </c>
      <c r="F104">
        <v>0.92649999999999999</v>
      </c>
      <c r="G104">
        <f t="shared" si="3"/>
        <v>2.0070000000000001E-3</v>
      </c>
      <c r="L104">
        <v>2.0070000000000001</v>
      </c>
    </row>
    <row r="105" spans="4:12" x14ac:dyDescent="0.25">
      <c r="D105">
        <v>1969</v>
      </c>
      <c r="E105" t="s">
        <v>70</v>
      </c>
      <c r="F105">
        <v>0.98960000000000004</v>
      </c>
      <c r="G105">
        <f t="shared" si="3"/>
        <v>2.4390000000000002E-3</v>
      </c>
      <c r="L105">
        <v>2.4390000000000001</v>
      </c>
    </row>
    <row r="106" spans="4:12" x14ac:dyDescent="0.25">
      <c r="D106">
        <v>1969</v>
      </c>
      <c r="E106" t="s">
        <v>70</v>
      </c>
      <c r="F106">
        <v>0.95079999999999998</v>
      </c>
      <c r="G106">
        <f t="shared" si="3"/>
        <v>2.173E-3</v>
      </c>
      <c r="L106">
        <v>2.173</v>
      </c>
    </row>
    <row r="107" spans="4:12" x14ac:dyDescent="0.25">
      <c r="D107">
        <v>1969</v>
      </c>
      <c r="E107" t="s">
        <v>70</v>
      </c>
      <c r="F107">
        <v>1.0195000000000001</v>
      </c>
      <c r="G107">
        <f t="shared" si="3"/>
        <v>2.6480000000000002E-3</v>
      </c>
      <c r="L107">
        <v>2.6480000000000001</v>
      </c>
    </row>
    <row r="108" spans="4:12" x14ac:dyDescent="0.25">
      <c r="D108">
        <v>1969</v>
      </c>
      <c r="E108" t="s">
        <v>70</v>
      </c>
      <c r="F108">
        <v>1.0927</v>
      </c>
      <c r="G108">
        <f t="shared" si="3"/>
        <v>3.2930000000000004E-3</v>
      </c>
      <c r="L108">
        <v>3.2930000000000001</v>
      </c>
    </row>
    <row r="109" spans="4:12" x14ac:dyDescent="0.25">
      <c r="D109">
        <v>1969</v>
      </c>
      <c r="E109" t="s">
        <v>70</v>
      </c>
      <c r="F109">
        <v>1.2683</v>
      </c>
      <c r="G109">
        <f t="shared" si="3"/>
        <v>5.1440000000000001E-3</v>
      </c>
      <c r="L109">
        <v>5.1440000000000001</v>
      </c>
    </row>
    <row r="110" spans="4:12" x14ac:dyDescent="0.25">
      <c r="D110">
        <v>1969</v>
      </c>
      <c r="E110" t="s">
        <v>70</v>
      </c>
      <c r="F110">
        <v>1.365</v>
      </c>
      <c r="G110">
        <f t="shared" si="3"/>
        <v>6.4029999999999998E-3</v>
      </c>
      <c r="L110">
        <v>6.4029999999999996</v>
      </c>
    </row>
    <row r="111" spans="4:12" x14ac:dyDescent="0.25">
      <c r="D111">
        <v>1969</v>
      </c>
      <c r="E111" t="s">
        <v>70</v>
      </c>
      <c r="F111">
        <v>4.3090999999999999</v>
      </c>
      <c r="G111">
        <f t="shared" si="3"/>
        <v>0.23119999999999999</v>
      </c>
      <c r="L111">
        <v>231.2</v>
      </c>
    </row>
    <row r="112" spans="4:12" x14ac:dyDescent="0.25">
      <c r="D112">
        <v>1969</v>
      </c>
      <c r="E112" t="s">
        <v>70</v>
      </c>
      <c r="F112">
        <v>4.8240999999999996</v>
      </c>
      <c r="G112">
        <f t="shared" si="3"/>
        <v>0.33410000000000001</v>
      </c>
      <c r="L112">
        <v>334.1</v>
      </c>
    </row>
    <row r="113" spans="4:12" x14ac:dyDescent="0.25">
      <c r="D113">
        <v>1969</v>
      </c>
      <c r="E113" t="s">
        <v>70</v>
      </c>
      <c r="F113">
        <v>5.3372999999999999</v>
      </c>
      <c r="G113">
        <f t="shared" si="3"/>
        <v>0.46679999999999999</v>
      </c>
      <c r="L113">
        <v>466.8</v>
      </c>
    </row>
    <row r="114" spans="4:12" x14ac:dyDescent="0.25">
      <c r="D114">
        <v>1969</v>
      </c>
      <c r="E114" t="s">
        <v>70</v>
      </c>
      <c r="F114">
        <v>5.8326000000000002</v>
      </c>
      <c r="G114">
        <f t="shared" si="3"/>
        <v>0.63020000000000009</v>
      </c>
      <c r="L114">
        <v>630.20000000000005</v>
      </c>
    </row>
    <row r="115" spans="4:12" x14ac:dyDescent="0.25">
      <c r="D115">
        <v>1969</v>
      </c>
      <c r="E115" t="s">
        <v>70</v>
      </c>
      <c r="F115">
        <v>6.3068999999999997</v>
      </c>
      <c r="G115">
        <f t="shared" si="3"/>
        <v>0.81620000000000004</v>
      </c>
      <c r="L115">
        <v>816.2</v>
      </c>
    </row>
    <row r="116" spans="4:12" x14ac:dyDescent="0.25">
      <c r="D116">
        <v>1969</v>
      </c>
      <c r="E116" t="s">
        <v>70</v>
      </c>
      <c r="F116">
        <v>6.9138999999999999</v>
      </c>
      <c r="G116">
        <f t="shared" si="3"/>
        <v>1.103</v>
      </c>
      <c r="L116">
        <v>1103</v>
      </c>
    </row>
    <row r="117" spans="4:12" x14ac:dyDescent="0.25">
      <c r="D117">
        <v>1969</v>
      </c>
      <c r="E117" t="s">
        <v>70</v>
      </c>
      <c r="F117">
        <v>8.2931000000000008</v>
      </c>
      <c r="G117">
        <f t="shared" si="3"/>
        <v>1.948</v>
      </c>
      <c r="L117">
        <v>1948</v>
      </c>
    </row>
    <row r="118" spans="4:12" x14ac:dyDescent="0.25">
      <c r="D118">
        <v>1969</v>
      </c>
      <c r="E118" t="s">
        <v>70</v>
      </c>
      <c r="F118">
        <v>9.0860000000000003</v>
      </c>
      <c r="G118">
        <f t="shared" si="3"/>
        <v>2.48</v>
      </c>
      <c r="L118">
        <v>2480</v>
      </c>
    </row>
    <row r="119" spans="4:12" x14ac:dyDescent="0.25">
      <c r="D119">
        <v>1969</v>
      </c>
      <c r="E119" t="s">
        <v>70</v>
      </c>
      <c r="F119">
        <v>11.226100000000001</v>
      </c>
      <c r="G119">
        <f t="shared" si="3"/>
        <v>4.3659999999999997</v>
      </c>
      <c r="L119">
        <v>4366</v>
      </c>
    </row>
    <row r="120" spans="4:12" x14ac:dyDescent="0.25">
      <c r="D120">
        <v>1969</v>
      </c>
      <c r="E120" t="s">
        <v>70</v>
      </c>
      <c r="F120">
        <v>0.43669999999999998</v>
      </c>
      <c r="G120">
        <f t="shared" si="3"/>
        <v>2.13E-4</v>
      </c>
      <c r="L120">
        <v>0.21299999999999999</v>
      </c>
    </row>
    <row r="121" spans="4:12" x14ac:dyDescent="0.25">
      <c r="D121">
        <v>1969</v>
      </c>
      <c r="E121" t="s">
        <v>70</v>
      </c>
      <c r="F121">
        <v>0.48399999999999999</v>
      </c>
      <c r="G121">
        <f t="shared" si="3"/>
        <v>2.8180000000000002E-4</v>
      </c>
      <c r="L121">
        <v>0.28179999999999999</v>
      </c>
    </row>
    <row r="122" spans="4:12" x14ac:dyDescent="0.25">
      <c r="D122">
        <v>1969</v>
      </c>
      <c r="E122" t="s">
        <v>70</v>
      </c>
      <c r="F122">
        <v>0.53320000000000001</v>
      </c>
      <c r="G122">
        <f t="shared" si="3"/>
        <v>3.7649999999999999E-4</v>
      </c>
      <c r="L122">
        <v>0.3765</v>
      </c>
    </row>
    <row r="123" spans="4:12" x14ac:dyDescent="0.25">
      <c r="D123">
        <v>1969</v>
      </c>
      <c r="E123" t="s">
        <v>70</v>
      </c>
      <c r="F123">
        <v>0.58330000000000004</v>
      </c>
      <c r="G123">
        <f t="shared" si="3"/>
        <v>4.9759999999999995E-4</v>
      </c>
      <c r="L123">
        <v>0.49759999999999999</v>
      </c>
    </row>
    <row r="124" spans="4:12" x14ac:dyDescent="0.25">
      <c r="D124">
        <v>1969</v>
      </c>
      <c r="E124" t="s">
        <v>70</v>
      </c>
      <c r="F124">
        <v>0.63739999999999997</v>
      </c>
      <c r="G124">
        <f t="shared" si="3"/>
        <v>6.4859999999999994E-4</v>
      </c>
      <c r="L124">
        <v>0.64859999999999995</v>
      </c>
    </row>
    <row r="125" spans="4:12" x14ac:dyDescent="0.25">
      <c r="D125">
        <v>1969</v>
      </c>
      <c r="E125" t="s">
        <v>70</v>
      </c>
      <c r="F125">
        <v>0.66449999999999998</v>
      </c>
      <c r="G125">
        <f t="shared" si="3"/>
        <v>7.3970000000000004E-4</v>
      </c>
      <c r="L125">
        <v>0.73970000000000002</v>
      </c>
    </row>
    <row r="126" spans="4:12" x14ac:dyDescent="0.25">
      <c r="D126">
        <v>1969</v>
      </c>
      <c r="E126" t="s">
        <v>70</v>
      </c>
      <c r="F126">
        <v>0.71</v>
      </c>
      <c r="G126">
        <f t="shared" si="3"/>
        <v>8.8759999999999989E-4</v>
      </c>
      <c r="L126">
        <v>0.88759999999999994</v>
      </c>
    </row>
    <row r="127" spans="4:12" x14ac:dyDescent="0.25">
      <c r="D127">
        <v>1969</v>
      </c>
      <c r="E127" t="s">
        <v>70</v>
      </c>
      <c r="F127">
        <v>0.76690000000000003</v>
      </c>
      <c r="G127">
        <f t="shared" si="3"/>
        <v>1.1220000000000002E-3</v>
      </c>
      <c r="L127">
        <v>1.1220000000000001</v>
      </c>
    </row>
    <row r="128" spans="4:12" x14ac:dyDescent="0.25">
      <c r="D128">
        <v>1969</v>
      </c>
      <c r="E128" t="s">
        <v>70</v>
      </c>
      <c r="F128">
        <v>0.84640000000000004</v>
      </c>
      <c r="G128">
        <f t="shared" si="3"/>
        <v>1.5400000000000001E-3</v>
      </c>
      <c r="L128">
        <v>1.54</v>
      </c>
    </row>
    <row r="129" spans="4:12" x14ac:dyDescent="0.25">
      <c r="D129">
        <v>1969</v>
      </c>
      <c r="E129" t="s">
        <v>70</v>
      </c>
      <c r="F129">
        <v>0.89339999999999997</v>
      </c>
      <c r="G129">
        <f t="shared" si="3"/>
        <v>1.7929999999999999E-3</v>
      </c>
      <c r="L129">
        <v>1.7929999999999999</v>
      </c>
    </row>
    <row r="130" spans="4:12" x14ac:dyDescent="0.25">
      <c r="D130">
        <v>1969</v>
      </c>
      <c r="E130" t="s">
        <v>70</v>
      </c>
      <c r="F130">
        <v>0.92049999999999998</v>
      </c>
      <c r="G130">
        <f t="shared" si="3"/>
        <v>1.949E-3</v>
      </c>
      <c r="L130">
        <v>1.9490000000000001</v>
      </c>
    </row>
    <row r="131" spans="4:12" x14ac:dyDescent="0.25">
      <c r="D131">
        <v>1969</v>
      </c>
      <c r="E131" t="s">
        <v>70</v>
      </c>
      <c r="F131">
        <v>1.0025999999999999</v>
      </c>
      <c r="G131">
        <f t="shared" si="3"/>
        <v>2.555E-3</v>
      </c>
      <c r="L131">
        <v>2.5550000000000002</v>
      </c>
    </row>
    <row r="132" spans="4:12" x14ac:dyDescent="0.25">
      <c r="D132">
        <v>1969</v>
      </c>
      <c r="E132" t="s">
        <v>70</v>
      </c>
      <c r="F132">
        <v>1.1060000000000001</v>
      </c>
      <c r="G132">
        <f t="shared" si="3"/>
        <v>3.418E-3</v>
      </c>
      <c r="L132">
        <v>3.4180000000000001</v>
      </c>
    </row>
    <row r="133" spans="4:12" x14ac:dyDescent="0.25">
      <c r="D133">
        <v>1969</v>
      </c>
      <c r="E133" t="s">
        <v>70</v>
      </c>
      <c r="F133">
        <v>1.2145999999999999</v>
      </c>
      <c r="G133">
        <f t="shared" si="3"/>
        <v>4.5129999999999997E-3</v>
      </c>
      <c r="L133">
        <v>4.5129999999999999</v>
      </c>
    </row>
    <row r="134" spans="4:12" x14ac:dyDescent="0.25">
      <c r="D134">
        <v>1969</v>
      </c>
      <c r="E134" t="s">
        <v>70</v>
      </c>
      <c r="F134">
        <v>1.2511000000000001</v>
      </c>
      <c r="G134">
        <f t="shared" si="3"/>
        <v>4.9299999999999995E-3</v>
      </c>
      <c r="L134">
        <v>4.93</v>
      </c>
    </row>
    <row r="135" spans="4:12" x14ac:dyDescent="0.25">
      <c r="D135">
        <v>1969</v>
      </c>
      <c r="E135" t="s">
        <v>70</v>
      </c>
      <c r="F135">
        <v>1.3693</v>
      </c>
      <c r="G135">
        <f t="shared" si="3"/>
        <v>6.4549999999999998E-3</v>
      </c>
      <c r="L135">
        <v>6.4550000000000001</v>
      </c>
    </row>
    <row r="136" spans="4:12" x14ac:dyDescent="0.25">
      <c r="D136">
        <v>1969</v>
      </c>
      <c r="E136" t="s">
        <v>70</v>
      </c>
      <c r="F136">
        <v>1.4809000000000001</v>
      </c>
      <c r="G136">
        <f t="shared" si="3"/>
        <v>8.1670000000000006E-3</v>
      </c>
      <c r="L136">
        <v>8.1669999999999998</v>
      </c>
    </row>
    <row r="137" spans="4:12" x14ac:dyDescent="0.25">
      <c r="D137">
        <v>1969</v>
      </c>
      <c r="E137" t="s">
        <v>70</v>
      </c>
      <c r="F137">
        <v>0.39600000000000002</v>
      </c>
      <c r="G137">
        <f t="shared" si="3"/>
        <v>1.5529999999999998E-4</v>
      </c>
      <c r="L137">
        <v>0.15529999999999999</v>
      </c>
    </row>
    <row r="138" spans="4:12" x14ac:dyDescent="0.25">
      <c r="D138">
        <v>1969</v>
      </c>
      <c r="E138" t="s">
        <v>70</v>
      </c>
      <c r="F138">
        <v>0.55269999999999997</v>
      </c>
      <c r="G138">
        <f t="shared" ref="G138:G201" si="4">L138/1000</f>
        <v>4.3740000000000001E-4</v>
      </c>
      <c r="L138">
        <v>0.43740000000000001</v>
      </c>
    </row>
    <row r="139" spans="4:12" x14ac:dyDescent="0.25">
      <c r="D139">
        <v>1969</v>
      </c>
      <c r="E139" t="s">
        <v>70</v>
      </c>
      <c r="F139">
        <v>0.65459999999999996</v>
      </c>
      <c r="G139">
        <f t="shared" si="4"/>
        <v>7.025E-4</v>
      </c>
      <c r="L139">
        <v>0.70250000000000001</v>
      </c>
    </row>
    <row r="140" spans="4:12" x14ac:dyDescent="0.25">
      <c r="D140">
        <v>1969</v>
      </c>
      <c r="E140" t="s">
        <v>70</v>
      </c>
      <c r="F140">
        <v>0.71830000000000005</v>
      </c>
      <c r="G140">
        <f t="shared" si="4"/>
        <v>9.3530000000000002E-4</v>
      </c>
      <c r="L140">
        <v>0.93530000000000002</v>
      </c>
    </row>
    <row r="141" spans="4:12" x14ac:dyDescent="0.25">
      <c r="D141">
        <v>1969</v>
      </c>
      <c r="E141" t="s">
        <v>70</v>
      </c>
      <c r="F141">
        <v>0.7722</v>
      </c>
      <c r="G141">
        <f t="shared" si="4"/>
        <v>1.1529999999999999E-3</v>
      </c>
      <c r="L141">
        <v>1.153</v>
      </c>
    </row>
    <row r="142" spans="4:12" x14ac:dyDescent="0.25">
      <c r="D142">
        <v>1969</v>
      </c>
      <c r="E142" t="s">
        <v>70</v>
      </c>
      <c r="F142">
        <v>0.86480000000000001</v>
      </c>
      <c r="G142">
        <f t="shared" si="4"/>
        <v>1.6419999999999998E-3</v>
      </c>
      <c r="L142">
        <v>1.6419999999999999</v>
      </c>
    </row>
    <row r="143" spans="4:12" x14ac:dyDescent="0.25">
      <c r="D143">
        <v>1969</v>
      </c>
      <c r="E143" t="s">
        <v>70</v>
      </c>
      <c r="F143">
        <v>0.95689999999999997</v>
      </c>
      <c r="G143">
        <f t="shared" si="4"/>
        <v>2.1869999999999997E-3</v>
      </c>
      <c r="L143">
        <v>2.1869999999999998</v>
      </c>
    </row>
    <row r="144" spans="4:12" x14ac:dyDescent="0.25">
      <c r="D144">
        <v>1969</v>
      </c>
      <c r="E144" t="s">
        <v>70</v>
      </c>
      <c r="F144">
        <v>1.0338000000000001</v>
      </c>
      <c r="G144">
        <f t="shared" si="4"/>
        <v>2.761E-3</v>
      </c>
      <c r="L144">
        <v>2.7610000000000001</v>
      </c>
    </row>
    <row r="145" spans="4:12" x14ac:dyDescent="0.25">
      <c r="D145">
        <v>1969</v>
      </c>
      <c r="E145" t="s">
        <v>70</v>
      </c>
      <c r="F145">
        <v>1.1024</v>
      </c>
      <c r="G145">
        <f t="shared" si="4"/>
        <v>3.313E-3</v>
      </c>
      <c r="L145">
        <v>3.3130000000000002</v>
      </c>
    </row>
    <row r="146" spans="4:12" x14ac:dyDescent="0.25">
      <c r="D146">
        <v>1969</v>
      </c>
      <c r="E146" t="s">
        <v>70</v>
      </c>
      <c r="F146">
        <v>1.1528</v>
      </c>
      <c r="G146">
        <f t="shared" si="4"/>
        <v>3.8399999999999997E-3</v>
      </c>
      <c r="L146">
        <v>3.84</v>
      </c>
    </row>
    <row r="147" spans="4:12" x14ac:dyDescent="0.25">
      <c r="D147">
        <v>1969</v>
      </c>
      <c r="E147" t="s">
        <v>70</v>
      </c>
      <c r="F147">
        <v>1.2036</v>
      </c>
      <c r="G147">
        <f t="shared" si="4"/>
        <v>4.3949999999999996E-3</v>
      </c>
      <c r="L147">
        <v>4.3949999999999996</v>
      </c>
    </row>
    <row r="148" spans="4:12" x14ac:dyDescent="0.25">
      <c r="D148">
        <v>1969</v>
      </c>
      <c r="E148" t="s">
        <v>70</v>
      </c>
      <c r="F148">
        <v>1.3098000000000001</v>
      </c>
      <c r="G148">
        <f t="shared" si="4"/>
        <v>5.6689999999999996E-3</v>
      </c>
      <c r="L148">
        <v>5.6689999999999996</v>
      </c>
    </row>
    <row r="149" spans="4:12" x14ac:dyDescent="0.25">
      <c r="D149">
        <v>1969</v>
      </c>
      <c r="E149" t="s">
        <v>70</v>
      </c>
      <c r="F149">
        <v>1.3968</v>
      </c>
      <c r="G149">
        <f t="shared" si="4"/>
        <v>6.8890000000000002E-3</v>
      </c>
      <c r="L149">
        <v>6.8890000000000002</v>
      </c>
    </row>
    <row r="150" spans="4:12" x14ac:dyDescent="0.25">
      <c r="D150">
        <v>1969</v>
      </c>
      <c r="E150" t="s">
        <v>70</v>
      </c>
      <c r="F150">
        <v>1.4903</v>
      </c>
      <c r="G150">
        <f t="shared" si="4"/>
        <v>8.3420000000000005E-3</v>
      </c>
      <c r="L150">
        <v>8.3420000000000005</v>
      </c>
    </row>
    <row r="151" spans="4:12" x14ac:dyDescent="0.25">
      <c r="D151">
        <v>1969</v>
      </c>
      <c r="E151" t="s">
        <v>70</v>
      </c>
      <c r="F151">
        <v>0.49690000000000001</v>
      </c>
      <c r="G151">
        <f t="shared" si="4"/>
        <v>3.0409999999999996E-4</v>
      </c>
      <c r="L151">
        <v>0.30409999999999998</v>
      </c>
    </row>
    <row r="152" spans="4:12" x14ac:dyDescent="0.25">
      <c r="D152">
        <v>1969</v>
      </c>
      <c r="E152" t="s">
        <v>70</v>
      </c>
      <c r="F152">
        <v>0.59099999999999997</v>
      </c>
      <c r="G152">
        <f t="shared" si="4"/>
        <v>5.3380000000000007E-4</v>
      </c>
      <c r="L152">
        <v>0.53380000000000005</v>
      </c>
    </row>
    <row r="153" spans="4:12" x14ac:dyDescent="0.25">
      <c r="D153">
        <v>1969</v>
      </c>
      <c r="E153" t="s">
        <v>70</v>
      </c>
      <c r="F153">
        <v>0.64500000000000002</v>
      </c>
      <c r="G153">
        <f t="shared" si="4"/>
        <v>6.8130000000000003E-4</v>
      </c>
      <c r="L153">
        <v>0.68130000000000002</v>
      </c>
    </row>
    <row r="154" spans="4:12" x14ac:dyDescent="0.25">
      <c r="D154">
        <v>1969</v>
      </c>
      <c r="E154" t="s">
        <v>70</v>
      </c>
      <c r="F154">
        <v>0.70420000000000005</v>
      </c>
      <c r="G154">
        <f t="shared" si="4"/>
        <v>8.8690000000000004E-4</v>
      </c>
      <c r="L154">
        <v>0.88690000000000002</v>
      </c>
    </row>
    <row r="155" spans="4:12" x14ac:dyDescent="0.25">
      <c r="D155">
        <v>1969</v>
      </c>
      <c r="E155" t="s">
        <v>70</v>
      </c>
      <c r="F155">
        <v>0.76929999999999998</v>
      </c>
      <c r="G155">
        <f t="shared" si="4"/>
        <v>1.1619999999999998E-3</v>
      </c>
      <c r="L155">
        <v>1.1619999999999999</v>
      </c>
    </row>
    <row r="156" spans="4:12" x14ac:dyDescent="0.25">
      <c r="D156">
        <v>1969</v>
      </c>
      <c r="E156" t="s">
        <v>70</v>
      </c>
      <c r="F156">
        <v>0.84489999999999998</v>
      </c>
      <c r="G156">
        <f t="shared" si="4"/>
        <v>1.5429999999999999E-3</v>
      </c>
      <c r="L156">
        <v>1.5429999999999999</v>
      </c>
    </row>
    <row r="157" spans="4:12" x14ac:dyDescent="0.25">
      <c r="D157">
        <v>1969</v>
      </c>
      <c r="E157" t="s">
        <v>70</v>
      </c>
      <c r="F157">
        <v>4.181</v>
      </c>
      <c r="G157">
        <f t="shared" si="4"/>
        <v>0.21009999999999998</v>
      </c>
      <c r="L157">
        <v>210.1</v>
      </c>
    </row>
    <row r="158" spans="4:12" x14ac:dyDescent="0.25">
      <c r="D158">
        <v>1969</v>
      </c>
      <c r="E158" t="s">
        <v>70</v>
      </c>
      <c r="F158">
        <v>4.6040999999999999</v>
      </c>
      <c r="G158">
        <f t="shared" si="4"/>
        <v>0.28760000000000002</v>
      </c>
      <c r="L158">
        <v>287.60000000000002</v>
      </c>
    </row>
    <row r="159" spans="4:12" x14ac:dyDescent="0.25">
      <c r="D159">
        <v>1969</v>
      </c>
      <c r="E159" t="s">
        <v>70</v>
      </c>
      <c r="F159">
        <v>5.1223999999999998</v>
      </c>
      <c r="G159">
        <f t="shared" si="4"/>
        <v>0.4083</v>
      </c>
      <c r="L159">
        <v>408.3</v>
      </c>
    </row>
    <row r="160" spans="4:12" x14ac:dyDescent="0.25">
      <c r="D160">
        <v>1969</v>
      </c>
      <c r="E160" t="s">
        <v>70</v>
      </c>
      <c r="F160">
        <v>5.6733000000000002</v>
      </c>
      <c r="G160">
        <f t="shared" si="4"/>
        <v>0.57440000000000002</v>
      </c>
      <c r="L160">
        <v>574.4</v>
      </c>
    </row>
    <row r="161" spans="4:12" x14ac:dyDescent="0.25">
      <c r="D161">
        <v>1969</v>
      </c>
      <c r="E161" t="s">
        <v>70</v>
      </c>
      <c r="F161">
        <v>6.2356999999999996</v>
      </c>
      <c r="G161">
        <f t="shared" si="4"/>
        <v>0.78460000000000008</v>
      </c>
      <c r="L161">
        <v>784.6</v>
      </c>
    </row>
    <row r="162" spans="4:12" x14ac:dyDescent="0.25">
      <c r="D162">
        <v>1969</v>
      </c>
      <c r="E162" t="s">
        <v>70</v>
      </c>
      <c r="F162">
        <v>7.5255999999999998</v>
      </c>
      <c r="G162">
        <f t="shared" si="4"/>
        <v>1.456</v>
      </c>
      <c r="L162">
        <v>1456</v>
      </c>
    </row>
    <row r="163" spans="4:12" x14ac:dyDescent="0.25">
      <c r="D163">
        <v>1969</v>
      </c>
      <c r="E163" t="s">
        <v>70</v>
      </c>
      <c r="F163">
        <v>8.3629999999999995</v>
      </c>
      <c r="G163">
        <f t="shared" si="4"/>
        <v>1.9950000000000001</v>
      </c>
      <c r="L163">
        <v>1995</v>
      </c>
    </row>
    <row r="164" spans="4:12" x14ac:dyDescent="0.25">
      <c r="D164">
        <v>1969</v>
      </c>
      <c r="E164" t="s">
        <v>70</v>
      </c>
      <c r="F164">
        <v>9.1864000000000008</v>
      </c>
      <c r="G164">
        <f t="shared" si="4"/>
        <v>2.5979999999999999</v>
      </c>
      <c r="L164">
        <v>2598</v>
      </c>
    </row>
    <row r="165" spans="4:12" x14ac:dyDescent="0.25">
      <c r="D165">
        <v>1969</v>
      </c>
      <c r="E165" t="s">
        <v>70</v>
      </c>
      <c r="F165">
        <v>10.09</v>
      </c>
      <c r="G165">
        <f t="shared" si="4"/>
        <v>3.3410000000000002</v>
      </c>
      <c r="L165">
        <v>3341</v>
      </c>
    </row>
    <row r="166" spans="4:12" x14ac:dyDescent="0.25">
      <c r="D166">
        <v>1969</v>
      </c>
      <c r="E166" t="s">
        <v>70</v>
      </c>
      <c r="F166">
        <v>11.226900000000001</v>
      </c>
      <c r="G166">
        <f t="shared" si="4"/>
        <v>4.3760000000000003</v>
      </c>
      <c r="L166">
        <v>4376</v>
      </c>
    </row>
    <row r="167" spans="4:12" x14ac:dyDescent="0.25">
      <c r="D167">
        <v>1969</v>
      </c>
      <c r="E167" t="s">
        <v>70</v>
      </c>
      <c r="F167">
        <v>4.5362</v>
      </c>
      <c r="G167">
        <f t="shared" si="4"/>
        <v>0.27510000000000001</v>
      </c>
      <c r="L167">
        <v>275.10000000000002</v>
      </c>
    </row>
    <row r="168" spans="4:12" x14ac:dyDescent="0.25">
      <c r="D168">
        <v>1969</v>
      </c>
      <c r="E168" t="s">
        <v>70</v>
      </c>
      <c r="F168">
        <v>4.9791999999999996</v>
      </c>
      <c r="G168">
        <f t="shared" si="4"/>
        <v>0.37230000000000002</v>
      </c>
      <c r="L168">
        <v>372.3</v>
      </c>
    </row>
    <row r="169" spans="4:12" x14ac:dyDescent="0.25">
      <c r="D169">
        <v>1969</v>
      </c>
      <c r="E169" t="s">
        <v>70</v>
      </c>
      <c r="F169">
        <v>5.4175000000000004</v>
      </c>
      <c r="G169">
        <f t="shared" si="4"/>
        <v>0.49569999999999997</v>
      </c>
      <c r="L169">
        <v>495.7</v>
      </c>
    </row>
    <row r="170" spans="4:12" x14ac:dyDescent="0.25">
      <c r="D170">
        <v>1969</v>
      </c>
      <c r="E170" t="s">
        <v>70</v>
      </c>
      <c r="F170">
        <v>5.9462000000000002</v>
      </c>
      <c r="G170">
        <f t="shared" si="4"/>
        <v>0.67210000000000003</v>
      </c>
      <c r="L170">
        <v>672.1</v>
      </c>
    </row>
    <row r="171" spans="4:12" x14ac:dyDescent="0.25">
      <c r="D171">
        <v>1969</v>
      </c>
      <c r="E171" t="s">
        <v>70</v>
      </c>
      <c r="F171">
        <v>6.5</v>
      </c>
      <c r="G171">
        <f t="shared" si="4"/>
        <v>0.90679999999999994</v>
      </c>
      <c r="L171">
        <v>906.8</v>
      </c>
    </row>
    <row r="172" spans="4:12" x14ac:dyDescent="0.25">
      <c r="D172">
        <v>1969</v>
      </c>
      <c r="E172" t="s">
        <v>70</v>
      </c>
      <c r="F172">
        <v>1.238</v>
      </c>
      <c r="G172">
        <f t="shared" si="4"/>
        <v>4.7850000000000002E-3</v>
      </c>
      <c r="L172">
        <v>4.7850000000000001</v>
      </c>
    </row>
    <row r="173" spans="4:12" x14ac:dyDescent="0.25">
      <c r="D173">
        <v>1969</v>
      </c>
      <c r="E173" t="s">
        <v>70</v>
      </c>
      <c r="F173">
        <v>1.3722000000000001</v>
      </c>
      <c r="G173">
        <f t="shared" si="4"/>
        <v>6.5229999999999993E-3</v>
      </c>
      <c r="L173">
        <v>6.5229999999999997</v>
      </c>
    </row>
    <row r="174" spans="4:12" x14ac:dyDescent="0.25">
      <c r="D174">
        <v>1969</v>
      </c>
      <c r="E174" t="s">
        <v>70</v>
      </c>
      <c r="F174">
        <v>1.5863</v>
      </c>
      <c r="G174">
        <f t="shared" si="4"/>
        <v>1.013E-2</v>
      </c>
      <c r="L174">
        <v>10.130000000000001</v>
      </c>
    </row>
    <row r="175" spans="4:12" x14ac:dyDescent="0.25">
      <c r="D175">
        <v>1969</v>
      </c>
      <c r="E175" t="s">
        <v>70</v>
      </c>
      <c r="F175">
        <v>1.6516</v>
      </c>
      <c r="G175">
        <f t="shared" si="4"/>
        <v>1.142E-2</v>
      </c>
      <c r="L175">
        <v>11.42</v>
      </c>
    </row>
    <row r="176" spans="4:12" x14ac:dyDescent="0.25">
      <c r="D176">
        <v>1969</v>
      </c>
      <c r="E176" t="s">
        <v>70</v>
      </c>
      <c r="F176">
        <v>1.738</v>
      </c>
      <c r="G176">
        <f t="shared" si="4"/>
        <v>1.342E-2</v>
      </c>
      <c r="L176">
        <v>13.42</v>
      </c>
    </row>
    <row r="177" spans="4:12" x14ac:dyDescent="0.25">
      <c r="D177">
        <v>1969</v>
      </c>
      <c r="E177" t="s">
        <v>70</v>
      </c>
      <c r="F177">
        <v>1.8315999999999999</v>
      </c>
      <c r="G177">
        <f t="shared" si="4"/>
        <v>1.575E-2</v>
      </c>
      <c r="L177">
        <v>15.75</v>
      </c>
    </row>
    <row r="178" spans="4:12" x14ac:dyDescent="0.25">
      <c r="D178">
        <v>1969</v>
      </c>
      <c r="E178" t="s">
        <v>70</v>
      </c>
      <c r="F178">
        <v>1.9309000000000001</v>
      </c>
      <c r="G178">
        <f t="shared" si="4"/>
        <v>1.8429999999999998E-2</v>
      </c>
      <c r="L178">
        <v>18.43</v>
      </c>
    </row>
    <row r="179" spans="4:12" x14ac:dyDescent="0.25">
      <c r="D179">
        <v>1969</v>
      </c>
      <c r="E179" t="s">
        <v>70</v>
      </c>
      <c r="F179">
        <v>2.0162</v>
      </c>
      <c r="G179">
        <f t="shared" si="4"/>
        <v>2.1190000000000001E-2</v>
      </c>
      <c r="L179">
        <v>21.19</v>
      </c>
    </row>
    <row r="180" spans="4:12" x14ac:dyDescent="0.25">
      <c r="D180">
        <v>1969</v>
      </c>
      <c r="E180" t="s">
        <v>70</v>
      </c>
      <c r="F180">
        <v>2.1259999999999999</v>
      </c>
      <c r="G180">
        <f t="shared" si="4"/>
        <v>2.4719999999999999E-2</v>
      </c>
      <c r="L180">
        <v>24.72</v>
      </c>
    </row>
    <row r="181" spans="4:12" x14ac:dyDescent="0.25">
      <c r="D181">
        <v>1969</v>
      </c>
      <c r="E181" t="s">
        <v>70</v>
      </c>
      <c r="F181">
        <v>2.2768999999999999</v>
      </c>
      <c r="G181">
        <f t="shared" si="4"/>
        <v>3.0530000000000002E-2</v>
      </c>
      <c r="L181">
        <v>30.53</v>
      </c>
    </row>
    <row r="182" spans="4:12" x14ac:dyDescent="0.25">
      <c r="D182">
        <v>1969</v>
      </c>
      <c r="E182" t="s">
        <v>70</v>
      </c>
      <c r="F182">
        <v>2.4626999999999999</v>
      </c>
      <c r="G182">
        <f t="shared" si="4"/>
        <v>3.8880000000000005E-2</v>
      </c>
      <c r="L182">
        <v>38.880000000000003</v>
      </c>
    </row>
    <row r="183" spans="4:12" x14ac:dyDescent="0.25">
      <c r="D183">
        <v>1969</v>
      </c>
      <c r="E183" t="s">
        <v>70</v>
      </c>
      <c r="F183">
        <v>2.6562000000000001</v>
      </c>
      <c r="G183">
        <f t="shared" si="4"/>
        <v>4.9030000000000004E-2</v>
      </c>
      <c r="L183">
        <v>49.03</v>
      </c>
    </row>
    <row r="184" spans="4:12" x14ac:dyDescent="0.25">
      <c r="D184">
        <v>1969</v>
      </c>
      <c r="E184" t="s">
        <v>70</v>
      </c>
      <c r="F184">
        <v>2.8708</v>
      </c>
      <c r="G184">
        <f t="shared" si="4"/>
        <v>6.2439999999999996E-2</v>
      </c>
      <c r="L184">
        <v>62.44</v>
      </c>
    </row>
    <row r="185" spans="4:12" x14ac:dyDescent="0.25">
      <c r="D185">
        <v>1969</v>
      </c>
      <c r="E185" t="s">
        <v>70</v>
      </c>
      <c r="F185">
        <v>3.0846</v>
      </c>
      <c r="G185">
        <f t="shared" si="4"/>
        <v>7.8299999999999995E-2</v>
      </c>
      <c r="L185">
        <v>78.3</v>
      </c>
    </row>
    <row r="186" spans="4:12" x14ac:dyDescent="0.25">
      <c r="D186">
        <v>1969</v>
      </c>
      <c r="E186" t="s">
        <v>70</v>
      </c>
      <c r="F186">
        <v>3.3288000000000002</v>
      </c>
      <c r="G186">
        <f t="shared" si="4"/>
        <v>9.9790000000000004E-2</v>
      </c>
      <c r="L186">
        <v>99.79</v>
      </c>
    </row>
    <row r="187" spans="4:12" x14ac:dyDescent="0.25">
      <c r="D187">
        <v>1969</v>
      </c>
      <c r="E187" t="s">
        <v>70</v>
      </c>
      <c r="F187">
        <v>3.5949</v>
      </c>
      <c r="G187">
        <f t="shared" si="4"/>
        <v>0.12790000000000001</v>
      </c>
      <c r="L187">
        <v>127.9</v>
      </c>
    </row>
    <row r="188" spans="4:12" x14ac:dyDescent="0.25">
      <c r="D188">
        <v>1969</v>
      </c>
      <c r="E188" t="s">
        <v>70</v>
      </c>
      <c r="F188">
        <v>3.9062999999999999</v>
      </c>
      <c r="G188">
        <f t="shared" si="4"/>
        <v>0.16700000000000001</v>
      </c>
      <c r="L188">
        <v>167</v>
      </c>
    </row>
    <row r="189" spans="4:12" x14ac:dyDescent="0.25">
      <c r="D189">
        <v>1969</v>
      </c>
      <c r="E189" t="s">
        <v>70</v>
      </c>
      <c r="F189">
        <v>4.2602000000000002</v>
      </c>
      <c r="G189">
        <f t="shared" si="4"/>
        <v>0.22209999999999999</v>
      </c>
      <c r="L189">
        <v>222.1</v>
      </c>
    </row>
    <row r="190" spans="4:12" x14ac:dyDescent="0.25">
      <c r="D190">
        <v>1969</v>
      </c>
      <c r="E190" t="s">
        <v>70</v>
      </c>
      <c r="F190">
        <v>4.6113999999999997</v>
      </c>
      <c r="G190">
        <f t="shared" si="4"/>
        <v>0.28960000000000002</v>
      </c>
      <c r="L190">
        <v>289.60000000000002</v>
      </c>
    </row>
    <row r="191" spans="4:12" x14ac:dyDescent="0.25">
      <c r="D191">
        <v>1969</v>
      </c>
      <c r="E191" t="s">
        <v>70</v>
      </c>
      <c r="F191">
        <v>4.9798</v>
      </c>
      <c r="G191">
        <f t="shared" si="4"/>
        <v>0.37510000000000004</v>
      </c>
      <c r="L191">
        <v>375.1</v>
      </c>
    </row>
    <row r="192" spans="4:12" x14ac:dyDescent="0.25">
      <c r="D192">
        <v>1969</v>
      </c>
      <c r="E192" t="s">
        <v>70</v>
      </c>
      <c r="F192">
        <v>1.2427999999999999</v>
      </c>
      <c r="G192">
        <f t="shared" si="4"/>
        <v>4.8380000000000003E-3</v>
      </c>
      <c r="L192">
        <v>4.8380000000000001</v>
      </c>
    </row>
    <row r="193" spans="4:12" x14ac:dyDescent="0.25">
      <c r="D193">
        <v>1969</v>
      </c>
      <c r="E193" t="s">
        <v>70</v>
      </c>
      <c r="F193">
        <v>1.3559000000000001</v>
      </c>
      <c r="G193">
        <f t="shared" si="4"/>
        <v>6.2990000000000008E-3</v>
      </c>
      <c r="L193">
        <v>6.2990000000000004</v>
      </c>
    </row>
    <row r="194" spans="4:12" x14ac:dyDescent="0.25">
      <c r="D194">
        <v>1969</v>
      </c>
      <c r="E194" t="s">
        <v>70</v>
      </c>
      <c r="F194">
        <v>1.4603999999999999</v>
      </c>
      <c r="G194">
        <f t="shared" si="4"/>
        <v>7.8630000000000002E-3</v>
      </c>
      <c r="L194">
        <v>7.8630000000000004</v>
      </c>
    </row>
    <row r="195" spans="4:12" x14ac:dyDescent="0.25">
      <c r="D195">
        <v>1969</v>
      </c>
      <c r="E195" t="s">
        <v>70</v>
      </c>
      <c r="F195">
        <v>1.5268999999999999</v>
      </c>
      <c r="G195">
        <f t="shared" si="4"/>
        <v>9.0200000000000002E-3</v>
      </c>
      <c r="L195">
        <v>9.02</v>
      </c>
    </row>
    <row r="196" spans="4:12" x14ac:dyDescent="0.25">
      <c r="D196">
        <v>1969</v>
      </c>
      <c r="E196" t="s">
        <v>70</v>
      </c>
      <c r="F196">
        <v>1.6034999999999999</v>
      </c>
      <c r="G196">
        <f t="shared" si="4"/>
        <v>1.0490000000000001E-2</v>
      </c>
      <c r="L196">
        <v>10.49</v>
      </c>
    </row>
    <row r="197" spans="4:12" x14ac:dyDescent="0.25">
      <c r="D197">
        <v>1969</v>
      </c>
      <c r="E197" t="s">
        <v>70</v>
      </c>
      <c r="F197">
        <v>1.9228000000000001</v>
      </c>
      <c r="G197">
        <f t="shared" si="4"/>
        <v>1.8239999999999999E-2</v>
      </c>
      <c r="L197">
        <v>18.239999999999998</v>
      </c>
    </row>
    <row r="198" spans="4:12" x14ac:dyDescent="0.25">
      <c r="D198">
        <v>1969</v>
      </c>
      <c r="E198" t="s">
        <v>70</v>
      </c>
      <c r="F198">
        <v>2.0508000000000002</v>
      </c>
      <c r="G198">
        <f t="shared" si="4"/>
        <v>2.2200000000000001E-2</v>
      </c>
      <c r="L198">
        <v>22.2</v>
      </c>
    </row>
    <row r="199" spans="4:12" x14ac:dyDescent="0.25">
      <c r="D199">
        <v>1969</v>
      </c>
      <c r="E199" t="s">
        <v>70</v>
      </c>
      <c r="F199">
        <v>2.2399</v>
      </c>
      <c r="G199">
        <f t="shared" si="4"/>
        <v>2.921E-2</v>
      </c>
      <c r="L199">
        <v>29.21</v>
      </c>
    </row>
    <row r="200" spans="4:12" x14ac:dyDescent="0.25">
      <c r="D200">
        <v>1969</v>
      </c>
      <c r="E200" t="s">
        <v>70</v>
      </c>
      <c r="F200">
        <v>2.4571000000000001</v>
      </c>
      <c r="G200">
        <f t="shared" si="4"/>
        <v>3.8780000000000002E-2</v>
      </c>
      <c r="L200">
        <v>38.78</v>
      </c>
    </row>
    <row r="201" spans="4:12" x14ac:dyDescent="0.25">
      <c r="D201">
        <v>1969</v>
      </c>
      <c r="E201" t="s">
        <v>70</v>
      </c>
      <c r="F201">
        <v>2.6673</v>
      </c>
      <c r="G201">
        <f t="shared" si="4"/>
        <v>4.9919999999999999E-2</v>
      </c>
      <c r="L201">
        <v>49.92</v>
      </c>
    </row>
    <row r="202" spans="4:12" x14ac:dyDescent="0.25">
      <c r="D202">
        <v>1969</v>
      </c>
      <c r="E202" t="s">
        <v>70</v>
      </c>
      <c r="F202">
        <v>2.9186999999999999</v>
      </c>
      <c r="G202">
        <f t="shared" ref="G202:G208" si="5">L202/1000</f>
        <v>6.609000000000001E-2</v>
      </c>
      <c r="L202">
        <v>66.09</v>
      </c>
    </row>
    <row r="203" spans="4:12" x14ac:dyDescent="0.25">
      <c r="D203">
        <v>1969</v>
      </c>
      <c r="E203" t="s">
        <v>70</v>
      </c>
      <c r="F203">
        <v>3.1743000000000001</v>
      </c>
      <c r="G203">
        <f t="shared" si="5"/>
        <v>8.6269999999999999E-2</v>
      </c>
      <c r="L203">
        <v>86.27</v>
      </c>
    </row>
    <row r="204" spans="4:12" x14ac:dyDescent="0.25">
      <c r="D204">
        <v>1969</v>
      </c>
      <c r="E204" t="s">
        <v>70</v>
      </c>
      <c r="F204">
        <v>3.4365000000000001</v>
      </c>
      <c r="G204">
        <f t="shared" si="5"/>
        <v>0.1115</v>
      </c>
      <c r="L204">
        <v>111.5</v>
      </c>
    </row>
    <row r="205" spans="4:12" x14ac:dyDescent="0.25">
      <c r="D205">
        <v>1969</v>
      </c>
      <c r="E205" t="s">
        <v>70</v>
      </c>
      <c r="F205">
        <v>3.7313000000000001</v>
      </c>
      <c r="G205">
        <f t="shared" si="5"/>
        <v>0.14460000000000001</v>
      </c>
      <c r="L205">
        <v>144.6</v>
      </c>
    </row>
    <row r="206" spans="4:12" x14ac:dyDescent="0.25">
      <c r="D206">
        <v>1969</v>
      </c>
      <c r="E206" t="s">
        <v>70</v>
      </c>
      <c r="F206">
        <v>4.6986999999999997</v>
      </c>
      <c r="G206">
        <f t="shared" si="5"/>
        <v>0.31019999999999998</v>
      </c>
      <c r="L206">
        <v>310.2</v>
      </c>
    </row>
    <row r="207" spans="4:12" x14ac:dyDescent="0.25">
      <c r="D207">
        <v>1969</v>
      </c>
      <c r="E207" t="s">
        <v>70</v>
      </c>
      <c r="F207">
        <v>5.1262999999999996</v>
      </c>
      <c r="G207">
        <f t="shared" si="5"/>
        <v>0.41749999999999998</v>
      </c>
      <c r="L207">
        <v>417.5</v>
      </c>
    </row>
    <row r="208" spans="4:12" x14ac:dyDescent="0.25">
      <c r="D208">
        <v>1969</v>
      </c>
      <c r="E208" t="s">
        <v>70</v>
      </c>
      <c r="F208">
        <v>1.4945999999999999</v>
      </c>
      <c r="G208">
        <f t="shared" si="5"/>
        <v>8.4399999999999996E-3</v>
      </c>
      <c r="L208">
        <v>8.44</v>
      </c>
    </row>
    <row r="209" spans="4:8" x14ac:dyDescent="0.25">
      <c r="D209">
        <v>1936</v>
      </c>
      <c r="E209" t="s">
        <v>29</v>
      </c>
      <c r="F209">
        <v>10.51</v>
      </c>
      <c r="G209">
        <f>H209*4.184</f>
        <v>3.9748000000000001</v>
      </c>
      <c r="H209">
        <v>0.95</v>
      </c>
    </row>
    <row r="210" spans="4:8" x14ac:dyDescent="0.25">
      <c r="D210">
        <v>1936</v>
      </c>
      <c r="E210" t="s">
        <v>29</v>
      </c>
      <c r="F210">
        <v>11.64</v>
      </c>
      <c r="G210">
        <f t="shared" ref="G210:G263" si="6">H210*4.184</f>
        <v>5.0208000000000004</v>
      </c>
      <c r="H210">
        <v>1.2</v>
      </c>
    </row>
    <row r="211" spans="4:8" x14ac:dyDescent="0.25">
      <c r="D211">
        <v>1936</v>
      </c>
      <c r="E211" t="s">
        <v>29</v>
      </c>
      <c r="F211">
        <v>12.67</v>
      </c>
      <c r="G211">
        <f t="shared" si="6"/>
        <v>5.8575999999999997</v>
      </c>
      <c r="H211">
        <v>1.4</v>
      </c>
    </row>
    <row r="212" spans="4:8" x14ac:dyDescent="0.25">
      <c r="D212">
        <v>1936</v>
      </c>
      <c r="E212" t="s">
        <v>29</v>
      </c>
      <c r="F212">
        <v>13.27</v>
      </c>
      <c r="G212">
        <f t="shared" si="6"/>
        <v>6.4433600000000002</v>
      </c>
      <c r="H212">
        <v>1.54</v>
      </c>
    </row>
    <row r="213" spans="4:8" x14ac:dyDescent="0.25">
      <c r="D213">
        <v>1936</v>
      </c>
      <c r="E213" t="s">
        <v>29</v>
      </c>
      <c r="F213">
        <v>14.2</v>
      </c>
      <c r="G213">
        <f t="shared" si="6"/>
        <v>7.1546400000000006</v>
      </c>
      <c r="H213">
        <v>1.71</v>
      </c>
    </row>
    <row r="214" spans="4:8" x14ac:dyDescent="0.25">
      <c r="D214">
        <v>1936</v>
      </c>
      <c r="E214" t="s">
        <v>29</v>
      </c>
      <c r="F214">
        <v>15.2</v>
      </c>
      <c r="G214">
        <f t="shared" si="6"/>
        <v>8.0751200000000001</v>
      </c>
      <c r="H214">
        <v>1.93</v>
      </c>
    </row>
    <row r="215" spans="4:8" x14ac:dyDescent="0.25">
      <c r="D215">
        <v>1936</v>
      </c>
      <c r="E215" t="s">
        <v>29</v>
      </c>
      <c r="F215">
        <v>16.2</v>
      </c>
      <c r="G215">
        <f t="shared" si="6"/>
        <v>9.0792800000000007</v>
      </c>
      <c r="H215">
        <v>2.17</v>
      </c>
    </row>
    <row r="216" spans="4:8" x14ac:dyDescent="0.25">
      <c r="D216">
        <v>1936</v>
      </c>
      <c r="E216" t="s">
        <v>29</v>
      </c>
      <c r="F216">
        <v>17.57</v>
      </c>
      <c r="G216">
        <f t="shared" si="6"/>
        <v>9.9160800000000009</v>
      </c>
      <c r="H216">
        <v>2.37</v>
      </c>
    </row>
    <row r="217" spans="4:8" x14ac:dyDescent="0.25">
      <c r="D217">
        <v>1936</v>
      </c>
      <c r="E217" t="s">
        <v>29</v>
      </c>
      <c r="F217">
        <v>18.2</v>
      </c>
      <c r="G217">
        <f t="shared" si="6"/>
        <v>10.46</v>
      </c>
      <c r="H217">
        <v>2.5</v>
      </c>
    </row>
    <row r="218" spans="4:8" x14ac:dyDescent="0.25">
      <c r="D218">
        <v>1936</v>
      </c>
      <c r="E218" t="s">
        <v>29</v>
      </c>
      <c r="F218">
        <v>18.850000000000001</v>
      </c>
      <c r="G218">
        <f t="shared" si="6"/>
        <v>10.92024</v>
      </c>
      <c r="H218">
        <v>2.61</v>
      </c>
    </row>
    <row r="219" spans="4:8" x14ac:dyDescent="0.25">
      <c r="D219">
        <v>1936</v>
      </c>
      <c r="E219" t="s">
        <v>29</v>
      </c>
      <c r="F219">
        <v>20.32</v>
      </c>
      <c r="G219">
        <f t="shared" si="6"/>
        <v>12.04992</v>
      </c>
      <c r="H219">
        <v>2.88</v>
      </c>
    </row>
    <row r="220" spans="4:8" x14ac:dyDescent="0.25">
      <c r="D220">
        <v>1936</v>
      </c>
      <c r="E220" t="s">
        <v>29</v>
      </c>
      <c r="F220">
        <v>21.95</v>
      </c>
      <c r="G220">
        <f t="shared" si="6"/>
        <v>13.09592</v>
      </c>
      <c r="H220">
        <v>3.13</v>
      </c>
    </row>
    <row r="221" spans="4:8" x14ac:dyDescent="0.25">
      <c r="D221">
        <v>1936</v>
      </c>
      <c r="E221" t="s">
        <v>29</v>
      </c>
      <c r="F221">
        <v>22</v>
      </c>
      <c r="G221">
        <f t="shared" si="6"/>
        <v>12.84488</v>
      </c>
      <c r="H221">
        <v>3.07</v>
      </c>
    </row>
    <row r="222" spans="4:8" x14ac:dyDescent="0.25">
      <c r="D222">
        <v>1936</v>
      </c>
      <c r="E222" t="s">
        <v>29</v>
      </c>
      <c r="F222">
        <v>24.4</v>
      </c>
      <c r="G222">
        <f t="shared" si="6"/>
        <v>15.104240000000001</v>
      </c>
      <c r="H222">
        <v>3.61</v>
      </c>
    </row>
    <row r="223" spans="4:8" x14ac:dyDescent="0.25">
      <c r="D223">
        <v>1936</v>
      </c>
      <c r="E223" t="s">
        <v>29</v>
      </c>
      <c r="F223">
        <v>28.4</v>
      </c>
      <c r="G223">
        <f t="shared" si="6"/>
        <v>17.698320000000002</v>
      </c>
      <c r="H223">
        <v>4.2300000000000004</v>
      </c>
    </row>
    <row r="224" spans="4:8" x14ac:dyDescent="0.25">
      <c r="D224">
        <v>1936</v>
      </c>
      <c r="E224" t="s">
        <v>29</v>
      </c>
      <c r="F224">
        <v>32.4</v>
      </c>
      <c r="G224">
        <f t="shared" si="6"/>
        <v>19.41376</v>
      </c>
      <c r="H224">
        <v>4.6399999999999997</v>
      </c>
    </row>
    <row r="225" spans="4:8" x14ac:dyDescent="0.25">
      <c r="D225">
        <v>1936</v>
      </c>
      <c r="E225" t="s">
        <v>29</v>
      </c>
      <c r="F225">
        <v>36.1</v>
      </c>
      <c r="G225">
        <f t="shared" si="6"/>
        <v>20.836320000000004</v>
      </c>
      <c r="H225">
        <v>4.9800000000000004</v>
      </c>
    </row>
    <row r="226" spans="4:8" x14ac:dyDescent="0.25">
      <c r="D226">
        <v>1936</v>
      </c>
      <c r="E226" t="s">
        <v>29</v>
      </c>
      <c r="F226">
        <v>39.700000000000003</v>
      </c>
      <c r="G226">
        <f t="shared" si="6"/>
        <v>22.049679999999999</v>
      </c>
      <c r="H226">
        <v>5.27</v>
      </c>
    </row>
    <row r="227" spans="4:8" x14ac:dyDescent="0.25">
      <c r="D227">
        <v>1936</v>
      </c>
      <c r="E227" t="s">
        <v>29</v>
      </c>
      <c r="F227">
        <v>43.35</v>
      </c>
      <c r="G227">
        <f t="shared" si="6"/>
        <v>23.137520000000002</v>
      </c>
      <c r="H227">
        <v>5.53</v>
      </c>
    </row>
    <row r="228" spans="4:8" x14ac:dyDescent="0.25">
      <c r="D228">
        <v>1936</v>
      </c>
      <c r="E228" t="s">
        <v>29</v>
      </c>
      <c r="F228">
        <v>47</v>
      </c>
      <c r="G228">
        <f t="shared" si="6"/>
        <v>23.848800000000001</v>
      </c>
      <c r="H228">
        <v>5.7</v>
      </c>
    </row>
    <row r="229" spans="4:8" x14ac:dyDescent="0.25">
      <c r="D229">
        <v>1936</v>
      </c>
      <c r="E229" t="s">
        <v>29</v>
      </c>
      <c r="F229">
        <v>51</v>
      </c>
      <c r="G229">
        <f t="shared" si="6"/>
        <v>25.020320000000002</v>
      </c>
      <c r="H229">
        <v>5.98</v>
      </c>
    </row>
    <row r="230" spans="4:8" x14ac:dyDescent="0.25">
      <c r="D230">
        <v>1936</v>
      </c>
      <c r="E230" t="s">
        <v>29</v>
      </c>
      <c r="F230">
        <v>56</v>
      </c>
      <c r="G230">
        <f t="shared" si="6"/>
        <v>25.815280000000001</v>
      </c>
      <c r="H230">
        <v>6.17</v>
      </c>
    </row>
    <row r="231" spans="4:8" x14ac:dyDescent="0.25">
      <c r="D231">
        <v>1936</v>
      </c>
      <c r="E231" t="s">
        <v>29</v>
      </c>
      <c r="F231">
        <v>60.8</v>
      </c>
      <c r="G231">
        <f t="shared" si="6"/>
        <v>26.81944</v>
      </c>
      <c r="H231">
        <v>6.41</v>
      </c>
    </row>
    <row r="232" spans="4:8" x14ac:dyDescent="0.25">
      <c r="D232">
        <v>1936</v>
      </c>
      <c r="E232" t="s">
        <v>29</v>
      </c>
      <c r="F232">
        <v>65.95</v>
      </c>
      <c r="G232">
        <f t="shared" si="6"/>
        <v>28.367520000000003</v>
      </c>
      <c r="H232">
        <v>6.78</v>
      </c>
    </row>
    <row r="233" spans="4:8" x14ac:dyDescent="0.25">
      <c r="D233">
        <v>1936</v>
      </c>
      <c r="E233" t="s">
        <v>29</v>
      </c>
      <c r="F233">
        <v>70.900000000000006</v>
      </c>
      <c r="G233">
        <f t="shared" si="6"/>
        <v>29.455360000000002</v>
      </c>
      <c r="H233">
        <v>7.04</v>
      </c>
    </row>
    <row r="234" spans="4:8" x14ac:dyDescent="0.25">
      <c r="D234">
        <v>1936</v>
      </c>
      <c r="E234" t="s">
        <v>29</v>
      </c>
      <c r="F234">
        <v>71.599999999999994</v>
      </c>
      <c r="G234">
        <f t="shared" si="6"/>
        <v>29.706399999999999</v>
      </c>
      <c r="H234">
        <v>7.1</v>
      </c>
    </row>
    <row r="235" spans="4:8" x14ac:dyDescent="0.25">
      <c r="D235">
        <v>1936</v>
      </c>
      <c r="E235" t="s">
        <v>29</v>
      </c>
      <c r="F235">
        <v>76.099999999999994</v>
      </c>
      <c r="G235">
        <f t="shared" si="6"/>
        <v>31.128960000000003</v>
      </c>
      <c r="H235">
        <v>7.44</v>
      </c>
    </row>
    <row r="236" spans="4:8" x14ac:dyDescent="0.25">
      <c r="D236">
        <v>1936</v>
      </c>
      <c r="E236" t="s">
        <v>29</v>
      </c>
      <c r="F236">
        <v>79.599999999999994</v>
      </c>
      <c r="G236">
        <f t="shared" si="6"/>
        <v>31.923920000000003</v>
      </c>
      <c r="H236">
        <v>7.63</v>
      </c>
    </row>
    <row r="237" spans="4:8" x14ac:dyDescent="0.25">
      <c r="D237">
        <v>1936</v>
      </c>
      <c r="E237" t="s">
        <v>29</v>
      </c>
      <c r="F237">
        <v>80.3</v>
      </c>
      <c r="G237">
        <f t="shared" si="6"/>
        <v>32.509680000000003</v>
      </c>
      <c r="H237">
        <v>7.77</v>
      </c>
    </row>
    <row r="238" spans="4:8" x14ac:dyDescent="0.25">
      <c r="D238">
        <v>1960</v>
      </c>
      <c r="E238" t="s">
        <v>71</v>
      </c>
      <c r="F238" s="3">
        <v>16.53</v>
      </c>
      <c r="G238">
        <f t="shared" si="6"/>
        <v>9.4558400000000002</v>
      </c>
      <c r="H238" s="3">
        <v>2.2599999999999998</v>
      </c>
    </row>
    <row r="239" spans="4:8" x14ac:dyDescent="0.25">
      <c r="D239">
        <v>1960</v>
      </c>
      <c r="E239" t="s">
        <v>71</v>
      </c>
      <c r="F239" s="3">
        <v>18.100000000000001</v>
      </c>
      <c r="G239">
        <f t="shared" si="6"/>
        <v>10.878400000000001</v>
      </c>
      <c r="H239" s="3">
        <v>2.6</v>
      </c>
    </row>
    <row r="240" spans="4:8" x14ac:dyDescent="0.25">
      <c r="D240">
        <v>1960</v>
      </c>
      <c r="E240" t="s">
        <v>71</v>
      </c>
      <c r="F240" s="3">
        <v>19.329999999999998</v>
      </c>
      <c r="G240">
        <f t="shared" si="6"/>
        <v>11.9244</v>
      </c>
      <c r="H240" s="3">
        <v>2.85</v>
      </c>
    </row>
    <row r="241" spans="4:8" x14ac:dyDescent="0.25">
      <c r="D241">
        <v>1960</v>
      </c>
      <c r="E241" t="s">
        <v>71</v>
      </c>
      <c r="F241" s="3">
        <v>19.45</v>
      </c>
      <c r="G241">
        <f t="shared" si="6"/>
        <v>12.133599999999999</v>
      </c>
      <c r="H241" s="3">
        <v>2.9</v>
      </c>
    </row>
    <row r="242" spans="4:8" x14ac:dyDescent="0.25">
      <c r="D242">
        <v>1960</v>
      </c>
      <c r="E242" t="s">
        <v>71</v>
      </c>
      <c r="F242" s="3">
        <v>20.67</v>
      </c>
      <c r="G242">
        <f t="shared" si="6"/>
        <v>13.179600000000001</v>
      </c>
      <c r="H242" s="3">
        <v>3.15</v>
      </c>
    </row>
    <row r="243" spans="4:8" x14ac:dyDescent="0.25">
      <c r="D243">
        <v>1960</v>
      </c>
      <c r="E243" t="s">
        <v>71</v>
      </c>
      <c r="F243" s="3">
        <v>20.69</v>
      </c>
      <c r="G243">
        <f t="shared" si="6"/>
        <v>13.179600000000001</v>
      </c>
      <c r="H243" s="3">
        <v>3.15</v>
      </c>
    </row>
    <row r="244" spans="4:8" x14ac:dyDescent="0.25">
      <c r="D244">
        <v>1960</v>
      </c>
      <c r="E244" t="s">
        <v>71</v>
      </c>
      <c r="F244" s="3">
        <v>21.84</v>
      </c>
      <c r="G244">
        <f t="shared" si="6"/>
        <v>14.016400000000001</v>
      </c>
      <c r="H244" s="3">
        <v>3.35</v>
      </c>
    </row>
    <row r="245" spans="4:8" x14ac:dyDescent="0.25">
      <c r="D245">
        <v>1960</v>
      </c>
      <c r="E245" t="s">
        <v>71</v>
      </c>
      <c r="F245" s="3">
        <v>21.86</v>
      </c>
      <c r="G245">
        <f t="shared" si="6"/>
        <v>14.016400000000001</v>
      </c>
      <c r="H245" s="3">
        <v>3.35</v>
      </c>
    </row>
    <row r="246" spans="4:8" x14ac:dyDescent="0.25">
      <c r="D246">
        <v>1960</v>
      </c>
      <c r="E246" t="s">
        <v>71</v>
      </c>
      <c r="F246" s="3">
        <v>23.02</v>
      </c>
      <c r="G246">
        <f t="shared" si="6"/>
        <v>14.93688</v>
      </c>
      <c r="H246" s="3">
        <v>3.57</v>
      </c>
    </row>
    <row r="247" spans="4:8" x14ac:dyDescent="0.25">
      <c r="D247">
        <v>1960</v>
      </c>
      <c r="E247" t="s">
        <v>71</v>
      </c>
      <c r="F247" s="3">
        <v>23.95</v>
      </c>
      <c r="G247">
        <f t="shared" si="6"/>
        <v>15.522640000000001</v>
      </c>
      <c r="H247" s="3">
        <v>3.71</v>
      </c>
    </row>
    <row r="248" spans="4:8" x14ac:dyDescent="0.25">
      <c r="D248">
        <v>1960</v>
      </c>
      <c r="E248" t="s">
        <v>71</v>
      </c>
      <c r="F248" s="3">
        <v>24.13</v>
      </c>
      <c r="G248">
        <f t="shared" si="6"/>
        <v>15.60632</v>
      </c>
      <c r="H248" s="3">
        <v>3.73</v>
      </c>
    </row>
    <row r="249" spans="4:8" x14ac:dyDescent="0.25">
      <c r="D249">
        <v>1960</v>
      </c>
      <c r="E249" t="s">
        <v>71</v>
      </c>
      <c r="F249" s="3">
        <v>24.94</v>
      </c>
      <c r="G249">
        <f t="shared" si="6"/>
        <v>16.15024</v>
      </c>
      <c r="H249" s="3">
        <v>3.86</v>
      </c>
    </row>
    <row r="250" spans="4:8" x14ac:dyDescent="0.25">
      <c r="D250">
        <v>1960</v>
      </c>
      <c r="E250" t="s">
        <v>71</v>
      </c>
      <c r="F250" s="3">
        <v>25.14</v>
      </c>
      <c r="G250">
        <f t="shared" si="6"/>
        <v>16.275760000000002</v>
      </c>
      <c r="H250" s="3">
        <v>3.89</v>
      </c>
    </row>
    <row r="251" spans="4:8" x14ac:dyDescent="0.25">
      <c r="D251">
        <v>1960</v>
      </c>
      <c r="E251" t="s">
        <v>71</v>
      </c>
      <c r="F251" s="3">
        <v>25.82</v>
      </c>
      <c r="G251">
        <f t="shared" si="6"/>
        <v>16.69416</v>
      </c>
      <c r="H251" s="3">
        <v>3.99</v>
      </c>
    </row>
    <row r="252" spans="4:8" x14ac:dyDescent="0.25">
      <c r="D252">
        <v>1960</v>
      </c>
      <c r="E252" t="s">
        <v>71</v>
      </c>
      <c r="F252" s="3">
        <v>26.25</v>
      </c>
      <c r="G252">
        <f t="shared" si="6"/>
        <v>16.903359999999999</v>
      </c>
      <c r="H252" s="3">
        <v>4.04</v>
      </c>
    </row>
    <row r="253" spans="4:8" x14ac:dyDescent="0.25">
      <c r="D253">
        <v>1960</v>
      </c>
      <c r="E253" t="s">
        <v>71</v>
      </c>
      <c r="F253" s="3">
        <v>26.66</v>
      </c>
      <c r="G253">
        <f t="shared" si="6"/>
        <v>17.028880000000001</v>
      </c>
      <c r="H253" s="3">
        <v>4.07</v>
      </c>
    </row>
    <row r="254" spans="4:8" x14ac:dyDescent="0.25">
      <c r="D254">
        <v>1960</v>
      </c>
      <c r="E254" t="s">
        <v>71</v>
      </c>
      <c r="F254" s="3">
        <v>27.44</v>
      </c>
      <c r="G254">
        <f t="shared" si="6"/>
        <v>17.572800000000001</v>
      </c>
      <c r="H254" s="3">
        <v>4.2</v>
      </c>
    </row>
    <row r="255" spans="4:8" x14ac:dyDescent="0.25">
      <c r="D255">
        <v>1960</v>
      </c>
      <c r="E255" t="s">
        <v>71</v>
      </c>
      <c r="F255" s="3">
        <v>27.49</v>
      </c>
      <c r="G255">
        <f t="shared" si="6"/>
        <v>17.614640000000001</v>
      </c>
      <c r="H255" s="3">
        <v>4.21</v>
      </c>
    </row>
    <row r="256" spans="4:8" x14ac:dyDescent="0.25">
      <c r="D256">
        <v>1960</v>
      </c>
      <c r="E256" t="s">
        <v>71</v>
      </c>
      <c r="F256" s="3">
        <v>28.26</v>
      </c>
      <c r="G256">
        <f t="shared" si="6"/>
        <v>17.949360000000002</v>
      </c>
      <c r="H256" s="3">
        <v>4.29</v>
      </c>
    </row>
    <row r="257" spans="3:9" x14ac:dyDescent="0.25">
      <c r="D257">
        <v>1960</v>
      </c>
      <c r="E257" t="s">
        <v>71</v>
      </c>
      <c r="F257" s="3">
        <v>28.54</v>
      </c>
      <c r="G257">
        <f t="shared" si="6"/>
        <v>18.116720000000001</v>
      </c>
      <c r="H257" s="3">
        <v>4.33</v>
      </c>
    </row>
    <row r="258" spans="3:9" x14ac:dyDescent="0.25">
      <c r="D258">
        <v>1960</v>
      </c>
      <c r="E258" t="s">
        <v>71</v>
      </c>
      <c r="F258" s="3">
        <v>29.57</v>
      </c>
      <c r="G258">
        <f t="shared" si="6"/>
        <v>18.6188</v>
      </c>
      <c r="H258" s="3">
        <v>4.45</v>
      </c>
    </row>
    <row r="259" spans="3:9" x14ac:dyDescent="0.25">
      <c r="D259">
        <v>1960</v>
      </c>
      <c r="E259" t="s">
        <v>71</v>
      </c>
      <c r="F259" s="3">
        <v>30.56</v>
      </c>
      <c r="G259">
        <f t="shared" si="6"/>
        <v>19.079039999999999</v>
      </c>
      <c r="H259" s="3">
        <v>4.5599999999999996</v>
      </c>
    </row>
    <row r="260" spans="3:9" x14ac:dyDescent="0.25">
      <c r="D260">
        <v>1960</v>
      </c>
      <c r="E260" t="s">
        <v>71</v>
      </c>
      <c r="F260" s="3">
        <v>31.51</v>
      </c>
      <c r="G260">
        <f t="shared" si="6"/>
        <v>19.41376</v>
      </c>
      <c r="H260" s="3">
        <v>4.6399999999999997</v>
      </c>
    </row>
    <row r="261" spans="3:9" x14ac:dyDescent="0.25">
      <c r="D261">
        <v>1960</v>
      </c>
      <c r="E261" t="s">
        <v>71</v>
      </c>
      <c r="F261" s="3">
        <v>32.4</v>
      </c>
      <c r="G261">
        <f t="shared" si="6"/>
        <v>19.748480000000001</v>
      </c>
      <c r="H261" s="3">
        <v>4.72</v>
      </c>
    </row>
    <row r="262" spans="3:9" x14ac:dyDescent="0.25">
      <c r="D262">
        <v>1960</v>
      </c>
      <c r="E262" t="s">
        <v>71</v>
      </c>
      <c r="F262" s="3">
        <v>33.26</v>
      </c>
      <c r="G262">
        <f t="shared" si="6"/>
        <v>20.083200000000001</v>
      </c>
      <c r="H262" s="3">
        <v>4.8</v>
      </c>
    </row>
    <row r="263" spans="3:9" x14ac:dyDescent="0.25">
      <c r="D263">
        <v>1960</v>
      </c>
      <c r="E263" t="s">
        <v>71</v>
      </c>
      <c r="F263" s="3">
        <v>34.07</v>
      </c>
      <c r="G263">
        <f t="shared" si="6"/>
        <v>20.417919999999999</v>
      </c>
      <c r="H263" s="3">
        <v>4.88</v>
      </c>
    </row>
    <row r="265" spans="3:9" x14ac:dyDescent="0.25">
      <c r="D265">
        <v>1988</v>
      </c>
      <c r="E265" t="s">
        <v>78</v>
      </c>
    </row>
    <row r="267" spans="3:9" ht="18" x14ac:dyDescent="0.35">
      <c r="I267" t="s">
        <v>58</v>
      </c>
    </row>
    <row r="268" spans="3:9" x14ac:dyDescent="0.25">
      <c r="I268" t="s">
        <v>81</v>
      </c>
    </row>
    <row r="269" spans="3:9" x14ac:dyDescent="0.25">
      <c r="C269" s="5" t="s">
        <v>79</v>
      </c>
      <c r="D269">
        <v>1996</v>
      </c>
      <c r="E269" t="s">
        <v>80</v>
      </c>
      <c r="F269">
        <v>20</v>
      </c>
      <c r="G269">
        <f t="shared" ref="G269:G275" si="7">I269*$P$3/1000</f>
        <v>12.224088</v>
      </c>
      <c r="I269">
        <v>306</v>
      </c>
    </row>
    <row r="270" spans="3:9" x14ac:dyDescent="0.25">
      <c r="D270">
        <v>1996</v>
      </c>
      <c r="E270" t="s">
        <v>80</v>
      </c>
      <c r="F270">
        <v>50</v>
      </c>
      <c r="G270">
        <f t="shared" si="7"/>
        <v>25.047395999999999</v>
      </c>
      <c r="I270">
        <v>627</v>
      </c>
    </row>
    <row r="271" spans="3:9" x14ac:dyDescent="0.25">
      <c r="D271">
        <v>1996</v>
      </c>
      <c r="E271" t="s">
        <v>80</v>
      </c>
      <c r="F271">
        <v>1</v>
      </c>
      <c r="G271">
        <f t="shared" si="7"/>
        <v>2.3968800000000001E-3</v>
      </c>
      <c r="I271">
        <v>0.06</v>
      </c>
    </row>
    <row r="272" spans="3:9" x14ac:dyDescent="0.25">
      <c r="D272">
        <v>1996</v>
      </c>
      <c r="E272" t="s">
        <v>80</v>
      </c>
      <c r="F272">
        <v>2</v>
      </c>
      <c r="G272">
        <f t="shared" si="7"/>
        <v>1.9574519999999998E-2</v>
      </c>
      <c r="I272">
        <v>0.49</v>
      </c>
    </row>
    <row r="273" spans="4:11" x14ac:dyDescent="0.25">
      <c r="D273">
        <v>1996</v>
      </c>
      <c r="E273" t="s">
        <v>80</v>
      </c>
      <c r="F273">
        <v>4</v>
      </c>
      <c r="G273">
        <f t="shared" si="7"/>
        <v>0.17377380000000001</v>
      </c>
      <c r="I273">
        <v>4.3499999999999996</v>
      </c>
    </row>
    <row r="274" spans="4:11" x14ac:dyDescent="0.25">
      <c r="D274">
        <v>1996</v>
      </c>
      <c r="E274" t="s">
        <v>80</v>
      </c>
      <c r="F274">
        <v>8</v>
      </c>
      <c r="G274">
        <f t="shared" si="7"/>
        <v>1.6977899999999999</v>
      </c>
      <c r="I274">
        <v>42.5</v>
      </c>
    </row>
    <row r="275" spans="4:11" x14ac:dyDescent="0.25">
      <c r="D275">
        <v>1996</v>
      </c>
      <c r="E275" t="s">
        <v>80</v>
      </c>
      <c r="F275">
        <v>10</v>
      </c>
      <c r="G275">
        <f t="shared" si="7"/>
        <v>3.3276683999999999</v>
      </c>
      <c r="I275">
        <v>83.3</v>
      </c>
    </row>
    <row r="276" spans="4:11" x14ac:dyDescent="0.25">
      <c r="D276">
        <v>1967</v>
      </c>
      <c r="E276" t="s">
        <v>77</v>
      </c>
      <c r="F276">
        <v>0</v>
      </c>
      <c r="G276">
        <f t="shared" ref="G276:G284" si="8">H276*4.184</f>
        <v>0</v>
      </c>
      <c r="H276">
        <v>0</v>
      </c>
    </row>
    <row r="277" spans="4:11" x14ac:dyDescent="0.25">
      <c r="D277">
        <v>1967</v>
      </c>
      <c r="E277" t="s">
        <v>77</v>
      </c>
      <c r="F277">
        <v>15</v>
      </c>
      <c r="G277">
        <f t="shared" si="8"/>
        <v>8.1169600000000006</v>
      </c>
      <c r="H277">
        <v>1.94</v>
      </c>
    </row>
    <row r="278" spans="4:11" x14ac:dyDescent="0.25">
      <c r="D278">
        <v>1967</v>
      </c>
      <c r="E278" t="s">
        <v>77</v>
      </c>
      <c r="F278">
        <v>20</v>
      </c>
      <c r="G278">
        <f t="shared" si="8"/>
        <v>12.510160000000001</v>
      </c>
      <c r="H278">
        <v>2.99</v>
      </c>
    </row>
    <row r="279" spans="4:11" x14ac:dyDescent="0.25">
      <c r="D279">
        <v>1967</v>
      </c>
      <c r="E279" t="s">
        <v>77</v>
      </c>
      <c r="F279">
        <v>25</v>
      </c>
      <c r="G279">
        <f t="shared" si="8"/>
        <v>16.024720000000002</v>
      </c>
      <c r="H279">
        <v>3.83</v>
      </c>
    </row>
    <row r="280" spans="4:11" x14ac:dyDescent="0.25">
      <c r="D280">
        <v>1967</v>
      </c>
      <c r="E280" t="s">
        <v>77</v>
      </c>
      <c r="F280">
        <v>30</v>
      </c>
      <c r="G280">
        <f t="shared" si="8"/>
        <v>18.660640000000001</v>
      </c>
      <c r="H280">
        <v>4.46</v>
      </c>
    </row>
    <row r="281" spans="4:11" x14ac:dyDescent="0.25">
      <c r="D281">
        <v>1967</v>
      </c>
      <c r="E281" t="s">
        <v>77</v>
      </c>
      <c r="F281">
        <v>35</v>
      </c>
      <c r="G281">
        <f t="shared" si="8"/>
        <v>20.836320000000004</v>
      </c>
      <c r="H281">
        <v>4.9800000000000004</v>
      </c>
    </row>
    <row r="282" spans="4:11" x14ac:dyDescent="0.25">
      <c r="D282">
        <v>1967</v>
      </c>
      <c r="E282" t="s">
        <v>77</v>
      </c>
      <c r="F282">
        <v>40</v>
      </c>
      <c r="G282">
        <f t="shared" si="8"/>
        <v>22.551759999999998</v>
      </c>
      <c r="H282">
        <v>5.39</v>
      </c>
    </row>
    <row r="283" spans="4:11" x14ac:dyDescent="0.25">
      <c r="D283">
        <v>1967</v>
      </c>
      <c r="E283" t="s">
        <v>77</v>
      </c>
      <c r="F283">
        <v>45</v>
      </c>
      <c r="G283">
        <f t="shared" si="8"/>
        <v>23.890640000000001</v>
      </c>
      <c r="H283">
        <v>5.71</v>
      </c>
      <c r="J283" t="s">
        <v>2</v>
      </c>
      <c r="K283" t="s">
        <v>83</v>
      </c>
    </row>
    <row r="284" spans="4:11" ht="17.25" x14ac:dyDescent="0.25">
      <c r="D284">
        <v>1967</v>
      </c>
      <c r="E284" t="s">
        <v>77</v>
      </c>
      <c r="F284">
        <v>48</v>
      </c>
      <c r="G284">
        <f t="shared" si="8"/>
        <v>24.685600000000001</v>
      </c>
      <c r="H284">
        <v>5.9</v>
      </c>
      <c r="J284" t="s">
        <v>3</v>
      </c>
      <c r="K284" t="s">
        <v>84</v>
      </c>
    </row>
    <row r="285" spans="4:11" x14ac:dyDescent="0.25">
      <c r="D285">
        <v>1986</v>
      </c>
      <c r="E285" t="s">
        <v>77</v>
      </c>
      <c r="F285">
        <f>J285</f>
        <v>1.915</v>
      </c>
      <c r="G285">
        <f>K285/1000*J285^3</f>
        <v>1.7823703650749999E-2</v>
      </c>
      <c r="J285">
        <v>1.915</v>
      </c>
      <c r="K285">
        <v>2.5379999999999998</v>
      </c>
    </row>
    <row r="286" spans="4:11" x14ac:dyDescent="0.25">
      <c r="D286">
        <v>1986</v>
      </c>
      <c r="E286" t="s">
        <v>77</v>
      </c>
      <c r="F286">
        <f t="shared" ref="F286:F338" si="9">J286</f>
        <v>2.0499999999999998</v>
      </c>
      <c r="G286">
        <f t="shared" ref="G286:G338" si="10">K286/1000*J286^3</f>
        <v>2.205472E-2</v>
      </c>
      <c r="J286">
        <v>2.0499999999999998</v>
      </c>
      <c r="K286">
        <v>2.56</v>
      </c>
    </row>
    <row r="287" spans="4:11" x14ac:dyDescent="0.25">
      <c r="D287">
        <v>1986</v>
      </c>
      <c r="E287" t="s">
        <v>77</v>
      </c>
      <c r="F287">
        <f t="shared" si="9"/>
        <v>2.2050000000000001</v>
      </c>
      <c r="G287">
        <f t="shared" si="10"/>
        <v>2.7005607349874998E-2</v>
      </c>
      <c r="J287">
        <v>2.2050000000000001</v>
      </c>
      <c r="K287">
        <v>2.5190000000000001</v>
      </c>
    </row>
    <row r="288" spans="4:11" x14ac:dyDescent="0.25">
      <c r="D288">
        <v>1986</v>
      </c>
      <c r="E288" t="s">
        <v>77</v>
      </c>
      <c r="F288">
        <f t="shared" si="9"/>
        <v>2.1859999999999999</v>
      </c>
      <c r="G288">
        <f t="shared" si="10"/>
        <v>2.6031459053151997E-2</v>
      </c>
      <c r="J288">
        <v>2.1859999999999999</v>
      </c>
      <c r="K288">
        <v>2.492</v>
      </c>
    </row>
    <row r="289" spans="4:11" x14ac:dyDescent="0.25">
      <c r="D289">
        <v>1986</v>
      </c>
      <c r="E289" t="s">
        <v>77</v>
      </c>
      <c r="F289">
        <f t="shared" si="9"/>
        <v>2.456</v>
      </c>
      <c r="G289">
        <f t="shared" si="10"/>
        <v>3.8013839737855999E-2</v>
      </c>
      <c r="J289">
        <v>2.456</v>
      </c>
      <c r="K289">
        <v>2.5659999999999998</v>
      </c>
    </row>
    <row r="290" spans="4:11" x14ac:dyDescent="0.25">
      <c r="D290">
        <v>1986</v>
      </c>
      <c r="E290" t="s">
        <v>77</v>
      </c>
      <c r="F290">
        <f t="shared" si="9"/>
        <v>2.6309999999999998</v>
      </c>
      <c r="G290">
        <f t="shared" si="10"/>
        <v>4.6222577789957989E-2</v>
      </c>
      <c r="J290">
        <v>2.6309999999999998</v>
      </c>
      <c r="K290">
        <v>2.5379999999999998</v>
      </c>
    </row>
    <row r="291" spans="4:11" x14ac:dyDescent="0.25">
      <c r="D291">
        <v>1986</v>
      </c>
      <c r="E291" t="s">
        <v>77</v>
      </c>
      <c r="F291">
        <f t="shared" si="9"/>
        <v>2.863</v>
      </c>
      <c r="G291">
        <f t="shared" si="10"/>
        <v>6.1320184627610991E-2</v>
      </c>
      <c r="J291">
        <v>2.863</v>
      </c>
      <c r="K291">
        <v>2.613</v>
      </c>
    </row>
    <row r="292" spans="4:11" x14ac:dyDescent="0.25">
      <c r="D292">
        <v>1986</v>
      </c>
      <c r="E292" t="s">
        <v>77</v>
      </c>
      <c r="F292">
        <f t="shared" si="9"/>
        <v>2.9980000000000002</v>
      </c>
      <c r="G292">
        <f t="shared" si="10"/>
        <v>6.9898017363248008E-2</v>
      </c>
      <c r="J292">
        <v>2.9980000000000002</v>
      </c>
      <c r="K292">
        <v>2.5939999999999999</v>
      </c>
    </row>
    <row r="293" spans="4:11" x14ac:dyDescent="0.25">
      <c r="D293">
        <v>1986</v>
      </c>
      <c r="E293" t="s">
        <v>77</v>
      </c>
      <c r="F293">
        <f t="shared" si="9"/>
        <v>3.0750000000000002</v>
      </c>
      <c r="G293">
        <f t="shared" si="10"/>
        <v>7.7167828406250014E-2</v>
      </c>
      <c r="J293">
        <v>3.0750000000000002</v>
      </c>
      <c r="K293">
        <v>2.6539999999999999</v>
      </c>
    </row>
    <row r="294" spans="4:11" x14ac:dyDescent="0.25">
      <c r="D294">
        <v>1986</v>
      </c>
      <c r="E294" t="s">
        <v>77</v>
      </c>
      <c r="F294">
        <f t="shared" si="9"/>
        <v>3.23</v>
      </c>
      <c r="G294">
        <f t="shared" si="10"/>
        <v>9.0715734764000022E-2</v>
      </c>
      <c r="J294">
        <v>3.23</v>
      </c>
      <c r="K294">
        <v>2.6920000000000002</v>
      </c>
    </row>
    <row r="295" spans="4:11" x14ac:dyDescent="0.25">
      <c r="D295">
        <v>1986</v>
      </c>
      <c r="E295" t="s">
        <v>77</v>
      </c>
      <c r="F295">
        <f t="shared" si="9"/>
        <v>3.4430000000000001</v>
      </c>
      <c r="G295">
        <f t="shared" si="10"/>
        <v>0.11125945279088201</v>
      </c>
      <c r="J295">
        <v>3.4430000000000001</v>
      </c>
      <c r="K295">
        <v>2.726</v>
      </c>
    </row>
    <row r="296" spans="4:11" x14ac:dyDescent="0.25">
      <c r="D296">
        <v>1986</v>
      </c>
      <c r="E296" t="s">
        <v>77</v>
      </c>
      <c r="F296">
        <f t="shared" si="9"/>
        <v>3.5979999999999999</v>
      </c>
      <c r="G296">
        <f t="shared" si="10"/>
        <v>0.12920815757460799</v>
      </c>
      <c r="J296">
        <v>3.5979999999999999</v>
      </c>
      <c r="K296">
        <v>2.774</v>
      </c>
    </row>
    <row r="297" spans="4:11" x14ac:dyDescent="0.25">
      <c r="D297">
        <v>1986</v>
      </c>
      <c r="E297" t="s">
        <v>77</v>
      </c>
      <c r="F297">
        <f t="shared" si="9"/>
        <v>3.83</v>
      </c>
      <c r="G297">
        <f t="shared" si="10"/>
        <v>0.15691601039100003</v>
      </c>
      <c r="J297">
        <v>3.83</v>
      </c>
      <c r="K297">
        <v>2.7930000000000001</v>
      </c>
    </row>
    <row r="298" spans="4:11" x14ac:dyDescent="0.25">
      <c r="D298">
        <v>1986</v>
      </c>
      <c r="E298" t="s">
        <v>77</v>
      </c>
      <c r="F298">
        <f t="shared" si="9"/>
        <v>4.0430000000000001</v>
      </c>
      <c r="G298">
        <f t="shared" si="10"/>
        <v>0.18755282718486602</v>
      </c>
      <c r="J298">
        <v>4.0430000000000001</v>
      </c>
      <c r="K298">
        <v>2.8380000000000001</v>
      </c>
    </row>
    <row r="299" spans="4:11" x14ac:dyDescent="0.25">
      <c r="D299">
        <v>1986</v>
      </c>
      <c r="E299" t="s">
        <v>77</v>
      </c>
      <c r="F299">
        <f t="shared" si="9"/>
        <v>4.2939999999999996</v>
      </c>
      <c r="G299">
        <f t="shared" si="10"/>
        <v>0.22469764019419194</v>
      </c>
      <c r="J299">
        <v>4.2939999999999996</v>
      </c>
      <c r="K299">
        <v>2.8380000000000001</v>
      </c>
    </row>
    <row r="300" spans="4:11" x14ac:dyDescent="0.25">
      <c r="D300">
        <v>1986</v>
      </c>
      <c r="E300" t="s">
        <v>77</v>
      </c>
      <c r="F300">
        <f t="shared" si="9"/>
        <v>4.468</v>
      </c>
      <c r="G300">
        <f t="shared" si="10"/>
        <v>0.25384837584627201</v>
      </c>
      <c r="J300">
        <v>4.468</v>
      </c>
      <c r="K300">
        <v>2.8460000000000001</v>
      </c>
    </row>
    <row r="301" spans="4:11" x14ac:dyDescent="0.25">
      <c r="D301">
        <v>1986</v>
      </c>
      <c r="E301" t="s">
        <v>77</v>
      </c>
      <c r="F301">
        <f t="shared" si="9"/>
        <v>4.5259999999999998</v>
      </c>
      <c r="G301">
        <f t="shared" si="10"/>
        <v>0.26840599815251992</v>
      </c>
      <c r="J301">
        <v>4.5259999999999998</v>
      </c>
      <c r="K301">
        <v>2.895</v>
      </c>
    </row>
    <row r="302" spans="4:11" x14ac:dyDescent="0.25">
      <c r="D302">
        <v>1986</v>
      </c>
      <c r="E302" t="s">
        <v>77</v>
      </c>
      <c r="F302">
        <f t="shared" si="9"/>
        <v>4.6230000000000002</v>
      </c>
      <c r="G302">
        <f t="shared" si="10"/>
        <v>0.29117347942554905</v>
      </c>
      <c r="J302">
        <v>4.6230000000000002</v>
      </c>
      <c r="K302">
        <v>2.9470000000000001</v>
      </c>
    </row>
    <row r="303" spans="4:11" x14ac:dyDescent="0.25">
      <c r="D303">
        <v>1986</v>
      </c>
      <c r="E303" t="s">
        <v>77</v>
      </c>
      <c r="F303">
        <f t="shared" si="9"/>
        <v>4.681</v>
      </c>
      <c r="G303">
        <f t="shared" si="10"/>
        <v>0.30688630809707201</v>
      </c>
      <c r="J303">
        <v>4.681</v>
      </c>
      <c r="K303">
        <v>2.992</v>
      </c>
    </row>
    <row r="304" spans="4:11" x14ac:dyDescent="0.25">
      <c r="D304">
        <v>1986</v>
      </c>
      <c r="E304" t="s">
        <v>77</v>
      </c>
      <c r="F304">
        <f t="shared" si="9"/>
        <v>4.7969999999999997</v>
      </c>
      <c r="G304">
        <f t="shared" si="10"/>
        <v>0.33490739088448196</v>
      </c>
      <c r="J304">
        <v>4.7969999999999997</v>
      </c>
      <c r="K304">
        <v>3.0339999999999998</v>
      </c>
    </row>
    <row r="305" spans="4:11" x14ac:dyDescent="0.25">
      <c r="D305">
        <v>1986</v>
      </c>
      <c r="E305" t="s">
        <v>77</v>
      </c>
      <c r="F305">
        <f t="shared" si="9"/>
        <v>5.01</v>
      </c>
      <c r="G305">
        <f t="shared" si="10"/>
        <v>0.37914077551499997</v>
      </c>
      <c r="J305">
        <v>5.01</v>
      </c>
      <c r="K305">
        <v>3.0150000000000001</v>
      </c>
    </row>
    <row r="306" spans="4:11" x14ac:dyDescent="0.25">
      <c r="D306">
        <v>1986</v>
      </c>
      <c r="E306" t="s">
        <v>77</v>
      </c>
      <c r="F306">
        <f t="shared" si="9"/>
        <v>5.1449999999999996</v>
      </c>
      <c r="G306">
        <f t="shared" si="10"/>
        <v>0.41212129988924989</v>
      </c>
      <c r="J306">
        <v>5.1449999999999996</v>
      </c>
      <c r="K306">
        <v>3.0259999999999998</v>
      </c>
    </row>
    <row r="307" spans="4:11" x14ac:dyDescent="0.25">
      <c r="D307">
        <v>1986</v>
      </c>
      <c r="E307" t="s">
        <v>77</v>
      </c>
      <c r="F307">
        <f t="shared" si="9"/>
        <v>5.242</v>
      </c>
      <c r="G307">
        <f t="shared" si="10"/>
        <v>0.43976215698586391</v>
      </c>
      <c r="J307">
        <v>5.242</v>
      </c>
      <c r="K307">
        <v>3.0529999999999999</v>
      </c>
    </row>
    <row r="308" spans="4:11" x14ac:dyDescent="0.25">
      <c r="D308">
        <v>1986</v>
      </c>
      <c r="E308" t="s">
        <v>77</v>
      </c>
      <c r="F308">
        <f t="shared" si="9"/>
        <v>5.319</v>
      </c>
      <c r="G308">
        <f t="shared" si="10"/>
        <v>0.46439324367827395</v>
      </c>
      <c r="J308">
        <v>5.319</v>
      </c>
      <c r="K308">
        <v>3.0859999999999999</v>
      </c>
    </row>
    <row r="309" spans="4:11" x14ac:dyDescent="0.25">
      <c r="D309">
        <v>1986</v>
      </c>
      <c r="E309" t="s">
        <v>77</v>
      </c>
      <c r="F309">
        <f t="shared" si="9"/>
        <v>5.5129999999999999</v>
      </c>
      <c r="G309">
        <f t="shared" si="10"/>
        <v>0.51909326107930598</v>
      </c>
      <c r="J309">
        <v>5.5129999999999999</v>
      </c>
      <c r="K309">
        <v>3.0979999999999999</v>
      </c>
    </row>
    <row r="310" spans="4:11" x14ac:dyDescent="0.25">
      <c r="D310">
        <v>1986</v>
      </c>
      <c r="E310" t="s">
        <v>77</v>
      </c>
      <c r="F310">
        <f t="shared" si="9"/>
        <v>5.59</v>
      </c>
      <c r="G310">
        <f t="shared" si="10"/>
        <v>0.54900943069699992</v>
      </c>
      <c r="J310">
        <v>5.59</v>
      </c>
      <c r="K310">
        <v>3.1429999999999998</v>
      </c>
    </row>
    <row r="311" spans="4:11" x14ac:dyDescent="0.25">
      <c r="D311">
        <v>1986</v>
      </c>
      <c r="E311" t="s">
        <v>77</v>
      </c>
      <c r="F311">
        <f t="shared" si="9"/>
        <v>5.7830000000000004</v>
      </c>
      <c r="G311">
        <f t="shared" si="10"/>
        <v>0.62101184301895718</v>
      </c>
      <c r="J311">
        <v>5.7830000000000004</v>
      </c>
      <c r="K311">
        <v>3.2109999999999999</v>
      </c>
    </row>
    <row r="312" spans="4:11" x14ac:dyDescent="0.25">
      <c r="D312">
        <v>1986</v>
      </c>
      <c r="E312" t="s">
        <v>77</v>
      </c>
      <c r="F312">
        <f t="shared" si="9"/>
        <v>5.899</v>
      </c>
      <c r="G312">
        <f t="shared" si="10"/>
        <v>0.65975252486458591</v>
      </c>
      <c r="J312">
        <v>5.899</v>
      </c>
      <c r="K312">
        <v>3.214</v>
      </c>
    </row>
    <row r="313" spans="4:11" x14ac:dyDescent="0.25">
      <c r="D313">
        <v>1986</v>
      </c>
      <c r="E313" t="s">
        <v>77</v>
      </c>
      <c r="F313">
        <f t="shared" si="9"/>
        <v>5.9189999999999996</v>
      </c>
      <c r="G313">
        <f t="shared" si="10"/>
        <v>0.67042580868524693</v>
      </c>
      <c r="J313">
        <v>5.9189999999999996</v>
      </c>
      <c r="K313">
        <v>3.2330000000000001</v>
      </c>
    </row>
    <row r="314" spans="4:11" x14ac:dyDescent="0.25">
      <c r="D314">
        <v>1986</v>
      </c>
      <c r="E314" t="s">
        <v>77</v>
      </c>
      <c r="F314">
        <f t="shared" si="9"/>
        <v>6.17</v>
      </c>
      <c r="G314">
        <f t="shared" si="10"/>
        <v>0.76196730657200007</v>
      </c>
      <c r="J314">
        <v>6.17</v>
      </c>
      <c r="K314">
        <v>3.2440000000000002</v>
      </c>
    </row>
    <row r="315" spans="4:11" x14ac:dyDescent="0.25">
      <c r="D315">
        <v>1986</v>
      </c>
      <c r="E315" t="s">
        <v>77</v>
      </c>
      <c r="F315">
        <f t="shared" si="9"/>
        <v>6.19</v>
      </c>
      <c r="G315">
        <f t="shared" si="10"/>
        <v>0.77841379483800022</v>
      </c>
      <c r="J315">
        <v>6.19</v>
      </c>
      <c r="K315">
        <v>3.282</v>
      </c>
    </row>
    <row r="316" spans="4:11" x14ac:dyDescent="0.25">
      <c r="D316">
        <v>1986</v>
      </c>
      <c r="E316" t="s">
        <v>77</v>
      </c>
      <c r="F316">
        <f t="shared" si="9"/>
        <v>6.3639999999999999</v>
      </c>
      <c r="G316">
        <f t="shared" si="10"/>
        <v>0.854682939099904</v>
      </c>
      <c r="J316">
        <v>6.3639999999999999</v>
      </c>
      <c r="K316">
        <v>3.3159999999999998</v>
      </c>
    </row>
    <row r="317" spans="4:11" x14ac:dyDescent="0.25">
      <c r="D317">
        <v>1986</v>
      </c>
      <c r="E317" t="s">
        <v>77</v>
      </c>
      <c r="F317">
        <f t="shared" si="9"/>
        <v>6.4409999999999998</v>
      </c>
      <c r="G317">
        <f t="shared" si="10"/>
        <v>0.8810059563269369</v>
      </c>
      <c r="J317">
        <v>6.4409999999999998</v>
      </c>
      <c r="K317">
        <v>3.2970000000000002</v>
      </c>
    </row>
    <row r="318" spans="4:11" x14ac:dyDescent="0.25">
      <c r="D318">
        <v>1986</v>
      </c>
      <c r="E318" t="s">
        <v>77</v>
      </c>
      <c r="F318">
        <f t="shared" si="9"/>
        <v>6.5960000000000001</v>
      </c>
      <c r="G318">
        <f t="shared" si="10"/>
        <v>0.95476115634067205</v>
      </c>
      <c r="J318">
        <v>6.5960000000000001</v>
      </c>
      <c r="K318">
        <v>3.327</v>
      </c>
    </row>
    <row r="319" spans="4:11" x14ac:dyDescent="0.25">
      <c r="D319">
        <v>1986</v>
      </c>
      <c r="E319" t="s">
        <v>77</v>
      </c>
      <c r="F319">
        <f t="shared" si="9"/>
        <v>6.5960000000000001</v>
      </c>
      <c r="G319">
        <f t="shared" si="10"/>
        <v>0.96222246985580795</v>
      </c>
      <c r="J319">
        <v>6.5960000000000001</v>
      </c>
      <c r="K319">
        <v>3.3530000000000002</v>
      </c>
    </row>
    <row r="320" spans="4:11" x14ac:dyDescent="0.25">
      <c r="D320">
        <v>1986</v>
      </c>
      <c r="E320" t="s">
        <v>77</v>
      </c>
      <c r="F320">
        <f t="shared" si="9"/>
        <v>6.8090000000000002</v>
      </c>
      <c r="G320">
        <f t="shared" si="10"/>
        <v>1.059744920914053</v>
      </c>
      <c r="J320">
        <v>6.8090000000000002</v>
      </c>
      <c r="K320">
        <v>3.3570000000000002</v>
      </c>
    </row>
    <row r="321" spans="4:11" x14ac:dyDescent="0.25">
      <c r="D321">
        <v>1986</v>
      </c>
      <c r="E321" t="s">
        <v>77</v>
      </c>
      <c r="F321">
        <f t="shared" si="9"/>
        <v>6.867</v>
      </c>
      <c r="G321">
        <f t="shared" si="10"/>
        <v>1.099362505052385</v>
      </c>
      <c r="J321">
        <v>6.867</v>
      </c>
      <c r="K321">
        <v>3.395</v>
      </c>
    </row>
    <row r="322" spans="4:11" x14ac:dyDescent="0.25">
      <c r="D322">
        <v>1986</v>
      </c>
      <c r="E322" t="s">
        <v>77</v>
      </c>
      <c r="F322">
        <f t="shared" si="9"/>
        <v>7.0410000000000004</v>
      </c>
      <c r="G322">
        <f t="shared" si="10"/>
        <v>1.183670496402111</v>
      </c>
      <c r="J322">
        <v>7.0410000000000004</v>
      </c>
      <c r="K322">
        <v>3.391</v>
      </c>
    </row>
    <row r="323" spans="4:11" x14ac:dyDescent="0.25">
      <c r="D323">
        <v>1986</v>
      </c>
      <c r="E323" t="s">
        <v>77</v>
      </c>
      <c r="F323">
        <f t="shared" si="9"/>
        <v>7.0410000000000004</v>
      </c>
      <c r="G323">
        <f t="shared" si="10"/>
        <v>1.1627267542068509</v>
      </c>
      <c r="J323">
        <v>7.0410000000000004</v>
      </c>
      <c r="K323">
        <v>3.331</v>
      </c>
    </row>
    <row r="324" spans="4:11" x14ac:dyDescent="0.25">
      <c r="D324">
        <v>1986</v>
      </c>
      <c r="E324" t="s">
        <v>77</v>
      </c>
      <c r="F324">
        <f t="shared" si="9"/>
        <v>7.2729999999999997</v>
      </c>
      <c r="G324">
        <f t="shared" si="10"/>
        <v>1.308805381328634</v>
      </c>
      <c r="J324">
        <v>7.2729999999999997</v>
      </c>
      <c r="K324">
        <v>3.4020000000000001</v>
      </c>
    </row>
    <row r="325" spans="4:11" x14ac:dyDescent="0.25">
      <c r="D325">
        <v>1986</v>
      </c>
      <c r="E325" t="s">
        <v>77</v>
      </c>
      <c r="F325">
        <f t="shared" si="9"/>
        <v>7.5049999999999999</v>
      </c>
      <c r="G325">
        <f t="shared" si="10"/>
        <v>1.44316373330175</v>
      </c>
      <c r="J325">
        <v>7.5049999999999999</v>
      </c>
      <c r="K325">
        <v>3.4140000000000001</v>
      </c>
    </row>
    <row r="326" spans="4:11" x14ac:dyDescent="0.25">
      <c r="D326">
        <v>1986</v>
      </c>
      <c r="E326" t="s">
        <v>77</v>
      </c>
      <c r="F326">
        <f t="shared" si="9"/>
        <v>7.718</v>
      </c>
      <c r="G326">
        <f t="shared" si="10"/>
        <v>1.5764558331455278</v>
      </c>
      <c r="J326">
        <v>7.718</v>
      </c>
      <c r="K326">
        <v>3.4289999999999998</v>
      </c>
    </row>
    <row r="327" spans="4:11" x14ac:dyDescent="0.25">
      <c r="D327">
        <v>1986</v>
      </c>
      <c r="E327" t="s">
        <v>77</v>
      </c>
      <c r="F327">
        <f t="shared" si="9"/>
        <v>7.8529999999999998</v>
      </c>
      <c r="G327">
        <f t="shared" si="10"/>
        <v>1.6838813350615287</v>
      </c>
      <c r="J327">
        <v>7.8529999999999998</v>
      </c>
      <c r="K327">
        <v>3.4769999999999999</v>
      </c>
    </row>
    <row r="328" spans="4:11" x14ac:dyDescent="0.25">
      <c r="D328">
        <v>1986</v>
      </c>
      <c r="E328" t="s">
        <v>77</v>
      </c>
      <c r="F328">
        <f t="shared" si="9"/>
        <v>8.1620000000000008</v>
      </c>
      <c r="G328">
        <f t="shared" si="10"/>
        <v>1.8764402090791288</v>
      </c>
      <c r="J328">
        <v>8.1620000000000008</v>
      </c>
      <c r="K328">
        <v>3.4510000000000001</v>
      </c>
    </row>
    <row r="329" spans="4:11" x14ac:dyDescent="0.25">
      <c r="D329">
        <v>1986</v>
      </c>
      <c r="E329" t="s">
        <v>77</v>
      </c>
      <c r="F329">
        <f t="shared" si="9"/>
        <v>8.3559999999999999</v>
      </c>
      <c r="G329">
        <f t="shared" si="10"/>
        <v>2.0046956550069757</v>
      </c>
      <c r="J329">
        <v>8.3559999999999999</v>
      </c>
      <c r="K329">
        <v>3.4359999999999999</v>
      </c>
    </row>
    <row r="330" spans="4:11" x14ac:dyDescent="0.25">
      <c r="D330">
        <v>1986</v>
      </c>
      <c r="E330" t="s">
        <v>77</v>
      </c>
      <c r="F330">
        <f t="shared" si="9"/>
        <v>8.6270000000000007</v>
      </c>
      <c r="G330">
        <f t="shared" si="10"/>
        <v>2.1920119170325623</v>
      </c>
      <c r="J330">
        <v>8.6270000000000007</v>
      </c>
      <c r="K330">
        <v>3.4140000000000001</v>
      </c>
    </row>
    <row r="331" spans="4:11" x14ac:dyDescent="0.25">
      <c r="D331">
        <v>1986</v>
      </c>
      <c r="E331" t="s">
        <v>77</v>
      </c>
      <c r="F331">
        <f t="shared" si="9"/>
        <v>8.859</v>
      </c>
      <c r="G331">
        <f t="shared" si="10"/>
        <v>2.3653118868161584</v>
      </c>
      <c r="J331">
        <v>8.859</v>
      </c>
      <c r="K331">
        <v>3.4020000000000001</v>
      </c>
    </row>
    <row r="332" spans="4:11" x14ac:dyDescent="0.25">
      <c r="D332">
        <v>1986</v>
      </c>
      <c r="E332" t="s">
        <v>77</v>
      </c>
      <c r="F332">
        <f t="shared" si="9"/>
        <v>9.1679999999999993</v>
      </c>
      <c r="G332">
        <f t="shared" si="10"/>
        <v>2.6361910913310713</v>
      </c>
      <c r="J332">
        <v>9.1679999999999993</v>
      </c>
      <c r="K332">
        <v>3.4209999999999998</v>
      </c>
    </row>
    <row r="333" spans="4:11" x14ac:dyDescent="0.25">
      <c r="D333">
        <v>1986</v>
      </c>
      <c r="E333" t="s">
        <v>77</v>
      </c>
      <c r="F333">
        <f t="shared" si="9"/>
        <v>9.3810000000000002</v>
      </c>
      <c r="G333">
        <f t="shared" si="10"/>
        <v>2.7928615412526034</v>
      </c>
      <c r="J333">
        <v>9.3810000000000002</v>
      </c>
      <c r="K333">
        <v>3.383</v>
      </c>
    </row>
    <row r="334" spans="4:11" x14ac:dyDescent="0.25">
      <c r="D334">
        <v>1986</v>
      </c>
      <c r="E334" t="s">
        <v>77</v>
      </c>
      <c r="F334">
        <f t="shared" si="9"/>
        <v>9.5739999999999998</v>
      </c>
      <c r="G334">
        <f t="shared" si="10"/>
        <v>2.9328288178306074</v>
      </c>
      <c r="J334">
        <v>9.5739999999999998</v>
      </c>
      <c r="K334">
        <v>3.3420000000000001</v>
      </c>
    </row>
    <row r="335" spans="4:11" x14ac:dyDescent="0.25">
      <c r="D335">
        <v>1986</v>
      </c>
      <c r="E335" t="s">
        <v>77</v>
      </c>
      <c r="F335">
        <f t="shared" si="9"/>
        <v>9.8260000000000005</v>
      </c>
      <c r="G335">
        <f t="shared" si="10"/>
        <v>3.1354634545806808</v>
      </c>
      <c r="J335">
        <v>9.8260000000000005</v>
      </c>
      <c r="K335">
        <v>3.3050000000000002</v>
      </c>
    </row>
    <row r="336" spans="4:11" x14ac:dyDescent="0.25">
      <c r="D336">
        <v>1986</v>
      </c>
      <c r="E336" t="s">
        <v>77</v>
      </c>
      <c r="F336">
        <f t="shared" si="9"/>
        <v>10.329000000000001</v>
      </c>
      <c r="G336">
        <f t="shared" si="10"/>
        <v>3.5880561312369847</v>
      </c>
      <c r="J336">
        <v>10.329000000000001</v>
      </c>
      <c r="K336">
        <v>3.2559999999999998</v>
      </c>
    </row>
    <row r="337" spans="3:11" x14ac:dyDescent="0.25">
      <c r="D337">
        <v>1986</v>
      </c>
      <c r="E337" t="s">
        <v>77</v>
      </c>
      <c r="F337">
        <f t="shared" si="9"/>
        <v>10.426</v>
      </c>
      <c r="G337">
        <f t="shared" si="10"/>
        <v>3.6640286965128084</v>
      </c>
      <c r="J337">
        <v>10.426</v>
      </c>
      <c r="K337">
        <v>3.2330000000000001</v>
      </c>
    </row>
    <row r="338" spans="3:11" x14ac:dyDescent="0.25">
      <c r="D338">
        <v>1986</v>
      </c>
      <c r="E338" t="s">
        <v>77</v>
      </c>
      <c r="F338">
        <f t="shared" si="9"/>
        <v>10.928000000000001</v>
      </c>
      <c r="G338">
        <f t="shared" si="10"/>
        <v>4.1160794398638094</v>
      </c>
      <c r="J338">
        <v>10.928000000000001</v>
      </c>
      <c r="K338">
        <v>3.1539999999999999</v>
      </c>
    </row>
    <row r="339" spans="3:11" x14ac:dyDescent="0.25">
      <c r="D339">
        <v>1955</v>
      </c>
      <c r="E339" t="s">
        <v>87</v>
      </c>
      <c r="F339">
        <v>0</v>
      </c>
      <c r="G339">
        <v>0</v>
      </c>
    </row>
    <row r="340" spans="3:11" x14ac:dyDescent="0.25">
      <c r="D340">
        <v>1955</v>
      </c>
      <c r="E340" t="s">
        <v>87</v>
      </c>
      <c r="F340">
        <v>30</v>
      </c>
      <c r="G340">
        <v>18.399999999999999</v>
      </c>
    </row>
    <row r="341" spans="3:11" x14ac:dyDescent="0.25">
      <c r="D341">
        <v>1955</v>
      </c>
      <c r="E341" t="s">
        <v>87</v>
      </c>
      <c r="F341">
        <v>60</v>
      </c>
      <c r="G341">
        <v>26.8</v>
      </c>
    </row>
    <row r="342" spans="3:11" x14ac:dyDescent="0.25">
      <c r="D342">
        <v>1955</v>
      </c>
      <c r="E342" t="s">
        <v>87</v>
      </c>
      <c r="F342">
        <v>70</v>
      </c>
      <c r="G342">
        <v>29.3</v>
      </c>
    </row>
    <row r="343" spans="3:11" x14ac:dyDescent="0.25">
      <c r="D343">
        <v>1955</v>
      </c>
      <c r="E343" t="s">
        <v>87</v>
      </c>
      <c r="F343">
        <v>80</v>
      </c>
      <c r="G343">
        <v>32.200000000000003</v>
      </c>
    </row>
    <row r="344" spans="3:11" x14ac:dyDescent="0.25">
      <c r="D344">
        <v>1955</v>
      </c>
      <c r="E344" t="s">
        <v>87</v>
      </c>
      <c r="F344">
        <v>83.805999999999997</v>
      </c>
      <c r="G344">
        <v>35.5</v>
      </c>
    </row>
    <row r="345" spans="3:11" x14ac:dyDescent="0.25">
      <c r="C345" t="s">
        <v>146</v>
      </c>
      <c r="D345">
        <v>1972</v>
      </c>
      <c r="E345" t="s">
        <v>145</v>
      </c>
      <c r="F345">
        <v>4</v>
      </c>
      <c r="G345">
        <f t="shared" ref="G345:G373" si="11">H345*4.184</f>
        <v>0.18074880000000002</v>
      </c>
      <c r="H345">
        <v>4.3200000000000002E-2</v>
      </c>
    </row>
    <row r="346" spans="3:11" x14ac:dyDescent="0.25">
      <c r="D346">
        <v>1972</v>
      </c>
      <c r="E346" t="s">
        <v>145</v>
      </c>
      <c r="F346">
        <v>6</v>
      </c>
      <c r="G346">
        <f t="shared" si="11"/>
        <v>0.69412560000000001</v>
      </c>
      <c r="H346">
        <v>0.16589999999999999</v>
      </c>
    </row>
    <row r="347" spans="3:11" x14ac:dyDescent="0.25">
      <c r="D347">
        <v>1972</v>
      </c>
      <c r="E347" t="s">
        <v>145</v>
      </c>
      <c r="F347">
        <v>8</v>
      </c>
      <c r="G347">
        <f t="shared" si="11"/>
        <v>1.7447280000000001</v>
      </c>
      <c r="H347">
        <v>0.41699999999999998</v>
      </c>
    </row>
    <row r="348" spans="3:11" x14ac:dyDescent="0.25">
      <c r="D348">
        <v>1972</v>
      </c>
      <c r="E348" t="s">
        <v>145</v>
      </c>
      <c r="F348">
        <v>10</v>
      </c>
      <c r="G348">
        <f t="shared" si="11"/>
        <v>3.2635200000000002</v>
      </c>
      <c r="H348">
        <v>0.78</v>
      </c>
    </row>
    <row r="349" spans="3:11" x14ac:dyDescent="0.25">
      <c r="D349">
        <v>1972</v>
      </c>
      <c r="E349" t="s">
        <v>145</v>
      </c>
      <c r="F349">
        <v>15</v>
      </c>
      <c r="G349">
        <f t="shared" si="11"/>
        <v>8.1169600000000006</v>
      </c>
      <c r="H349">
        <v>1.94</v>
      </c>
    </row>
    <row r="350" spans="3:11" x14ac:dyDescent="0.25">
      <c r="D350">
        <v>1972</v>
      </c>
      <c r="E350" t="s">
        <v>145</v>
      </c>
      <c r="F350">
        <v>20</v>
      </c>
      <c r="G350">
        <f t="shared" si="11"/>
        <v>12.510160000000001</v>
      </c>
      <c r="H350">
        <v>2.99</v>
      </c>
    </row>
    <row r="351" spans="3:11" x14ac:dyDescent="0.25">
      <c r="D351">
        <v>1972</v>
      </c>
      <c r="E351" t="s">
        <v>145</v>
      </c>
      <c r="F351">
        <v>25</v>
      </c>
      <c r="G351">
        <f t="shared" si="11"/>
        <v>16.016352000000001</v>
      </c>
      <c r="H351">
        <v>3.8279999999999998</v>
      </c>
    </row>
    <row r="352" spans="3:11" x14ac:dyDescent="0.25">
      <c r="D352">
        <v>1972</v>
      </c>
      <c r="E352" t="s">
        <v>145</v>
      </c>
      <c r="F352">
        <v>30</v>
      </c>
      <c r="G352">
        <f t="shared" si="11"/>
        <v>18.673192</v>
      </c>
      <c r="H352">
        <v>4.4630000000000001</v>
      </c>
    </row>
    <row r="353" spans="4:8" x14ac:dyDescent="0.25">
      <c r="D353">
        <v>1972</v>
      </c>
      <c r="E353" t="s">
        <v>145</v>
      </c>
      <c r="F353">
        <v>35</v>
      </c>
      <c r="G353">
        <f t="shared" si="11"/>
        <v>20.848872</v>
      </c>
      <c r="H353">
        <v>4.9829999999999997</v>
      </c>
    </row>
    <row r="354" spans="4:8" x14ac:dyDescent="0.25">
      <c r="D354">
        <v>1972</v>
      </c>
      <c r="E354" t="s">
        <v>145</v>
      </c>
      <c r="F354">
        <v>40</v>
      </c>
      <c r="G354">
        <f t="shared" si="11"/>
        <v>22.539207999999999</v>
      </c>
      <c r="H354">
        <v>5.3869999999999996</v>
      </c>
    </row>
    <row r="355" spans="4:8" x14ac:dyDescent="0.25">
      <c r="D355">
        <v>1972</v>
      </c>
      <c r="E355" t="s">
        <v>145</v>
      </c>
      <c r="F355">
        <v>50</v>
      </c>
      <c r="G355">
        <f t="shared" si="11"/>
        <v>25.129104000000002</v>
      </c>
      <c r="H355">
        <v>6.0060000000000002</v>
      </c>
    </row>
    <row r="356" spans="4:8" x14ac:dyDescent="0.25">
      <c r="D356">
        <v>1972</v>
      </c>
      <c r="E356" t="s">
        <v>145</v>
      </c>
      <c r="F356">
        <v>60</v>
      </c>
      <c r="G356">
        <f t="shared" si="11"/>
        <v>27.313151999999999</v>
      </c>
      <c r="H356">
        <v>6.5279999999999996</v>
      </c>
    </row>
    <row r="357" spans="4:8" x14ac:dyDescent="0.25">
      <c r="D357">
        <v>1972</v>
      </c>
      <c r="E357" t="s">
        <v>145</v>
      </c>
      <c r="F357">
        <v>70</v>
      </c>
      <c r="G357">
        <f t="shared" si="11"/>
        <v>29.706399999999999</v>
      </c>
      <c r="H357">
        <v>7.1</v>
      </c>
    </row>
    <row r="358" spans="4:8" x14ac:dyDescent="0.25">
      <c r="D358">
        <v>1972</v>
      </c>
      <c r="E358" t="s">
        <v>145</v>
      </c>
      <c r="F358">
        <v>80</v>
      </c>
      <c r="G358">
        <f t="shared" si="11"/>
        <v>33.170752</v>
      </c>
      <c r="H358">
        <v>7.9279999999999999</v>
      </c>
    </row>
    <row r="359" spans="4:8" x14ac:dyDescent="0.25">
      <c r="D359">
        <v>1916</v>
      </c>
      <c r="E359" t="s">
        <v>169</v>
      </c>
      <c r="F359">
        <v>17.8</v>
      </c>
      <c r="G359">
        <f t="shared" si="11"/>
        <v>10.208959999999999</v>
      </c>
      <c r="H359">
        <v>2.44</v>
      </c>
    </row>
    <row r="360" spans="4:8" x14ac:dyDescent="0.25">
      <c r="D360">
        <v>1916</v>
      </c>
      <c r="E360" t="s">
        <v>169</v>
      </c>
      <c r="F360">
        <v>20.399999999999999</v>
      </c>
      <c r="G360">
        <f t="shared" si="11"/>
        <v>12.04992</v>
      </c>
      <c r="H360">
        <v>2.88</v>
      </c>
    </row>
    <row r="361" spans="4:8" x14ac:dyDescent="0.25">
      <c r="D361">
        <v>1916</v>
      </c>
      <c r="E361" t="s">
        <v>169</v>
      </c>
      <c r="F361">
        <v>22.7</v>
      </c>
      <c r="G361">
        <f t="shared" si="11"/>
        <v>13.97456</v>
      </c>
      <c r="H361">
        <v>3.34</v>
      </c>
    </row>
    <row r="362" spans="4:8" x14ac:dyDescent="0.25">
      <c r="D362">
        <v>1916</v>
      </c>
      <c r="E362" t="s">
        <v>169</v>
      </c>
      <c r="F362">
        <v>24.9</v>
      </c>
      <c r="G362">
        <f t="shared" si="11"/>
        <v>15.60632</v>
      </c>
      <c r="H362">
        <v>3.73</v>
      </c>
    </row>
    <row r="363" spans="4:8" x14ac:dyDescent="0.25">
      <c r="D363">
        <v>1916</v>
      </c>
      <c r="E363" t="s">
        <v>169</v>
      </c>
      <c r="F363">
        <v>26.9</v>
      </c>
      <c r="G363">
        <f t="shared" si="11"/>
        <v>17.279920000000001</v>
      </c>
      <c r="H363">
        <v>4.13</v>
      </c>
    </row>
    <row r="364" spans="4:8" x14ac:dyDescent="0.25">
      <c r="D364">
        <v>1916</v>
      </c>
      <c r="E364" t="s">
        <v>169</v>
      </c>
      <c r="F364">
        <v>28.1</v>
      </c>
      <c r="G364">
        <f t="shared" si="11"/>
        <v>18.116720000000001</v>
      </c>
      <c r="H364">
        <v>4.33</v>
      </c>
    </row>
    <row r="365" spans="4:8" x14ac:dyDescent="0.25">
      <c r="D365">
        <v>1916</v>
      </c>
      <c r="E365" t="s">
        <v>169</v>
      </c>
      <c r="F365">
        <v>30.9</v>
      </c>
      <c r="G365">
        <f t="shared" si="11"/>
        <v>18.995360000000002</v>
      </c>
      <c r="H365">
        <v>4.54</v>
      </c>
    </row>
    <row r="366" spans="4:8" x14ac:dyDescent="0.25">
      <c r="D366">
        <v>1916</v>
      </c>
      <c r="E366" t="s">
        <v>169</v>
      </c>
      <c r="F366">
        <v>34.6</v>
      </c>
      <c r="G366">
        <f t="shared" si="11"/>
        <v>21.045520000000003</v>
      </c>
      <c r="H366">
        <v>5.03</v>
      </c>
    </row>
    <row r="367" spans="4:8" x14ac:dyDescent="0.25">
      <c r="D367">
        <v>1916</v>
      </c>
      <c r="E367" t="s">
        <v>169</v>
      </c>
      <c r="F367">
        <v>38.299999999999997</v>
      </c>
      <c r="G367">
        <f t="shared" si="11"/>
        <v>22.67728</v>
      </c>
      <c r="H367">
        <v>5.42</v>
      </c>
    </row>
    <row r="368" spans="4:8" x14ac:dyDescent="0.25">
      <c r="D368">
        <v>1916</v>
      </c>
      <c r="E368" t="s">
        <v>169</v>
      </c>
      <c r="F368">
        <v>41.25</v>
      </c>
      <c r="G368">
        <f t="shared" si="11"/>
        <v>23.346720000000001</v>
      </c>
      <c r="H368">
        <v>5.58</v>
      </c>
    </row>
    <row r="369" spans="4:8" x14ac:dyDescent="0.25">
      <c r="D369">
        <v>1916</v>
      </c>
      <c r="E369" t="s">
        <v>169</v>
      </c>
      <c r="F369">
        <v>44.75</v>
      </c>
      <c r="G369">
        <f t="shared" si="11"/>
        <v>24.685600000000001</v>
      </c>
      <c r="H369">
        <v>5.9</v>
      </c>
    </row>
    <row r="370" spans="4:8" x14ac:dyDescent="0.25">
      <c r="D370">
        <v>1916</v>
      </c>
      <c r="E370" t="s">
        <v>169</v>
      </c>
      <c r="F370">
        <v>48.2</v>
      </c>
      <c r="G370">
        <f t="shared" si="11"/>
        <v>25.564240000000002</v>
      </c>
      <c r="H370">
        <v>6.11</v>
      </c>
    </row>
    <row r="371" spans="4:8" x14ac:dyDescent="0.25">
      <c r="D371">
        <v>1916</v>
      </c>
      <c r="E371" t="s">
        <v>169</v>
      </c>
      <c r="F371">
        <v>68.900000000000006</v>
      </c>
      <c r="G371">
        <f t="shared" si="11"/>
        <v>28.869600000000002</v>
      </c>
      <c r="H371">
        <v>6.9</v>
      </c>
    </row>
    <row r="372" spans="4:8" x14ac:dyDescent="0.25">
      <c r="D372">
        <v>1916</v>
      </c>
      <c r="E372" t="s">
        <v>169</v>
      </c>
      <c r="F372">
        <v>71.900000000000006</v>
      </c>
      <c r="G372">
        <f t="shared" si="11"/>
        <v>30.292160000000003</v>
      </c>
      <c r="H372">
        <v>7.24</v>
      </c>
    </row>
    <row r="373" spans="4:8" x14ac:dyDescent="0.25">
      <c r="D373">
        <v>1916</v>
      </c>
      <c r="E373" t="s">
        <v>169</v>
      </c>
      <c r="F373">
        <v>78.3</v>
      </c>
      <c r="G373">
        <f t="shared" si="11"/>
        <v>32.635199999999998</v>
      </c>
      <c r="H373">
        <v>7.8</v>
      </c>
    </row>
  </sheetData>
  <hyperlinks>
    <hyperlink ref="C269" r:id="rId1" xr:uid="{8A7462CF-FE50-4E40-A9A8-5FA6974F0C98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6452-C224-488F-AF18-31AE4F585270}">
  <sheetPr codeName="Sheet3"/>
  <dimension ref="B2:P542"/>
  <sheetViews>
    <sheetView topLeftCell="A538" workbookViewId="0">
      <selection activeCell="D509" sqref="D509:G542"/>
    </sheetView>
  </sheetViews>
  <sheetFormatPr defaultRowHeight="15" x14ac:dyDescent="0.25"/>
  <cols>
    <col min="6" max="6" width="8.85546875"/>
    <col min="7" max="9" width="12" bestFit="1" customWidth="1"/>
    <col min="13" max="13" width="11" bestFit="1" customWidth="1"/>
  </cols>
  <sheetData>
    <row r="2" spans="4:9" x14ac:dyDescent="0.25">
      <c r="D2" t="s">
        <v>0</v>
      </c>
      <c r="E2" t="s">
        <v>1</v>
      </c>
      <c r="F2" t="s">
        <v>2</v>
      </c>
      <c r="G2" t="s">
        <v>50</v>
      </c>
      <c r="H2" t="s">
        <v>50</v>
      </c>
      <c r="I2" t="s">
        <v>50</v>
      </c>
    </row>
    <row r="3" spans="4:9" x14ac:dyDescent="0.25">
      <c r="F3" t="s">
        <v>3</v>
      </c>
      <c r="G3" t="s">
        <v>118</v>
      </c>
      <c r="H3" t="s">
        <v>119</v>
      </c>
      <c r="I3" t="s">
        <v>120</v>
      </c>
    </row>
    <row r="4" spans="4:9" x14ac:dyDescent="0.25">
      <c r="D4">
        <v>1971</v>
      </c>
      <c r="E4" t="s">
        <v>17</v>
      </c>
      <c r="F4">
        <v>83.728999999999999</v>
      </c>
      <c r="G4">
        <f>H4*133.322</f>
        <v>68226.200280000005</v>
      </c>
      <c r="H4">
        <v>511.74</v>
      </c>
    </row>
    <row r="5" spans="4:9" x14ac:dyDescent="0.25">
      <c r="D5">
        <v>1971</v>
      </c>
      <c r="E5" t="s">
        <v>17</v>
      </c>
      <c r="F5">
        <v>83.665999999999997</v>
      </c>
      <c r="G5">
        <f t="shared" ref="G5:G68" si="0">H5*133.322</f>
        <v>67651.582460000005</v>
      </c>
      <c r="H5">
        <v>507.43</v>
      </c>
    </row>
    <row r="6" spans="4:9" x14ac:dyDescent="0.25">
      <c r="D6">
        <v>1971</v>
      </c>
      <c r="E6" t="s">
        <v>17</v>
      </c>
      <c r="F6">
        <v>83.665999999999997</v>
      </c>
      <c r="G6">
        <f t="shared" si="0"/>
        <v>67650.249240000005</v>
      </c>
      <c r="H6">
        <v>507.42</v>
      </c>
    </row>
    <row r="7" spans="4:9" x14ac:dyDescent="0.25">
      <c r="D7">
        <v>1971</v>
      </c>
      <c r="E7" t="s">
        <v>17</v>
      </c>
      <c r="F7">
        <v>83.656000000000006</v>
      </c>
      <c r="G7">
        <f t="shared" si="0"/>
        <v>67562.256720000005</v>
      </c>
      <c r="H7">
        <v>506.76</v>
      </c>
    </row>
    <row r="8" spans="4:9" x14ac:dyDescent="0.25">
      <c r="D8">
        <v>1971</v>
      </c>
      <c r="E8" t="s">
        <v>17</v>
      </c>
      <c r="F8">
        <v>83.594999999999999</v>
      </c>
      <c r="G8">
        <f t="shared" si="0"/>
        <v>67006.303979999997</v>
      </c>
      <c r="H8">
        <v>502.59</v>
      </c>
    </row>
    <row r="9" spans="4:9" x14ac:dyDescent="0.25">
      <c r="D9">
        <v>1971</v>
      </c>
      <c r="E9" t="s">
        <v>17</v>
      </c>
      <c r="F9">
        <v>83.593999999999994</v>
      </c>
      <c r="G9">
        <f t="shared" si="0"/>
        <v>66995.638219999993</v>
      </c>
      <c r="H9">
        <v>502.51</v>
      </c>
    </row>
    <row r="10" spans="4:9" x14ac:dyDescent="0.25">
      <c r="D10">
        <v>1971</v>
      </c>
      <c r="E10" t="s">
        <v>17</v>
      </c>
      <c r="F10">
        <v>83.564999999999998</v>
      </c>
      <c r="G10">
        <f t="shared" si="0"/>
        <v>66720.994900000005</v>
      </c>
      <c r="H10">
        <v>500.45</v>
      </c>
    </row>
    <row r="11" spans="4:9" x14ac:dyDescent="0.25">
      <c r="D11">
        <v>1971</v>
      </c>
      <c r="E11" t="s">
        <v>17</v>
      </c>
      <c r="F11">
        <v>83.495999999999995</v>
      </c>
      <c r="G11">
        <f t="shared" si="0"/>
        <v>66097.047940000004</v>
      </c>
      <c r="H11">
        <v>495.77</v>
      </c>
    </row>
    <row r="12" spans="4:9" x14ac:dyDescent="0.25">
      <c r="D12">
        <v>1971</v>
      </c>
      <c r="E12" t="s">
        <v>17</v>
      </c>
      <c r="F12">
        <v>83.475999999999999</v>
      </c>
      <c r="G12">
        <f t="shared" si="0"/>
        <v>65918.396460000004</v>
      </c>
      <c r="H12">
        <v>494.43</v>
      </c>
    </row>
    <row r="13" spans="4:9" x14ac:dyDescent="0.25">
      <c r="D13">
        <v>1971</v>
      </c>
      <c r="E13" t="s">
        <v>17</v>
      </c>
      <c r="F13">
        <v>83.36</v>
      </c>
      <c r="G13">
        <f t="shared" si="0"/>
        <v>64878.484860000004</v>
      </c>
      <c r="H13">
        <v>486.63</v>
      </c>
    </row>
    <row r="14" spans="4:9" x14ac:dyDescent="0.25">
      <c r="D14">
        <v>1971</v>
      </c>
      <c r="E14" t="s">
        <v>17</v>
      </c>
      <c r="F14">
        <v>83.293999999999997</v>
      </c>
      <c r="G14">
        <f t="shared" si="0"/>
        <v>64285.201960000006</v>
      </c>
      <c r="H14">
        <v>482.18</v>
      </c>
    </row>
    <row r="15" spans="4:9" x14ac:dyDescent="0.25">
      <c r="D15">
        <v>1971</v>
      </c>
      <c r="E15" t="s">
        <v>17</v>
      </c>
      <c r="F15">
        <v>83.233999999999995</v>
      </c>
      <c r="G15">
        <f t="shared" si="0"/>
        <v>63759.913280000001</v>
      </c>
      <c r="H15">
        <v>478.24</v>
      </c>
    </row>
    <row r="16" spans="4:9" x14ac:dyDescent="0.25">
      <c r="D16">
        <v>1971</v>
      </c>
      <c r="E16" t="s">
        <v>17</v>
      </c>
      <c r="F16">
        <v>83.135000000000005</v>
      </c>
      <c r="G16">
        <f t="shared" si="0"/>
        <v>62894.6535</v>
      </c>
      <c r="H16">
        <v>471.75</v>
      </c>
    </row>
    <row r="17" spans="4:8" x14ac:dyDescent="0.25">
      <c r="D17">
        <v>1971</v>
      </c>
      <c r="E17" t="s">
        <v>17</v>
      </c>
      <c r="F17">
        <v>83.123000000000005</v>
      </c>
      <c r="G17">
        <f t="shared" si="0"/>
        <v>62789.329120000002</v>
      </c>
      <c r="H17">
        <v>470.96</v>
      </c>
    </row>
    <row r="18" spans="4:8" x14ac:dyDescent="0.25">
      <c r="D18">
        <v>1971</v>
      </c>
      <c r="E18" t="s">
        <v>17</v>
      </c>
      <c r="F18">
        <v>83.123000000000005</v>
      </c>
      <c r="G18">
        <f t="shared" si="0"/>
        <v>62785.329460000001</v>
      </c>
      <c r="H18">
        <v>470.93</v>
      </c>
    </row>
    <row r="19" spans="4:8" x14ac:dyDescent="0.25">
      <c r="D19">
        <v>1971</v>
      </c>
      <c r="E19" t="s">
        <v>17</v>
      </c>
      <c r="F19">
        <v>82.988</v>
      </c>
      <c r="G19">
        <f t="shared" si="0"/>
        <v>61622.761619999997</v>
      </c>
      <c r="H19">
        <v>462.21</v>
      </c>
    </row>
    <row r="20" spans="4:8" x14ac:dyDescent="0.25">
      <c r="D20">
        <v>1971</v>
      </c>
      <c r="E20" t="s">
        <v>17</v>
      </c>
      <c r="F20">
        <v>82.843999999999994</v>
      </c>
      <c r="G20">
        <f t="shared" si="0"/>
        <v>60404.198539999998</v>
      </c>
      <c r="H20">
        <v>453.07</v>
      </c>
    </row>
    <row r="21" spans="4:8" x14ac:dyDescent="0.25">
      <c r="D21">
        <v>1971</v>
      </c>
      <c r="E21" t="s">
        <v>17</v>
      </c>
      <c r="F21">
        <v>82.67</v>
      </c>
      <c r="G21">
        <f t="shared" si="0"/>
        <v>58958.988060000003</v>
      </c>
      <c r="H21">
        <v>442.23</v>
      </c>
    </row>
    <row r="22" spans="4:8" x14ac:dyDescent="0.25">
      <c r="D22">
        <v>1971</v>
      </c>
      <c r="E22" t="s">
        <v>17</v>
      </c>
      <c r="F22">
        <v>82.536000000000001</v>
      </c>
      <c r="G22">
        <f t="shared" si="0"/>
        <v>57865.747660000001</v>
      </c>
      <c r="H22">
        <v>434.03</v>
      </c>
    </row>
    <row r="23" spans="4:8" x14ac:dyDescent="0.25">
      <c r="D23">
        <v>1971</v>
      </c>
      <c r="E23" t="s">
        <v>17</v>
      </c>
      <c r="F23">
        <v>82.225999999999999</v>
      </c>
      <c r="G23">
        <f t="shared" si="0"/>
        <v>55393.957780000004</v>
      </c>
      <c r="H23">
        <v>415.49</v>
      </c>
    </row>
    <row r="24" spans="4:8" x14ac:dyDescent="0.25">
      <c r="D24">
        <v>1971</v>
      </c>
      <c r="E24" t="s">
        <v>17</v>
      </c>
      <c r="F24">
        <v>81.945999999999998</v>
      </c>
      <c r="G24">
        <f t="shared" si="0"/>
        <v>53240.807479999996</v>
      </c>
      <c r="H24">
        <v>399.34</v>
      </c>
    </row>
    <row r="25" spans="4:8" x14ac:dyDescent="0.25">
      <c r="D25">
        <v>1971</v>
      </c>
      <c r="E25" t="s">
        <v>17</v>
      </c>
      <c r="F25">
        <v>81.884</v>
      </c>
      <c r="G25">
        <f t="shared" si="0"/>
        <v>52771.514040000002</v>
      </c>
      <c r="H25">
        <v>395.82</v>
      </c>
    </row>
    <row r="26" spans="4:8" x14ac:dyDescent="0.25">
      <c r="D26">
        <v>1971</v>
      </c>
      <c r="E26" t="s">
        <v>17</v>
      </c>
      <c r="F26">
        <v>81.727000000000004</v>
      </c>
      <c r="G26">
        <f t="shared" si="0"/>
        <v>51596.947220000002</v>
      </c>
      <c r="H26">
        <v>387.01</v>
      </c>
    </row>
    <row r="27" spans="4:8" x14ac:dyDescent="0.25">
      <c r="D27">
        <v>1971</v>
      </c>
      <c r="E27" t="s">
        <v>17</v>
      </c>
      <c r="F27">
        <v>81.510000000000005</v>
      </c>
      <c r="G27">
        <f t="shared" si="0"/>
        <v>50013.081859999998</v>
      </c>
      <c r="H27">
        <v>375.13</v>
      </c>
    </row>
    <row r="28" spans="4:8" x14ac:dyDescent="0.25">
      <c r="D28">
        <v>1971</v>
      </c>
      <c r="E28" t="s">
        <v>17</v>
      </c>
      <c r="F28">
        <v>81.509</v>
      </c>
      <c r="G28">
        <f t="shared" si="0"/>
        <v>50010.415420000005</v>
      </c>
      <c r="H28">
        <v>375.11</v>
      </c>
    </row>
    <row r="29" spans="4:8" x14ac:dyDescent="0.25">
      <c r="D29">
        <v>1971</v>
      </c>
      <c r="E29" t="s">
        <v>17</v>
      </c>
      <c r="F29">
        <v>81.509</v>
      </c>
      <c r="G29">
        <f t="shared" si="0"/>
        <v>50006.415759999996</v>
      </c>
      <c r="H29">
        <v>375.08</v>
      </c>
    </row>
    <row r="30" spans="4:8" x14ac:dyDescent="0.25">
      <c r="D30">
        <v>1971</v>
      </c>
      <c r="E30" t="s">
        <v>17</v>
      </c>
      <c r="F30">
        <v>81.507000000000005</v>
      </c>
      <c r="G30">
        <f t="shared" si="0"/>
        <v>49991.750340000006</v>
      </c>
      <c r="H30">
        <v>374.97</v>
      </c>
    </row>
    <row r="31" spans="4:8" x14ac:dyDescent="0.25">
      <c r="D31">
        <v>1971</v>
      </c>
      <c r="E31" t="s">
        <v>17</v>
      </c>
      <c r="F31">
        <v>81.259</v>
      </c>
      <c r="G31">
        <f t="shared" si="0"/>
        <v>48238.566039999998</v>
      </c>
      <c r="H31">
        <v>361.82</v>
      </c>
    </row>
    <row r="32" spans="4:8" x14ac:dyDescent="0.25">
      <c r="D32">
        <v>1971</v>
      </c>
      <c r="E32" t="s">
        <v>17</v>
      </c>
      <c r="F32">
        <v>80.988</v>
      </c>
      <c r="G32">
        <f t="shared" si="0"/>
        <v>46380.057359999999</v>
      </c>
      <c r="H32">
        <v>347.88</v>
      </c>
    </row>
    <row r="33" spans="4:8" x14ac:dyDescent="0.25">
      <c r="D33">
        <v>1971</v>
      </c>
      <c r="E33" t="s">
        <v>17</v>
      </c>
      <c r="F33">
        <v>80.739999999999995</v>
      </c>
      <c r="G33">
        <f t="shared" si="0"/>
        <v>44716.198799999998</v>
      </c>
      <c r="H33">
        <v>335.4</v>
      </c>
    </row>
    <row r="34" spans="4:8" x14ac:dyDescent="0.25">
      <c r="D34">
        <v>1971</v>
      </c>
      <c r="E34" t="s">
        <v>17</v>
      </c>
      <c r="F34">
        <v>80.424000000000007</v>
      </c>
      <c r="G34">
        <f t="shared" si="0"/>
        <v>42693.704060000004</v>
      </c>
      <c r="H34">
        <v>320.23</v>
      </c>
    </row>
    <row r="35" spans="4:8" x14ac:dyDescent="0.25">
      <c r="D35">
        <v>1971</v>
      </c>
      <c r="E35" t="s">
        <v>17</v>
      </c>
      <c r="F35">
        <v>80.209999999999994</v>
      </c>
      <c r="G35">
        <f t="shared" si="0"/>
        <v>41364.483719999997</v>
      </c>
      <c r="H35">
        <v>310.26</v>
      </c>
    </row>
    <row r="36" spans="4:8" x14ac:dyDescent="0.25">
      <c r="D36">
        <v>1971</v>
      </c>
      <c r="E36" t="s">
        <v>17</v>
      </c>
      <c r="F36">
        <v>79.989999999999995</v>
      </c>
      <c r="G36">
        <f t="shared" si="0"/>
        <v>40028.597280000002</v>
      </c>
      <c r="H36">
        <v>300.24</v>
      </c>
    </row>
    <row r="37" spans="4:8" x14ac:dyDescent="0.25">
      <c r="D37">
        <v>1971</v>
      </c>
      <c r="E37" t="s">
        <v>17</v>
      </c>
      <c r="F37">
        <v>79.989999999999995</v>
      </c>
      <c r="G37">
        <f t="shared" si="0"/>
        <v>40028.597280000002</v>
      </c>
      <c r="H37">
        <v>300.24</v>
      </c>
    </row>
    <row r="38" spans="4:8" x14ac:dyDescent="0.25">
      <c r="D38">
        <v>1971</v>
      </c>
      <c r="E38" t="s">
        <v>17</v>
      </c>
      <c r="F38">
        <v>79.664000000000001</v>
      </c>
      <c r="G38">
        <f t="shared" si="0"/>
        <v>38128.758780000004</v>
      </c>
      <c r="H38">
        <v>285.99</v>
      </c>
    </row>
    <row r="39" spans="4:8" x14ac:dyDescent="0.25">
      <c r="D39">
        <v>1971</v>
      </c>
      <c r="E39" t="s">
        <v>17</v>
      </c>
      <c r="F39">
        <v>79.632999999999996</v>
      </c>
      <c r="G39">
        <f t="shared" si="0"/>
        <v>37946.107640000002</v>
      </c>
      <c r="H39">
        <v>284.62</v>
      </c>
    </row>
    <row r="40" spans="4:8" x14ac:dyDescent="0.25">
      <c r="D40">
        <v>1971</v>
      </c>
      <c r="E40" t="s">
        <v>17</v>
      </c>
      <c r="F40">
        <v>79.631</v>
      </c>
      <c r="G40">
        <f t="shared" si="0"/>
        <v>37932.775439999998</v>
      </c>
      <c r="H40">
        <v>284.52</v>
      </c>
    </row>
    <row r="41" spans="4:8" x14ac:dyDescent="0.25">
      <c r="D41">
        <v>1971</v>
      </c>
      <c r="E41" t="s">
        <v>17</v>
      </c>
      <c r="F41" s="3">
        <v>79.626999999999995</v>
      </c>
      <c r="G41">
        <f t="shared" si="0"/>
        <v>37912.777139999998</v>
      </c>
      <c r="H41">
        <v>284.37</v>
      </c>
    </row>
    <row r="42" spans="4:8" x14ac:dyDescent="0.25">
      <c r="D42">
        <v>1971</v>
      </c>
      <c r="E42" t="s">
        <v>17</v>
      </c>
      <c r="F42" s="3">
        <v>79.462999999999994</v>
      </c>
      <c r="G42">
        <f t="shared" si="0"/>
        <v>36980.856359999998</v>
      </c>
      <c r="H42">
        <v>277.38</v>
      </c>
    </row>
    <row r="43" spans="4:8" x14ac:dyDescent="0.25">
      <c r="D43">
        <v>1971</v>
      </c>
      <c r="E43" t="s">
        <v>17</v>
      </c>
      <c r="F43" s="3">
        <v>79.12</v>
      </c>
      <c r="G43">
        <f t="shared" si="0"/>
        <v>35102.349380000007</v>
      </c>
      <c r="H43">
        <v>263.29000000000002</v>
      </c>
    </row>
    <row r="44" spans="4:8" x14ac:dyDescent="0.25">
      <c r="D44">
        <v>1971</v>
      </c>
      <c r="E44" t="s">
        <v>17</v>
      </c>
      <c r="F44" s="3">
        <v>79.12</v>
      </c>
      <c r="G44">
        <f t="shared" si="0"/>
        <v>35106.349040000001</v>
      </c>
      <c r="H44">
        <v>263.32</v>
      </c>
    </row>
    <row r="45" spans="4:8" x14ac:dyDescent="0.25">
      <c r="D45">
        <v>1971</v>
      </c>
      <c r="E45" t="s">
        <v>17</v>
      </c>
      <c r="F45" s="3">
        <v>78.876000000000005</v>
      </c>
      <c r="G45">
        <f t="shared" si="0"/>
        <v>33814.458859999999</v>
      </c>
      <c r="H45">
        <v>253.63</v>
      </c>
    </row>
    <row r="46" spans="4:8" x14ac:dyDescent="0.25">
      <c r="D46">
        <v>1971</v>
      </c>
      <c r="E46" t="s">
        <v>17</v>
      </c>
      <c r="F46" s="3">
        <v>78.619</v>
      </c>
      <c r="G46">
        <f t="shared" si="0"/>
        <v>32479.905640000001</v>
      </c>
      <c r="H46">
        <v>243.62</v>
      </c>
    </row>
    <row r="47" spans="4:8" x14ac:dyDescent="0.25">
      <c r="D47">
        <v>1971</v>
      </c>
      <c r="E47" t="s">
        <v>17</v>
      </c>
      <c r="F47" s="3">
        <v>78.295000000000002</v>
      </c>
      <c r="G47">
        <f t="shared" si="0"/>
        <v>30914.70536</v>
      </c>
      <c r="H47">
        <v>231.88</v>
      </c>
    </row>
    <row r="48" spans="4:8" x14ac:dyDescent="0.25">
      <c r="D48">
        <v>1971</v>
      </c>
      <c r="E48" t="s">
        <v>17</v>
      </c>
      <c r="F48" s="3">
        <v>78.033000000000001</v>
      </c>
      <c r="G48">
        <f t="shared" si="0"/>
        <v>29673.47754</v>
      </c>
      <c r="H48">
        <v>222.57</v>
      </c>
    </row>
    <row r="49" spans="4:8" x14ac:dyDescent="0.25">
      <c r="D49">
        <v>1971</v>
      </c>
      <c r="E49" t="s">
        <v>17</v>
      </c>
      <c r="F49" s="3">
        <v>77.986000000000004</v>
      </c>
      <c r="G49">
        <f t="shared" si="0"/>
        <v>29454.829460000001</v>
      </c>
      <c r="H49">
        <v>220.93</v>
      </c>
    </row>
    <row r="50" spans="4:8" x14ac:dyDescent="0.25">
      <c r="D50">
        <v>1971</v>
      </c>
      <c r="E50" t="s">
        <v>17</v>
      </c>
      <c r="F50" s="3">
        <v>77.728999999999999</v>
      </c>
      <c r="G50">
        <f t="shared" si="0"/>
        <v>28288.26196</v>
      </c>
      <c r="H50">
        <v>212.18</v>
      </c>
    </row>
    <row r="51" spans="4:8" x14ac:dyDescent="0.25">
      <c r="D51">
        <v>1971</v>
      </c>
      <c r="E51" t="s">
        <v>17</v>
      </c>
      <c r="F51" s="3">
        <v>77.721999999999994</v>
      </c>
      <c r="G51">
        <f t="shared" si="0"/>
        <v>28253.598239999999</v>
      </c>
      <c r="H51">
        <v>211.92</v>
      </c>
    </row>
    <row r="52" spans="4:8" x14ac:dyDescent="0.25">
      <c r="D52">
        <v>1971</v>
      </c>
      <c r="E52" t="s">
        <v>17</v>
      </c>
      <c r="F52" s="3">
        <v>77.572000000000003</v>
      </c>
      <c r="G52">
        <f t="shared" si="0"/>
        <v>27593.654340000001</v>
      </c>
      <c r="H52">
        <v>206.97</v>
      </c>
    </row>
    <row r="53" spans="4:8" x14ac:dyDescent="0.25">
      <c r="D53">
        <v>1971</v>
      </c>
      <c r="E53" t="s">
        <v>17</v>
      </c>
      <c r="F53" s="3">
        <v>77.572000000000003</v>
      </c>
      <c r="G53">
        <f t="shared" si="0"/>
        <v>27590.9879</v>
      </c>
      <c r="H53">
        <v>206.95</v>
      </c>
    </row>
    <row r="54" spans="4:8" x14ac:dyDescent="0.25">
      <c r="D54">
        <v>1971</v>
      </c>
      <c r="E54" t="s">
        <v>17</v>
      </c>
      <c r="F54" s="3">
        <v>77.346999999999994</v>
      </c>
      <c r="G54">
        <f t="shared" si="0"/>
        <v>26620.403739999998</v>
      </c>
      <c r="H54">
        <v>199.67</v>
      </c>
    </row>
    <row r="55" spans="4:8" x14ac:dyDescent="0.25">
      <c r="D55">
        <v>1971</v>
      </c>
      <c r="E55" t="s">
        <v>17</v>
      </c>
      <c r="F55" s="3">
        <v>77.346000000000004</v>
      </c>
      <c r="G55">
        <f t="shared" si="0"/>
        <v>26616.40408</v>
      </c>
      <c r="H55">
        <v>199.64</v>
      </c>
    </row>
    <row r="56" spans="4:8" x14ac:dyDescent="0.25">
      <c r="D56">
        <v>1971</v>
      </c>
      <c r="E56" t="s">
        <v>17</v>
      </c>
      <c r="F56" s="3">
        <v>77.161000000000001</v>
      </c>
      <c r="G56">
        <f t="shared" si="0"/>
        <v>25840.47004</v>
      </c>
      <c r="H56">
        <v>193.82</v>
      </c>
    </row>
    <row r="57" spans="4:8" x14ac:dyDescent="0.25">
      <c r="D57">
        <v>1971</v>
      </c>
      <c r="E57" t="s">
        <v>17</v>
      </c>
      <c r="F57" s="3">
        <v>77.161000000000001</v>
      </c>
      <c r="G57">
        <f t="shared" si="0"/>
        <v>25839.13682</v>
      </c>
      <c r="H57">
        <v>193.81</v>
      </c>
    </row>
    <row r="58" spans="4:8" x14ac:dyDescent="0.25">
      <c r="D58">
        <v>1971</v>
      </c>
      <c r="E58" t="s">
        <v>17</v>
      </c>
      <c r="F58" s="3">
        <v>76.95</v>
      </c>
      <c r="G58">
        <f t="shared" si="0"/>
        <v>24979.209920000001</v>
      </c>
      <c r="H58">
        <v>187.36</v>
      </c>
    </row>
    <row r="59" spans="4:8" x14ac:dyDescent="0.25">
      <c r="D59">
        <v>1971</v>
      </c>
      <c r="E59" t="s">
        <v>17</v>
      </c>
      <c r="F59" s="3">
        <v>76.894000000000005</v>
      </c>
      <c r="G59">
        <f t="shared" si="0"/>
        <v>24752.562519999999</v>
      </c>
      <c r="H59">
        <v>185.66</v>
      </c>
    </row>
    <row r="60" spans="4:8" x14ac:dyDescent="0.25">
      <c r="D60">
        <v>1971</v>
      </c>
      <c r="E60" t="s">
        <v>17</v>
      </c>
      <c r="F60" s="3">
        <v>76.766999999999996</v>
      </c>
      <c r="G60">
        <f t="shared" si="0"/>
        <v>24247.272140000001</v>
      </c>
      <c r="H60">
        <v>181.87</v>
      </c>
    </row>
    <row r="61" spans="4:8" x14ac:dyDescent="0.25">
      <c r="D61">
        <v>1971</v>
      </c>
      <c r="E61" t="s">
        <v>17</v>
      </c>
      <c r="F61" s="3">
        <v>76.634</v>
      </c>
      <c r="G61">
        <f t="shared" si="0"/>
        <v>23729.982780000002</v>
      </c>
      <c r="H61">
        <v>177.99</v>
      </c>
    </row>
    <row r="62" spans="4:8" x14ac:dyDescent="0.25">
      <c r="D62">
        <v>1971</v>
      </c>
      <c r="E62" t="s">
        <v>17</v>
      </c>
      <c r="F62" s="3">
        <v>76.429000000000002</v>
      </c>
      <c r="G62">
        <f t="shared" si="0"/>
        <v>22951.382300000001</v>
      </c>
      <c r="H62">
        <v>172.15</v>
      </c>
    </row>
    <row r="63" spans="4:8" x14ac:dyDescent="0.25">
      <c r="D63">
        <v>1971</v>
      </c>
      <c r="E63" t="s">
        <v>17</v>
      </c>
      <c r="F63" s="3">
        <v>76.411000000000001</v>
      </c>
      <c r="G63">
        <f t="shared" si="0"/>
        <v>22880.72164</v>
      </c>
      <c r="H63">
        <v>171.62</v>
      </c>
    </row>
    <row r="64" spans="4:8" x14ac:dyDescent="0.25">
      <c r="D64">
        <v>1971</v>
      </c>
      <c r="E64" t="s">
        <v>17</v>
      </c>
      <c r="F64" s="3">
        <v>76.41</v>
      </c>
      <c r="G64">
        <f t="shared" si="0"/>
        <v>22878.055199999999</v>
      </c>
      <c r="H64">
        <v>171.6</v>
      </c>
    </row>
    <row r="65" spans="4:8" x14ac:dyDescent="0.25">
      <c r="D65">
        <v>1971</v>
      </c>
      <c r="E65" t="s">
        <v>17</v>
      </c>
      <c r="F65" s="3">
        <v>76.394999999999996</v>
      </c>
      <c r="G65">
        <f t="shared" si="0"/>
        <v>22822.059960000002</v>
      </c>
      <c r="H65">
        <v>171.18</v>
      </c>
    </row>
    <row r="66" spans="4:8" x14ac:dyDescent="0.25">
      <c r="D66">
        <v>1971</v>
      </c>
      <c r="E66" t="s">
        <v>17</v>
      </c>
      <c r="F66" s="3">
        <v>76.25</v>
      </c>
      <c r="G66">
        <f t="shared" si="0"/>
        <v>22283.43908</v>
      </c>
      <c r="H66">
        <v>167.14</v>
      </c>
    </row>
    <row r="67" spans="4:8" x14ac:dyDescent="0.25">
      <c r="D67">
        <v>1971</v>
      </c>
      <c r="E67" t="s">
        <v>17</v>
      </c>
      <c r="F67" s="3">
        <v>75.98</v>
      </c>
      <c r="G67">
        <f t="shared" si="0"/>
        <v>21314.188140000002</v>
      </c>
      <c r="H67">
        <v>159.87</v>
      </c>
    </row>
    <row r="68" spans="4:8" x14ac:dyDescent="0.25">
      <c r="D68">
        <v>1971</v>
      </c>
      <c r="E68" t="s">
        <v>17</v>
      </c>
      <c r="F68" s="3">
        <v>75.73</v>
      </c>
      <c r="G68">
        <f t="shared" si="0"/>
        <v>20447.595140000001</v>
      </c>
      <c r="H68">
        <v>153.37</v>
      </c>
    </row>
    <row r="69" spans="4:8" x14ac:dyDescent="0.25">
      <c r="D69">
        <v>1971</v>
      </c>
      <c r="E69" t="s">
        <v>17</v>
      </c>
      <c r="F69" s="3">
        <v>75.510000000000005</v>
      </c>
      <c r="G69">
        <f t="shared" ref="G69:G113" si="1">H69*133.322</f>
        <v>19707.658039999998</v>
      </c>
      <c r="H69">
        <v>147.82</v>
      </c>
    </row>
    <row r="70" spans="4:8" x14ac:dyDescent="0.25">
      <c r="D70">
        <v>1971</v>
      </c>
      <c r="E70" t="s">
        <v>17</v>
      </c>
      <c r="F70" s="3">
        <v>75.168000000000006</v>
      </c>
      <c r="G70">
        <f t="shared" si="1"/>
        <v>18601.085440000003</v>
      </c>
      <c r="H70">
        <v>139.52000000000001</v>
      </c>
    </row>
    <row r="71" spans="4:8" x14ac:dyDescent="0.25">
      <c r="D71">
        <v>1971</v>
      </c>
      <c r="E71" t="s">
        <v>17</v>
      </c>
      <c r="F71" s="3">
        <v>75.078000000000003</v>
      </c>
      <c r="G71">
        <f t="shared" si="1"/>
        <v>18325.108899999999</v>
      </c>
      <c r="H71">
        <v>137.44999999999999</v>
      </c>
    </row>
    <row r="72" spans="4:8" x14ac:dyDescent="0.25">
      <c r="D72">
        <v>1971</v>
      </c>
      <c r="E72" t="s">
        <v>17</v>
      </c>
      <c r="F72" s="3">
        <v>75.064999999999998</v>
      </c>
      <c r="G72">
        <f t="shared" si="1"/>
        <v>18285.112300000001</v>
      </c>
      <c r="H72">
        <v>137.15</v>
      </c>
    </row>
    <row r="73" spans="4:8" x14ac:dyDescent="0.25">
      <c r="D73">
        <v>1971</v>
      </c>
      <c r="E73" t="s">
        <v>17</v>
      </c>
      <c r="F73" s="3">
        <v>74.957999999999998</v>
      </c>
      <c r="G73">
        <f t="shared" si="1"/>
        <v>17955.806960000002</v>
      </c>
      <c r="H73">
        <v>134.68</v>
      </c>
    </row>
    <row r="74" spans="4:8" x14ac:dyDescent="0.25">
      <c r="D74">
        <v>1971</v>
      </c>
      <c r="E74" t="s">
        <v>17</v>
      </c>
      <c r="F74" s="3">
        <v>74.957999999999998</v>
      </c>
      <c r="G74">
        <f t="shared" si="1"/>
        <v>17954.473739999998</v>
      </c>
      <c r="H74">
        <v>134.66999999999999</v>
      </c>
    </row>
    <row r="75" spans="4:8" x14ac:dyDescent="0.25">
      <c r="D75">
        <v>1978</v>
      </c>
      <c r="E75" t="s">
        <v>17</v>
      </c>
      <c r="F75">
        <v>83.804000000000002</v>
      </c>
      <c r="G75">
        <f t="shared" si="1"/>
        <v>68907.47570000001</v>
      </c>
      <c r="H75">
        <v>516.85</v>
      </c>
    </row>
    <row r="76" spans="4:8" x14ac:dyDescent="0.25">
      <c r="D76">
        <v>1978</v>
      </c>
      <c r="E76" t="s">
        <v>17</v>
      </c>
      <c r="F76">
        <v>83.763000000000005</v>
      </c>
      <c r="G76">
        <f t="shared" si="1"/>
        <v>68522.17512</v>
      </c>
      <c r="H76">
        <v>513.96</v>
      </c>
    </row>
    <row r="77" spans="4:8" x14ac:dyDescent="0.25">
      <c r="D77">
        <v>1978</v>
      </c>
      <c r="E77" t="s">
        <v>17</v>
      </c>
      <c r="F77">
        <v>83.731999999999999</v>
      </c>
      <c r="G77">
        <f t="shared" si="1"/>
        <v>68232.866380000007</v>
      </c>
      <c r="H77">
        <v>511.79</v>
      </c>
    </row>
    <row r="78" spans="4:8" x14ac:dyDescent="0.25">
      <c r="D78">
        <v>1978</v>
      </c>
      <c r="E78" t="s">
        <v>17</v>
      </c>
      <c r="F78">
        <v>83.700999999999993</v>
      </c>
      <c r="G78">
        <f t="shared" si="1"/>
        <v>67940.891199999998</v>
      </c>
      <c r="H78">
        <v>509.6</v>
      </c>
    </row>
    <row r="79" spans="4:8" x14ac:dyDescent="0.25">
      <c r="D79">
        <v>1978</v>
      </c>
      <c r="E79" t="s">
        <v>17</v>
      </c>
      <c r="F79">
        <v>83.453000000000003</v>
      </c>
      <c r="G79">
        <f t="shared" si="1"/>
        <v>65683.749739999999</v>
      </c>
      <c r="H79">
        <v>492.67</v>
      </c>
    </row>
    <row r="80" spans="4:8" x14ac:dyDescent="0.25">
      <c r="D80">
        <v>1978</v>
      </c>
      <c r="E80" t="s">
        <v>17</v>
      </c>
      <c r="F80">
        <v>83.194999999999993</v>
      </c>
      <c r="G80">
        <f t="shared" si="1"/>
        <v>63393.277780000004</v>
      </c>
      <c r="H80">
        <v>475.49</v>
      </c>
    </row>
    <row r="81" spans="4:8" x14ac:dyDescent="0.25">
      <c r="D81">
        <v>1978</v>
      </c>
      <c r="E81" t="s">
        <v>17</v>
      </c>
      <c r="F81">
        <v>82.814999999999998</v>
      </c>
      <c r="G81">
        <f t="shared" si="1"/>
        <v>60138.887759999998</v>
      </c>
      <c r="H81">
        <v>451.08</v>
      </c>
    </row>
    <row r="82" spans="4:8" x14ac:dyDescent="0.25">
      <c r="D82">
        <v>1978</v>
      </c>
      <c r="E82" t="s">
        <v>17</v>
      </c>
      <c r="F82">
        <v>82.56</v>
      </c>
      <c r="G82">
        <f t="shared" si="1"/>
        <v>58040.39948</v>
      </c>
      <c r="H82">
        <v>435.34</v>
      </c>
    </row>
    <row r="83" spans="4:8" x14ac:dyDescent="0.25">
      <c r="D83">
        <v>1978</v>
      </c>
      <c r="E83" t="s">
        <v>17</v>
      </c>
      <c r="F83">
        <v>82.305999999999997</v>
      </c>
      <c r="G83">
        <f t="shared" si="1"/>
        <v>56009.905420000003</v>
      </c>
      <c r="H83">
        <v>420.11</v>
      </c>
    </row>
    <row r="84" spans="4:8" x14ac:dyDescent="0.25">
      <c r="D84">
        <v>1978</v>
      </c>
      <c r="E84" t="s">
        <v>17</v>
      </c>
      <c r="F84">
        <v>82.177999999999997</v>
      </c>
      <c r="G84">
        <f t="shared" si="1"/>
        <v>55000.657880000006</v>
      </c>
      <c r="H84">
        <v>412.54</v>
      </c>
    </row>
    <row r="85" spans="4:8" x14ac:dyDescent="0.25">
      <c r="D85">
        <v>1978</v>
      </c>
      <c r="E85" t="s">
        <v>17</v>
      </c>
      <c r="F85">
        <v>81.936000000000007</v>
      </c>
      <c r="G85">
        <f t="shared" si="1"/>
        <v>53140.815979999999</v>
      </c>
      <c r="H85">
        <v>398.59</v>
      </c>
    </row>
    <row r="86" spans="4:8" x14ac:dyDescent="0.25">
      <c r="D86">
        <v>1978</v>
      </c>
      <c r="E86" t="s">
        <v>17</v>
      </c>
      <c r="F86">
        <v>81.697000000000003</v>
      </c>
      <c r="G86">
        <f t="shared" si="1"/>
        <v>51234.311380000006</v>
      </c>
      <c r="H86">
        <v>384.29</v>
      </c>
    </row>
    <row r="87" spans="4:8" x14ac:dyDescent="0.25">
      <c r="D87">
        <v>1978</v>
      </c>
      <c r="E87" t="s">
        <v>17</v>
      </c>
      <c r="F87">
        <v>81.459000000000003</v>
      </c>
      <c r="G87">
        <f t="shared" si="1"/>
        <v>49643.779920000001</v>
      </c>
      <c r="H87">
        <v>372.36</v>
      </c>
    </row>
    <row r="88" spans="4:8" x14ac:dyDescent="0.25">
      <c r="D88">
        <v>1978</v>
      </c>
      <c r="E88" t="s">
        <v>17</v>
      </c>
      <c r="F88">
        <v>81.201999999999998</v>
      </c>
      <c r="G88">
        <f t="shared" si="1"/>
        <v>47830.600720000002</v>
      </c>
      <c r="H88">
        <v>358.76</v>
      </c>
    </row>
    <row r="89" spans="4:8" x14ac:dyDescent="0.25">
      <c r="D89">
        <v>1978</v>
      </c>
      <c r="E89" t="s">
        <v>17</v>
      </c>
      <c r="F89">
        <v>80.915999999999997</v>
      </c>
      <c r="G89">
        <f t="shared" si="1"/>
        <v>45886.765960000004</v>
      </c>
      <c r="H89">
        <v>344.18</v>
      </c>
    </row>
    <row r="90" spans="4:8" x14ac:dyDescent="0.25">
      <c r="D90">
        <v>1978</v>
      </c>
      <c r="E90" t="s">
        <v>17</v>
      </c>
      <c r="F90">
        <v>80.599000000000004</v>
      </c>
      <c r="G90">
        <f t="shared" si="1"/>
        <v>43802.943100000004</v>
      </c>
      <c r="H90">
        <v>328.55</v>
      </c>
    </row>
    <row r="91" spans="4:8" x14ac:dyDescent="0.25">
      <c r="D91">
        <v>1978</v>
      </c>
      <c r="E91" t="s">
        <v>17</v>
      </c>
      <c r="F91">
        <v>80.292000000000002</v>
      </c>
      <c r="G91">
        <f t="shared" si="1"/>
        <v>41864.441220000001</v>
      </c>
      <c r="H91">
        <v>314.01</v>
      </c>
    </row>
    <row r="92" spans="4:8" x14ac:dyDescent="0.25">
      <c r="D92">
        <v>1978</v>
      </c>
      <c r="E92" t="s">
        <v>17</v>
      </c>
      <c r="F92">
        <v>80.039000000000001</v>
      </c>
      <c r="G92">
        <f t="shared" si="1"/>
        <v>40319.239240000003</v>
      </c>
      <c r="H92">
        <v>302.42</v>
      </c>
    </row>
    <row r="93" spans="4:8" x14ac:dyDescent="0.25">
      <c r="D93">
        <v>1978</v>
      </c>
      <c r="E93" t="s">
        <v>17</v>
      </c>
      <c r="F93">
        <v>79.793000000000006</v>
      </c>
      <c r="G93">
        <f t="shared" si="1"/>
        <v>38864.696219999998</v>
      </c>
      <c r="H93">
        <v>291.51</v>
      </c>
    </row>
    <row r="94" spans="4:8" x14ac:dyDescent="0.25">
      <c r="D94">
        <v>1978</v>
      </c>
      <c r="E94" t="s">
        <v>17</v>
      </c>
      <c r="F94">
        <v>79.528000000000006</v>
      </c>
      <c r="G94">
        <f t="shared" si="1"/>
        <v>37348.825080000002</v>
      </c>
      <c r="H94">
        <v>280.14</v>
      </c>
    </row>
    <row r="95" spans="4:8" x14ac:dyDescent="0.25">
      <c r="D95">
        <v>1978</v>
      </c>
      <c r="E95" t="s">
        <v>17</v>
      </c>
      <c r="F95">
        <v>79.260999999999996</v>
      </c>
      <c r="G95">
        <f t="shared" si="1"/>
        <v>35866.284439999996</v>
      </c>
      <c r="H95">
        <v>269.02</v>
      </c>
    </row>
    <row r="96" spans="4:8" x14ac:dyDescent="0.25">
      <c r="D96">
        <v>1978</v>
      </c>
      <c r="E96" t="s">
        <v>17</v>
      </c>
      <c r="F96">
        <v>79.016999999999996</v>
      </c>
      <c r="G96">
        <f t="shared" si="1"/>
        <v>34557.062400000003</v>
      </c>
      <c r="H96">
        <v>259.2</v>
      </c>
    </row>
    <row r="97" spans="4:8" x14ac:dyDescent="0.25">
      <c r="D97">
        <v>1978</v>
      </c>
      <c r="E97" t="s">
        <v>17</v>
      </c>
      <c r="F97">
        <v>78.772000000000006</v>
      </c>
      <c r="G97">
        <f t="shared" si="1"/>
        <v>33281.170859999998</v>
      </c>
      <c r="H97">
        <v>249.63</v>
      </c>
    </row>
    <row r="98" spans="4:8" x14ac:dyDescent="0.25">
      <c r="D98">
        <v>1978</v>
      </c>
      <c r="E98" t="s">
        <v>17</v>
      </c>
      <c r="F98">
        <v>78.504000000000005</v>
      </c>
      <c r="G98">
        <f t="shared" si="1"/>
        <v>31930.619000000002</v>
      </c>
      <c r="H98">
        <v>239.5</v>
      </c>
    </row>
    <row r="99" spans="4:8" x14ac:dyDescent="0.25">
      <c r="D99">
        <v>1978</v>
      </c>
      <c r="E99" t="s">
        <v>17</v>
      </c>
      <c r="F99">
        <v>78.198999999999998</v>
      </c>
      <c r="G99">
        <f t="shared" si="1"/>
        <v>30457.410899999999</v>
      </c>
      <c r="H99">
        <v>228.45</v>
      </c>
    </row>
    <row r="100" spans="4:8" x14ac:dyDescent="0.25">
      <c r="D100">
        <v>1978</v>
      </c>
      <c r="E100" t="s">
        <v>17</v>
      </c>
      <c r="F100">
        <v>77.94</v>
      </c>
      <c r="G100">
        <f t="shared" si="1"/>
        <v>29245.513920000001</v>
      </c>
      <c r="H100">
        <v>219.36</v>
      </c>
    </row>
    <row r="101" spans="4:8" x14ac:dyDescent="0.25">
      <c r="D101">
        <v>1978</v>
      </c>
      <c r="E101" t="s">
        <v>17</v>
      </c>
      <c r="F101">
        <v>77.656999999999996</v>
      </c>
      <c r="G101">
        <f t="shared" si="1"/>
        <v>27970.955600000001</v>
      </c>
      <c r="H101">
        <v>209.8</v>
      </c>
    </row>
    <row r="102" spans="4:8" x14ac:dyDescent="0.25">
      <c r="D102">
        <v>1978</v>
      </c>
      <c r="E102" t="s">
        <v>17</v>
      </c>
      <c r="F102">
        <v>77.396000000000001</v>
      </c>
      <c r="G102">
        <f t="shared" si="1"/>
        <v>26833.718940000002</v>
      </c>
      <c r="H102">
        <v>201.27</v>
      </c>
    </row>
    <row r="103" spans="4:8" x14ac:dyDescent="0.25">
      <c r="D103">
        <v>1978</v>
      </c>
      <c r="E103" t="s">
        <v>17</v>
      </c>
      <c r="F103">
        <v>77.150999999999996</v>
      </c>
      <c r="G103">
        <f t="shared" si="1"/>
        <v>25799.140219999997</v>
      </c>
      <c r="H103">
        <v>193.51</v>
      </c>
    </row>
    <row r="104" spans="4:8" x14ac:dyDescent="0.25">
      <c r="D104">
        <v>1978</v>
      </c>
      <c r="E104" t="s">
        <v>17</v>
      </c>
      <c r="F104">
        <v>76.888999999999996</v>
      </c>
      <c r="G104">
        <f t="shared" si="1"/>
        <v>24735.230660000001</v>
      </c>
      <c r="H104">
        <v>185.53</v>
      </c>
    </row>
    <row r="105" spans="4:8" x14ac:dyDescent="0.25">
      <c r="D105">
        <v>1978</v>
      </c>
      <c r="E105" t="s">
        <v>17</v>
      </c>
      <c r="F105">
        <v>76.625</v>
      </c>
      <c r="G105">
        <f t="shared" si="1"/>
        <v>23699.318719999999</v>
      </c>
      <c r="H105">
        <v>177.76</v>
      </c>
    </row>
    <row r="106" spans="4:8" x14ac:dyDescent="0.25">
      <c r="D106">
        <v>1978</v>
      </c>
      <c r="E106" t="s">
        <v>17</v>
      </c>
      <c r="F106">
        <v>76.382999999999996</v>
      </c>
      <c r="G106">
        <f t="shared" si="1"/>
        <v>22782.06336</v>
      </c>
      <c r="H106">
        <v>170.88</v>
      </c>
    </row>
    <row r="107" spans="4:8" x14ac:dyDescent="0.25">
      <c r="D107">
        <v>1978</v>
      </c>
      <c r="E107" t="s">
        <v>17</v>
      </c>
      <c r="F107">
        <v>76.150000000000006</v>
      </c>
      <c r="G107">
        <f t="shared" si="1"/>
        <v>21926.136120000003</v>
      </c>
      <c r="H107">
        <v>164.46</v>
      </c>
    </row>
    <row r="108" spans="4:8" x14ac:dyDescent="0.25">
      <c r="D108">
        <v>1978</v>
      </c>
      <c r="E108" t="s">
        <v>17</v>
      </c>
      <c r="F108">
        <v>75.885000000000005</v>
      </c>
      <c r="G108">
        <f t="shared" si="1"/>
        <v>20986.21602</v>
      </c>
      <c r="H108">
        <v>157.41</v>
      </c>
    </row>
    <row r="109" spans="4:8" x14ac:dyDescent="0.25">
      <c r="D109">
        <v>1978</v>
      </c>
      <c r="E109" t="s">
        <v>17</v>
      </c>
      <c r="F109">
        <v>75.631</v>
      </c>
      <c r="G109">
        <f t="shared" si="1"/>
        <v>20116.956579999998</v>
      </c>
      <c r="H109">
        <v>150.88999999999999</v>
      </c>
    </row>
    <row r="110" spans="4:8" x14ac:dyDescent="0.25">
      <c r="D110">
        <v>1978</v>
      </c>
      <c r="E110" t="s">
        <v>17</v>
      </c>
      <c r="F110">
        <v>75.387</v>
      </c>
      <c r="G110">
        <f t="shared" si="1"/>
        <v>19307.692039999998</v>
      </c>
      <c r="H110">
        <v>144.82</v>
      </c>
    </row>
    <row r="111" spans="4:8" x14ac:dyDescent="0.25">
      <c r="D111">
        <v>1978</v>
      </c>
      <c r="E111" t="s">
        <v>17</v>
      </c>
      <c r="F111">
        <v>75.123999999999995</v>
      </c>
      <c r="G111">
        <f t="shared" si="1"/>
        <v>18470.42988</v>
      </c>
      <c r="H111">
        <v>138.54</v>
      </c>
    </row>
    <row r="112" spans="4:8" x14ac:dyDescent="0.25">
      <c r="D112">
        <v>1978</v>
      </c>
      <c r="E112" t="s">
        <v>17</v>
      </c>
      <c r="F112">
        <v>74.915000000000006</v>
      </c>
      <c r="G112">
        <f t="shared" si="1"/>
        <v>17823.818179999998</v>
      </c>
      <c r="H112">
        <v>133.69</v>
      </c>
    </row>
    <row r="113" spans="4:9" x14ac:dyDescent="0.25">
      <c r="D113">
        <v>1978</v>
      </c>
      <c r="E113" t="s">
        <v>17</v>
      </c>
      <c r="F113">
        <v>74.653000000000006</v>
      </c>
      <c r="G113">
        <f t="shared" si="1"/>
        <v>17045.217700000001</v>
      </c>
      <c r="H113">
        <v>127.85</v>
      </c>
    </row>
    <row r="114" spans="4:9" x14ac:dyDescent="0.25">
      <c r="D114">
        <v>1961</v>
      </c>
      <c r="E114" t="s">
        <v>65</v>
      </c>
      <c r="F114">
        <v>66.129000000000005</v>
      </c>
      <c r="G114">
        <f>133.322*I114</f>
        <v>3298.3862799999997</v>
      </c>
      <c r="I114">
        <v>24.74</v>
      </c>
    </row>
    <row r="115" spans="4:9" x14ac:dyDescent="0.25">
      <c r="D115">
        <v>1961</v>
      </c>
      <c r="E115" t="s">
        <v>65</v>
      </c>
      <c r="F115">
        <v>66.536000000000001</v>
      </c>
      <c r="G115">
        <f t="shared" ref="G115:G138" si="2">133.322*I115</f>
        <v>3553.0313000000001</v>
      </c>
      <c r="I115">
        <v>26.65</v>
      </c>
    </row>
    <row r="116" spans="4:9" x14ac:dyDescent="0.25">
      <c r="D116">
        <v>1961</v>
      </c>
      <c r="E116" t="s">
        <v>65</v>
      </c>
      <c r="F116">
        <v>67.817999999999998</v>
      </c>
      <c r="G116">
        <f t="shared" si="2"/>
        <v>4706.2665999999999</v>
      </c>
      <c r="I116">
        <v>35.299999999999997</v>
      </c>
    </row>
    <row r="117" spans="4:9" x14ac:dyDescent="0.25">
      <c r="D117">
        <v>1961</v>
      </c>
      <c r="E117" t="s">
        <v>65</v>
      </c>
      <c r="F117">
        <v>68.468000000000004</v>
      </c>
      <c r="G117">
        <f t="shared" si="2"/>
        <v>5375.5430400000005</v>
      </c>
      <c r="I117">
        <v>40.32</v>
      </c>
    </row>
    <row r="118" spans="4:9" x14ac:dyDescent="0.25">
      <c r="D118">
        <v>1961</v>
      </c>
      <c r="E118" t="s">
        <v>65</v>
      </c>
      <c r="F118">
        <v>69.018000000000001</v>
      </c>
      <c r="G118">
        <f t="shared" si="2"/>
        <v>6010.1557599999996</v>
      </c>
      <c r="I118">
        <v>45.08</v>
      </c>
    </row>
    <row r="119" spans="4:9" x14ac:dyDescent="0.25">
      <c r="D119">
        <v>1961</v>
      </c>
      <c r="E119" t="s">
        <v>65</v>
      </c>
      <c r="F119">
        <v>69.798000000000002</v>
      </c>
      <c r="G119">
        <f t="shared" si="2"/>
        <v>7012.7372000000005</v>
      </c>
      <c r="I119">
        <v>52.6</v>
      </c>
    </row>
    <row r="120" spans="4:9" x14ac:dyDescent="0.25">
      <c r="D120">
        <v>1961</v>
      </c>
      <c r="E120" t="s">
        <v>65</v>
      </c>
      <c r="F120">
        <v>70.081000000000003</v>
      </c>
      <c r="G120">
        <f t="shared" si="2"/>
        <v>7386.0388000000003</v>
      </c>
      <c r="I120">
        <v>55.4</v>
      </c>
    </row>
    <row r="121" spans="4:9" x14ac:dyDescent="0.25">
      <c r="D121">
        <v>1961</v>
      </c>
      <c r="E121" t="s">
        <v>65</v>
      </c>
      <c r="F121">
        <v>71.158000000000001</v>
      </c>
      <c r="G121">
        <f t="shared" si="2"/>
        <v>9119.2248000000018</v>
      </c>
      <c r="I121">
        <v>68.400000000000006</v>
      </c>
    </row>
    <row r="122" spans="4:9" x14ac:dyDescent="0.25">
      <c r="D122">
        <v>1961</v>
      </c>
      <c r="E122" t="s">
        <v>65</v>
      </c>
      <c r="F122">
        <v>71.87</v>
      </c>
      <c r="G122">
        <f t="shared" si="2"/>
        <v>10404.448880000002</v>
      </c>
      <c r="I122">
        <v>78.040000000000006</v>
      </c>
    </row>
    <row r="123" spans="4:9" x14ac:dyDescent="0.25">
      <c r="D123">
        <v>1961</v>
      </c>
      <c r="E123" t="s">
        <v>65</v>
      </c>
      <c r="F123">
        <v>72.554000000000002</v>
      </c>
      <c r="G123">
        <f t="shared" si="2"/>
        <v>11786.998019999999</v>
      </c>
      <c r="I123">
        <v>88.41</v>
      </c>
    </row>
    <row r="124" spans="4:9" x14ac:dyDescent="0.25">
      <c r="D124">
        <v>1961</v>
      </c>
      <c r="E124" t="s">
        <v>65</v>
      </c>
      <c r="F124">
        <v>73.602000000000004</v>
      </c>
      <c r="G124">
        <f t="shared" si="2"/>
        <v>14209.45876</v>
      </c>
      <c r="I124">
        <v>106.58</v>
      </c>
    </row>
    <row r="125" spans="4:9" x14ac:dyDescent="0.25">
      <c r="D125">
        <v>1961</v>
      </c>
      <c r="E125" t="s">
        <v>65</v>
      </c>
      <c r="F125">
        <v>74.033000000000001</v>
      </c>
      <c r="G125">
        <f t="shared" si="2"/>
        <v>15332.03</v>
      </c>
      <c r="I125">
        <v>115</v>
      </c>
    </row>
    <row r="126" spans="4:9" x14ac:dyDescent="0.25">
      <c r="D126">
        <v>1961</v>
      </c>
      <c r="E126" t="s">
        <v>65</v>
      </c>
      <c r="F126">
        <v>75.430000000000007</v>
      </c>
      <c r="G126">
        <f t="shared" si="2"/>
        <v>19447.68014</v>
      </c>
      <c r="I126">
        <v>145.87</v>
      </c>
    </row>
    <row r="127" spans="4:9" x14ac:dyDescent="0.25">
      <c r="D127">
        <v>1961</v>
      </c>
      <c r="E127" t="s">
        <v>65</v>
      </c>
      <c r="F127">
        <v>75.445999999999998</v>
      </c>
      <c r="G127">
        <f t="shared" si="2"/>
        <v>19495.676059999998</v>
      </c>
      <c r="I127">
        <v>146.22999999999999</v>
      </c>
    </row>
    <row r="128" spans="4:9" x14ac:dyDescent="0.25">
      <c r="D128">
        <v>1961</v>
      </c>
      <c r="E128" t="s">
        <v>65</v>
      </c>
      <c r="F128">
        <v>76.991</v>
      </c>
      <c r="G128">
        <f t="shared" si="2"/>
        <v>25096.533280000003</v>
      </c>
      <c r="I128">
        <v>188.24</v>
      </c>
    </row>
    <row r="129" spans="4:9" x14ac:dyDescent="0.25">
      <c r="D129">
        <v>1961</v>
      </c>
      <c r="E129" t="s">
        <v>65</v>
      </c>
      <c r="F129">
        <v>77.046000000000006</v>
      </c>
      <c r="G129">
        <f t="shared" si="2"/>
        <v>25308.515260000004</v>
      </c>
      <c r="I129">
        <v>189.83</v>
      </c>
    </row>
    <row r="130" spans="4:9" x14ac:dyDescent="0.25">
      <c r="D130">
        <v>1961</v>
      </c>
      <c r="E130" t="s">
        <v>65</v>
      </c>
      <c r="F130">
        <v>77.218000000000004</v>
      </c>
      <c r="G130">
        <f t="shared" si="2"/>
        <v>25988.457460000001</v>
      </c>
      <c r="I130">
        <v>194.93</v>
      </c>
    </row>
    <row r="131" spans="4:9" x14ac:dyDescent="0.25">
      <c r="D131">
        <v>1961</v>
      </c>
      <c r="E131" t="s">
        <v>65</v>
      </c>
      <c r="F131">
        <v>78.257000000000005</v>
      </c>
      <c r="G131">
        <f t="shared" si="2"/>
        <v>30662.726780000001</v>
      </c>
      <c r="I131">
        <v>229.99</v>
      </c>
    </row>
    <row r="132" spans="4:9" x14ac:dyDescent="0.25">
      <c r="D132">
        <v>1961</v>
      </c>
      <c r="E132" t="s">
        <v>65</v>
      </c>
      <c r="F132">
        <v>79.605999999999995</v>
      </c>
      <c r="G132">
        <f t="shared" si="2"/>
        <v>37707.461259999996</v>
      </c>
      <c r="I132">
        <v>282.83</v>
      </c>
    </row>
    <row r="133" spans="4:9" x14ac:dyDescent="0.25">
      <c r="D133">
        <v>1961</v>
      </c>
      <c r="E133" t="s">
        <v>65</v>
      </c>
      <c r="F133">
        <v>79.646000000000001</v>
      </c>
      <c r="G133">
        <f t="shared" si="2"/>
        <v>37928.775780000004</v>
      </c>
      <c r="I133">
        <v>284.49</v>
      </c>
    </row>
    <row r="134" spans="4:9" x14ac:dyDescent="0.25">
      <c r="D134">
        <v>1961</v>
      </c>
      <c r="E134" t="s">
        <v>65</v>
      </c>
      <c r="F134">
        <v>80.902000000000001</v>
      </c>
      <c r="G134">
        <f t="shared" si="2"/>
        <v>45697.44872</v>
      </c>
      <c r="I134">
        <v>342.76</v>
      </c>
    </row>
    <row r="135" spans="4:9" x14ac:dyDescent="0.25">
      <c r="D135">
        <v>1961</v>
      </c>
      <c r="E135" t="s">
        <v>65</v>
      </c>
      <c r="F135">
        <v>82.302000000000007</v>
      </c>
      <c r="G135">
        <f t="shared" si="2"/>
        <v>55889.91562</v>
      </c>
      <c r="I135">
        <v>419.21</v>
      </c>
    </row>
    <row r="136" spans="4:9" x14ac:dyDescent="0.25">
      <c r="D136">
        <v>1961</v>
      </c>
      <c r="E136" t="s">
        <v>65</v>
      </c>
      <c r="F136">
        <v>82.593000000000004</v>
      </c>
      <c r="G136">
        <f t="shared" si="2"/>
        <v>58231.049939999997</v>
      </c>
      <c r="I136">
        <v>436.77</v>
      </c>
    </row>
    <row r="137" spans="4:9" x14ac:dyDescent="0.25">
      <c r="D137">
        <v>1961</v>
      </c>
      <c r="E137" t="s">
        <v>65</v>
      </c>
      <c r="F137">
        <v>83.634</v>
      </c>
      <c r="G137">
        <f t="shared" si="2"/>
        <v>67252.949680000005</v>
      </c>
      <c r="I137">
        <v>504.44</v>
      </c>
    </row>
    <row r="138" spans="4:9" x14ac:dyDescent="0.25">
      <c r="D138">
        <v>1961</v>
      </c>
      <c r="E138" t="s">
        <v>65</v>
      </c>
      <c r="F138">
        <v>83.638999999999996</v>
      </c>
      <c r="G138">
        <f t="shared" si="2"/>
        <v>67288.946620000002</v>
      </c>
      <c r="I138">
        <v>504.71</v>
      </c>
    </row>
    <row r="139" spans="4:9" x14ac:dyDescent="0.25">
      <c r="D139">
        <v>1970</v>
      </c>
      <c r="E139" t="s">
        <v>121</v>
      </c>
      <c r="F139">
        <v>84.495000000000005</v>
      </c>
      <c r="G139">
        <f t="shared" ref="G139:G202" si="3">H139*133.322</f>
        <v>74806.840878000003</v>
      </c>
      <c r="H139">
        <v>561.09900000000005</v>
      </c>
    </row>
    <row r="140" spans="4:9" x14ac:dyDescent="0.25">
      <c r="D140">
        <v>1970</v>
      </c>
      <c r="E140" t="s">
        <v>121</v>
      </c>
      <c r="F140">
        <v>84.128</v>
      </c>
      <c r="G140">
        <f t="shared" si="3"/>
        <v>71801.496354000003</v>
      </c>
      <c r="H140">
        <v>538.55700000000002</v>
      </c>
    </row>
    <row r="141" spans="4:9" x14ac:dyDescent="0.25">
      <c r="D141">
        <v>1970</v>
      </c>
      <c r="E141" t="s">
        <v>121</v>
      </c>
      <c r="F141">
        <v>83.73</v>
      </c>
      <c r="G141">
        <f t="shared" si="3"/>
        <v>68523.50834</v>
      </c>
      <c r="H141">
        <v>513.97</v>
      </c>
    </row>
    <row r="142" spans="4:9" x14ac:dyDescent="0.25">
      <c r="D142">
        <v>1970</v>
      </c>
      <c r="E142" t="s">
        <v>121</v>
      </c>
      <c r="F142">
        <v>83.412000000000006</v>
      </c>
      <c r="G142">
        <f t="shared" si="3"/>
        <v>65627.354533999998</v>
      </c>
      <c r="H142">
        <v>492.24700000000001</v>
      </c>
    </row>
    <row r="143" spans="4:9" x14ac:dyDescent="0.25">
      <c r="D143">
        <v>1970</v>
      </c>
      <c r="E143" t="s">
        <v>121</v>
      </c>
      <c r="F143">
        <v>82.994</v>
      </c>
      <c r="G143">
        <f t="shared" si="3"/>
        <v>61930.602118000003</v>
      </c>
      <c r="H143">
        <v>464.51900000000001</v>
      </c>
    </row>
    <row r="144" spans="4:9" x14ac:dyDescent="0.25">
      <c r="D144">
        <v>1970</v>
      </c>
      <c r="E144" t="s">
        <v>121</v>
      </c>
      <c r="F144">
        <v>82.742000000000004</v>
      </c>
      <c r="G144">
        <f t="shared" si="3"/>
        <v>59766.919380000007</v>
      </c>
      <c r="H144">
        <v>448.29</v>
      </c>
    </row>
    <row r="145" spans="4:8" x14ac:dyDescent="0.25">
      <c r="D145">
        <v>1970</v>
      </c>
      <c r="E145" t="s">
        <v>121</v>
      </c>
      <c r="F145">
        <v>82.661000000000001</v>
      </c>
      <c r="G145">
        <f t="shared" si="3"/>
        <v>59070.578573999999</v>
      </c>
      <c r="H145">
        <v>443.06700000000001</v>
      </c>
    </row>
    <row r="146" spans="4:8" x14ac:dyDescent="0.25">
      <c r="D146">
        <v>1970</v>
      </c>
      <c r="E146" t="s">
        <v>121</v>
      </c>
      <c r="F146">
        <v>82.266000000000005</v>
      </c>
      <c r="G146">
        <f t="shared" si="3"/>
        <v>56003.639285999998</v>
      </c>
      <c r="H146">
        <v>420.06299999999999</v>
      </c>
    </row>
    <row r="147" spans="4:8" x14ac:dyDescent="0.25">
      <c r="D147">
        <v>1970</v>
      </c>
      <c r="E147" t="s">
        <v>121</v>
      </c>
      <c r="F147">
        <v>81.665999999999997</v>
      </c>
      <c r="G147">
        <f t="shared" si="3"/>
        <v>51449.093122000006</v>
      </c>
      <c r="H147">
        <v>385.90100000000001</v>
      </c>
    </row>
    <row r="148" spans="4:8" x14ac:dyDescent="0.25">
      <c r="D148">
        <v>1970</v>
      </c>
      <c r="E148" t="s">
        <v>121</v>
      </c>
      <c r="F148">
        <v>81.155000000000001</v>
      </c>
      <c r="G148">
        <f t="shared" si="3"/>
        <v>47783.804698</v>
      </c>
      <c r="H148">
        <v>358.40899999999999</v>
      </c>
    </row>
    <row r="149" spans="4:8" x14ac:dyDescent="0.25">
      <c r="D149">
        <v>1970</v>
      </c>
      <c r="E149" t="s">
        <v>121</v>
      </c>
      <c r="F149">
        <v>80.796999999999997</v>
      </c>
      <c r="G149">
        <f t="shared" si="3"/>
        <v>45349.878266000007</v>
      </c>
      <c r="H149">
        <v>340.15300000000002</v>
      </c>
    </row>
    <row r="150" spans="4:8" x14ac:dyDescent="0.25">
      <c r="D150">
        <v>1970</v>
      </c>
      <c r="E150" t="s">
        <v>121</v>
      </c>
      <c r="F150">
        <v>80.238</v>
      </c>
      <c r="G150">
        <f t="shared" si="3"/>
        <v>41753.783960000001</v>
      </c>
      <c r="H150">
        <v>313.18</v>
      </c>
    </row>
    <row r="151" spans="4:8" x14ac:dyDescent="0.25">
      <c r="D151">
        <v>1970</v>
      </c>
      <c r="E151" t="s">
        <v>121</v>
      </c>
      <c r="F151">
        <v>79.947000000000003</v>
      </c>
      <c r="G151">
        <f t="shared" si="3"/>
        <v>39976.468377999998</v>
      </c>
      <c r="H151">
        <v>299.84899999999999</v>
      </c>
    </row>
    <row r="152" spans="4:8" x14ac:dyDescent="0.25">
      <c r="D152">
        <v>1970</v>
      </c>
      <c r="E152" t="s">
        <v>121</v>
      </c>
      <c r="F152">
        <v>79.647000000000006</v>
      </c>
      <c r="G152">
        <f t="shared" si="3"/>
        <v>37978.771530000005</v>
      </c>
      <c r="H152">
        <v>284.86500000000001</v>
      </c>
    </row>
    <row r="153" spans="4:8" x14ac:dyDescent="0.25">
      <c r="D153">
        <v>1970</v>
      </c>
      <c r="E153" t="s">
        <v>121</v>
      </c>
      <c r="F153">
        <v>79.287000000000006</v>
      </c>
      <c r="G153">
        <f t="shared" si="3"/>
        <v>36186.923849999999</v>
      </c>
      <c r="H153">
        <v>271.42500000000001</v>
      </c>
    </row>
    <row r="154" spans="4:8" x14ac:dyDescent="0.25">
      <c r="D154">
        <v>1970</v>
      </c>
      <c r="E154" t="s">
        <v>121</v>
      </c>
      <c r="F154">
        <v>79.037999999999997</v>
      </c>
      <c r="G154">
        <f t="shared" si="3"/>
        <v>34895.300314000007</v>
      </c>
      <c r="H154">
        <v>261.73700000000002</v>
      </c>
    </row>
    <row r="155" spans="4:8" x14ac:dyDescent="0.25">
      <c r="D155">
        <v>1970</v>
      </c>
      <c r="E155" t="s">
        <v>121</v>
      </c>
      <c r="F155">
        <v>78.858000000000004</v>
      </c>
      <c r="G155">
        <f t="shared" si="3"/>
        <v>33896.051923999999</v>
      </c>
      <c r="H155">
        <v>254.24199999999999</v>
      </c>
    </row>
    <row r="156" spans="4:8" x14ac:dyDescent="0.25">
      <c r="D156">
        <v>1970</v>
      </c>
      <c r="E156" t="s">
        <v>121</v>
      </c>
      <c r="F156">
        <v>78.399000000000001</v>
      </c>
      <c r="G156">
        <f t="shared" si="3"/>
        <v>31565.050076000003</v>
      </c>
      <c r="H156">
        <v>236.75800000000001</v>
      </c>
    </row>
    <row r="157" spans="4:8" x14ac:dyDescent="0.25">
      <c r="D157">
        <v>1970</v>
      </c>
      <c r="E157" t="s">
        <v>121</v>
      </c>
      <c r="F157">
        <v>77.891999999999996</v>
      </c>
      <c r="G157">
        <f t="shared" si="3"/>
        <v>29153.921706000001</v>
      </c>
      <c r="H157">
        <v>218.673</v>
      </c>
    </row>
    <row r="158" spans="4:8" x14ac:dyDescent="0.25">
      <c r="D158">
        <v>1970</v>
      </c>
      <c r="E158" t="s">
        <v>121</v>
      </c>
      <c r="F158">
        <v>77.462999999999994</v>
      </c>
      <c r="G158">
        <f t="shared" si="3"/>
        <v>27257.6829</v>
      </c>
      <c r="H158">
        <v>204.45</v>
      </c>
    </row>
    <row r="159" spans="4:8" x14ac:dyDescent="0.25">
      <c r="D159">
        <v>1970</v>
      </c>
      <c r="E159" t="s">
        <v>121</v>
      </c>
      <c r="F159">
        <v>76.983999999999995</v>
      </c>
      <c r="G159">
        <f t="shared" si="3"/>
        <v>25237.587955999999</v>
      </c>
      <c r="H159">
        <v>189.298</v>
      </c>
    </row>
    <row r="160" spans="4:8" x14ac:dyDescent="0.25">
      <c r="D160">
        <v>1970</v>
      </c>
      <c r="E160" t="s">
        <v>121</v>
      </c>
      <c r="F160">
        <v>76.444000000000003</v>
      </c>
      <c r="G160">
        <f t="shared" si="3"/>
        <v>23131.500322</v>
      </c>
      <c r="H160">
        <v>173.501</v>
      </c>
    </row>
    <row r="161" spans="4:8" x14ac:dyDescent="0.25">
      <c r="D161">
        <v>1970</v>
      </c>
      <c r="E161" t="s">
        <v>121</v>
      </c>
      <c r="F161">
        <v>76.225999999999999</v>
      </c>
      <c r="G161">
        <f t="shared" si="3"/>
        <v>22332.501576000002</v>
      </c>
      <c r="H161">
        <v>167.50800000000001</v>
      </c>
    </row>
    <row r="162" spans="4:8" x14ac:dyDescent="0.25">
      <c r="D162">
        <v>1970</v>
      </c>
      <c r="E162" t="s">
        <v>121</v>
      </c>
      <c r="F162">
        <v>75.915999999999997</v>
      </c>
      <c r="G162">
        <f t="shared" si="3"/>
        <v>21213.796673999997</v>
      </c>
      <c r="H162">
        <v>159.11699999999999</v>
      </c>
    </row>
    <row r="163" spans="4:8" x14ac:dyDescent="0.25">
      <c r="D163">
        <v>1970</v>
      </c>
      <c r="E163" t="s">
        <v>121</v>
      </c>
      <c r="F163">
        <v>75.382999999999996</v>
      </c>
      <c r="G163">
        <f t="shared" si="3"/>
        <v>19408.483472</v>
      </c>
      <c r="H163">
        <v>145.57599999999999</v>
      </c>
    </row>
    <row r="164" spans="4:8" x14ac:dyDescent="0.25">
      <c r="D164">
        <v>1970</v>
      </c>
      <c r="E164" t="s">
        <v>121</v>
      </c>
      <c r="F164">
        <v>74.613</v>
      </c>
      <c r="G164">
        <f t="shared" si="3"/>
        <v>17126.810763999998</v>
      </c>
      <c r="H164">
        <v>128.46199999999999</v>
      </c>
    </row>
    <row r="165" spans="4:8" x14ac:dyDescent="0.25">
      <c r="D165">
        <v>1970</v>
      </c>
      <c r="E165" t="s">
        <v>121</v>
      </c>
      <c r="F165">
        <v>74.286000000000001</v>
      </c>
      <c r="G165">
        <f t="shared" si="3"/>
        <v>15881.583284</v>
      </c>
      <c r="H165">
        <v>119.122</v>
      </c>
    </row>
    <row r="166" spans="4:8" x14ac:dyDescent="0.25">
      <c r="D166">
        <v>1970</v>
      </c>
      <c r="E166" t="s">
        <v>121</v>
      </c>
      <c r="F166">
        <v>74</v>
      </c>
      <c r="G166">
        <f t="shared" si="3"/>
        <v>15223.772536</v>
      </c>
      <c r="H166">
        <v>114.188</v>
      </c>
    </row>
    <row r="167" spans="4:8" x14ac:dyDescent="0.25">
      <c r="D167">
        <v>1970</v>
      </c>
      <c r="E167" t="s">
        <v>121</v>
      </c>
      <c r="F167">
        <v>73.138000000000005</v>
      </c>
      <c r="G167">
        <f t="shared" si="3"/>
        <v>13072.222099999999</v>
      </c>
      <c r="H167">
        <v>98.05</v>
      </c>
    </row>
    <row r="168" spans="4:8" x14ac:dyDescent="0.25">
      <c r="D168">
        <v>1970</v>
      </c>
      <c r="E168" t="s">
        <v>121</v>
      </c>
      <c r="F168">
        <v>72.718999999999994</v>
      </c>
      <c r="G168">
        <f t="shared" si="3"/>
        <v>12125.235934</v>
      </c>
      <c r="H168">
        <v>90.947000000000003</v>
      </c>
    </row>
    <row r="169" spans="4:8" x14ac:dyDescent="0.25">
      <c r="D169">
        <v>1970</v>
      </c>
      <c r="E169" t="s">
        <v>121</v>
      </c>
      <c r="F169">
        <v>72.013000000000005</v>
      </c>
      <c r="G169">
        <f t="shared" si="3"/>
        <v>10662.026984</v>
      </c>
      <c r="H169">
        <v>79.971999999999994</v>
      </c>
    </row>
    <row r="170" spans="4:8" x14ac:dyDescent="0.25">
      <c r="D170">
        <v>1970</v>
      </c>
      <c r="E170" t="s">
        <v>121</v>
      </c>
      <c r="F170">
        <v>71.588999999999999</v>
      </c>
      <c r="G170">
        <f t="shared" si="3"/>
        <v>9852.4958000000006</v>
      </c>
      <c r="H170">
        <v>73.900000000000006</v>
      </c>
    </row>
    <row r="171" spans="4:8" x14ac:dyDescent="0.25">
      <c r="D171">
        <v>1970</v>
      </c>
      <c r="E171" t="s">
        <v>121</v>
      </c>
      <c r="F171">
        <v>71.191000000000003</v>
      </c>
      <c r="G171">
        <f t="shared" si="3"/>
        <v>9141.0896079999984</v>
      </c>
      <c r="H171">
        <v>68.563999999999993</v>
      </c>
    </row>
    <row r="172" spans="4:8" x14ac:dyDescent="0.25">
      <c r="D172">
        <v>1970</v>
      </c>
      <c r="E172" t="s">
        <v>121</v>
      </c>
      <c r="F172">
        <v>70.673000000000002</v>
      </c>
      <c r="G172">
        <f t="shared" si="3"/>
        <v>8281.2960300000013</v>
      </c>
      <c r="H172">
        <v>62.115000000000002</v>
      </c>
    </row>
    <row r="173" spans="4:8" x14ac:dyDescent="0.25">
      <c r="D173">
        <v>1970</v>
      </c>
      <c r="E173" t="s">
        <v>121</v>
      </c>
      <c r="F173">
        <v>70.286000000000001</v>
      </c>
      <c r="G173">
        <f t="shared" si="3"/>
        <v>7685.6133339999997</v>
      </c>
      <c r="H173">
        <v>57.646999999999998</v>
      </c>
    </row>
    <row r="174" spans="4:8" x14ac:dyDescent="0.25">
      <c r="D174">
        <v>1970</v>
      </c>
      <c r="E174" t="s">
        <v>121</v>
      </c>
      <c r="F174">
        <v>69.885999999999996</v>
      </c>
      <c r="G174">
        <f t="shared" si="3"/>
        <v>7111.2621579999995</v>
      </c>
      <c r="H174">
        <v>53.338999999999999</v>
      </c>
    </row>
    <row r="175" spans="4:8" x14ac:dyDescent="0.25">
      <c r="D175">
        <v>1970</v>
      </c>
      <c r="E175" t="s">
        <v>121</v>
      </c>
      <c r="F175">
        <v>69.867000000000004</v>
      </c>
      <c r="G175">
        <f t="shared" si="3"/>
        <v>7080.1981320000004</v>
      </c>
      <c r="H175">
        <v>53.106000000000002</v>
      </c>
    </row>
    <row r="176" spans="4:8" x14ac:dyDescent="0.25">
      <c r="D176">
        <v>1970</v>
      </c>
      <c r="E176" t="s">
        <v>121</v>
      </c>
      <c r="F176">
        <v>69.56</v>
      </c>
      <c r="G176">
        <f t="shared" si="3"/>
        <v>6664.5001359999997</v>
      </c>
      <c r="H176">
        <v>49.988</v>
      </c>
    </row>
    <row r="177" spans="4:8" x14ac:dyDescent="0.25">
      <c r="D177">
        <v>1970</v>
      </c>
      <c r="E177" t="s">
        <v>121</v>
      </c>
      <c r="F177">
        <v>69.218999999999994</v>
      </c>
      <c r="G177">
        <f t="shared" si="3"/>
        <v>6228.270552</v>
      </c>
      <c r="H177">
        <v>46.716000000000001</v>
      </c>
    </row>
    <row r="178" spans="4:8" x14ac:dyDescent="0.25">
      <c r="D178">
        <v>1970</v>
      </c>
      <c r="E178" t="s">
        <v>121</v>
      </c>
      <c r="F178">
        <v>68.643000000000001</v>
      </c>
      <c r="G178">
        <f t="shared" si="3"/>
        <v>5545.2619460000005</v>
      </c>
      <c r="H178">
        <v>41.593000000000004</v>
      </c>
    </row>
    <row r="179" spans="4:8" x14ac:dyDescent="0.25">
      <c r="D179">
        <v>1970</v>
      </c>
      <c r="E179" t="s">
        <v>121</v>
      </c>
      <c r="F179">
        <v>68.105999999999995</v>
      </c>
      <c r="G179">
        <f t="shared" si="3"/>
        <v>4965.7112120000002</v>
      </c>
      <c r="H179">
        <v>37.246000000000002</v>
      </c>
    </row>
    <row r="180" spans="4:8" x14ac:dyDescent="0.25">
      <c r="D180">
        <v>1970</v>
      </c>
      <c r="E180" t="s">
        <v>121</v>
      </c>
      <c r="F180">
        <v>67.992000000000004</v>
      </c>
      <c r="G180">
        <f t="shared" si="3"/>
        <v>4849.5877499999997</v>
      </c>
      <c r="H180">
        <v>36.375</v>
      </c>
    </row>
    <row r="181" spans="4:8" x14ac:dyDescent="0.25">
      <c r="D181">
        <v>1970</v>
      </c>
      <c r="E181" t="s">
        <v>121</v>
      </c>
      <c r="F181">
        <v>67.734999999999999</v>
      </c>
      <c r="G181">
        <f t="shared" si="3"/>
        <v>4596.5425939999996</v>
      </c>
      <c r="H181">
        <v>34.476999999999997</v>
      </c>
    </row>
    <row r="182" spans="4:8" x14ac:dyDescent="0.25">
      <c r="D182">
        <v>1970</v>
      </c>
      <c r="E182" t="s">
        <v>121</v>
      </c>
      <c r="F182">
        <v>67.397000000000006</v>
      </c>
      <c r="G182">
        <f t="shared" si="3"/>
        <v>4278.4363020000001</v>
      </c>
      <c r="H182">
        <v>32.091000000000001</v>
      </c>
    </row>
    <row r="183" spans="4:8" x14ac:dyDescent="0.25">
      <c r="D183">
        <v>1970</v>
      </c>
      <c r="E183" t="s">
        <v>121</v>
      </c>
      <c r="F183">
        <v>66.777000000000001</v>
      </c>
      <c r="G183">
        <f t="shared" si="3"/>
        <v>3746.881488</v>
      </c>
      <c r="H183">
        <v>28.103999999999999</v>
      </c>
    </row>
    <row r="184" spans="4:8" x14ac:dyDescent="0.25">
      <c r="D184">
        <v>1970</v>
      </c>
      <c r="E184" t="s">
        <v>121</v>
      </c>
      <c r="F184">
        <v>66.585999999999999</v>
      </c>
      <c r="G184">
        <f t="shared" si="3"/>
        <v>3595.2943740000001</v>
      </c>
      <c r="H184">
        <v>26.966999999999999</v>
      </c>
    </row>
    <row r="185" spans="4:8" x14ac:dyDescent="0.25">
      <c r="D185">
        <v>1970</v>
      </c>
      <c r="E185" t="s">
        <v>121</v>
      </c>
      <c r="F185">
        <v>66.177999999999997</v>
      </c>
      <c r="G185">
        <f t="shared" si="3"/>
        <v>3287.8538420000004</v>
      </c>
      <c r="H185">
        <v>24.661000000000001</v>
      </c>
    </row>
    <row r="186" spans="4:8" x14ac:dyDescent="0.25">
      <c r="D186">
        <v>1970</v>
      </c>
      <c r="E186" t="s">
        <v>121</v>
      </c>
      <c r="F186">
        <v>65.802000000000007</v>
      </c>
      <c r="G186">
        <f t="shared" si="3"/>
        <v>3026.809366</v>
      </c>
      <c r="H186">
        <v>22.702999999999999</v>
      </c>
    </row>
    <row r="187" spans="4:8" x14ac:dyDescent="0.25">
      <c r="D187">
        <v>1970</v>
      </c>
      <c r="E187" t="s">
        <v>121</v>
      </c>
      <c r="F187">
        <v>65.08</v>
      </c>
      <c r="G187">
        <f t="shared" si="3"/>
        <v>2573.647888</v>
      </c>
      <c r="H187">
        <v>19.303999999999998</v>
      </c>
    </row>
    <row r="188" spans="4:8" x14ac:dyDescent="0.25">
      <c r="D188">
        <v>1970</v>
      </c>
      <c r="E188" t="s">
        <v>121</v>
      </c>
      <c r="F188">
        <v>64.637</v>
      </c>
      <c r="G188">
        <f t="shared" si="3"/>
        <v>2324.6023920000002</v>
      </c>
      <c r="H188">
        <v>17.436</v>
      </c>
    </row>
    <row r="189" spans="4:8" x14ac:dyDescent="0.25">
      <c r="D189">
        <v>1970</v>
      </c>
      <c r="E189" t="s">
        <v>121</v>
      </c>
      <c r="F189">
        <v>64.311999999999998</v>
      </c>
      <c r="G189">
        <f t="shared" si="3"/>
        <v>2156.083384</v>
      </c>
      <c r="H189">
        <v>16.172000000000001</v>
      </c>
    </row>
    <row r="190" spans="4:8" x14ac:dyDescent="0.25">
      <c r="D190">
        <v>1970</v>
      </c>
      <c r="E190" t="s">
        <v>121</v>
      </c>
      <c r="F190">
        <v>63.753999999999998</v>
      </c>
      <c r="G190">
        <f t="shared" si="3"/>
        <v>1893.039078</v>
      </c>
      <c r="H190">
        <v>14.199</v>
      </c>
    </row>
    <row r="191" spans="4:8" x14ac:dyDescent="0.25">
      <c r="D191">
        <v>1970</v>
      </c>
      <c r="E191" t="s">
        <v>121</v>
      </c>
      <c r="F191">
        <v>63.555999999999997</v>
      </c>
      <c r="G191">
        <f t="shared" si="3"/>
        <v>1806.1131340000002</v>
      </c>
      <c r="H191">
        <v>13.547000000000001</v>
      </c>
    </row>
    <row r="192" spans="4:8" x14ac:dyDescent="0.25">
      <c r="D192">
        <v>1970</v>
      </c>
      <c r="E192" t="s">
        <v>121</v>
      </c>
      <c r="F192">
        <v>62.552</v>
      </c>
      <c r="G192">
        <f t="shared" si="3"/>
        <v>1418.012792</v>
      </c>
      <c r="H192">
        <v>10.635999999999999</v>
      </c>
    </row>
    <row r="193" spans="4:8" x14ac:dyDescent="0.25">
      <c r="D193">
        <v>1970</v>
      </c>
      <c r="E193" t="s">
        <v>121</v>
      </c>
      <c r="F193">
        <v>61.521000000000001</v>
      </c>
      <c r="G193">
        <f t="shared" si="3"/>
        <v>1084.1745040000001</v>
      </c>
      <c r="H193">
        <v>8.1319999999999997</v>
      </c>
    </row>
    <row r="194" spans="4:8" x14ac:dyDescent="0.25">
      <c r="D194">
        <v>1970</v>
      </c>
      <c r="E194" t="s">
        <v>121</v>
      </c>
      <c r="F194">
        <v>59.442999999999998</v>
      </c>
      <c r="G194">
        <f t="shared" si="3"/>
        <v>627.01336600000002</v>
      </c>
      <c r="H194">
        <v>4.7030000000000003</v>
      </c>
    </row>
    <row r="195" spans="4:8" x14ac:dyDescent="0.25">
      <c r="D195">
        <v>1970</v>
      </c>
      <c r="E195" t="s">
        <v>121</v>
      </c>
      <c r="F195">
        <v>58.808</v>
      </c>
      <c r="G195">
        <f t="shared" si="3"/>
        <v>531.02152599999999</v>
      </c>
      <c r="H195">
        <v>3.9830000000000001</v>
      </c>
    </row>
    <row r="196" spans="4:8" x14ac:dyDescent="0.25">
      <c r="D196">
        <v>1970</v>
      </c>
      <c r="E196" t="s">
        <v>121</v>
      </c>
      <c r="F196">
        <v>58.094999999999999</v>
      </c>
      <c r="G196">
        <f t="shared" si="3"/>
        <v>432.363246</v>
      </c>
      <c r="H196">
        <v>3.2429999999999999</v>
      </c>
    </row>
    <row r="197" spans="4:8" x14ac:dyDescent="0.25">
      <c r="D197">
        <v>1970</v>
      </c>
      <c r="E197" t="s">
        <v>121</v>
      </c>
      <c r="F197">
        <v>56.607999999999997</v>
      </c>
      <c r="G197">
        <f t="shared" si="3"/>
        <v>282.77596199999999</v>
      </c>
      <c r="H197">
        <v>2.121</v>
      </c>
    </row>
    <row r="198" spans="4:8" x14ac:dyDescent="0.25">
      <c r="D198">
        <v>1970</v>
      </c>
      <c r="E198" t="s">
        <v>121</v>
      </c>
      <c r="F198">
        <v>52.488</v>
      </c>
      <c r="G198">
        <f t="shared" si="3"/>
        <v>80.126521999999994</v>
      </c>
      <c r="H198">
        <v>0.60099999999999998</v>
      </c>
    </row>
    <row r="199" spans="4:8" x14ac:dyDescent="0.25">
      <c r="D199">
        <v>1970</v>
      </c>
      <c r="E199" t="s">
        <v>121</v>
      </c>
      <c r="F199">
        <v>50.018000000000001</v>
      </c>
      <c r="G199">
        <f t="shared" si="3"/>
        <v>27.197687999999999</v>
      </c>
      <c r="H199">
        <v>0.20399999999999999</v>
      </c>
    </row>
    <row r="200" spans="4:8" x14ac:dyDescent="0.25">
      <c r="D200">
        <v>1970</v>
      </c>
      <c r="E200" t="s">
        <v>121</v>
      </c>
      <c r="F200">
        <v>47.844999999999999</v>
      </c>
      <c r="G200">
        <f t="shared" si="3"/>
        <v>8.9992350000000005</v>
      </c>
      <c r="H200">
        <v>6.7500000000000004E-2</v>
      </c>
    </row>
    <row r="201" spans="4:8" x14ac:dyDescent="0.25">
      <c r="D201">
        <v>1970</v>
      </c>
      <c r="E201" t="s">
        <v>121</v>
      </c>
      <c r="F201">
        <v>47.738999999999997</v>
      </c>
      <c r="G201">
        <f t="shared" si="3"/>
        <v>8.799252000000001</v>
      </c>
      <c r="H201">
        <v>6.6000000000000003E-2</v>
      </c>
    </row>
    <row r="202" spans="4:8" x14ac:dyDescent="0.25">
      <c r="D202">
        <v>1970</v>
      </c>
      <c r="E202" t="s">
        <v>121</v>
      </c>
      <c r="F202">
        <v>45.929000000000002</v>
      </c>
      <c r="G202">
        <f t="shared" si="3"/>
        <v>3.4930364000000003</v>
      </c>
      <c r="H202">
        <v>2.6200000000000001E-2</v>
      </c>
    </row>
    <row r="203" spans="4:8" x14ac:dyDescent="0.25">
      <c r="D203">
        <v>1970</v>
      </c>
      <c r="E203" t="s">
        <v>121</v>
      </c>
      <c r="F203">
        <v>45.491999999999997</v>
      </c>
      <c r="G203">
        <f t="shared" ref="G203:G257" si="4">H203*133.322</f>
        <v>2.9064196</v>
      </c>
      <c r="H203">
        <v>2.18E-2</v>
      </c>
    </row>
    <row r="204" spans="4:8" x14ac:dyDescent="0.25">
      <c r="D204">
        <v>1970</v>
      </c>
      <c r="E204" t="s">
        <v>121</v>
      </c>
      <c r="F204">
        <v>44.807000000000002</v>
      </c>
      <c r="G204">
        <f t="shared" si="4"/>
        <v>2.1064876000000003</v>
      </c>
      <c r="H204">
        <v>1.5800000000000002E-2</v>
      </c>
    </row>
    <row r="205" spans="4:8" x14ac:dyDescent="0.25">
      <c r="D205">
        <v>1970</v>
      </c>
      <c r="E205" t="s">
        <v>121</v>
      </c>
      <c r="F205">
        <v>44.015000000000001</v>
      </c>
      <c r="G205">
        <f t="shared" si="4"/>
        <v>1.4398776000000002</v>
      </c>
      <c r="H205">
        <v>1.0800000000000001E-2</v>
      </c>
    </row>
    <row r="206" spans="4:8" x14ac:dyDescent="0.25">
      <c r="D206">
        <v>1970</v>
      </c>
      <c r="E206" t="s">
        <v>121</v>
      </c>
      <c r="F206">
        <v>43.16</v>
      </c>
      <c r="G206">
        <f t="shared" si="4"/>
        <v>0.999915</v>
      </c>
      <c r="H206">
        <f>7.5*10^-3</f>
        <v>7.4999999999999997E-3</v>
      </c>
    </row>
    <row r="207" spans="4:8" x14ac:dyDescent="0.25">
      <c r="D207">
        <v>1970</v>
      </c>
      <c r="E207" t="s">
        <v>121</v>
      </c>
      <c r="F207">
        <v>42.768999999999998</v>
      </c>
      <c r="G207">
        <f t="shared" si="4"/>
        <v>0.79993200000000009</v>
      </c>
      <c r="H207">
        <f>6*10^-3</f>
        <v>6.0000000000000001E-3</v>
      </c>
    </row>
    <row r="208" spans="4:8" x14ac:dyDescent="0.25">
      <c r="D208">
        <v>1970</v>
      </c>
      <c r="E208" t="s">
        <v>121</v>
      </c>
      <c r="F208">
        <v>41.871000000000002</v>
      </c>
      <c r="G208">
        <f t="shared" si="4"/>
        <v>0.50662360000000006</v>
      </c>
      <c r="H208">
        <f>3.8*10^-3</f>
        <v>3.8E-3</v>
      </c>
    </row>
    <row r="209" spans="4:10" x14ac:dyDescent="0.25">
      <c r="D209">
        <v>1970</v>
      </c>
      <c r="E209" t="s">
        <v>121</v>
      </c>
      <c r="F209">
        <v>38.707000000000001</v>
      </c>
      <c r="G209">
        <f t="shared" si="4"/>
        <v>0.10932404</v>
      </c>
      <c r="H209">
        <f>I209*J209</f>
        <v>8.1999999999999998E-4</v>
      </c>
      <c r="I209">
        <v>8.1999999999999993</v>
      </c>
      <c r="J209">
        <f>10^-4</f>
        <v>1E-4</v>
      </c>
    </row>
    <row r="210" spans="4:10" x14ac:dyDescent="0.25">
      <c r="D210">
        <v>1970</v>
      </c>
      <c r="E210" t="s">
        <v>121</v>
      </c>
      <c r="F210">
        <v>36.802999999999997</v>
      </c>
      <c r="G210">
        <f t="shared" si="4"/>
        <v>2.9330840000000004E-2</v>
      </c>
      <c r="H210">
        <f t="shared" ref="H210:H219" si="5">I210*J210</f>
        <v>2.2000000000000003E-4</v>
      </c>
      <c r="I210">
        <v>2.2000000000000002</v>
      </c>
      <c r="J210">
        <f>10^-4</f>
        <v>1E-4</v>
      </c>
    </row>
    <row r="211" spans="4:10" x14ac:dyDescent="0.25">
      <c r="D211">
        <v>1970</v>
      </c>
      <c r="E211" t="s">
        <v>121</v>
      </c>
      <c r="F211">
        <v>34.976999999999997</v>
      </c>
      <c r="G211">
        <f t="shared" si="4"/>
        <v>9.332540000000002E-3</v>
      </c>
      <c r="H211">
        <f t="shared" si="5"/>
        <v>7.0000000000000007E-5</v>
      </c>
      <c r="I211">
        <v>7</v>
      </c>
      <c r="J211">
        <f>0.00001</f>
        <v>1.0000000000000001E-5</v>
      </c>
    </row>
    <row r="212" spans="4:10" x14ac:dyDescent="0.25">
      <c r="D212">
        <v>1970</v>
      </c>
      <c r="E212" t="s">
        <v>121</v>
      </c>
      <c r="F212">
        <v>33.93</v>
      </c>
      <c r="G212">
        <f t="shared" si="4"/>
        <v>4.5329480000000002E-3</v>
      </c>
      <c r="H212">
        <f t="shared" si="5"/>
        <v>3.4E-5</v>
      </c>
      <c r="I212">
        <v>3.4</v>
      </c>
      <c r="J212">
        <f>0.00001</f>
        <v>1.0000000000000001E-5</v>
      </c>
    </row>
    <row r="213" spans="4:10" x14ac:dyDescent="0.25">
      <c r="D213">
        <v>1970</v>
      </c>
      <c r="E213" t="s">
        <v>121</v>
      </c>
      <c r="F213">
        <v>32.146000000000001</v>
      </c>
      <c r="G213">
        <f t="shared" si="4"/>
        <v>1.9998300000000002E-3</v>
      </c>
      <c r="H213">
        <f t="shared" si="5"/>
        <v>1.5000000000000002E-5</v>
      </c>
      <c r="I213">
        <v>1.5</v>
      </c>
      <c r="J213">
        <f>0.00001</f>
        <v>1.0000000000000001E-5</v>
      </c>
    </row>
    <row r="214" spans="4:10" x14ac:dyDescent="0.25">
      <c r="D214">
        <v>1970</v>
      </c>
      <c r="E214" t="s">
        <v>121</v>
      </c>
      <c r="F214">
        <v>30.4</v>
      </c>
      <c r="G214">
        <f t="shared" si="4"/>
        <v>1.1599014E-3</v>
      </c>
      <c r="H214">
        <f t="shared" si="5"/>
        <v>8.6999999999999997E-6</v>
      </c>
      <c r="I214">
        <v>8.6999999999999993</v>
      </c>
      <c r="J214" s="4">
        <v>9.9999999999999995E-7</v>
      </c>
    </row>
    <row r="215" spans="4:10" x14ac:dyDescent="0.25">
      <c r="D215">
        <v>1970</v>
      </c>
      <c r="E215" t="s">
        <v>121</v>
      </c>
      <c r="F215">
        <v>29.099</v>
      </c>
      <c r="G215">
        <f t="shared" si="4"/>
        <v>6.6660999999999999E-4</v>
      </c>
      <c r="H215">
        <f t="shared" si="5"/>
        <v>4.9999999999999996E-6</v>
      </c>
      <c r="I215">
        <v>5</v>
      </c>
      <c r="J215" s="4">
        <v>9.9999999999999995E-7</v>
      </c>
    </row>
    <row r="216" spans="4:10" x14ac:dyDescent="0.25">
      <c r="D216">
        <v>1970</v>
      </c>
      <c r="E216" t="s">
        <v>121</v>
      </c>
      <c r="F216">
        <v>27.600999999999999</v>
      </c>
      <c r="G216">
        <f t="shared" si="4"/>
        <v>4.66627E-4</v>
      </c>
      <c r="H216">
        <f t="shared" si="5"/>
        <v>3.4999999999999999E-6</v>
      </c>
      <c r="I216">
        <v>3.5</v>
      </c>
      <c r="J216" s="4">
        <v>9.9999999999999995E-7</v>
      </c>
    </row>
    <row r="217" spans="4:10" x14ac:dyDescent="0.25">
      <c r="D217">
        <v>1970</v>
      </c>
      <c r="E217" t="s">
        <v>121</v>
      </c>
      <c r="F217">
        <v>27.524999999999999</v>
      </c>
      <c r="G217">
        <f t="shared" si="4"/>
        <v>4.5329479999999998E-4</v>
      </c>
      <c r="H217">
        <f t="shared" si="5"/>
        <v>3.3999999999999996E-6</v>
      </c>
      <c r="I217">
        <v>3.4</v>
      </c>
      <c r="J217" s="4">
        <v>9.9999999999999995E-7</v>
      </c>
    </row>
    <row r="218" spans="4:10" x14ac:dyDescent="0.25">
      <c r="D218">
        <v>1970</v>
      </c>
      <c r="E218" t="s">
        <v>121</v>
      </c>
      <c r="F218">
        <v>26.065000000000001</v>
      </c>
      <c r="G218">
        <f t="shared" si="4"/>
        <v>3.599694E-4</v>
      </c>
      <c r="H218">
        <f t="shared" si="5"/>
        <v>2.7E-6</v>
      </c>
      <c r="I218">
        <v>2.7</v>
      </c>
      <c r="J218" s="4">
        <v>9.9999999999999995E-7</v>
      </c>
    </row>
    <row r="219" spans="4:10" x14ac:dyDescent="0.25">
      <c r="D219">
        <v>1970</v>
      </c>
      <c r="E219" t="s">
        <v>121</v>
      </c>
      <c r="F219">
        <v>25.506</v>
      </c>
      <c r="G219">
        <f t="shared" si="4"/>
        <v>3.0664059999999994E-4</v>
      </c>
      <c r="H219">
        <f t="shared" si="5"/>
        <v>2.2999999999999996E-6</v>
      </c>
      <c r="I219">
        <v>2.2999999999999998</v>
      </c>
      <c r="J219" s="4">
        <v>9.9999999999999995E-7</v>
      </c>
    </row>
    <row r="220" spans="4:10" x14ac:dyDescent="0.25">
      <c r="D220">
        <v>1961</v>
      </c>
      <c r="E220" t="s">
        <v>122</v>
      </c>
      <c r="F220">
        <v>71.849999999999994</v>
      </c>
      <c r="G220">
        <f t="shared" ref="G220:G244" si="6">133.322*I220</f>
        <v>10185.800800000001</v>
      </c>
      <c r="I220">
        <v>76.400000000000006</v>
      </c>
    </row>
    <row r="221" spans="4:10" x14ac:dyDescent="0.25">
      <c r="D221">
        <v>1961</v>
      </c>
      <c r="E221" t="s">
        <v>122</v>
      </c>
      <c r="F221">
        <v>71.95</v>
      </c>
      <c r="G221">
        <f t="shared" si="6"/>
        <v>10399.116</v>
      </c>
      <c r="I221">
        <v>78</v>
      </c>
    </row>
    <row r="222" spans="4:10" x14ac:dyDescent="0.25">
      <c r="D222">
        <v>1961</v>
      </c>
      <c r="E222" t="s">
        <v>122</v>
      </c>
      <c r="F222">
        <v>71.95</v>
      </c>
      <c r="G222">
        <f t="shared" si="6"/>
        <v>10479.109199999999</v>
      </c>
      <c r="I222">
        <v>78.599999999999994</v>
      </c>
    </row>
    <row r="223" spans="4:10" x14ac:dyDescent="0.25">
      <c r="D223">
        <v>1961</v>
      </c>
      <c r="E223" t="s">
        <v>122</v>
      </c>
      <c r="F223">
        <v>72.099999999999994</v>
      </c>
      <c r="G223">
        <f t="shared" si="6"/>
        <v>10665.76</v>
      </c>
      <c r="I223">
        <v>80</v>
      </c>
    </row>
    <row r="224" spans="4:10" x14ac:dyDescent="0.25">
      <c r="D224">
        <v>1961</v>
      </c>
      <c r="E224" t="s">
        <v>122</v>
      </c>
      <c r="F224">
        <v>72.099999999999994</v>
      </c>
      <c r="G224">
        <f t="shared" si="6"/>
        <v>10705.756600000001</v>
      </c>
      <c r="I224">
        <v>80.3</v>
      </c>
    </row>
    <row r="225" spans="4:9" x14ac:dyDescent="0.25">
      <c r="D225">
        <v>1961</v>
      </c>
      <c r="E225" t="s">
        <v>122</v>
      </c>
      <c r="F225">
        <v>72.099999999999994</v>
      </c>
      <c r="G225">
        <f t="shared" si="6"/>
        <v>10705.756600000001</v>
      </c>
      <c r="I225">
        <v>80.3</v>
      </c>
    </row>
    <row r="226" spans="4:9" x14ac:dyDescent="0.25">
      <c r="D226">
        <v>1961</v>
      </c>
      <c r="E226" t="s">
        <v>122</v>
      </c>
      <c r="F226">
        <v>73.349999999999994</v>
      </c>
      <c r="G226">
        <f t="shared" si="6"/>
        <v>14385.443800000001</v>
      </c>
      <c r="I226">
        <v>107.9</v>
      </c>
    </row>
    <row r="227" spans="4:9" x14ac:dyDescent="0.25">
      <c r="D227">
        <v>1961</v>
      </c>
      <c r="E227" t="s">
        <v>122</v>
      </c>
      <c r="F227">
        <v>73.75</v>
      </c>
      <c r="G227">
        <f t="shared" si="6"/>
        <v>14452.104800000001</v>
      </c>
      <c r="I227">
        <v>108.4</v>
      </c>
    </row>
    <row r="228" spans="4:9" x14ac:dyDescent="0.25">
      <c r="D228">
        <v>1961</v>
      </c>
      <c r="E228" t="s">
        <v>122</v>
      </c>
      <c r="F228">
        <v>75.400000000000006</v>
      </c>
      <c r="G228">
        <f t="shared" si="6"/>
        <v>18971.720600000001</v>
      </c>
      <c r="I228">
        <v>142.30000000000001</v>
      </c>
    </row>
    <row r="229" spans="4:9" x14ac:dyDescent="0.25">
      <c r="D229">
        <v>1961</v>
      </c>
      <c r="E229" t="s">
        <v>122</v>
      </c>
      <c r="F229">
        <v>75.25</v>
      </c>
      <c r="G229">
        <f t="shared" si="6"/>
        <v>18611.751199999999</v>
      </c>
      <c r="I229">
        <v>139.6</v>
      </c>
    </row>
    <row r="230" spans="4:9" x14ac:dyDescent="0.25">
      <c r="D230">
        <v>1961</v>
      </c>
      <c r="E230" t="s">
        <v>122</v>
      </c>
      <c r="F230">
        <v>75.3</v>
      </c>
      <c r="G230">
        <f t="shared" si="6"/>
        <v>18665.080000000002</v>
      </c>
      <c r="I230">
        <v>140</v>
      </c>
    </row>
    <row r="231" spans="4:9" x14ac:dyDescent="0.25">
      <c r="D231">
        <v>1961</v>
      </c>
      <c r="E231" t="s">
        <v>122</v>
      </c>
      <c r="F231">
        <v>77.3</v>
      </c>
      <c r="G231">
        <f t="shared" si="6"/>
        <v>26037.786600000003</v>
      </c>
      <c r="I231">
        <v>195.3</v>
      </c>
    </row>
    <row r="232" spans="4:9" x14ac:dyDescent="0.25">
      <c r="D232">
        <v>1961</v>
      </c>
      <c r="E232" t="s">
        <v>122</v>
      </c>
      <c r="F232">
        <v>77.349999999999994</v>
      </c>
      <c r="G232">
        <f t="shared" si="6"/>
        <v>26157.776399999999</v>
      </c>
      <c r="I232">
        <v>196.2</v>
      </c>
    </row>
    <row r="233" spans="4:9" x14ac:dyDescent="0.25">
      <c r="D233">
        <v>1961</v>
      </c>
      <c r="E233" t="s">
        <v>122</v>
      </c>
      <c r="F233">
        <v>81.599999999999994</v>
      </c>
      <c r="G233">
        <f t="shared" si="6"/>
        <v>49195.817999999999</v>
      </c>
      <c r="I233">
        <v>369</v>
      </c>
    </row>
    <row r="234" spans="4:9" x14ac:dyDescent="0.25">
      <c r="D234">
        <v>1961</v>
      </c>
      <c r="E234" t="s">
        <v>122</v>
      </c>
      <c r="F234">
        <v>81.650000000000006</v>
      </c>
      <c r="G234">
        <f t="shared" si="6"/>
        <v>49729.106</v>
      </c>
      <c r="I234">
        <v>373</v>
      </c>
    </row>
    <row r="235" spans="4:9" x14ac:dyDescent="0.25">
      <c r="D235">
        <v>1961</v>
      </c>
      <c r="E235" t="s">
        <v>122</v>
      </c>
      <c r="F235">
        <v>81.7</v>
      </c>
      <c r="G235">
        <f t="shared" si="6"/>
        <v>50262.394</v>
      </c>
      <c r="I235">
        <v>377</v>
      </c>
    </row>
    <row r="236" spans="4:9" x14ac:dyDescent="0.25">
      <c r="D236">
        <v>1961</v>
      </c>
      <c r="E236" t="s">
        <v>122</v>
      </c>
      <c r="F236">
        <v>83.5</v>
      </c>
      <c r="G236">
        <f t="shared" si="6"/>
        <v>64394.525999999998</v>
      </c>
      <c r="I236">
        <v>483</v>
      </c>
    </row>
    <row r="237" spans="4:9" x14ac:dyDescent="0.25">
      <c r="D237">
        <v>1961</v>
      </c>
      <c r="E237" t="s">
        <v>122</v>
      </c>
      <c r="F237">
        <v>83.7</v>
      </c>
      <c r="G237">
        <f t="shared" si="6"/>
        <v>66394.356</v>
      </c>
      <c r="I237">
        <v>498</v>
      </c>
    </row>
    <row r="238" spans="4:9" x14ac:dyDescent="0.25">
      <c r="D238">
        <v>1961</v>
      </c>
      <c r="E238" t="s">
        <v>122</v>
      </c>
      <c r="F238">
        <v>83.75</v>
      </c>
      <c r="G238">
        <f t="shared" si="6"/>
        <v>66394.356</v>
      </c>
      <c r="I238">
        <v>498</v>
      </c>
    </row>
    <row r="239" spans="4:9" x14ac:dyDescent="0.25">
      <c r="D239">
        <v>1961</v>
      </c>
      <c r="E239" t="s">
        <v>122</v>
      </c>
      <c r="F239">
        <v>83.65</v>
      </c>
      <c r="G239">
        <f t="shared" si="6"/>
        <v>65594.423999999999</v>
      </c>
      <c r="I239">
        <v>492</v>
      </c>
    </row>
    <row r="240" spans="4:9" x14ac:dyDescent="0.25">
      <c r="D240">
        <v>1961</v>
      </c>
      <c r="E240" t="s">
        <v>122</v>
      </c>
      <c r="F240">
        <v>81.599999999999994</v>
      </c>
      <c r="G240">
        <f t="shared" si="6"/>
        <v>49595.784</v>
      </c>
      <c r="I240">
        <v>372</v>
      </c>
    </row>
    <row r="241" spans="4:9" x14ac:dyDescent="0.25">
      <c r="D241">
        <v>1961</v>
      </c>
      <c r="E241" t="s">
        <v>122</v>
      </c>
      <c r="F241">
        <v>77.45</v>
      </c>
      <c r="G241">
        <f t="shared" si="6"/>
        <v>26597.739000000001</v>
      </c>
      <c r="I241">
        <v>199.5</v>
      </c>
    </row>
    <row r="242" spans="4:9" x14ac:dyDescent="0.25">
      <c r="D242">
        <v>1961</v>
      </c>
      <c r="E242" t="s">
        <v>122</v>
      </c>
      <c r="F242">
        <v>71.8</v>
      </c>
      <c r="G242">
        <f t="shared" si="6"/>
        <v>10105.8076</v>
      </c>
      <c r="I242">
        <v>75.8</v>
      </c>
    </row>
    <row r="243" spans="4:9" x14ac:dyDescent="0.25">
      <c r="D243">
        <v>1961</v>
      </c>
      <c r="E243" t="s">
        <v>122</v>
      </c>
      <c r="F243">
        <v>77.400000000000006</v>
      </c>
      <c r="G243">
        <f t="shared" si="6"/>
        <v>26397.756000000001</v>
      </c>
      <c r="I243">
        <v>198</v>
      </c>
    </row>
    <row r="244" spans="4:9" x14ac:dyDescent="0.25">
      <c r="D244">
        <v>1961</v>
      </c>
      <c r="E244" t="s">
        <v>122</v>
      </c>
      <c r="F244">
        <v>77.400000000000006</v>
      </c>
      <c r="G244">
        <f t="shared" si="6"/>
        <v>26344.427199999998</v>
      </c>
      <c r="I244">
        <v>197.6</v>
      </c>
    </row>
    <row r="245" spans="4:9" x14ac:dyDescent="0.25">
      <c r="D245">
        <v>1972</v>
      </c>
      <c r="E245" t="s">
        <v>123</v>
      </c>
      <c r="F245">
        <v>90.9</v>
      </c>
      <c r="G245">
        <f t="shared" si="4"/>
        <v>147387.47099999999</v>
      </c>
      <c r="H245">
        <v>1105.5</v>
      </c>
    </row>
    <row r="246" spans="4:9" x14ac:dyDescent="0.25">
      <c r="D246">
        <v>1972</v>
      </c>
      <c r="E246" t="s">
        <v>123</v>
      </c>
      <c r="F246">
        <v>90.45</v>
      </c>
      <c r="G246">
        <f t="shared" si="4"/>
        <v>141054.67600000001</v>
      </c>
      <c r="H246">
        <v>1058</v>
      </c>
    </row>
    <row r="247" spans="4:9" x14ac:dyDescent="0.25">
      <c r="D247">
        <v>1972</v>
      </c>
      <c r="E247" t="s">
        <v>123</v>
      </c>
      <c r="F247">
        <v>89.5</v>
      </c>
      <c r="G247">
        <f t="shared" si="4"/>
        <v>127322.51000000001</v>
      </c>
      <c r="H247">
        <v>955</v>
      </c>
    </row>
    <row r="248" spans="4:9" x14ac:dyDescent="0.25">
      <c r="D248">
        <v>1972</v>
      </c>
      <c r="E248" t="s">
        <v>123</v>
      </c>
      <c r="F248">
        <v>88.95</v>
      </c>
      <c r="G248">
        <f t="shared" si="4"/>
        <v>121456.342</v>
      </c>
      <c r="H248">
        <v>911</v>
      </c>
    </row>
    <row r="249" spans="4:9" x14ac:dyDescent="0.25">
      <c r="D249">
        <v>1972</v>
      </c>
      <c r="E249" t="s">
        <v>123</v>
      </c>
      <c r="F249">
        <v>88.25</v>
      </c>
      <c r="G249">
        <f t="shared" si="4"/>
        <v>111057.226</v>
      </c>
      <c r="H249">
        <v>833</v>
      </c>
    </row>
    <row r="250" spans="4:9" x14ac:dyDescent="0.25">
      <c r="D250">
        <v>1972</v>
      </c>
      <c r="E250" t="s">
        <v>123</v>
      </c>
      <c r="F250">
        <v>87.25</v>
      </c>
      <c r="G250">
        <f t="shared" si="4"/>
        <v>100524.788</v>
      </c>
      <c r="H250">
        <v>754</v>
      </c>
    </row>
    <row r="251" spans="4:9" x14ac:dyDescent="0.25">
      <c r="D251">
        <v>1972</v>
      </c>
      <c r="E251" t="s">
        <v>123</v>
      </c>
      <c r="F251">
        <v>86.15</v>
      </c>
      <c r="G251">
        <f t="shared" si="4"/>
        <v>89525.722999999998</v>
      </c>
      <c r="H251">
        <v>671.5</v>
      </c>
    </row>
    <row r="252" spans="4:9" x14ac:dyDescent="0.25">
      <c r="D252">
        <v>1972</v>
      </c>
      <c r="E252" t="s">
        <v>123</v>
      </c>
      <c r="F252">
        <v>84.7</v>
      </c>
      <c r="G252">
        <f t="shared" si="4"/>
        <v>75993.540000000008</v>
      </c>
      <c r="H252">
        <v>570</v>
      </c>
    </row>
    <row r="253" spans="4:9" x14ac:dyDescent="0.25">
      <c r="D253">
        <v>1972</v>
      </c>
      <c r="E253" t="s">
        <v>123</v>
      </c>
      <c r="F253">
        <v>84.3</v>
      </c>
      <c r="G253">
        <f t="shared" si="4"/>
        <v>72927.134000000005</v>
      </c>
      <c r="H253">
        <v>547</v>
      </c>
    </row>
    <row r="254" spans="4:9" x14ac:dyDescent="0.25">
      <c r="D254">
        <v>1972</v>
      </c>
      <c r="E254" t="s">
        <v>123</v>
      </c>
      <c r="F254">
        <v>83.3</v>
      </c>
      <c r="G254">
        <f t="shared" si="4"/>
        <v>64327.864999999998</v>
      </c>
      <c r="H254">
        <v>482.5</v>
      </c>
    </row>
    <row r="255" spans="4:9" x14ac:dyDescent="0.25">
      <c r="D255">
        <v>1972</v>
      </c>
      <c r="E255" t="s">
        <v>123</v>
      </c>
      <c r="F255">
        <v>82.55</v>
      </c>
      <c r="G255">
        <f t="shared" si="4"/>
        <v>57728.425999999999</v>
      </c>
      <c r="H255">
        <v>433</v>
      </c>
    </row>
    <row r="256" spans="4:9" x14ac:dyDescent="0.25">
      <c r="D256">
        <v>1972</v>
      </c>
      <c r="E256" t="s">
        <v>123</v>
      </c>
      <c r="F256">
        <v>81.7</v>
      </c>
      <c r="G256">
        <f t="shared" si="4"/>
        <v>51328.97</v>
      </c>
      <c r="H256">
        <v>385</v>
      </c>
    </row>
    <row r="257" spans="4:9" x14ac:dyDescent="0.25">
      <c r="D257">
        <v>1972</v>
      </c>
      <c r="E257" t="s">
        <v>123</v>
      </c>
      <c r="F257">
        <v>80.8</v>
      </c>
      <c r="G257">
        <f t="shared" si="4"/>
        <v>44929.514000000003</v>
      </c>
      <c r="H257">
        <v>337</v>
      </c>
    </row>
    <row r="258" spans="4:9" x14ac:dyDescent="0.25">
      <c r="D258">
        <v>1970</v>
      </c>
      <c r="E258" t="s">
        <v>124</v>
      </c>
      <c r="F258">
        <v>62.817</v>
      </c>
      <c r="G258">
        <f t="shared" ref="G258:G321" si="7">133.322*I258</f>
        <v>1587.86502</v>
      </c>
      <c r="I258">
        <v>11.91</v>
      </c>
    </row>
    <row r="259" spans="4:9" x14ac:dyDescent="0.25">
      <c r="D259">
        <v>1970</v>
      </c>
      <c r="E259" t="s">
        <v>124</v>
      </c>
      <c r="F259">
        <v>63.392000000000003</v>
      </c>
      <c r="G259">
        <f t="shared" si="7"/>
        <v>1799.847</v>
      </c>
      <c r="I259">
        <v>13.5</v>
      </c>
    </row>
    <row r="260" spans="4:9" x14ac:dyDescent="0.25">
      <c r="D260">
        <v>1970</v>
      </c>
      <c r="E260" t="s">
        <v>124</v>
      </c>
      <c r="F260">
        <v>63.414000000000001</v>
      </c>
      <c r="G260">
        <f t="shared" si="7"/>
        <v>1809.1795400000001</v>
      </c>
      <c r="I260">
        <v>13.57</v>
      </c>
    </row>
    <row r="261" spans="4:9" x14ac:dyDescent="0.25">
      <c r="D261">
        <v>1970</v>
      </c>
      <c r="E261" t="s">
        <v>124</v>
      </c>
      <c r="F261">
        <v>63.448</v>
      </c>
      <c r="G261">
        <f t="shared" si="7"/>
        <v>1822.5117399999999</v>
      </c>
      <c r="I261">
        <v>13.67</v>
      </c>
    </row>
    <row r="262" spans="4:9" x14ac:dyDescent="0.25">
      <c r="D262">
        <v>1970</v>
      </c>
      <c r="E262" t="s">
        <v>124</v>
      </c>
      <c r="F262">
        <v>63.628999999999998</v>
      </c>
      <c r="G262">
        <f t="shared" si="7"/>
        <v>1895.8388400000001</v>
      </c>
      <c r="I262">
        <v>14.22</v>
      </c>
    </row>
    <row r="263" spans="4:9" x14ac:dyDescent="0.25">
      <c r="D263">
        <v>1970</v>
      </c>
      <c r="E263" t="s">
        <v>124</v>
      </c>
      <c r="F263">
        <v>63.845999999999997</v>
      </c>
      <c r="G263">
        <f t="shared" si="7"/>
        <v>1989.1642400000001</v>
      </c>
      <c r="I263">
        <v>14.92</v>
      </c>
    </row>
    <row r="264" spans="4:9" x14ac:dyDescent="0.25">
      <c r="D264">
        <v>1970</v>
      </c>
      <c r="E264" t="s">
        <v>124</v>
      </c>
      <c r="F264">
        <v>64.215999999999994</v>
      </c>
      <c r="G264">
        <f t="shared" si="7"/>
        <v>2158.4831800000002</v>
      </c>
      <c r="I264">
        <v>16.190000000000001</v>
      </c>
    </row>
    <row r="265" spans="4:9" x14ac:dyDescent="0.25">
      <c r="D265">
        <v>1970</v>
      </c>
      <c r="E265" t="s">
        <v>124</v>
      </c>
      <c r="F265">
        <v>64.414000000000001</v>
      </c>
      <c r="G265">
        <f t="shared" si="7"/>
        <v>2254.4750199999999</v>
      </c>
      <c r="I265">
        <v>16.91</v>
      </c>
    </row>
    <row r="266" spans="4:9" x14ac:dyDescent="0.25">
      <c r="D266">
        <v>1970</v>
      </c>
      <c r="E266" t="s">
        <v>124</v>
      </c>
      <c r="F266">
        <v>64.524000000000001</v>
      </c>
      <c r="G266">
        <f t="shared" si="7"/>
        <v>2310.4702599999996</v>
      </c>
      <c r="I266">
        <v>17.329999999999998</v>
      </c>
    </row>
    <row r="267" spans="4:9" x14ac:dyDescent="0.25">
      <c r="D267">
        <v>1970</v>
      </c>
      <c r="E267" t="s">
        <v>124</v>
      </c>
      <c r="F267">
        <v>64.935000000000002</v>
      </c>
      <c r="G267">
        <f t="shared" si="7"/>
        <v>2529.11834</v>
      </c>
      <c r="I267">
        <v>18.97</v>
      </c>
    </row>
    <row r="268" spans="4:9" x14ac:dyDescent="0.25">
      <c r="D268">
        <v>1970</v>
      </c>
      <c r="E268" t="s">
        <v>124</v>
      </c>
      <c r="F268">
        <v>65.296000000000006</v>
      </c>
      <c r="G268">
        <f t="shared" si="7"/>
        <v>2737.1006600000001</v>
      </c>
      <c r="I268">
        <v>20.53</v>
      </c>
    </row>
    <row r="269" spans="4:9" x14ac:dyDescent="0.25">
      <c r="D269">
        <v>1970</v>
      </c>
      <c r="E269" t="s">
        <v>124</v>
      </c>
      <c r="F269">
        <v>65.623999999999995</v>
      </c>
      <c r="G269">
        <f t="shared" si="7"/>
        <v>2941.0833199999997</v>
      </c>
      <c r="I269">
        <v>22.06</v>
      </c>
    </row>
    <row r="270" spans="4:9" x14ac:dyDescent="0.25">
      <c r="D270">
        <v>1970</v>
      </c>
      <c r="E270" t="s">
        <v>124</v>
      </c>
      <c r="F270">
        <v>65.673000000000002</v>
      </c>
      <c r="G270">
        <f t="shared" si="7"/>
        <v>2973.0806000000002</v>
      </c>
      <c r="I270">
        <v>22.3</v>
      </c>
    </row>
    <row r="271" spans="4:9" x14ac:dyDescent="0.25">
      <c r="D271">
        <v>1970</v>
      </c>
      <c r="E271" t="s">
        <v>124</v>
      </c>
      <c r="F271">
        <v>65.730999999999995</v>
      </c>
      <c r="G271">
        <f t="shared" si="7"/>
        <v>3010.4107599999998</v>
      </c>
      <c r="I271">
        <v>22.58</v>
      </c>
    </row>
    <row r="272" spans="4:9" x14ac:dyDescent="0.25">
      <c r="D272">
        <v>1970</v>
      </c>
      <c r="E272" t="s">
        <v>124</v>
      </c>
      <c r="F272">
        <v>66.064999999999998</v>
      </c>
      <c r="G272">
        <f t="shared" si="7"/>
        <v>3237.05816</v>
      </c>
      <c r="I272">
        <v>24.28</v>
      </c>
    </row>
    <row r="273" spans="4:9" x14ac:dyDescent="0.25">
      <c r="D273">
        <v>1970</v>
      </c>
      <c r="E273" t="s">
        <v>124</v>
      </c>
      <c r="F273">
        <v>66.168999999999997</v>
      </c>
      <c r="G273">
        <f t="shared" si="7"/>
        <v>3310.38526</v>
      </c>
      <c r="I273">
        <v>24.83</v>
      </c>
    </row>
    <row r="274" spans="4:9" x14ac:dyDescent="0.25">
      <c r="D274">
        <v>1970</v>
      </c>
      <c r="E274" t="s">
        <v>124</v>
      </c>
      <c r="F274">
        <v>66.637</v>
      </c>
      <c r="G274">
        <f t="shared" si="7"/>
        <v>3661.0221200000001</v>
      </c>
      <c r="I274">
        <v>27.46</v>
      </c>
    </row>
    <row r="275" spans="4:9" x14ac:dyDescent="0.25">
      <c r="D275">
        <v>1970</v>
      </c>
      <c r="E275" t="s">
        <v>124</v>
      </c>
      <c r="F275">
        <v>66.694999999999993</v>
      </c>
      <c r="G275">
        <f t="shared" si="7"/>
        <v>3706.3516</v>
      </c>
      <c r="I275">
        <v>27.8</v>
      </c>
    </row>
    <row r="276" spans="4:9" x14ac:dyDescent="0.25">
      <c r="D276">
        <v>1970</v>
      </c>
      <c r="E276" t="s">
        <v>124</v>
      </c>
      <c r="F276">
        <v>66.805000000000007</v>
      </c>
      <c r="G276">
        <f t="shared" si="7"/>
        <v>3794.3441200000002</v>
      </c>
      <c r="I276">
        <v>28.46</v>
      </c>
    </row>
    <row r="277" spans="4:9" x14ac:dyDescent="0.25">
      <c r="D277">
        <v>1970</v>
      </c>
      <c r="E277" t="s">
        <v>124</v>
      </c>
      <c r="F277">
        <v>67.05</v>
      </c>
      <c r="G277">
        <f t="shared" si="7"/>
        <v>3996.9935600000003</v>
      </c>
      <c r="I277">
        <v>29.98</v>
      </c>
    </row>
    <row r="278" spans="4:9" x14ac:dyDescent="0.25">
      <c r="D278">
        <v>1970</v>
      </c>
      <c r="E278" t="s">
        <v>124</v>
      </c>
      <c r="F278">
        <v>67.174999999999997</v>
      </c>
      <c r="G278">
        <f t="shared" si="7"/>
        <v>4104.9843799999999</v>
      </c>
      <c r="I278">
        <v>30.79</v>
      </c>
    </row>
    <row r="279" spans="4:9" x14ac:dyDescent="0.25">
      <c r="D279">
        <v>1970</v>
      </c>
      <c r="E279" t="s">
        <v>124</v>
      </c>
      <c r="F279">
        <v>67.236000000000004</v>
      </c>
      <c r="G279">
        <f t="shared" si="7"/>
        <v>4156.9799599999997</v>
      </c>
      <c r="I279">
        <v>31.18</v>
      </c>
    </row>
    <row r="280" spans="4:9" x14ac:dyDescent="0.25">
      <c r="D280">
        <v>1970</v>
      </c>
      <c r="E280" t="s">
        <v>124</v>
      </c>
      <c r="F280">
        <v>67.801000000000002</v>
      </c>
      <c r="G280">
        <f t="shared" si="7"/>
        <v>4679.6022000000003</v>
      </c>
      <c r="I280">
        <v>35.1</v>
      </c>
    </row>
    <row r="281" spans="4:9" x14ac:dyDescent="0.25">
      <c r="D281">
        <v>1970</v>
      </c>
      <c r="E281" t="s">
        <v>124</v>
      </c>
      <c r="F281">
        <v>68.05</v>
      </c>
      <c r="G281">
        <f t="shared" si="7"/>
        <v>4927.5811199999998</v>
      </c>
      <c r="I281">
        <v>36.96</v>
      </c>
    </row>
    <row r="282" spans="4:9" x14ac:dyDescent="0.25">
      <c r="D282">
        <v>1970</v>
      </c>
      <c r="E282" t="s">
        <v>124</v>
      </c>
      <c r="F282">
        <v>68.090999999999994</v>
      </c>
      <c r="G282">
        <f t="shared" si="7"/>
        <v>4968.9109400000007</v>
      </c>
      <c r="I282">
        <v>37.270000000000003</v>
      </c>
    </row>
    <row r="283" spans="4:9" x14ac:dyDescent="0.25">
      <c r="D283">
        <v>1970</v>
      </c>
      <c r="E283" t="s">
        <v>124</v>
      </c>
      <c r="F283">
        <v>68.212999999999994</v>
      </c>
      <c r="G283">
        <f t="shared" si="7"/>
        <v>5096.9000599999999</v>
      </c>
      <c r="I283">
        <v>38.229999999999997</v>
      </c>
    </row>
    <row r="284" spans="4:9" x14ac:dyDescent="0.25">
      <c r="D284">
        <v>1970</v>
      </c>
      <c r="E284" t="s">
        <v>124</v>
      </c>
      <c r="F284">
        <v>68.287000000000006</v>
      </c>
      <c r="G284">
        <f t="shared" si="7"/>
        <v>5174.2268200000008</v>
      </c>
      <c r="I284">
        <v>38.81</v>
      </c>
    </row>
    <row r="285" spans="4:9" x14ac:dyDescent="0.25">
      <c r="D285">
        <v>1970</v>
      </c>
      <c r="E285" t="s">
        <v>124</v>
      </c>
      <c r="F285">
        <v>68.302999999999997</v>
      </c>
      <c r="G285">
        <f t="shared" si="7"/>
        <v>5191.5586800000001</v>
      </c>
      <c r="I285">
        <v>38.94</v>
      </c>
    </row>
    <row r="286" spans="4:9" x14ac:dyDescent="0.25">
      <c r="D286">
        <v>1970</v>
      </c>
      <c r="E286" t="s">
        <v>124</v>
      </c>
      <c r="F286">
        <v>68.563999999999993</v>
      </c>
      <c r="G286">
        <f t="shared" si="7"/>
        <v>5475.5345400000006</v>
      </c>
      <c r="I286">
        <v>41.07</v>
      </c>
    </row>
    <row r="287" spans="4:9" x14ac:dyDescent="0.25">
      <c r="D287">
        <v>1970</v>
      </c>
      <c r="E287" t="s">
        <v>124</v>
      </c>
      <c r="F287">
        <v>68.629000000000005</v>
      </c>
      <c r="G287">
        <f t="shared" si="7"/>
        <v>5548.8616400000001</v>
      </c>
      <c r="I287">
        <v>41.62</v>
      </c>
    </row>
    <row r="288" spans="4:9" x14ac:dyDescent="0.25">
      <c r="D288">
        <v>1970</v>
      </c>
      <c r="E288" t="s">
        <v>124</v>
      </c>
      <c r="F288">
        <v>68.942999999999998</v>
      </c>
      <c r="G288">
        <f t="shared" si="7"/>
        <v>5912.8307000000004</v>
      </c>
      <c r="I288">
        <v>44.35</v>
      </c>
    </row>
    <row r="289" spans="4:9" x14ac:dyDescent="0.25">
      <c r="D289">
        <v>1970</v>
      </c>
      <c r="E289" t="s">
        <v>124</v>
      </c>
      <c r="F289">
        <v>69.132999999999996</v>
      </c>
      <c r="G289">
        <f t="shared" si="7"/>
        <v>6142.1445400000002</v>
      </c>
      <c r="I289">
        <v>46.07</v>
      </c>
    </row>
    <row r="290" spans="4:9" x14ac:dyDescent="0.25">
      <c r="D290">
        <v>1970</v>
      </c>
      <c r="E290" t="s">
        <v>124</v>
      </c>
      <c r="F290">
        <v>69.483999999999995</v>
      </c>
      <c r="G290">
        <f t="shared" si="7"/>
        <v>6588.7732400000004</v>
      </c>
      <c r="I290">
        <v>49.42</v>
      </c>
    </row>
    <row r="291" spans="4:9" x14ac:dyDescent="0.25">
      <c r="D291">
        <v>1970</v>
      </c>
      <c r="E291" t="s">
        <v>124</v>
      </c>
      <c r="F291">
        <v>69.555999999999997</v>
      </c>
      <c r="G291">
        <f t="shared" si="7"/>
        <v>6683.4318600000006</v>
      </c>
      <c r="I291">
        <v>50.13</v>
      </c>
    </row>
    <row r="292" spans="4:9" x14ac:dyDescent="0.25">
      <c r="D292">
        <v>1970</v>
      </c>
      <c r="E292" t="s">
        <v>124</v>
      </c>
      <c r="F292">
        <v>69.647000000000006</v>
      </c>
      <c r="G292">
        <f t="shared" si="7"/>
        <v>6803.42166</v>
      </c>
      <c r="I292">
        <v>51.03</v>
      </c>
    </row>
    <row r="293" spans="4:9" x14ac:dyDescent="0.25">
      <c r="D293">
        <v>1970</v>
      </c>
      <c r="E293" t="s">
        <v>124</v>
      </c>
      <c r="F293">
        <v>70.227000000000004</v>
      </c>
      <c r="G293">
        <f t="shared" si="7"/>
        <v>7622.0187400000004</v>
      </c>
      <c r="I293">
        <v>57.17</v>
      </c>
    </row>
    <row r="294" spans="4:9" x14ac:dyDescent="0.25">
      <c r="D294">
        <v>1970</v>
      </c>
      <c r="E294" t="s">
        <v>124</v>
      </c>
      <c r="F294">
        <v>70.584000000000003</v>
      </c>
      <c r="G294">
        <f t="shared" si="7"/>
        <v>8165.9724999999999</v>
      </c>
      <c r="I294">
        <v>61.25</v>
      </c>
    </row>
    <row r="295" spans="4:9" x14ac:dyDescent="0.25">
      <c r="D295">
        <v>1970</v>
      </c>
      <c r="E295" t="s">
        <v>124</v>
      </c>
      <c r="F295">
        <v>70.760999999999996</v>
      </c>
      <c r="G295">
        <f t="shared" si="7"/>
        <v>8447.2819199999994</v>
      </c>
      <c r="I295">
        <v>63.36</v>
      </c>
    </row>
    <row r="296" spans="4:9" x14ac:dyDescent="0.25">
      <c r="D296">
        <v>1970</v>
      </c>
      <c r="E296" t="s">
        <v>124</v>
      </c>
      <c r="F296">
        <v>70.816999999999993</v>
      </c>
      <c r="G296">
        <f t="shared" si="7"/>
        <v>8537.9408800000001</v>
      </c>
      <c r="I296">
        <v>64.040000000000006</v>
      </c>
    </row>
    <row r="297" spans="4:9" x14ac:dyDescent="0.25">
      <c r="D297">
        <v>1970</v>
      </c>
      <c r="E297" t="s">
        <v>124</v>
      </c>
      <c r="F297">
        <v>71.36</v>
      </c>
      <c r="G297">
        <f t="shared" si="7"/>
        <v>9461.8623399999997</v>
      </c>
      <c r="I297">
        <v>70.97</v>
      </c>
    </row>
    <row r="298" spans="4:9" x14ac:dyDescent="0.25">
      <c r="D298">
        <v>1970</v>
      </c>
      <c r="E298" t="s">
        <v>124</v>
      </c>
      <c r="F298">
        <v>71.576999999999998</v>
      </c>
      <c r="G298">
        <f t="shared" si="7"/>
        <v>9852.4958000000006</v>
      </c>
      <c r="I298">
        <v>73.900000000000006</v>
      </c>
    </row>
    <row r="299" spans="4:9" x14ac:dyDescent="0.25">
      <c r="D299">
        <v>1970</v>
      </c>
      <c r="E299" t="s">
        <v>124</v>
      </c>
      <c r="F299">
        <v>71.739000000000004</v>
      </c>
      <c r="G299">
        <f t="shared" si="7"/>
        <v>10153.803519999999</v>
      </c>
      <c r="I299">
        <v>76.16</v>
      </c>
    </row>
    <row r="300" spans="4:9" x14ac:dyDescent="0.25">
      <c r="D300">
        <v>1970</v>
      </c>
      <c r="E300" t="s">
        <v>124</v>
      </c>
      <c r="F300">
        <v>72.067999999999998</v>
      </c>
      <c r="G300">
        <f t="shared" si="7"/>
        <v>10789.749460000001</v>
      </c>
      <c r="I300">
        <v>80.930000000000007</v>
      </c>
    </row>
    <row r="301" spans="4:9" x14ac:dyDescent="0.25">
      <c r="D301">
        <v>1970</v>
      </c>
      <c r="E301" t="s">
        <v>124</v>
      </c>
      <c r="F301">
        <v>72.531000000000006</v>
      </c>
      <c r="G301">
        <f t="shared" si="7"/>
        <v>11741.668539999999</v>
      </c>
      <c r="I301">
        <v>88.07</v>
      </c>
    </row>
    <row r="302" spans="4:9" x14ac:dyDescent="0.25">
      <c r="D302">
        <v>1970</v>
      </c>
      <c r="E302" t="s">
        <v>124</v>
      </c>
      <c r="F302">
        <v>72.838999999999999</v>
      </c>
      <c r="G302">
        <f t="shared" si="7"/>
        <v>12413.611419999999</v>
      </c>
      <c r="I302">
        <v>93.11</v>
      </c>
    </row>
    <row r="303" spans="4:9" x14ac:dyDescent="0.25">
      <c r="D303">
        <v>1970</v>
      </c>
      <c r="E303" t="s">
        <v>124</v>
      </c>
      <c r="F303">
        <v>73.028999999999996</v>
      </c>
      <c r="G303">
        <f t="shared" si="7"/>
        <v>12841.57504</v>
      </c>
      <c r="I303">
        <v>96.32</v>
      </c>
    </row>
    <row r="304" spans="4:9" x14ac:dyDescent="0.25">
      <c r="D304">
        <v>1970</v>
      </c>
      <c r="E304" t="s">
        <v>124</v>
      </c>
      <c r="F304">
        <v>73.731999999999999</v>
      </c>
      <c r="G304">
        <f t="shared" si="7"/>
        <v>14541.430539999999</v>
      </c>
      <c r="I304">
        <v>109.07</v>
      </c>
    </row>
    <row r="305" spans="4:9" x14ac:dyDescent="0.25">
      <c r="D305">
        <v>1970</v>
      </c>
      <c r="E305" t="s">
        <v>124</v>
      </c>
      <c r="F305">
        <v>74.120999999999995</v>
      </c>
      <c r="G305">
        <f t="shared" si="7"/>
        <v>15560.010619999999</v>
      </c>
      <c r="I305">
        <v>116.71</v>
      </c>
    </row>
    <row r="306" spans="4:9" x14ac:dyDescent="0.25">
      <c r="D306">
        <v>1970</v>
      </c>
      <c r="E306" t="s">
        <v>124</v>
      </c>
      <c r="F306">
        <v>74.156000000000006</v>
      </c>
      <c r="G306">
        <f t="shared" si="7"/>
        <v>15654.669240000001</v>
      </c>
      <c r="I306">
        <v>117.42</v>
      </c>
    </row>
    <row r="307" spans="4:9" x14ac:dyDescent="0.25">
      <c r="D307">
        <v>1970</v>
      </c>
      <c r="E307" t="s">
        <v>124</v>
      </c>
      <c r="F307">
        <v>74.335999999999999</v>
      </c>
      <c r="G307">
        <f t="shared" si="7"/>
        <v>16149.29386</v>
      </c>
      <c r="I307">
        <v>121.13</v>
      </c>
    </row>
    <row r="308" spans="4:9" x14ac:dyDescent="0.25">
      <c r="D308">
        <v>1970</v>
      </c>
      <c r="E308" t="s">
        <v>124</v>
      </c>
      <c r="F308">
        <v>74.727000000000004</v>
      </c>
      <c r="G308">
        <f t="shared" si="7"/>
        <v>17267.865440000001</v>
      </c>
      <c r="I308">
        <v>129.52000000000001</v>
      </c>
    </row>
    <row r="309" spans="4:9" x14ac:dyDescent="0.25">
      <c r="D309">
        <v>1970</v>
      </c>
      <c r="E309" t="s">
        <v>124</v>
      </c>
      <c r="F309">
        <v>75.19</v>
      </c>
      <c r="G309">
        <f t="shared" si="7"/>
        <v>18675.745760000002</v>
      </c>
      <c r="I309">
        <v>140.08000000000001</v>
      </c>
    </row>
    <row r="310" spans="4:9" x14ac:dyDescent="0.25">
      <c r="D310">
        <v>1970</v>
      </c>
      <c r="E310" t="s">
        <v>124</v>
      </c>
      <c r="F310">
        <v>75.290999999999997</v>
      </c>
      <c r="G310">
        <f t="shared" si="7"/>
        <v>18995.718559999998</v>
      </c>
      <c r="I310">
        <v>142.47999999999999</v>
      </c>
    </row>
    <row r="311" spans="4:9" x14ac:dyDescent="0.25">
      <c r="D311">
        <v>1970</v>
      </c>
      <c r="E311" t="s">
        <v>124</v>
      </c>
      <c r="F311">
        <v>75.432000000000002</v>
      </c>
      <c r="G311">
        <f t="shared" si="7"/>
        <v>19450.346579999998</v>
      </c>
      <c r="I311">
        <v>145.88999999999999</v>
      </c>
    </row>
    <row r="312" spans="4:9" x14ac:dyDescent="0.25">
      <c r="D312">
        <v>1970</v>
      </c>
      <c r="E312" t="s">
        <v>124</v>
      </c>
      <c r="F312">
        <v>77.094999999999999</v>
      </c>
      <c r="G312">
        <f t="shared" si="7"/>
        <v>25523.163680000001</v>
      </c>
      <c r="I312">
        <v>191.44</v>
      </c>
    </row>
    <row r="313" spans="4:9" x14ac:dyDescent="0.25">
      <c r="D313">
        <v>1970</v>
      </c>
      <c r="E313" t="s">
        <v>124</v>
      </c>
      <c r="F313">
        <v>77.453999999999994</v>
      </c>
      <c r="G313">
        <f t="shared" si="7"/>
        <v>27025.70262</v>
      </c>
      <c r="I313">
        <v>202.71</v>
      </c>
    </row>
    <row r="314" spans="4:9" x14ac:dyDescent="0.25">
      <c r="D314">
        <v>1970</v>
      </c>
      <c r="E314" t="s">
        <v>124</v>
      </c>
      <c r="F314">
        <v>78.194999999999993</v>
      </c>
      <c r="G314">
        <f t="shared" si="7"/>
        <v>30361.41906</v>
      </c>
      <c r="I314">
        <v>227.73</v>
      </c>
    </row>
    <row r="315" spans="4:9" x14ac:dyDescent="0.25">
      <c r="D315">
        <v>1970</v>
      </c>
      <c r="E315" t="s">
        <v>124</v>
      </c>
      <c r="F315">
        <v>78.403000000000006</v>
      </c>
      <c r="G315">
        <f t="shared" si="7"/>
        <v>31360.000840000001</v>
      </c>
      <c r="I315">
        <v>235.22</v>
      </c>
    </row>
    <row r="316" spans="4:9" x14ac:dyDescent="0.25">
      <c r="D316">
        <v>1970</v>
      </c>
      <c r="E316" t="s">
        <v>124</v>
      </c>
      <c r="F316">
        <v>79.111999999999995</v>
      </c>
      <c r="G316">
        <f t="shared" si="7"/>
        <v>34966.360939999999</v>
      </c>
      <c r="I316">
        <v>262.27</v>
      </c>
    </row>
    <row r="317" spans="4:9" x14ac:dyDescent="0.25">
      <c r="D317">
        <v>1970</v>
      </c>
      <c r="E317" t="s">
        <v>124</v>
      </c>
      <c r="F317">
        <v>79.129000000000005</v>
      </c>
      <c r="G317">
        <f t="shared" si="7"/>
        <v>35053.020240000005</v>
      </c>
      <c r="I317">
        <v>262.92</v>
      </c>
    </row>
    <row r="318" spans="4:9" x14ac:dyDescent="0.25">
      <c r="D318">
        <v>1970</v>
      </c>
      <c r="E318" t="s">
        <v>124</v>
      </c>
      <c r="F318">
        <v>79.471000000000004</v>
      </c>
      <c r="G318">
        <f t="shared" si="7"/>
        <v>36922.194680000001</v>
      </c>
      <c r="I318">
        <v>276.94</v>
      </c>
    </row>
    <row r="319" spans="4:9" x14ac:dyDescent="0.25">
      <c r="D319">
        <v>1970</v>
      </c>
      <c r="E319" t="s">
        <v>124</v>
      </c>
      <c r="F319">
        <v>79.563000000000002</v>
      </c>
      <c r="G319">
        <f t="shared" si="7"/>
        <v>37435.484380000002</v>
      </c>
      <c r="I319">
        <v>280.79000000000002</v>
      </c>
    </row>
    <row r="320" spans="4:9" x14ac:dyDescent="0.25">
      <c r="D320">
        <v>1970</v>
      </c>
      <c r="E320" t="s">
        <v>124</v>
      </c>
      <c r="F320">
        <v>80.031000000000006</v>
      </c>
      <c r="G320">
        <f t="shared" si="7"/>
        <v>40156.5864</v>
      </c>
      <c r="I320">
        <v>301.2</v>
      </c>
    </row>
    <row r="321" spans="4:9" x14ac:dyDescent="0.25">
      <c r="D321">
        <v>1970</v>
      </c>
      <c r="E321" t="s">
        <v>124</v>
      </c>
      <c r="F321">
        <v>80.19</v>
      </c>
      <c r="G321">
        <f t="shared" si="7"/>
        <v>41119.171240000003</v>
      </c>
      <c r="I321">
        <v>308.42</v>
      </c>
    </row>
    <row r="322" spans="4:9" x14ac:dyDescent="0.25">
      <c r="D322">
        <v>1970</v>
      </c>
      <c r="E322" t="s">
        <v>124</v>
      </c>
      <c r="F322">
        <v>80.406000000000006</v>
      </c>
      <c r="G322">
        <f t="shared" ref="G322:G385" si="8">133.322*I322</f>
        <v>42451.058020000004</v>
      </c>
      <c r="I322">
        <v>318.41000000000003</v>
      </c>
    </row>
    <row r="323" spans="4:9" x14ac:dyDescent="0.25">
      <c r="D323">
        <v>1970</v>
      </c>
      <c r="E323" t="s">
        <v>124</v>
      </c>
      <c r="F323">
        <v>80.650999999999996</v>
      </c>
      <c r="G323">
        <f t="shared" si="8"/>
        <v>44016.258300000001</v>
      </c>
      <c r="I323">
        <v>330.15</v>
      </c>
    </row>
    <row r="324" spans="4:9" x14ac:dyDescent="0.25">
      <c r="D324">
        <v>1970</v>
      </c>
      <c r="E324" t="s">
        <v>124</v>
      </c>
      <c r="F324">
        <v>80.736999999999995</v>
      </c>
      <c r="G324">
        <f t="shared" si="8"/>
        <v>44570.877820000002</v>
      </c>
      <c r="I324">
        <v>334.31</v>
      </c>
    </row>
    <row r="325" spans="4:9" x14ac:dyDescent="0.25">
      <c r="D325">
        <v>1970</v>
      </c>
      <c r="E325" t="s">
        <v>124</v>
      </c>
      <c r="F325">
        <v>80.906000000000006</v>
      </c>
      <c r="G325">
        <f t="shared" si="8"/>
        <v>45690.782619999998</v>
      </c>
      <c r="I325">
        <v>342.71</v>
      </c>
    </row>
    <row r="326" spans="4:9" x14ac:dyDescent="0.25">
      <c r="D326">
        <v>1970</v>
      </c>
      <c r="E326" t="s">
        <v>124</v>
      </c>
      <c r="F326">
        <v>80.941000000000003</v>
      </c>
      <c r="G326">
        <f t="shared" si="8"/>
        <v>45924.096119999995</v>
      </c>
      <c r="I326">
        <v>344.46</v>
      </c>
    </row>
    <row r="327" spans="4:9" x14ac:dyDescent="0.25">
      <c r="D327">
        <v>1970</v>
      </c>
      <c r="E327" t="s">
        <v>124</v>
      </c>
      <c r="F327">
        <v>81.034000000000006</v>
      </c>
      <c r="G327">
        <f t="shared" si="8"/>
        <v>46550.709520000004</v>
      </c>
      <c r="I327">
        <v>349.16</v>
      </c>
    </row>
    <row r="328" spans="4:9" x14ac:dyDescent="0.25">
      <c r="D328">
        <v>1970</v>
      </c>
      <c r="E328" t="s">
        <v>124</v>
      </c>
      <c r="F328">
        <v>81.069000000000003</v>
      </c>
      <c r="G328">
        <f t="shared" si="8"/>
        <v>46786.689460000001</v>
      </c>
      <c r="I328">
        <v>350.93</v>
      </c>
    </row>
    <row r="329" spans="4:9" x14ac:dyDescent="0.25">
      <c r="D329">
        <v>1970</v>
      </c>
      <c r="E329" t="s">
        <v>124</v>
      </c>
      <c r="F329">
        <v>81.126000000000005</v>
      </c>
      <c r="G329">
        <f t="shared" si="8"/>
        <v>47178.656139999999</v>
      </c>
      <c r="I329">
        <v>353.87</v>
      </c>
    </row>
    <row r="330" spans="4:9" x14ac:dyDescent="0.25">
      <c r="D330">
        <v>1970</v>
      </c>
      <c r="E330" t="s">
        <v>124</v>
      </c>
      <c r="F330">
        <v>81.203000000000003</v>
      </c>
      <c r="G330">
        <f t="shared" si="8"/>
        <v>47707.944479999998</v>
      </c>
      <c r="I330">
        <v>357.84</v>
      </c>
    </row>
    <row r="331" spans="4:9" x14ac:dyDescent="0.25">
      <c r="D331">
        <v>1970</v>
      </c>
      <c r="E331" t="s">
        <v>124</v>
      </c>
      <c r="F331">
        <v>81.203000000000003</v>
      </c>
      <c r="G331">
        <f t="shared" si="8"/>
        <v>47710.610919999999</v>
      </c>
      <c r="I331">
        <v>357.86</v>
      </c>
    </row>
    <row r="332" spans="4:9" x14ac:dyDescent="0.25">
      <c r="D332">
        <v>1970</v>
      </c>
      <c r="E332" t="s">
        <v>124</v>
      </c>
      <c r="F332">
        <v>81.239999999999995</v>
      </c>
      <c r="G332">
        <f t="shared" si="8"/>
        <v>47963.922720000002</v>
      </c>
      <c r="I332">
        <v>359.76</v>
      </c>
    </row>
    <row r="333" spans="4:9" x14ac:dyDescent="0.25">
      <c r="D333">
        <v>1970</v>
      </c>
      <c r="E333" t="s">
        <v>124</v>
      </c>
      <c r="F333">
        <v>81.331999999999994</v>
      </c>
      <c r="G333">
        <f t="shared" si="8"/>
        <v>48606.534760000002</v>
      </c>
      <c r="I333">
        <v>364.58</v>
      </c>
    </row>
    <row r="334" spans="4:9" x14ac:dyDescent="0.25">
      <c r="D334">
        <v>1970</v>
      </c>
      <c r="E334" t="s">
        <v>124</v>
      </c>
      <c r="F334">
        <v>81.334999999999994</v>
      </c>
      <c r="G334">
        <f t="shared" si="8"/>
        <v>48630.532720000003</v>
      </c>
      <c r="I334">
        <v>364.76</v>
      </c>
    </row>
    <row r="335" spans="4:9" x14ac:dyDescent="0.25">
      <c r="D335">
        <v>1970</v>
      </c>
      <c r="E335" t="s">
        <v>124</v>
      </c>
      <c r="F335">
        <v>81.516999999999996</v>
      </c>
      <c r="G335">
        <f t="shared" si="8"/>
        <v>49925.089340000006</v>
      </c>
      <c r="I335">
        <v>374.47</v>
      </c>
    </row>
    <row r="336" spans="4:9" x14ac:dyDescent="0.25">
      <c r="D336">
        <v>1970</v>
      </c>
      <c r="E336" t="s">
        <v>124</v>
      </c>
      <c r="F336">
        <v>81.647000000000006</v>
      </c>
      <c r="G336">
        <f t="shared" si="8"/>
        <v>50873.008759999997</v>
      </c>
      <c r="I336">
        <v>381.58</v>
      </c>
    </row>
    <row r="337" spans="4:9" x14ac:dyDescent="0.25">
      <c r="D337">
        <v>1970</v>
      </c>
      <c r="E337" t="s">
        <v>124</v>
      </c>
      <c r="F337">
        <v>81.814999999999998</v>
      </c>
      <c r="G337">
        <f t="shared" si="8"/>
        <v>52107.570479999995</v>
      </c>
      <c r="I337">
        <v>390.84</v>
      </c>
    </row>
    <row r="338" spans="4:9" x14ac:dyDescent="0.25">
      <c r="D338">
        <v>1970</v>
      </c>
      <c r="E338" t="s">
        <v>124</v>
      </c>
      <c r="F338">
        <v>81.935000000000002</v>
      </c>
      <c r="G338">
        <f t="shared" si="8"/>
        <v>53012.826860000001</v>
      </c>
      <c r="I338">
        <v>397.63</v>
      </c>
    </row>
    <row r="339" spans="4:9" x14ac:dyDescent="0.25">
      <c r="D339">
        <v>1970</v>
      </c>
      <c r="E339" t="s">
        <v>124</v>
      </c>
      <c r="F339">
        <v>82.012</v>
      </c>
      <c r="G339">
        <f t="shared" si="8"/>
        <v>53602.110100000005</v>
      </c>
      <c r="I339">
        <v>402.05</v>
      </c>
    </row>
    <row r="340" spans="4:9" x14ac:dyDescent="0.25">
      <c r="D340">
        <v>1970</v>
      </c>
      <c r="E340" t="s">
        <v>124</v>
      </c>
      <c r="F340">
        <v>82.076999999999998</v>
      </c>
      <c r="G340">
        <f t="shared" si="8"/>
        <v>54100.734380000002</v>
      </c>
      <c r="I340">
        <v>405.79</v>
      </c>
    </row>
    <row r="341" spans="4:9" x14ac:dyDescent="0.25">
      <c r="D341">
        <v>1970</v>
      </c>
      <c r="E341" t="s">
        <v>124</v>
      </c>
      <c r="F341">
        <v>82.2</v>
      </c>
      <c r="G341">
        <f t="shared" si="8"/>
        <v>55052.653460000001</v>
      </c>
      <c r="I341">
        <v>412.93</v>
      </c>
    </row>
    <row r="342" spans="4:9" x14ac:dyDescent="0.25">
      <c r="D342">
        <v>1970</v>
      </c>
      <c r="E342" t="s">
        <v>124</v>
      </c>
      <c r="F342">
        <v>82.307000000000002</v>
      </c>
      <c r="G342">
        <f t="shared" si="8"/>
        <v>55899.248159999996</v>
      </c>
      <c r="I342">
        <v>419.28</v>
      </c>
    </row>
    <row r="343" spans="4:9" x14ac:dyDescent="0.25">
      <c r="D343">
        <v>1970</v>
      </c>
      <c r="E343" t="s">
        <v>124</v>
      </c>
      <c r="F343">
        <v>82.5</v>
      </c>
      <c r="G343">
        <f t="shared" si="8"/>
        <v>57441.783700000007</v>
      </c>
      <c r="I343">
        <v>430.85</v>
      </c>
    </row>
    <row r="344" spans="4:9" x14ac:dyDescent="0.25">
      <c r="D344">
        <v>1970</v>
      </c>
      <c r="E344" t="s">
        <v>124</v>
      </c>
      <c r="F344">
        <v>82.61</v>
      </c>
      <c r="G344">
        <f t="shared" si="8"/>
        <v>58336.374320000003</v>
      </c>
      <c r="I344">
        <v>437.56</v>
      </c>
    </row>
    <row r="345" spans="4:9" x14ac:dyDescent="0.25">
      <c r="D345">
        <v>1970</v>
      </c>
      <c r="E345" t="s">
        <v>124</v>
      </c>
      <c r="F345">
        <v>82.664000000000001</v>
      </c>
      <c r="G345">
        <f t="shared" si="8"/>
        <v>58784.336240000004</v>
      </c>
      <c r="I345">
        <v>440.92</v>
      </c>
    </row>
    <row r="346" spans="4:9" x14ac:dyDescent="0.25">
      <c r="D346">
        <v>1970</v>
      </c>
      <c r="E346" t="s">
        <v>124</v>
      </c>
      <c r="F346">
        <v>82.686999999999998</v>
      </c>
      <c r="G346">
        <f t="shared" si="8"/>
        <v>58977.653140000002</v>
      </c>
      <c r="I346">
        <v>442.37</v>
      </c>
    </row>
    <row r="347" spans="4:9" x14ac:dyDescent="0.25">
      <c r="D347">
        <v>1970</v>
      </c>
      <c r="E347" t="s">
        <v>124</v>
      </c>
      <c r="F347">
        <v>82.766000000000005</v>
      </c>
      <c r="G347">
        <f t="shared" si="8"/>
        <v>59634.9306</v>
      </c>
      <c r="I347">
        <v>447.3</v>
      </c>
    </row>
    <row r="348" spans="4:9" x14ac:dyDescent="0.25">
      <c r="D348">
        <v>1970</v>
      </c>
      <c r="E348" t="s">
        <v>124</v>
      </c>
      <c r="F348">
        <v>82.924999999999997</v>
      </c>
      <c r="G348">
        <f t="shared" si="8"/>
        <v>60976.149920000003</v>
      </c>
      <c r="I348">
        <v>457.36</v>
      </c>
    </row>
    <row r="349" spans="4:9" x14ac:dyDescent="0.25">
      <c r="D349">
        <v>1970</v>
      </c>
      <c r="E349" t="s">
        <v>124</v>
      </c>
      <c r="F349">
        <v>83.016000000000005</v>
      </c>
      <c r="G349">
        <f t="shared" si="8"/>
        <v>61761.416499999999</v>
      </c>
      <c r="I349">
        <v>463.25</v>
      </c>
    </row>
    <row r="350" spans="4:9" x14ac:dyDescent="0.25">
      <c r="D350">
        <v>1970</v>
      </c>
      <c r="E350" t="s">
        <v>124</v>
      </c>
      <c r="F350">
        <v>83.147000000000006</v>
      </c>
      <c r="G350">
        <f t="shared" si="8"/>
        <v>62899.986380000002</v>
      </c>
      <c r="I350">
        <v>471.79</v>
      </c>
    </row>
    <row r="351" spans="4:9" x14ac:dyDescent="0.25">
      <c r="D351">
        <v>1970</v>
      </c>
      <c r="E351" t="s">
        <v>124</v>
      </c>
      <c r="F351">
        <v>83.335999999999999</v>
      </c>
      <c r="G351">
        <f t="shared" si="8"/>
        <v>64569.177820000004</v>
      </c>
      <c r="I351">
        <v>484.31</v>
      </c>
    </row>
    <row r="352" spans="4:9" x14ac:dyDescent="0.25">
      <c r="D352">
        <v>1970</v>
      </c>
      <c r="E352" t="s">
        <v>124</v>
      </c>
      <c r="F352">
        <v>83.429000000000002</v>
      </c>
      <c r="G352">
        <f t="shared" si="8"/>
        <v>65413.106079999998</v>
      </c>
      <c r="I352">
        <v>490.64</v>
      </c>
    </row>
    <row r="353" spans="4:9" x14ac:dyDescent="0.25">
      <c r="D353">
        <v>1970</v>
      </c>
      <c r="E353" t="s">
        <v>124</v>
      </c>
      <c r="F353">
        <v>83.551000000000002</v>
      </c>
      <c r="G353">
        <f t="shared" si="8"/>
        <v>66519.678679999997</v>
      </c>
      <c r="I353">
        <v>498.94</v>
      </c>
    </row>
    <row r="354" spans="4:9" x14ac:dyDescent="0.25">
      <c r="D354">
        <v>1970</v>
      </c>
      <c r="E354" t="s">
        <v>124</v>
      </c>
      <c r="F354">
        <v>83.561999999999998</v>
      </c>
      <c r="G354">
        <f t="shared" si="8"/>
        <v>66621.003400000001</v>
      </c>
      <c r="I354">
        <v>499.7</v>
      </c>
    </row>
    <row r="355" spans="4:9" x14ac:dyDescent="0.25">
      <c r="D355">
        <v>1970</v>
      </c>
      <c r="E355" t="s">
        <v>124</v>
      </c>
      <c r="F355">
        <v>83.626999999999995</v>
      </c>
      <c r="G355">
        <f t="shared" si="8"/>
        <v>67222.285619999995</v>
      </c>
      <c r="I355">
        <v>504.21</v>
      </c>
    </row>
    <row r="356" spans="4:9" x14ac:dyDescent="0.25">
      <c r="D356">
        <v>1970</v>
      </c>
      <c r="E356" t="s">
        <v>124</v>
      </c>
      <c r="F356">
        <v>83.632999999999996</v>
      </c>
      <c r="G356">
        <f t="shared" si="8"/>
        <v>67280.9473</v>
      </c>
      <c r="I356">
        <v>504.65</v>
      </c>
    </row>
    <row r="357" spans="4:9" x14ac:dyDescent="0.25">
      <c r="D357">
        <v>1970</v>
      </c>
      <c r="E357" t="s">
        <v>124</v>
      </c>
      <c r="F357">
        <v>83.638999999999996</v>
      </c>
      <c r="G357">
        <f t="shared" si="8"/>
        <v>67339.608980000005</v>
      </c>
      <c r="I357">
        <v>505.09</v>
      </c>
    </row>
    <row r="358" spans="4:9" x14ac:dyDescent="0.25">
      <c r="D358">
        <v>1970</v>
      </c>
      <c r="E358" t="s">
        <v>124</v>
      </c>
      <c r="F358">
        <v>83.646000000000001</v>
      </c>
      <c r="G358">
        <f t="shared" si="8"/>
        <v>67400.93710000001</v>
      </c>
      <c r="I358">
        <v>505.55</v>
      </c>
    </row>
    <row r="359" spans="4:9" x14ac:dyDescent="0.25">
      <c r="D359">
        <v>1970</v>
      </c>
      <c r="E359" t="s">
        <v>124</v>
      </c>
      <c r="F359">
        <v>83.652000000000001</v>
      </c>
      <c r="G359">
        <f t="shared" si="8"/>
        <v>67454.265899999999</v>
      </c>
      <c r="I359">
        <v>505.95</v>
      </c>
    </row>
    <row r="360" spans="4:9" x14ac:dyDescent="0.25">
      <c r="D360">
        <v>1970</v>
      </c>
      <c r="E360" t="s">
        <v>124</v>
      </c>
      <c r="F360">
        <v>83.658000000000001</v>
      </c>
      <c r="G360">
        <f t="shared" si="8"/>
        <v>67515.594020000004</v>
      </c>
      <c r="I360">
        <v>506.41</v>
      </c>
    </row>
    <row r="361" spans="4:9" x14ac:dyDescent="0.25">
      <c r="D361">
        <v>1970</v>
      </c>
      <c r="E361" t="s">
        <v>124</v>
      </c>
      <c r="F361">
        <v>83.664000000000001</v>
      </c>
      <c r="G361">
        <f t="shared" si="8"/>
        <v>67568.922820000007</v>
      </c>
      <c r="I361">
        <v>506.81</v>
      </c>
    </row>
    <row r="362" spans="4:9" x14ac:dyDescent="0.25">
      <c r="D362">
        <v>1970</v>
      </c>
      <c r="E362" t="s">
        <v>124</v>
      </c>
      <c r="F362">
        <v>83.674999999999997</v>
      </c>
      <c r="G362">
        <f t="shared" si="8"/>
        <v>67670.247539999997</v>
      </c>
      <c r="I362">
        <v>507.57</v>
      </c>
    </row>
    <row r="363" spans="4:9" x14ac:dyDescent="0.25">
      <c r="D363">
        <v>1970</v>
      </c>
      <c r="E363" t="s">
        <v>124</v>
      </c>
      <c r="F363">
        <v>83.680999999999997</v>
      </c>
      <c r="G363">
        <f t="shared" si="8"/>
        <v>67724.90956</v>
      </c>
      <c r="I363">
        <v>507.98</v>
      </c>
    </row>
    <row r="364" spans="4:9" x14ac:dyDescent="0.25">
      <c r="D364">
        <v>1970</v>
      </c>
      <c r="E364" t="s">
        <v>124</v>
      </c>
      <c r="F364">
        <v>83.691000000000003</v>
      </c>
      <c r="G364">
        <f t="shared" si="8"/>
        <v>67818.234960000002</v>
      </c>
      <c r="I364">
        <v>508.68</v>
      </c>
    </row>
    <row r="365" spans="4:9" x14ac:dyDescent="0.25">
      <c r="D365">
        <v>1970</v>
      </c>
      <c r="E365" t="s">
        <v>124</v>
      </c>
      <c r="F365">
        <v>83.695999999999998</v>
      </c>
      <c r="G365">
        <f t="shared" si="8"/>
        <v>67870.230540000004</v>
      </c>
      <c r="I365">
        <v>509.07</v>
      </c>
    </row>
    <row r="366" spans="4:9" x14ac:dyDescent="0.25">
      <c r="D366">
        <v>1970</v>
      </c>
      <c r="E366" t="s">
        <v>124</v>
      </c>
      <c r="F366">
        <v>83.698999999999998</v>
      </c>
      <c r="G366">
        <f t="shared" si="8"/>
        <v>67892.895279999997</v>
      </c>
      <c r="I366">
        <v>509.24</v>
      </c>
    </row>
    <row r="367" spans="4:9" x14ac:dyDescent="0.25">
      <c r="D367">
        <v>1970</v>
      </c>
      <c r="E367" t="s">
        <v>124</v>
      </c>
      <c r="F367">
        <v>83.700999999999993</v>
      </c>
      <c r="G367">
        <f t="shared" si="8"/>
        <v>67918.226460000005</v>
      </c>
      <c r="I367">
        <v>509.43</v>
      </c>
    </row>
    <row r="368" spans="4:9" x14ac:dyDescent="0.25">
      <c r="D368">
        <v>1970</v>
      </c>
      <c r="E368" t="s">
        <v>124</v>
      </c>
      <c r="F368">
        <v>83.703000000000003</v>
      </c>
      <c r="G368">
        <f t="shared" si="8"/>
        <v>67935.558319999996</v>
      </c>
      <c r="I368">
        <v>509.56</v>
      </c>
    </row>
    <row r="369" spans="4:9" x14ac:dyDescent="0.25">
      <c r="D369">
        <v>1970</v>
      </c>
      <c r="E369" t="s">
        <v>124</v>
      </c>
      <c r="F369">
        <v>83.709000000000003</v>
      </c>
      <c r="G369">
        <f t="shared" si="8"/>
        <v>67994.22</v>
      </c>
      <c r="I369">
        <v>510</v>
      </c>
    </row>
    <row r="370" spans="4:9" x14ac:dyDescent="0.25">
      <c r="D370">
        <v>1970</v>
      </c>
      <c r="E370" t="s">
        <v>124</v>
      </c>
      <c r="F370">
        <v>83.710999999999999</v>
      </c>
      <c r="G370">
        <f t="shared" si="8"/>
        <v>68011.551860000007</v>
      </c>
      <c r="I370">
        <v>510.13</v>
      </c>
    </row>
    <row r="371" spans="4:9" x14ac:dyDescent="0.25">
      <c r="D371">
        <v>1970</v>
      </c>
      <c r="E371" t="s">
        <v>124</v>
      </c>
      <c r="F371">
        <v>83.715000000000003</v>
      </c>
      <c r="G371">
        <f t="shared" si="8"/>
        <v>68048.882020000005</v>
      </c>
      <c r="I371">
        <v>510.41</v>
      </c>
    </row>
    <row r="372" spans="4:9" x14ac:dyDescent="0.25">
      <c r="D372">
        <v>1970</v>
      </c>
      <c r="E372" t="s">
        <v>124</v>
      </c>
      <c r="F372">
        <v>83.721000000000004</v>
      </c>
      <c r="G372">
        <f t="shared" si="8"/>
        <v>68099.544380000007</v>
      </c>
      <c r="I372">
        <v>510.79</v>
      </c>
    </row>
    <row r="373" spans="4:9" x14ac:dyDescent="0.25">
      <c r="D373">
        <v>1970</v>
      </c>
      <c r="E373" t="s">
        <v>124</v>
      </c>
      <c r="F373">
        <v>83.724999999999994</v>
      </c>
      <c r="G373">
        <f t="shared" si="8"/>
        <v>68135.541320000004</v>
      </c>
      <c r="I373">
        <v>511.06</v>
      </c>
    </row>
    <row r="374" spans="4:9" x14ac:dyDescent="0.25">
      <c r="D374">
        <v>1970</v>
      </c>
      <c r="E374" t="s">
        <v>124</v>
      </c>
      <c r="F374">
        <v>83.733999999999995</v>
      </c>
      <c r="G374">
        <f t="shared" si="8"/>
        <v>68220.867400000003</v>
      </c>
      <c r="I374">
        <v>511.7</v>
      </c>
    </row>
    <row r="375" spans="4:9" x14ac:dyDescent="0.25">
      <c r="D375">
        <v>1970</v>
      </c>
      <c r="E375" t="s">
        <v>124</v>
      </c>
      <c r="F375">
        <v>83.734999999999999</v>
      </c>
      <c r="G375">
        <f t="shared" si="8"/>
        <v>68235.532820000008</v>
      </c>
      <c r="I375">
        <v>511.81</v>
      </c>
    </row>
    <row r="376" spans="4:9" x14ac:dyDescent="0.25">
      <c r="D376">
        <v>1970</v>
      </c>
      <c r="E376" t="s">
        <v>124</v>
      </c>
      <c r="F376">
        <v>83.736999999999995</v>
      </c>
      <c r="G376">
        <f t="shared" si="8"/>
        <v>68251.531459999998</v>
      </c>
      <c r="I376">
        <v>511.93</v>
      </c>
    </row>
    <row r="377" spans="4:9" x14ac:dyDescent="0.25">
      <c r="D377">
        <v>1970</v>
      </c>
      <c r="E377" t="s">
        <v>124</v>
      </c>
      <c r="F377">
        <v>83.736999999999995</v>
      </c>
      <c r="G377">
        <f t="shared" si="8"/>
        <v>68255.53112</v>
      </c>
      <c r="I377">
        <v>511.96</v>
      </c>
    </row>
    <row r="378" spans="4:9" x14ac:dyDescent="0.25">
      <c r="D378">
        <v>1970</v>
      </c>
      <c r="E378" t="s">
        <v>124</v>
      </c>
      <c r="F378">
        <v>83.738</v>
      </c>
      <c r="G378">
        <f t="shared" si="8"/>
        <v>68262.197220000002</v>
      </c>
      <c r="I378">
        <v>512.01</v>
      </c>
    </row>
    <row r="379" spans="4:9" x14ac:dyDescent="0.25">
      <c r="D379">
        <v>1970</v>
      </c>
      <c r="E379" t="s">
        <v>124</v>
      </c>
      <c r="F379">
        <v>83.74</v>
      </c>
      <c r="G379">
        <f t="shared" si="8"/>
        <v>68279.529079999993</v>
      </c>
      <c r="I379">
        <v>512.14</v>
      </c>
    </row>
    <row r="380" spans="4:9" x14ac:dyDescent="0.25">
      <c r="D380">
        <v>1970</v>
      </c>
      <c r="E380" t="s">
        <v>124</v>
      </c>
      <c r="F380">
        <v>83.74</v>
      </c>
      <c r="G380">
        <f t="shared" si="8"/>
        <v>68282.195519999994</v>
      </c>
      <c r="I380">
        <v>512.16</v>
      </c>
    </row>
    <row r="381" spans="4:9" x14ac:dyDescent="0.25">
      <c r="D381">
        <v>1970</v>
      </c>
      <c r="E381" t="s">
        <v>124</v>
      </c>
      <c r="F381">
        <v>83.742999999999995</v>
      </c>
      <c r="G381">
        <f t="shared" si="8"/>
        <v>68308.859920000003</v>
      </c>
      <c r="I381">
        <v>512.36</v>
      </c>
    </row>
    <row r="382" spans="4:9" x14ac:dyDescent="0.25">
      <c r="D382">
        <v>1970</v>
      </c>
      <c r="E382" t="s">
        <v>124</v>
      </c>
      <c r="F382">
        <v>83.744</v>
      </c>
      <c r="G382">
        <f t="shared" si="8"/>
        <v>68319.525680000006</v>
      </c>
      <c r="I382">
        <v>512.44000000000005</v>
      </c>
    </row>
    <row r="383" spans="4:9" x14ac:dyDescent="0.25">
      <c r="D383">
        <v>1970</v>
      </c>
      <c r="E383" t="s">
        <v>124</v>
      </c>
      <c r="F383">
        <v>83.745000000000005</v>
      </c>
      <c r="G383">
        <f t="shared" si="8"/>
        <v>68328.858219999995</v>
      </c>
      <c r="I383">
        <v>512.51</v>
      </c>
    </row>
    <row r="384" spans="4:9" x14ac:dyDescent="0.25">
      <c r="D384">
        <v>1970</v>
      </c>
      <c r="E384" t="s">
        <v>124</v>
      </c>
      <c r="F384">
        <v>83.745999999999995</v>
      </c>
      <c r="G384">
        <f t="shared" si="8"/>
        <v>68331.524659999995</v>
      </c>
      <c r="I384">
        <v>512.53</v>
      </c>
    </row>
    <row r="385" spans="4:9" x14ac:dyDescent="0.25">
      <c r="D385">
        <v>1970</v>
      </c>
      <c r="E385" t="s">
        <v>124</v>
      </c>
      <c r="F385">
        <v>83.745999999999995</v>
      </c>
      <c r="G385">
        <f t="shared" si="8"/>
        <v>68332.857879999996</v>
      </c>
      <c r="I385">
        <v>512.54</v>
      </c>
    </row>
    <row r="386" spans="4:9" x14ac:dyDescent="0.25">
      <c r="D386">
        <v>1970</v>
      </c>
      <c r="E386" t="s">
        <v>124</v>
      </c>
      <c r="F386">
        <v>83.745999999999995</v>
      </c>
      <c r="G386">
        <f t="shared" ref="G386:G449" si="9">133.322*I386</f>
        <v>68335.524319999997</v>
      </c>
      <c r="I386">
        <v>512.55999999999995</v>
      </c>
    </row>
    <row r="387" spans="4:9" x14ac:dyDescent="0.25">
      <c r="D387">
        <v>1970</v>
      </c>
      <c r="E387" t="s">
        <v>124</v>
      </c>
      <c r="F387">
        <v>83.745999999999995</v>
      </c>
      <c r="G387">
        <f t="shared" si="9"/>
        <v>68338.190760000012</v>
      </c>
      <c r="I387">
        <v>512.58000000000004</v>
      </c>
    </row>
    <row r="388" spans="4:9" x14ac:dyDescent="0.25">
      <c r="D388">
        <v>1970</v>
      </c>
      <c r="E388" t="s">
        <v>124</v>
      </c>
      <c r="F388">
        <v>83.747</v>
      </c>
      <c r="G388">
        <f t="shared" si="9"/>
        <v>68343.523639999999</v>
      </c>
      <c r="I388">
        <v>512.62</v>
      </c>
    </row>
    <row r="389" spans="4:9" x14ac:dyDescent="0.25">
      <c r="D389">
        <v>1970</v>
      </c>
      <c r="E389" t="s">
        <v>124</v>
      </c>
      <c r="F389">
        <v>83.747</v>
      </c>
      <c r="G389">
        <f t="shared" si="9"/>
        <v>68347.523300000001</v>
      </c>
      <c r="I389">
        <v>512.65</v>
      </c>
    </row>
    <row r="390" spans="4:9" x14ac:dyDescent="0.25">
      <c r="D390">
        <v>1970</v>
      </c>
      <c r="E390" t="s">
        <v>124</v>
      </c>
      <c r="F390">
        <v>83.747</v>
      </c>
      <c r="G390">
        <f t="shared" si="9"/>
        <v>68348.856520000001</v>
      </c>
      <c r="I390">
        <v>512.66</v>
      </c>
    </row>
    <row r="391" spans="4:9" x14ac:dyDescent="0.25">
      <c r="D391">
        <v>1970</v>
      </c>
      <c r="E391" t="s">
        <v>124</v>
      </c>
      <c r="F391">
        <v>83.748000000000005</v>
      </c>
      <c r="G391">
        <f t="shared" si="9"/>
        <v>68354.189400000003</v>
      </c>
      <c r="I391">
        <v>512.70000000000005</v>
      </c>
    </row>
    <row r="392" spans="4:9" x14ac:dyDescent="0.25">
      <c r="D392">
        <v>1970</v>
      </c>
      <c r="E392" t="s">
        <v>124</v>
      </c>
      <c r="F392">
        <v>83.748000000000005</v>
      </c>
      <c r="G392">
        <f t="shared" si="9"/>
        <v>68355.522620000003</v>
      </c>
      <c r="I392">
        <v>512.71</v>
      </c>
    </row>
    <row r="393" spans="4:9" x14ac:dyDescent="0.25">
      <c r="D393">
        <v>1970</v>
      </c>
      <c r="E393" t="s">
        <v>124</v>
      </c>
      <c r="F393">
        <v>83.748000000000005</v>
      </c>
      <c r="G393">
        <f t="shared" si="9"/>
        <v>68356.855840000004</v>
      </c>
      <c r="I393">
        <v>512.72</v>
      </c>
    </row>
    <row r="394" spans="4:9" x14ac:dyDescent="0.25">
      <c r="D394">
        <v>1970</v>
      </c>
      <c r="E394" t="s">
        <v>124</v>
      </c>
      <c r="F394">
        <v>83.748000000000005</v>
      </c>
      <c r="G394">
        <f t="shared" si="9"/>
        <v>68356.855840000004</v>
      </c>
      <c r="I394">
        <v>512.72</v>
      </c>
    </row>
    <row r="395" spans="4:9" x14ac:dyDescent="0.25">
      <c r="D395">
        <v>1970</v>
      </c>
      <c r="E395" t="s">
        <v>124</v>
      </c>
      <c r="F395">
        <v>83.748999999999995</v>
      </c>
      <c r="G395">
        <f t="shared" si="9"/>
        <v>68362.188720000006</v>
      </c>
      <c r="I395">
        <v>512.76</v>
      </c>
    </row>
    <row r="396" spans="4:9" x14ac:dyDescent="0.25">
      <c r="D396">
        <v>1970</v>
      </c>
      <c r="E396" t="s">
        <v>124</v>
      </c>
      <c r="F396">
        <v>83.748999999999995</v>
      </c>
      <c r="G396">
        <f t="shared" si="9"/>
        <v>68367.521599999993</v>
      </c>
      <c r="I396">
        <v>512.79999999999995</v>
      </c>
    </row>
    <row r="397" spans="4:9" x14ac:dyDescent="0.25">
      <c r="D397">
        <v>1970</v>
      </c>
      <c r="E397" t="s">
        <v>124</v>
      </c>
      <c r="F397">
        <v>83.748999999999995</v>
      </c>
      <c r="G397">
        <f t="shared" si="9"/>
        <v>68367.521599999993</v>
      </c>
      <c r="I397">
        <v>512.79999999999995</v>
      </c>
    </row>
    <row r="398" spans="4:9" x14ac:dyDescent="0.25">
      <c r="D398">
        <v>1970</v>
      </c>
      <c r="E398" t="s">
        <v>124</v>
      </c>
      <c r="F398">
        <v>83.751000000000005</v>
      </c>
      <c r="G398">
        <f t="shared" si="9"/>
        <v>68384.853459999998</v>
      </c>
      <c r="I398">
        <v>512.92999999999995</v>
      </c>
    </row>
    <row r="399" spans="4:9" x14ac:dyDescent="0.25">
      <c r="D399">
        <v>1970</v>
      </c>
      <c r="E399" t="s">
        <v>124</v>
      </c>
      <c r="F399">
        <v>83.751000000000005</v>
      </c>
      <c r="G399">
        <f t="shared" si="9"/>
        <v>68386.186680000013</v>
      </c>
      <c r="I399">
        <v>512.94000000000005</v>
      </c>
    </row>
    <row r="400" spans="4:9" x14ac:dyDescent="0.25">
      <c r="D400">
        <v>1970</v>
      </c>
      <c r="E400" t="s">
        <v>124</v>
      </c>
      <c r="F400">
        <v>83.753</v>
      </c>
      <c r="G400">
        <f t="shared" si="9"/>
        <v>68398.185660000003</v>
      </c>
      <c r="I400">
        <v>513.03</v>
      </c>
    </row>
    <row r="401" spans="4:9" x14ac:dyDescent="0.25">
      <c r="D401">
        <v>1970</v>
      </c>
      <c r="E401" t="s">
        <v>124</v>
      </c>
      <c r="F401">
        <v>83.754999999999995</v>
      </c>
      <c r="G401">
        <f t="shared" si="9"/>
        <v>68419.51718000001</v>
      </c>
      <c r="I401">
        <v>513.19000000000005</v>
      </c>
    </row>
    <row r="402" spans="4:9" x14ac:dyDescent="0.25">
      <c r="D402">
        <v>1970</v>
      </c>
      <c r="E402" t="s">
        <v>124</v>
      </c>
      <c r="F402">
        <v>83.756</v>
      </c>
      <c r="G402">
        <f t="shared" si="9"/>
        <v>68431.516159999999</v>
      </c>
      <c r="I402">
        <v>513.28</v>
      </c>
    </row>
    <row r="403" spans="4:9" x14ac:dyDescent="0.25">
      <c r="D403">
        <v>1970</v>
      </c>
      <c r="E403" t="s">
        <v>124</v>
      </c>
      <c r="F403">
        <v>83.757000000000005</v>
      </c>
      <c r="G403">
        <f t="shared" si="9"/>
        <v>68439.515480000002</v>
      </c>
      <c r="I403">
        <v>513.34</v>
      </c>
    </row>
    <row r="404" spans="4:9" x14ac:dyDescent="0.25">
      <c r="D404">
        <v>1970</v>
      </c>
      <c r="E404" t="s">
        <v>124</v>
      </c>
      <c r="F404">
        <v>83.757000000000005</v>
      </c>
      <c r="G404">
        <f t="shared" si="9"/>
        <v>68443.515140000003</v>
      </c>
      <c r="I404">
        <v>513.37</v>
      </c>
    </row>
    <row r="405" spans="4:9" x14ac:dyDescent="0.25">
      <c r="D405">
        <v>1970</v>
      </c>
      <c r="E405" t="s">
        <v>124</v>
      </c>
      <c r="F405">
        <v>83.757999999999996</v>
      </c>
      <c r="G405">
        <f t="shared" si="9"/>
        <v>68447.514800000004</v>
      </c>
      <c r="I405">
        <v>513.4</v>
      </c>
    </row>
    <row r="406" spans="4:9" x14ac:dyDescent="0.25">
      <c r="D406">
        <v>1970</v>
      </c>
      <c r="E406" t="s">
        <v>124</v>
      </c>
      <c r="F406">
        <v>83.759</v>
      </c>
      <c r="G406">
        <f t="shared" si="9"/>
        <v>68459.513780000008</v>
      </c>
      <c r="I406">
        <v>513.49</v>
      </c>
    </row>
    <row r="407" spans="4:9" x14ac:dyDescent="0.25">
      <c r="D407">
        <v>1970</v>
      </c>
      <c r="E407" t="s">
        <v>124</v>
      </c>
      <c r="F407">
        <v>83.76</v>
      </c>
      <c r="G407">
        <f t="shared" si="9"/>
        <v>68466.179879999996</v>
      </c>
      <c r="I407">
        <v>513.54</v>
      </c>
    </row>
    <row r="408" spans="4:9" x14ac:dyDescent="0.25">
      <c r="D408">
        <v>1970</v>
      </c>
      <c r="E408" t="s">
        <v>124</v>
      </c>
      <c r="F408">
        <v>83.76</v>
      </c>
      <c r="G408">
        <f t="shared" si="9"/>
        <v>68470.179540000012</v>
      </c>
      <c r="I408">
        <v>513.57000000000005</v>
      </c>
    </row>
    <row r="409" spans="4:9" x14ac:dyDescent="0.25">
      <c r="D409">
        <v>1970</v>
      </c>
      <c r="E409" t="s">
        <v>124</v>
      </c>
      <c r="F409">
        <v>83.760999999999996</v>
      </c>
      <c r="G409">
        <f t="shared" si="9"/>
        <v>68474.179199999999</v>
      </c>
      <c r="I409">
        <v>513.6</v>
      </c>
    </row>
    <row r="410" spans="4:9" x14ac:dyDescent="0.25">
      <c r="D410">
        <v>1970</v>
      </c>
      <c r="E410" t="s">
        <v>124</v>
      </c>
      <c r="F410">
        <v>83.760999999999996</v>
      </c>
      <c r="G410">
        <f t="shared" si="9"/>
        <v>68479.51208</v>
      </c>
      <c r="I410">
        <v>513.64</v>
      </c>
    </row>
    <row r="411" spans="4:9" x14ac:dyDescent="0.25">
      <c r="D411">
        <v>1970</v>
      </c>
      <c r="E411" t="s">
        <v>124</v>
      </c>
      <c r="F411">
        <v>83.762</v>
      </c>
      <c r="G411">
        <f t="shared" si="9"/>
        <v>68486.178180000003</v>
      </c>
      <c r="I411">
        <v>513.69000000000005</v>
      </c>
    </row>
    <row r="412" spans="4:9" x14ac:dyDescent="0.25">
      <c r="D412">
        <v>1970</v>
      </c>
      <c r="E412" t="s">
        <v>124</v>
      </c>
      <c r="F412">
        <v>83.763000000000005</v>
      </c>
      <c r="G412">
        <f t="shared" si="9"/>
        <v>68500.843599999993</v>
      </c>
      <c r="I412">
        <v>513.79999999999995</v>
      </c>
    </row>
    <row r="413" spans="4:9" x14ac:dyDescent="0.25">
      <c r="D413">
        <v>1970</v>
      </c>
      <c r="E413" t="s">
        <v>124</v>
      </c>
      <c r="F413">
        <v>83.768000000000001</v>
      </c>
      <c r="G413">
        <f t="shared" si="9"/>
        <v>68548.839519999994</v>
      </c>
      <c r="I413">
        <v>514.16</v>
      </c>
    </row>
    <row r="414" spans="4:9" x14ac:dyDescent="0.25">
      <c r="D414">
        <v>1970</v>
      </c>
      <c r="E414" t="s">
        <v>124</v>
      </c>
      <c r="F414">
        <v>83.769000000000005</v>
      </c>
      <c r="G414">
        <f t="shared" si="9"/>
        <v>68551.505959999995</v>
      </c>
      <c r="I414">
        <v>514.17999999999995</v>
      </c>
    </row>
    <row r="415" spans="4:9" x14ac:dyDescent="0.25">
      <c r="D415">
        <v>1970</v>
      </c>
      <c r="E415" t="s">
        <v>124</v>
      </c>
      <c r="F415">
        <v>83.77</v>
      </c>
      <c r="G415">
        <f t="shared" si="9"/>
        <v>68563.504939999999</v>
      </c>
      <c r="I415">
        <v>514.27</v>
      </c>
    </row>
    <row r="416" spans="4:9" x14ac:dyDescent="0.25">
      <c r="D416">
        <v>1970</v>
      </c>
      <c r="E416" t="s">
        <v>124</v>
      </c>
      <c r="F416">
        <v>83.772000000000006</v>
      </c>
      <c r="G416">
        <f t="shared" si="9"/>
        <v>68583.503239999991</v>
      </c>
      <c r="I416">
        <v>514.41999999999996</v>
      </c>
    </row>
    <row r="417" spans="4:9" x14ac:dyDescent="0.25">
      <c r="D417">
        <v>1970</v>
      </c>
      <c r="E417" t="s">
        <v>124</v>
      </c>
      <c r="F417">
        <v>83.774000000000001</v>
      </c>
      <c r="G417">
        <f t="shared" si="9"/>
        <v>68600.835099999997</v>
      </c>
      <c r="I417">
        <v>514.54999999999995</v>
      </c>
    </row>
    <row r="418" spans="4:9" x14ac:dyDescent="0.25">
      <c r="D418">
        <v>1970</v>
      </c>
      <c r="E418" t="s">
        <v>124</v>
      </c>
      <c r="F418">
        <v>83.775999999999996</v>
      </c>
      <c r="G418">
        <f t="shared" si="9"/>
        <v>68622.166620000004</v>
      </c>
      <c r="I418">
        <v>514.71</v>
      </c>
    </row>
    <row r="419" spans="4:9" x14ac:dyDescent="0.25">
      <c r="D419">
        <v>1970</v>
      </c>
      <c r="E419" t="s">
        <v>124</v>
      </c>
      <c r="F419">
        <v>83.777000000000001</v>
      </c>
      <c r="G419">
        <f t="shared" si="9"/>
        <v>68626.166280000005</v>
      </c>
      <c r="I419">
        <v>514.74</v>
      </c>
    </row>
    <row r="420" spans="4:9" x14ac:dyDescent="0.25">
      <c r="D420">
        <v>1970</v>
      </c>
      <c r="E420" t="s">
        <v>124</v>
      </c>
      <c r="F420">
        <v>83.778999999999996</v>
      </c>
      <c r="G420">
        <f t="shared" si="9"/>
        <v>68644.831359999996</v>
      </c>
      <c r="I420">
        <v>514.88</v>
      </c>
    </row>
    <row r="421" spans="4:9" x14ac:dyDescent="0.25">
      <c r="D421">
        <v>1970</v>
      </c>
      <c r="E421" t="s">
        <v>124</v>
      </c>
      <c r="F421">
        <v>83.78</v>
      </c>
      <c r="G421">
        <f t="shared" si="9"/>
        <v>68660.83</v>
      </c>
      <c r="I421">
        <v>515</v>
      </c>
    </row>
    <row r="422" spans="4:9" x14ac:dyDescent="0.25">
      <c r="D422">
        <v>1970</v>
      </c>
      <c r="E422" t="s">
        <v>124</v>
      </c>
      <c r="F422">
        <v>83.781000000000006</v>
      </c>
      <c r="G422">
        <f t="shared" si="9"/>
        <v>68667.496099999989</v>
      </c>
      <c r="I422">
        <v>515.04999999999995</v>
      </c>
    </row>
    <row r="423" spans="4:9" x14ac:dyDescent="0.25">
      <c r="D423">
        <v>1970</v>
      </c>
      <c r="E423" t="s">
        <v>124</v>
      </c>
      <c r="F423">
        <v>83.781999999999996</v>
      </c>
      <c r="G423">
        <f t="shared" si="9"/>
        <v>68672.828980000006</v>
      </c>
      <c r="I423">
        <v>515.09</v>
      </c>
    </row>
    <row r="424" spans="4:9" x14ac:dyDescent="0.25">
      <c r="D424">
        <v>1970</v>
      </c>
      <c r="E424" t="s">
        <v>124</v>
      </c>
      <c r="F424">
        <v>83.787000000000006</v>
      </c>
      <c r="G424">
        <f t="shared" si="9"/>
        <v>68726.157780000009</v>
      </c>
      <c r="I424">
        <v>515.49</v>
      </c>
    </row>
    <row r="425" spans="4:9" x14ac:dyDescent="0.25">
      <c r="D425">
        <v>1970</v>
      </c>
      <c r="E425" t="s">
        <v>124</v>
      </c>
      <c r="F425">
        <v>83.789000000000001</v>
      </c>
      <c r="G425">
        <f t="shared" si="9"/>
        <v>68744.82286</v>
      </c>
      <c r="I425">
        <v>515.63</v>
      </c>
    </row>
    <row r="426" spans="4:9" x14ac:dyDescent="0.25">
      <c r="D426">
        <v>1970</v>
      </c>
      <c r="E426" t="s">
        <v>124</v>
      </c>
      <c r="F426">
        <v>83.789000000000001</v>
      </c>
      <c r="G426">
        <f t="shared" si="9"/>
        <v>68746.156080000001</v>
      </c>
      <c r="I426">
        <v>515.64</v>
      </c>
    </row>
    <row r="427" spans="4:9" x14ac:dyDescent="0.25">
      <c r="D427">
        <v>1970</v>
      </c>
      <c r="E427" t="s">
        <v>124</v>
      </c>
      <c r="F427">
        <v>83.790999999999997</v>
      </c>
      <c r="G427">
        <f t="shared" si="9"/>
        <v>68763.487939999992</v>
      </c>
      <c r="I427">
        <v>515.77</v>
      </c>
    </row>
    <row r="428" spans="4:9" x14ac:dyDescent="0.25">
      <c r="D428">
        <v>1970</v>
      </c>
      <c r="E428" t="s">
        <v>124</v>
      </c>
      <c r="F428">
        <v>83.793000000000006</v>
      </c>
      <c r="G428">
        <f t="shared" si="9"/>
        <v>68779.486579999997</v>
      </c>
      <c r="I428">
        <v>515.89</v>
      </c>
    </row>
    <row r="429" spans="4:9" x14ac:dyDescent="0.25">
      <c r="D429">
        <v>1970</v>
      </c>
      <c r="E429" t="s">
        <v>124</v>
      </c>
      <c r="F429">
        <v>83.793999999999997</v>
      </c>
      <c r="G429">
        <f t="shared" si="9"/>
        <v>68784.819459999999</v>
      </c>
      <c r="I429">
        <v>515.92999999999995</v>
      </c>
    </row>
    <row r="430" spans="4:9" x14ac:dyDescent="0.25">
      <c r="D430">
        <v>1970</v>
      </c>
      <c r="E430" t="s">
        <v>124</v>
      </c>
      <c r="F430">
        <v>83.795000000000002</v>
      </c>
      <c r="G430">
        <f t="shared" si="9"/>
        <v>68802.15131999999</v>
      </c>
      <c r="I430">
        <v>516.05999999999995</v>
      </c>
    </row>
    <row r="431" spans="4:9" x14ac:dyDescent="0.25">
      <c r="D431">
        <v>1970</v>
      </c>
      <c r="E431" t="s">
        <v>124</v>
      </c>
      <c r="F431">
        <v>83.796000000000006</v>
      </c>
      <c r="G431">
        <f t="shared" si="9"/>
        <v>68811.483860000008</v>
      </c>
      <c r="I431">
        <v>516.13</v>
      </c>
    </row>
    <row r="432" spans="4:9" x14ac:dyDescent="0.25">
      <c r="D432">
        <v>1970</v>
      </c>
      <c r="E432" t="s">
        <v>124</v>
      </c>
      <c r="F432">
        <v>83.799000000000007</v>
      </c>
      <c r="G432">
        <f t="shared" si="9"/>
        <v>68835.481820000001</v>
      </c>
      <c r="I432">
        <v>516.30999999999995</v>
      </c>
    </row>
    <row r="433" spans="4:9" x14ac:dyDescent="0.25">
      <c r="D433">
        <v>1970</v>
      </c>
      <c r="E433" t="s">
        <v>124</v>
      </c>
      <c r="F433">
        <v>83.8</v>
      </c>
      <c r="G433">
        <f t="shared" si="9"/>
        <v>68844.814360000004</v>
      </c>
      <c r="I433">
        <v>516.38</v>
      </c>
    </row>
    <row r="434" spans="4:9" x14ac:dyDescent="0.25">
      <c r="D434">
        <v>1970</v>
      </c>
      <c r="E434" t="s">
        <v>124</v>
      </c>
      <c r="F434">
        <v>83.801000000000002</v>
      </c>
      <c r="G434">
        <f t="shared" si="9"/>
        <v>68859.479780000009</v>
      </c>
      <c r="I434">
        <v>516.49</v>
      </c>
    </row>
    <row r="435" spans="4:9" x14ac:dyDescent="0.25">
      <c r="D435">
        <v>1970</v>
      </c>
      <c r="E435" t="s">
        <v>124</v>
      </c>
      <c r="F435">
        <v>83.802000000000007</v>
      </c>
      <c r="G435">
        <f t="shared" si="9"/>
        <v>68867.479099999997</v>
      </c>
      <c r="I435">
        <v>516.54999999999995</v>
      </c>
    </row>
    <row r="436" spans="4:9" x14ac:dyDescent="0.25">
      <c r="D436">
        <v>1970</v>
      </c>
      <c r="E436" t="s">
        <v>124</v>
      </c>
      <c r="F436">
        <v>83.802999999999997</v>
      </c>
      <c r="G436">
        <f t="shared" si="9"/>
        <v>68870.145540000012</v>
      </c>
      <c r="I436">
        <v>516.57000000000005</v>
      </c>
    </row>
    <row r="437" spans="4:9" x14ac:dyDescent="0.25">
      <c r="D437">
        <v>1970</v>
      </c>
      <c r="E437" t="s">
        <v>124</v>
      </c>
      <c r="F437">
        <v>83.802999999999997</v>
      </c>
      <c r="G437">
        <f t="shared" si="9"/>
        <v>68874.145199999999</v>
      </c>
      <c r="I437">
        <v>516.6</v>
      </c>
    </row>
    <row r="438" spans="4:9" x14ac:dyDescent="0.25">
      <c r="D438">
        <v>1970</v>
      </c>
      <c r="E438" t="s">
        <v>124</v>
      </c>
      <c r="F438">
        <v>83.802999999999997</v>
      </c>
      <c r="G438">
        <f t="shared" si="9"/>
        <v>68874.145199999999</v>
      </c>
      <c r="I438">
        <v>516.6</v>
      </c>
    </row>
    <row r="439" spans="4:9" x14ac:dyDescent="0.25">
      <c r="D439">
        <v>1970</v>
      </c>
      <c r="E439" t="s">
        <v>124</v>
      </c>
      <c r="F439">
        <v>83.802999999999997</v>
      </c>
      <c r="G439">
        <f t="shared" si="9"/>
        <v>68874.145199999999</v>
      </c>
      <c r="I439">
        <v>516.6</v>
      </c>
    </row>
    <row r="440" spans="4:9" x14ac:dyDescent="0.25">
      <c r="D440">
        <v>1970</v>
      </c>
      <c r="E440" t="s">
        <v>124</v>
      </c>
      <c r="F440">
        <v>83.802999999999997</v>
      </c>
      <c r="G440">
        <f t="shared" si="9"/>
        <v>68875.478419999999</v>
      </c>
      <c r="I440">
        <v>516.61</v>
      </c>
    </row>
    <row r="441" spans="4:9" x14ac:dyDescent="0.25">
      <c r="D441">
        <v>1970</v>
      </c>
      <c r="E441" t="s">
        <v>124</v>
      </c>
      <c r="F441">
        <v>83.802999999999997</v>
      </c>
      <c r="G441">
        <f t="shared" si="9"/>
        <v>68876.81164</v>
      </c>
      <c r="I441">
        <v>516.62</v>
      </c>
    </row>
    <row r="442" spans="4:9" x14ac:dyDescent="0.25">
      <c r="D442">
        <v>1970</v>
      </c>
      <c r="E442" t="s">
        <v>124</v>
      </c>
      <c r="F442">
        <v>83.802999999999997</v>
      </c>
      <c r="G442">
        <f t="shared" si="9"/>
        <v>68876.81164</v>
      </c>
      <c r="I442">
        <v>516.62</v>
      </c>
    </row>
    <row r="443" spans="4:9" x14ac:dyDescent="0.25">
      <c r="D443">
        <v>1970</v>
      </c>
      <c r="E443" t="s">
        <v>124</v>
      </c>
      <c r="F443">
        <v>83.802999999999997</v>
      </c>
      <c r="G443">
        <f t="shared" si="9"/>
        <v>68876.81164</v>
      </c>
      <c r="I443">
        <v>516.62</v>
      </c>
    </row>
    <row r="444" spans="4:9" x14ac:dyDescent="0.25">
      <c r="D444">
        <v>1970</v>
      </c>
      <c r="E444" t="s">
        <v>124</v>
      </c>
      <c r="F444">
        <v>83.802999999999997</v>
      </c>
      <c r="G444">
        <f t="shared" si="9"/>
        <v>68878.14486</v>
      </c>
      <c r="I444">
        <v>516.63</v>
      </c>
    </row>
    <row r="445" spans="4:9" x14ac:dyDescent="0.25">
      <c r="D445">
        <v>1970</v>
      </c>
      <c r="E445" t="s">
        <v>124</v>
      </c>
      <c r="F445">
        <v>83.804000000000002</v>
      </c>
      <c r="G445">
        <f t="shared" si="9"/>
        <v>68879.478080000001</v>
      </c>
      <c r="I445">
        <v>516.64</v>
      </c>
    </row>
    <row r="446" spans="4:9" x14ac:dyDescent="0.25">
      <c r="D446">
        <v>1970</v>
      </c>
      <c r="E446" t="s">
        <v>124</v>
      </c>
      <c r="F446">
        <v>83.804000000000002</v>
      </c>
      <c r="G446">
        <f t="shared" si="9"/>
        <v>68879.478080000001</v>
      </c>
      <c r="I446">
        <v>516.64</v>
      </c>
    </row>
    <row r="447" spans="4:9" x14ac:dyDescent="0.25">
      <c r="D447">
        <v>1970</v>
      </c>
      <c r="E447" t="s">
        <v>124</v>
      </c>
      <c r="F447">
        <v>83.804000000000002</v>
      </c>
      <c r="G447">
        <f t="shared" si="9"/>
        <v>68879.478080000001</v>
      </c>
      <c r="I447">
        <v>516.64</v>
      </c>
    </row>
    <row r="448" spans="4:9" x14ac:dyDescent="0.25">
      <c r="D448">
        <v>1970</v>
      </c>
      <c r="E448" t="s">
        <v>124</v>
      </c>
      <c r="F448">
        <v>83.804000000000002</v>
      </c>
      <c r="G448">
        <f t="shared" si="9"/>
        <v>68880.811300000001</v>
      </c>
      <c r="I448">
        <v>516.65</v>
      </c>
    </row>
    <row r="449" spans="4:9" x14ac:dyDescent="0.25">
      <c r="D449">
        <v>1970</v>
      </c>
      <c r="E449" t="s">
        <v>124</v>
      </c>
      <c r="F449">
        <v>83.804000000000002</v>
      </c>
      <c r="G449">
        <f t="shared" si="9"/>
        <v>68880.811300000001</v>
      </c>
      <c r="I449">
        <v>516.65</v>
      </c>
    </row>
    <row r="450" spans="4:9" x14ac:dyDescent="0.25">
      <c r="D450">
        <v>1970</v>
      </c>
      <c r="E450" t="s">
        <v>124</v>
      </c>
      <c r="F450">
        <v>83.804000000000002</v>
      </c>
      <c r="G450">
        <f t="shared" ref="G450:G480" si="10">133.322*I450</f>
        <v>68880.811300000001</v>
      </c>
      <c r="I450">
        <v>516.65</v>
      </c>
    </row>
    <row r="451" spans="4:9" x14ac:dyDescent="0.25">
      <c r="D451">
        <v>1970</v>
      </c>
      <c r="E451" t="s">
        <v>124</v>
      </c>
      <c r="F451">
        <v>83.804000000000002</v>
      </c>
      <c r="G451">
        <f t="shared" si="10"/>
        <v>68882.144520000002</v>
      </c>
      <c r="I451">
        <v>516.66</v>
      </c>
    </row>
    <row r="452" spans="4:9" x14ac:dyDescent="0.25">
      <c r="D452">
        <v>1970</v>
      </c>
      <c r="E452" t="s">
        <v>124</v>
      </c>
      <c r="F452">
        <v>83.804000000000002</v>
      </c>
      <c r="G452">
        <f t="shared" si="10"/>
        <v>68883.477740000002</v>
      </c>
      <c r="I452">
        <v>516.66999999999996</v>
      </c>
    </row>
    <row r="453" spans="4:9" x14ac:dyDescent="0.25">
      <c r="D453">
        <v>1970</v>
      </c>
      <c r="E453" t="s">
        <v>124</v>
      </c>
      <c r="F453">
        <v>83.804000000000002</v>
      </c>
      <c r="G453">
        <f t="shared" si="10"/>
        <v>68883.477740000002</v>
      </c>
      <c r="I453">
        <v>516.66999999999996</v>
      </c>
    </row>
    <row r="454" spans="4:9" x14ac:dyDescent="0.25">
      <c r="D454">
        <v>1970</v>
      </c>
      <c r="E454" t="s">
        <v>124</v>
      </c>
      <c r="F454">
        <v>83.804000000000002</v>
      </c>
      <c r="G454">
        <f t="shared" si="10"/>
        <v>68883.477740000002</v>
      </c>
      <c r="I454">
        <v>516.66999999999996</v>
      </c>
    </row>
    <row r="455" spans="4:9" x14ac:dyDescent="0.25">
      <c r="D455">
        <v>1970</v>
      </c>
      <c r="E455" t="s">
        <v>124</v>
      </c>
      <c r="F455">
        <v>83.804000000000002</v>
      </c>
      <c r="G455">
        <f t="shared" si="10"/>
        <v>68883.477740000002</v>
      </c>
      <c r="I455">
        <v>516.66999999999996</v>
      </c>
    </row>
    <row r="456" spans="4:9" x14ac:dyDescent="0.25">
      <c r="D456">
        <v>1970</v>
      </c>
      <c r="E456" t="s">
        <v>124</v>
      </c>
      <c r="F456">
        <v>83.804000000000002</v>
      </c>
      <c r="G456">
        <f t="shared" si="10"/>
        <v>68884.810959999988</v>
      </c>
      <c r="I456">
        <v>516.67999999999995</v>
      </c>
    </row>
    <row r="457" spans="4:9" x14ac:dyDescent="0.25">
      <c r="D457">
        <v>1970</v>
      </c>
      <c r="E457" t="s">
        <v>124</v>
      </c>
      <c r="F457">
        <v>83.804000000000002</v>
      </c>
      <c r="G457">
        <f t="shared" si="10"/>
        <v>68884.810959999988</v>
      </c>
      <c r="I457">
        <v>516.67999999999995</v>
      </c>
    </row>
    <row r="458" spans="4:9" x14ac:dyDescent="0.25">
      <c r="D458">
        <v>1970</v>
      </c>
      <c r="E458" t="s">
        <v>124</v>
      </c>
      <c r="F458">
        <v>83.804000000000002</v>
      </c>
      <c r="G458">
        <f t="shared" si="10"/>
        <v>68884.810959999988</v>
      </c>
      <c r="I458">
        <v>516.67999999999995</v>
      </c>
    </row>
    <row r="459" spans="4:9" x14ac:dyDescent="0.25">
      <c r="D459">
        <v>1970</v>
      </c>
      <c r="E459" t="s">
        <v>124</v>
      </c>
      <c r="F459">
        <v>83.804000000000002</v>
      </c>
      <c r="G459">
        <f t="shared" si="10"/>
        <v>68886.144180000003</v>
      </c>
      <c r="I459">
        <v>516.69000000000005</v>
      </c>
    </row>
    <row r="460" spans="4:9" x14ac:dyDescent="0.25">
      <c r="D460">
        <v>1970</v>
      </c>
      <c r="E460" t="s">
        <v>124</v>
      </c>
      <c r="F460">
        <v>83.804000000000002</v>
      </c>
      <c r="G460">
        <f t="shared" si="10"/>
        <v>68886.144180000003</v>
      </c>
      <c r="I460">
        <v>516.69000000000005</v>
      </c>
    </row>
    <row r="461" spans="4:9" x14ac:dyDescent="0.25">
      <c r="D461">
        <v>1970</v>
      </c>
      <c r="E461" t="s">
        <v>124</v>
      </c>
      <c r="F461">
        <v>83.804000000000002</v>
      </c>
      <c r="G461">
        <f t="shared" si="10"/>
        <v>68887.477400000003</v>
      </c>
      <c r="I461">
        <v>516.70000000000005</v>
      </c>
    </row>
    <row r="462" spans="4:9" x14ac:dyDescent="0.25">
      <c r="D462">
        <v>1970</v>
      </c>
      <c r="E462" t="s">
        <v>124</v>
      </c>
      <c r="F462">
        <v>83.804000000000002</v>
      </c>
      <c r="G462">
        <f t="shared" si="10"/>
        <v>68887.477400000003</v>
      </c>
      <c r="I462">
        <v>516.70000000000005</v>
      </c>
    </row>
    <row r="463" spans="4:9" x14ac:dyDescent="0.25">
      <c r="D463">
        <v>1970</v>
      </c>
      <c r="E463" t="s">
        <v>124</v>
      </c>
      <c r="F463">
        <v>83.805000000000007</v>
      </c>
      <c r="G463">
        <f t="shared" si="10"/>
        <v>68888.810620000004</v>
      </c>
      <c r="I463">
        <v>516.71</v>
      </c>
    </row>
    <row r="464" spans="4:9" x14ac:dyDescent="0.25">
      <c r="D464">
        <v>1970</v>
      </c>
      <c r="E464" t="s">
        <v>124</v>
      </c>
      <c r="F464">
        <v>83.805000000000007</v>
      </c>
      <c r="G464">
        <f t="shared" si="10"/>
        <v>68890.143840000004</v>
      </c>
      <c r="I464">
        <v>516.72</v>
      </c>
    </row>
    <row r="465" spans="4:9" x14ac:dyDescent="0.25">
      <c r="D465">
        <v>1970</v>
      </c>
      <c r="E465" t="s">
        <v>124</v>
      </c>
      <c r="F465">
        <v>83.805000000000007</v>
      </c>
      <c r="G465">
        <f t="shared" si="10"/>
        <v>68891.477060000005</v>
      </c>
      <c r="I465">
        <v>516.73</v>
      </c>
    </row>
    <row r="466" spans="4:9" x14ac:dyDescent="0.25">
      <c r="D466">
        <v>1970</v>
      </c>
      <c r="E466" t="s">
        <v>124</v>
      </c>
      <c r="F466">
        <v>83.805000000000007</v>
      </c>
      <c r="G466">
        <f t="shared" si="10"/>
        <v>68894.143500000006</v>
      </c>
      <c r="I466">
        <v>516.75</v>
      </c>
    </row>
    <row r="467" spans="4:9" x14ac:dyDescent="0.25">
      <c r="D467">
        <v>1970</v>
      </c>
      <c r="E467" t="s">
        <v>124</v>
      </c>
      <c r="F467">
        <v>83.805000000000007</v>
      </c>
      <c r="G467">
        <f t="shared" si="10"/>
        <v>68894.143500000006</v>
      </c>
      <c r="I467">
        <v>516.75</v>
      </c>
    </row>
    <row r="468" spans="4:9" x14ac:dyDescent="0.25">
      <c r="D468">
        <v>1970</v>
      </c>
      <c r="E468" t="s">
        <v>124</v>
      </c>
      <c r="F468">
        <v>83.805000000000007</v>
      </c>
      <c r="G468">
        <f t="shared" si="10"/>
        <v>68895.476720000006</v>
      </c>
      <c r="I468">
        <v>516.76</v>
      </c>
    </row>
    <row r="469" spans="4:9" x14ac:dyDescent="0.25">
      <c r="D469">
        <v>1970</v>
      </c>
      <c r="E469" t="s">
        <v>124</v>
      </c>
      <c r="F469">
        <v>83.805999999999997</v>
      </c>
      <c r="G469">
        <f t="shared" si="10"/>
        <v>68900.809599999993</v>
      </c>
      <c r="I469">
        <v>516.79999999999995</v>
      </c>
    </row>
    <row r="470" spans="4:9" x14ac:dyDescent="0.25">
      <c r="D470">
        <v>1970</v>
      </c>
      <c r="E470" t="s">
        <v>124</v>
      </c>
      <c r="F470">
        <v>83.805999999999997</v>
      </c>
      <c r="G470">
        <f t="shared" si="10"/>
        <v>68900.809599999993</v>
      </c>
      <c r="I470">
        <v>516.79999999999995</v>
      </c>
    </row>
    <row r="471" spans="4:9" x14ac:dyDescent="0.25">
      <c r="D471">
        <v>1970</v>
      </c>
      <c r="E471" t="s">
        <v>124</v>
      </c>
      <c r="F471">
        <v>83.805999999999997</v>
      </c>
      <c r="G471">
        <f t="shared" si="10"/>
        <v>68902.142819999994</v>
      </c>
      <c r="I471">
        <v>516.80999999999995</v>
      </c>
    </row>
    <row r="472" spans="4:9" x14ac:dyDescent="0.25">
      <c r="D472">
        <v>1970</v>
      </c>
      <c r="E472" t="s">
        <v>124</v>
      </c>
      <c r="F472">
        <v>83.805999999999997</v>
      </c>
      <c r="G472">
        <f t="shared" si="10"/>
        <v>68904.809260000009</v>
      </c>
      <c r="I472">
        <v>516.83000000000004</v>
      </c>
    </row>
    <row r="473" spans="4:9" x14ac:dyDescent="0.25">
      <c r="D473">
        <v>1970</v>
      </c>
      <c r="E473" t="s">
        <v>124</v>
      </c>
      <c r="F473">
        <v>83.805999999999997</v>
      </c>
      <c r="G473">
        <f t="shared" si="10"/>
        <v>68904.809260000009</v>
      </c>
      <c r="I473">
        <v>516.83000000000004</v>
      </c>
    </row>
    <row r="474" spans="4:9" x14ac:dyDescent="0.25">
      <c r="D474">
        <v>1951</v>
      </c>
      <c r="E474" t="s">
        <v>125</v>
      </c>
      <c r="F474">
        <v>70</v>
      </c>
      <c r="G474">
        <f t="shared" si="10"/>
        <v>7692.6794000000009</v>
      </c>
      <c r="I474">
        <v>57.7</v>
      </c>
    </row>
    <row r="475" spans="4:9" x14ac:dyDescent="0.25">
      <c r="D475">
        <v>1951</v>
      </c>
      <c r="E475" t="s">
        <v>125</v>
      </c>
      <c r="F475">
        <v>72</v>
      </c>
      <c r="G475">
        <f t="shared" si="10"/>
        <v>11132.387000000001</v>
      </c>
      <c r="I475">
        <v>83.5</v>
      </c>
    </row>
    <row r="476" spans="4:9" x14ac:dyDescent="0.25">
      <c r="D476">
        <v>1951</v>
      </c>
      <c r="E476" t="s">
        <v>125</v>
      </c>
      <c r="F476">
        <v>74</v>
      </c>
      <c r="G476">
        <f t="shared" si="10"/>
        <v>15798.657000000001</v>
      </c>
      <c r="I476">
        <v>118.5</v>
      </c>
    </row>
    <row r="477" spans="4:9" x14ac:dyDescent="0.25">
      <c r="D477">
        <v>1951</v>
      </c>
      <c r="E477" t="s">
        <v>125</v>
      </c>
      <c r="F477">
        <v>76</v>
      </c>
      <c r="G477">
        <f t="shared" si="10"/>
        <v>22011.462199999998</v>
      </c>
      <c r="I477">
        <v>165.1</v>
      </c>
    </row>
    <row r="478" spans="4:9" x14ac:dyDescent="0.25">
      <c r="D478">
        <v>1951</v>
      </c>
      <c r="E478" t="s">
        <v>125</v>
      </c>
      <c r="F478">
        <v>78</v>
      </c>
      <c r="G478">
        <f t="shared" si="10"/>
        <v>30144.104200000002</v>
      </c>
      <c r="I478">
        <v>226.1</v>
      </c>
    </row>
    <row r="479" spans="4:9" x14ac:dyDescent="0.25">
      <c r="D479">
        <v>1951</v>
      </c>
      <c r="E479" t="s">
        <v>125</v>
      </c>
      <c r="F479">
        <v>80</v>
      </c>
      <c r="G479">
        <f t="shared" si="10"/>
        <v>40636.545600000005</v>
      </c>
      <c r="I479">
        <v>304.8</v>
      </c>
    </row>
    <row r="480" spans="4:9" x14ac:dyDescent="0.25">
      <c r="D480">
        <v>1951</v>
      </c>
      <c r="E480" t="s">
        <v>125</v>
      </c>
      <c r="F480">
        <v>82</v>
      </c>
      <c r="G480">
        <f t="shared" si="10"/>
        <v>53995.41</v>
      </c>
      <c r="I480">
        <v>405</v>
      </c>
    </row>
    <row r="481" spans="4:16" x14ac:dyDescent="0.25">
      <c r="D481">
        <v>1967</v>
      </c>
      <c r="E481" t="s">
        <v>154</v>
      </c>
      <c r="F481">
        <v>30.626000000000001</v>
      </c>
      <c r="G481">
        <f>H481*133.322</f>
        <v>7.2589829340000014E-5</v>
      </c>
      <c r="H481">
        <f>L481*$M$481</f>
        <v>5.4447000000000006E-7</v>
      </c>
      <c r="L481">
        <v>54.447000000000003</v>
      </c>
      <c r="M481">
        <f>0.00000001</f>
        <v>1E-8</v>
      </c>
    </row>
    <row r="482" spans="4:16" x14ac:dyDescent="0.25">
      <c r="D482">
        <v>1967</v>
      </c>
      <c r="E482" t="s">
        <v>154</v>
      </c>
      <c r="F482">
        <v>30.224</v>
      </c>
      <c r="G482">
        <f>H482*133.322</f>
        <v>3.09906989E-5</v>
      </c>
      <c r="H482">
        <f>L482*$M$481</f>
        <v>2.3245000000000002E-7</v>
      </c>
      <c r="L482">
        <v>23.245000000000001</v>
      </c>
    </row>
    <row r="483" spans="4:16" x14ac:dyDescent="0.25">
      <c r="D483">
        <v>1967</v>
      </c>
      <c r="E483" t="s">
        <v>154</v>
      </c>
      <c r="F483">
        <v>29.763999999999999</v>
      </c>
      <c r="G483">
        <f t="shared" ref="G483:G491" si="11">H483*133.322</f>
        <v>1.7931808999999998E-5</v>
      </c>
      <c r="H483">
        <f t="shared" ref="H483:H491" si="12">L483*$M$481</f>
        <v>1.3449999999999999E-7</v>
      </c>
      <c r="L483">
        <v>13.45</v>
      </c>
    </row>
    <row r="484" spans="4:16" x14ac:dyDescent="0.25">
      <c r="D484">
        <v>1967</v>
      </c>
      <c r="E484" t="s">
        <v>154</v>
      </c>
      <c r="F484">
        <v>29.030999999999999</v>
      </c>
      <c r="G484">
        <f t="shared" si="11"/>
        <v>7.8913291799999997E-6</v>
      </c>
      <c r="H484">
        <f t="shared" si="12"/>
        <v>5.9189999999999996E-8</v>
      </c>
      <c r="L484">
        <v>5.9189999999999996</v>
      </c>
    </row>
    <row r="485" spans="4:16" x14ac:dyDescent="0.25">
      <c r="D485">
        <v>1967</v>
      </c>
      <c r="E485" t="s">
        <v>154</v>
      </c>
      <c r="F485">
        <v>28.297999999999998</v>
      </c>
      <c r="G485">
        <f t="shared" si="11"/>
        <v>2.6824386400000003E-6</v>
      </c>
      <c r="H485">
        <f t="shared" si="12"/>
        <v>2.0120000000000001E-8</v>
      </c>
      <c r="L485">
        <v>2.012</v>
      </c>
    </row>
    <row r="486" spans="4:16" x14ac:dyDescent="0.25">
      <c r="D486">
        <v>1967</v>
      </c>
      <c r="E486" t="s">
        <v>154</v>
      </c>
      <c r="F486">
        <v>27.32</v>
      </c>
      <c r="G486">
        <f t="shared" si="11"/>
        <v>1.2732250999999999E-6</v>
      </c>
      <c r="H486">
        <f t="shared" si="12"/>
        <v>9.5499999999999995E-9</v>
      </c>
      <c r="L486">
        <v>0.95499999999999996</v>
      </c>
    </row>
    <row r="487" spans="4:16" x14ac:dyDescent="0.25">
      <c r="D487">
        <v>1967</v>
      </c>
      <c r="E487" t="s">
        <v>154</v>
      </c>
      <c r="F487">
        <v>27.119</v>
      </c>
      <c r="G487">
        <f t="shared" si="11"/>
        <v>9.5458552000000013E-7</v>
      </c>
      <c r="H487">
        <f t="shared" si="12"/>
        <v>7.1600000000000001E-9</v>
      </c>
      <c r="L487">
        <v>0.71599999999999997</v>
      </c>
    </row>
    <row r="488" spans="4:16" x14ac:dyDescent="0.25">
      <c r="D488">
        <v>1967</v>
      </c>
      <c r="E488" t="s">
        <v>154</v>
      </c>
      <c r="F488">
        <v>27.09</v>
      </c>
      <c r="G488">
        <f t="shared" si="11"/>
        <v>5.1995580000000007E-7</v>
      </c>
      <c r="H488">
        <f t="shared" si="12"/>
        <v>3.9000000000000002E-9</v>
      </c>
      <c r="L488">
        <v>0.39</v>
      </c>
    </row>
    <row r="489" spans="4:16" x14ac:dyDescent="0.25">
      <c r="D489">
        <v>1967</v>
      </c>
      <c r="E489" t="s">
        <v>154</v>
      </c>
      <c r="F489">
        <v>26.559000000000001</v>
      </c>
      <c r="G489">
        <f t="shared" si="11"/>
        <v>2.9997450000000002E-7</v>
      </c>
      <c r="H489">
        <f t="shared" si="12"/>
        <v>2.2500000000000003E-9</v>
      </c>
      <c r="L489">
        <v>0.22500000000000001</v>
      </c>
    </row>
    <row r="490" spans="4:16" x14ac:dyDescent="0.25">
      <c r="D490">
        <v>1967</v>
      </c>
      <c r="E490" t="s">
        <v>154</v>
      </c>
      <c r="F490">
        <v>26.428999999999998</v>
      </c>
      <c r="G490">
        <f t="shared" si="11"/>
        <v>2.8264264000000004E-7</v>
      </c>
      <c r="H490">
        <f t="shared" si="12"/>
        <v>2.1200000000000001E-9</v>
      </c>
      <c r="L490">
        <v>0.21199999999999999</v>
      </c>
    </row>
    <row r="491" spans="4:16" x14ac:dyDescent="0.25">
      <c r="D491">
        <v>1967</v>
      </c>
      <c r="E491" t="s">
        <v>154</v>
      </c>
      <c r="F491">
        <v>24.172000000000001</v>
      </c>
      <c r="G491">
        <f t="shared" si="11"/>
        <v>3.8663380000000002E-8</v>
      </c>
      <c r="H491">
        <f t="shared" si="12"/>
        <v>2.9000000000000003E-10</v>
      </c>
      <c r="L491">
        <v>2.9000000000000001E-2</v>
      </c>
      <c r="N491" t="s">
        <v>166</v>
      </c>
      <c r="O491" t="s">
        <v>167</v>
      </c>
      <c r="P491" t="s">
        <v>168</v>
      </c>
    </row>
    <row r="492" spans="4:16" x14ac:dyDescent="0.25">
      <c r="D492">
        <v>1956</v>
      </c>
      <c r="E492" t="s">
        <v>165</v>
      </c>
      <c r="F492">
        <v>82</v>
      </c>
      <c r="G492">
        <f>133.322*N492</f>
        <v>53367.270452274337</v>
      </c>
      <c r="N492">
        <f>10^($O$492-$P$492/F492)</f>
        <v>400.28855291905563</v>
      </c>
      <c r="O492">
        <v>7.7352999999999996</v>
      </c>
      <c r="P492">
        <v>420.9</v>
      </c>
    </row>
    <row r="493" spans="4:16" x14ac:dyDescent="0.25">
      <c r="D493">
        <v>1956</v>
      </c>
      <c r="E493" t="s">
        <v>165</v>
      </c>
      <c r="F493">
        <v>83</v>
      </c>
      <c r="G493">
        <f t="shared" ref="G493:G494" si="13">133.322*N493</f>
        <v>61534.330906584924</v>
      </c>
      <c r="N493">
        <f>10^($O$492-$P$492/F493)</f>
        <v>461.54671327001489</v>
      </c>
    </row>
    <row r="494" spans="4:16" x14ac:dyDescent="0.25">
      <c r="D494">
        <v>1956</v>
      </c>
      <c r="E494" t="s">
        <v>165</v>
      </c>
      <c r="F494">
        <v>83.805999999999997</v>
      </c>
      <c r="G494">
        <f t="shared" si="13"/>
        <v>68847.532832916084</v>
      </c>
      <c r="N494">
        <f>10^($O$492-$P$492/F494)</f>
        <v>516.40039028004446</v>
      </c>
      <c r="O494" t="s">
        <v>167</v>
      </c>
      <c r="P494" t="s">
        <v>168</v>
      </c>
    </row>
    <row r="495" spans="4:16" x14ac:dyDescent="0.25">
      <c r="D495">
        <v>1973</v>
      </c>
      <c r="E495" t="s">
        <v>173</v>
      </c>
      <c r="F495">
        <v>81.180000000000007</v>
      </c>
      <c r="G495">
        <f t="shared" ref="G495" si="14">133.322*I495</f>
        <v>47686.147223179607</v>
      </c>
      <c r="I495">
        <f>EXP($O$495-$P$495/F495)</f>
        <v>357.67650667691458</v>
      </c>
      <c r="O495">
        <v>17.655830000000002</v>
      </c>
      <c r="P495">
        <v>955.99199999999996</v>
      </c>
    </row>
    <row r="496" spans="4:16" x14ac:dyDescent="0.25">
      <c r="D496">
        <v>1973</v>
      </c>
      <c r="E496" t="s">
        <v>173</v>
      </c>
      <c r="F496">
        <v>81.361000000000004</v>
      </c>
      <c r="G496">
        <f t="shared" ref="G496:G507" si="15">133.322*I496</f>
        <v>48951.935234565892</v>
      </c>
      <c r="I496">
        <f>EXP($O$495-$P$495/F496)</f>
        <v>367.17072377076471</v>
      </c>
    </row>
    <row r="497" spans="4:11" x14ac:dyDescent="0.25">
      <c r="D497">
        <v>1973</v>
      </c>
      <c r="E497" t="s">
        <v>173</v>
      </c>
      <c r="F497">
        <v>81.561000000000007</v>
      </c>
      <c r="G497">
        <f t="shared" si="15"/>
        <v>50382.893414388192</v>
      </c>
      <c r="I497">
        <f t="shared" ref="I497:I507" si="16">EXP($O$495-$P$495/F497)</f>
        <v>377.90382243281823</v>
      </c>
    </row>
    <row r="498" spans="4:11" x14ac:dyDescent="0.25">
      <c r="D498">
        <v>1973</v>
      </c>
      <c r="E498" t="s">
        <v>173</v>
      </c>
      <c r="F498">
        <v>81.727999999999994</v>
      </c>
      <c r="G498">
        <f t="shared" si="15"/>
        <v>51604.163216646157</v>
      </c>
      <c r="I498">
        <f t="shared" si="16"/>
        <v>387.06412457543507</v>
      </c>
    </row>
    <row r="499" spans="4:11" x14ac:dyDescent="0.25">
      <c r="D499">
        <v>1973</v>
      </c>
      <c r="E499" t="s">
        <v>173</v>
      </c>
      <c r="F499">
        <v>81.921000000000006</v>
      </c>
      <c r="G499">
        <f t="shared" si="15"/>
        <v>53046.039657910638</v>
      </c>
      <c r="I499">
        <f t="shared" si="16"/>
        <v>397.87911715928834</v>
      </c>
    </row>
    <row r="500" spans="4:11" x14ac:dyDescent="0.25">
      <c r="D500">
        <v>1973</v>
      </c>
      <c r="E500" t="s">
        <v>173</v>
      </c>
      <c r="F500">
        <v>82.102000000000004</v>
      </c>
      <c r="G500">
        <f t="shared" si="15"/>
        <v>54428.444583349112</v>
      </c>
      <c r="I500">
        <f t="shared" si="16"/>
        <v>408.24803545813228</v>
      </c>
    </row>
    <row r="501" spans="4:11" x14ac:dyDescent="0.25">
      <c r="D501">
        <v>1973</v>
      </c>
      <c r="E501" t="s">
        <v>173</v>
      </c>
      <c r="F501">
        <v>82.289000000000001</v>
      </c>
      <c r="G501">
        <f t="shared" si="15"/>
        <v>55887.879698660363</v>
      </c>
      <c r="I501">
        <f t="shared" si="16"/>
        <v>419.19472929194251</v>
      </c>
    </row>
    <row r="502" spans="4:11" x14ac:dyDescent="0.25">
      <c r="D502">
        <v>1973</v>
      </c>
      <c r="E502" t="s">
        <v>173</v>
      </c>
      <c r="F502">
        <v>82.475999999999999</v>
      </c>
      <c r="G502">
        <f t="shared" si="15"/>
        <v>57379.562484808608</v>
      </c>
      <c r="I502">
        <f t="shared" si="16"/>
        <v>430.38330121666797</v>
      </c>
    </row>
    <row r="503" spans="4:11" x14ac:dyDescent="0.25">
      <c r="D503">
        <v>1973</v>
      </c>
      <c r="E503" t="s">
        <v>173</v>
      </c>
      <c r="F503">
        <v>82.611000000000004</v>
      </c>
      <c r="G503">
        <f t="shared" si="15"/>
        <v>58476.796984197834</v>
      </c>
      <c r="I503">
        <f t="shared" si="16"/>
        <v>438.61325950854194</v>
      </c>
    </row>
    <row r="504" spans="4:11" x14ac:dyDescent="0.25">
      <c r="D504">
        <v>1973</v>
      </c>
      <c r="E504" t="s">
        <v>173</v>
      </c>
      <c r="F504">
        <v>82.790999999999997</v>
      </c>
      <c r="G504">
        <f t="shared" si="15"/>
        <v>59966.721100599148</v>
      </c>
      <c r="I504">
        <f t="shared" si="16"/>
        <v>449.78864028891815</v>
      </c>
    </row>
    <row r="505" spans="4:11" x14ac:dyDescent="0.25">
      <c r="D505">
        <v>1973</v>
      </c>
      <c r="E505" t="s">
        <v>173</v>
      </c>
      <c r="F505">
        <v>82.965000000000003</v>
      </c>
      <c r="G505">
        <f t="shared" si="15"/>
        <v>61436.679664041963</v>
      </c>
      <c r="I505">
        <f t="shared" si="16"/>
        <v>460.81426669298361</v>
      </c>
    </row>
    <row r="506" spans="4:11" x14ac:dyDescent="0.25">
      <c r="D506">
        <v>1973</v>
      </c>
      <c r="E506" t="s">
        <v>173</v>
      </c>
      <c r="F506">
        <v>83.165000000000006</v>
      </c>
      <c r="G506">
        <f t="shared" si="15"/>
        <v>63162.945577791106</v>
      </c>
      <c r="I506">
        <f t="shared" si="16"/>
        <v>473.76236163417218</v>
      </c>
    </row>
    <row r="507" spans="4:11" x14ac:dyDescent="0.25">
      <c r="D507">
        <v>1973</v>
      </c>
      <c r="E507" t="s">
        <v>173</v>
      </c>
      <c r="F507">
        <v>83.525999999999996</v>
      </c>
      <c r="G507">
        <f t="shared" si="15"/>
        <v>66380.267629813461</v>
      </c>
      <c r="I507">
        <f t="shared" si="16"/>
        <v>497.89432824150151</v>
      </c>
    </row>
    <row r="509" spans="4:11" x14ac:dyDescent="0.25">
      <c r="D509">
        <v>2018</v>
      </c>
      <c r="E509" t="s">
        <v>181</v>
      </c>
      <c r="F509">
        <v>27.513999999999999</v>
      </c>
      <c r="G509">
        <f>K509*10^-6</f>
        <v>1.95E-6</v>
      </c>
      <c r="K509">
        <v>1.95</v>
      </c>
    </row>
    <row r="510" spans="4:11" x14ac:dyDescent="0.25">
      <c r="D510">
        <v>2018</v>
      </c>
      <c r="E510" t="s">
        <v>181</v>
      </c>
      <c r="F510">
        <v>28.012</v>
      </c>
      <c r="G510">
        <f t="shared" ref="G510:G524" si="17">K510*10^-6</f>
        <v>3.2899999999999998E-6</v>
      </c>
      <c r="K510">
        <v>3.29</v>
      </c>
    </row>
    <row r="511" spans="4:11" x14ac:dyDescent="0.25">
      <c r="D511">
        <v>2018</v>
      </c>
      <c r="E511" t="s">
        <v>181</v>
      </c>
      <c r="F511">
        <v>28.513000000000002</v>
      </c>
      <c r="G511">
        <f t="shared" si="17"/>
        <v>5.8300000000000001E-6</v>
      </c>
      <c r="K511">
        <v>5.83</v>
      </c>
    </row>
    <row r="512" spans="4:11" x14ac:dyDescent="0.25">
      <c r="D512">
        <v>2018</v>
      </c>
      <c r="E512" t="s">
        <v>181</v>
      </c>
      <c r="F512">
        <v>29.001999999999999</v>
      </c>
      <c r="G512">
        <f t="shared" si="17"/>
        <v>1.0279999999999998E-5</v>
      </c>
      <c r="K512">
        <v>10.28</v>
      </c>
    </row>
    <row r="513" spans="4:11" x14ac:dyDescent="0.25">
      <c r="D513">
        <v>2018</v>
      </c>
      <c r="E513" t="s">
        <v>181</v>
      </c>
      <c r="F513">
        <v>29.501000000000001</v>
      </c>
      <c r="G513">
        <f t="shared" si="17"/>
        <v>1.8079999999999996E-5</v>
      </c>
      <c r="K513">
        <v>18.079999999999998</v>
      </c>
    </row>
    <row r="514" spans="4:11" x14ac:dyDescent="0.25">
      <c r="D514">
        <v>2018</v>
      </c>
      <c r="E514" t="s">
        <v>181</v>
      </c>
      <c r="F514">
        <v>30.001999999999999</v>
      </c>
      <c r="G514">
        <f t="shared" si="17"/>
        <v>3.116E-5</v>
      </c>
      <c r="K514">
        <v>31.16</v>
      </c>
    </row>
    <row r="515" spans="4:11" x14ac:dyDescent="0.25">
      <c r="D515">
        <v>2018</v>
      </c>
      <c r="E515" t="s">
        <v>181</v>
      </c>
      <c r="F515">
        <v>30.498999999999999</v>
      </c>
      <c r="G515">
        <f t="shared" si="17"/>
        <v>5.1569999999999996E-5</v>
      </c>
      <c r="K515">
        <v>51.57</v>
      </c>
    </row>
    <row r="516" spans="4:11" x14ac:dyDescent="0.25">
      <c r="D516">
        <v>2018</v>
      </c>
      <c r="E516" t="s">
        <v>181</v>
      </c>
      <c r="F516">
        <v>31</v>
      </c>
      <c r="G516">
        <f t="shared" si="17"/>
        <v>8.468999999999999E-5</v>
      </c>
      <c r="K516">
        <v>84.69</v>
      </c>
    </row>
    <row r="517" spans="4:11" x14ac:dyDescent="0.25">
      <c r="D517">
        <v>2018</v>
      </c>
      <c r="E517" t="s">
        <v>181</v>
      </c>
      <c r="F517">
        <v>27.510999999999999</v>
      </c>
      <c r="G517">
        <f t="shared" si="17"/>
        <v>1.73E-6</v>
      </c>
      <c r="K517">
        <v>1.73</v>
      </c>
    </row>
    <row r="518" spans="4:11" x14ac:dyDescent="0.25">
      <c r="D518">
        <v>2018</v>
      </c>
      <c r="E518" t="s">
        <v>181</v>
      </c>
      <c r="F518">
        <v>28.009</v>
      </c>
      <c r="G518">
        <f t="shared" si="17"/>
        <v>3.2999999999999997E-6</v>
      </c>
      <c r="K518">
        <v>3.3</v>
      </c>
    </row>
    <row r="519" spans="4:11" x14ac:dyDescent="0.25">
      <c r="D519">
        <v>2018</v>
      </c>
      <c r="E519" t="s">
        <v>181</v>
      </c>
      <c r="F519">
        <v>28.504999999999999</v>
      </c>
      <c r="G519">
        <f t="shared" si="17"/>
        <v>5.9200000000000001E-6</v>
      </c>
      <c r="K519">
        <v>5.92</v>
      </c>
    </row>
    <row r="520" spans="4:11" x14ac:dyDescent="0.25">
      <c r="D520">
        <v>2018</v>
      </c>
      <c r="E520" t="s">
        <v>181</v>
      </c>
      <c r="F520">
        <v>29.012</v>
      </c>
      <c r="G520">
        <f t="shared" si="17"/>
        <v>1.0349999999999999E-5</v>
      </c>
      <c r="K520">
        <v>10.35</v>
      </c>
    </row>
    <row r="521" spans="4:11" x14ac:dyDescent="0.25">
      <c r="D521">
        <v>2018</v>
      </c>
      <c r="E521" t="s">
        <v>181</v>
      </c>
      <c r="F521">
        <v>29.506</v>
      </c>
      <c r="G521">
        <f t="shared" si="17"/>
        <v>1.8119999999999999E-5</v>
      </c>
      <c r="K521">
        <v>18.12</v>
      </c>
    </row>
    <row r="522" spans="4:11" x14ac:dyDescent="0.25">
      <c r="D522">
        <v>2018</v>
      </c>
      <c r="E522" t="s">
        <v>181</v>
      </c>
      <c r="F522">
        <v>30</v>
      </c>
      <c r="G522">
        <f t="shared" si="17"/>
        <v>3.1050000000000003E-5</v>
      </c>
      <c r="K522">
        <v>31.05</v>
      </c>
    </row>
    <row r="523" spans="4:11" x14ac:dyDescent="0.25">
      <c r="D523">
        <v>2018</v>
      </c>
      <c r="E523" t="s">
        <v>181</v>
      </c>
      <c r="F523">
        <v>30.491</v>
      </c>
      <c r="G523">
        <f t="shared" si="17"/>
        <v>5.189E-5</v>
      </c>
      <c r="K523">
        <v>51.89</v>
      </c>
    </row>
    <row r="524" spans="4:11" x14ac:dyDescent="0.25">
      <c r="D524">
        <v>2018</v>
      </c>
      <c r="E524" t="s">
        <v>181</v>
      </c>
      <c r="F524">
        <v>30.986999999999998</v>
      </c>
      <c r="G524">
        <f t="shared" si="17"/>
        <v>8.2700000000000004E-5</v>
      </c>
      <c r="H524" t="s">
        <v>183</v>
      </c>
      <c r="K524">
        <v>82.7</v>
      </c>
    </row>
    <row r="525" spans="4:11" x14ac:dyDescent="0.25">
      <c r="D525">
        <v>2001</v>
      </c>
      <c r="E525" t="s">
        <v>182</v>
      </c>
      <c r="F525">
        <v>26.106000000000002</v>
      </c>
      <c r="G525">
        <f t="shared" ref="G525" si="18">H525*133.322</f>
        <v>9.4788067662679999E-7</v>
      </c>
      <c r="H525">
        <f>I525/10^13</f>
        <v>7.1097093999999997E-9</v>
      </c>
      <c r="I525">
        <v>71097.093999999997</v>
      </c>
    </row>
    <row r="526" spans="4:11" x14ac:dyDescent="0.25">
      <c r="D526">
        <v>2001</v>
      </c>
      <c r="E526" t="s">
        <v>182</v>
      </c>
      <c r="F526">
        <v>25.097999999999999</v>
      </c>
      <c r="G526">
        <f t="shared" ref="G526:G527" si="19">H526*133.322</f>
        <v>2.2718691413740001E-7</v>
      </c>
      <c r="H526">
        <f>I526/10^13</f>
        <v>1.7040467000000001E-9</v>
      </c>
      <c r="I526">
        <v>17040.467000000001</v>
      </c>
    </row>
    <row r="527" spans="4:11" x14ac:dyDescent="0.25">
      <c r="D527">
        <v>2001</v>
      </c>
      <c r="E527" t="s">
        <v>182</v>
      </c>
      <c r="F527">
        <v>24.571000000000002</v>
      </c>
      <c r="G527">
        <f t="shared" si="19"/>
        <v>9.683067535959999E-8</v>
      </c>
      <c r="H527">
        <f>I527/10^13</f>
        <v>7.2629179999999993E-10</v>
      </c>
      <c r="I527">
        <v>7262.9179999999997</v>
      </c>
    </row>
    <row r="528" spans="4:11" x14ac:dyDescent="0.25">
      <c r="D528">
        <v>2001</v>
      </c>
      <c r="E528" t="s">
        <v>182</v>
      </c>
      <c r="F528">
        <v>23.917999999999999</v>
      </c>
      <c r="G528">
        <f t="shared" ref="G528:G539" si="20">H528*133.322</f>
        <v>3.9547958137800003E-8</v>
      </c>
      <c r="H528">
        <f t="shared" ref="H528:H537" si="21">I528/10^13</f>
        <v>2.966349E-10</v>
      </c>
      <c r="I528">
        <v>2966.3490000000002</v>
      </c>
    </row>
    <row r="529" spans="2:9" x14ac:dyDescent="0.25">
      <c r="D529">
        <v>2001</v>
      </c>
      <c r="E529" t="s">
        <v>182</v>
      </c>
      <c r="F529">
        <v>23.606999999999999</v>
      </c>
      <c r="G529">
        <f t="shared" si="20"/>
        <v>1.9990687313800004E-8</v>
      </c>
      <c r="H529">
        <f t="shared" si="21"/>
        <v>1.4994290000000002E-10</v>
      </c>
      <c r="I529">
        <v>1499.4290000000001</v>
      </c>
    </row>
    <row r="530" spans="2:9" x14ac:dyDescent="0.25">
      <c r="D530">
        <v>2001</v>
      </c>
      <c r="E530" t="s">
        <v>182</v>
      </c>
      <c r="F530">
        <v>23.18</v>
      </c>
      <c r="G530">
        <f t="shared" si="20"/>
        <v>9.6830702024000007E-9</v>
      </c>
      <c r="H530">
        <f t="shared" si="21"/>
        <v>7.2629200000000002E-11</v>
      </c>
      <c r="I530">
        <v>726.29200000000003</v>
      </c>
    </row>
    <row r="531" spans="2:9" x14ac:dyDescent="0.25">
      <c r="D531">
        <v>2001</v>
      </c>
      <c r="E531" t="s">
        <v>182</v>
      </c>
      <c r="F531">
        <v>22.876999999999999</v>
      </c>
      <c r="G531">
        <f t="shared" si="20"/>
        <v>5.6823969552000006E-9</v>
      </c>
      <c r="H531">
        <f t="shared" si="21"/>
        <v>4.2621600000000003E-11</v>
      </c>
      <c r="I531">
        <v>426.21600000000001</v>
      </c>
    </row>
    <row r="532" spans="2:9" x14ac:dyDescent="0.25">
      <c r="D532">
        <v>2001</v>
      </c>
      <c r="E532" t="s">
        <v>182</v>
      </c>
      <c r="F532">
        <v>22.553999999999998</v>
      </c>
      <c r="G532">
        <f t="shared" si="20"/>
        <v>2.9342305692000001E-9</v>
      </c>
      <c r="H532">
        <f t="shared" si="21"/>
        <v>2.20086E-11</v>
      </c>
      <c r="I532">
        <v>220.08600000000001</v>
      </c>
    </row>
    <row r="533" spans="2:9" x14ac:dyDescent="0.25">
      <c r="D533">
        <v>2001</v>
      </c>
      <c r="E533" t="s">
        <v>182</v>
      </c>
      <c r="F533">
        <v>22.4</v>
      </c>
      <c r="G533">
        <f t="shared" si="20"/>
        <v>2.6375357904000002E-9</v>
      </c>
      <c r="H533">
        <f t="shared" si="21"/>
        <v>1.9783200000000001E-11</v>
      </c>
      <c r="I533">
        <v>197.83199999999999</v>
      </c>
    </row>
    <row r="534" spans="2:9" x14ac:dyDescent="0.25">
      <c r="D534">
        <v>2001</v>
      </c>
      <c r="E534" t="s">
        <v>182</v>
      </c>
      <c r="F534">
        <v>21.914999999999999</v>
      </c>
      <c r="G534">
        <f t="shared" si="20"/>
        <v>1.0322589172000001E-9</v>
      </c>
      <c r="H534">
        <f t="shared" si="21"/>
        <v>7.7426000000000006E-12</v>
      </c>
      <c r="I534">
        <v>77.426000000000002</v>
      </c>
    </row>
    <row r="535" spans="2:9" x14ac:dyDescent="0.25">
      <c r="D535">
        <v>2001</v>
      </c>
      <c r="E535" t="s">
        <v>182</v>
      </c>
      <c r="F535">
        <v>21.437000000000001</v>
      </c>
      <c r="G535">
        <f t="shared" si="20"/>
        <v>3.7098179719999999E-10</v>
      </c>
      <c r="H535">
        <f t="shared" si="21"/>
        <v>2.7825999999999999E-12</v>
      </c>
      <c r="I535">
        <v>27.826000000000001</v>
      </c>
    </row>
    <row r="536" spans="2:9" x14ac:dyDescent="0.25">
      <c r="D536">
        <v>2001</v>
      </c>
      <c r="E536" t="s">
        <v>182</v>
      </c>
      <c r="F536">
        <v>20.937000000000001</v>
      </c>
      <c r="G536">
        <f t="shared" si="20"/>
        <v>1.3913483919999999E-10</v>
      </c>
      <c r="H536">
        <f t="shared" si="21"/>
        <v>1.0435999999999999E-12</v>
      </c>
      <c r="I536">
        <v>10.436</v>
      </c>
    </row>
    <row r="537" spans="2:9" x14ac:dyDescent="0.25">
      <c r="C537" t="s">
        <v>184</v>
      </c>
      <c r="D537">
        <v>2001</v>
      </c>
      <c r="E537" t="s">
        <v>182</v>
      </c>
      <c r="F537">
        <v>20.57</v>
      </c>
      <c r="G537">
        <f t="shared" si="20"/>
        <v>5.8048398800000002E-11</v>
      </c>
      <c r="H537">
        <f t="shared" si="21"/>
        <v>4.3539999999999999E-13</v>
      </c>
      <c r="I537">
        <v>4.3540000000000001</v>
      </c>
    </row>
    <row r="538" spans="2:9" x14ac:dyDescent="0.25">
      <c r="B538">
        <v>3.577</v>
      </c>
      <c r="C538">
        <f>B538/100</f>
        <v>3.5769999999999996E-2</v>
      </c>
      <c r="D538">
        <v>1997</v>
      </c>
      <c r="E538" t="s">
        <v>185</v>
      </c>
      <c r="F538">
        <f>1/C538</f>
        <v>27.956388034665924</v>
      </c>
      <c r="G538">
        <f>H538*133.322</f>
        <v>1.1329082812768E-5</v>
      </c>
      <c r="H538">
        <f>I538/10^12</f>
        <v>8.4975343999999995E-8</v>
      </c>
      <c r="I538">
        <v>84975.343999999997</v>
      </c>
    </row>
    <row r="539" spans="2:9" x14ac:dyDescent="0.25">
      <c r="B539">
        <v>3.74</v>
      </c>
      <c r="C539">
        <f>B539/100</f>
        <v>3.7400000000000003E-2</v>
      </c>
      <c r="D539">
        <v>1997</v>
      </c>
      <c r="E539" t="s">
        <v>185</v>
      </c>
      <c r="F539">
        <f>1/C539</f>
        <v>26.737967914438499</v>
      </c>
      <c r="G539">
        <f t="shared" si="20"/>
        <v>3.886407093982E-6</v>
      </c>
      <c r="H539">
        <f>I539/10^12</f>
        <v>2.9150531E-8</v>
      </c>
      <c r="I539">
        <v>29150.530999999999</v>
      </c>
    </row>
    <row r="540" spans="2:9" x14ac:dyDescent="0.25">
      <c r="B540">
        <v>4.0330000000000004</v>
      </c>
      <c r="C540">
        <f t="shared" ref="C540:C542" si="22">B540/100</f>
        <v>4.0330000000000005E-2</v>
      </c>
      <c r="D540">
        <v>1997</v>
      </c>
      <c r="E540" t="s">
        <v>185</v>
      </c>
      <c r="F540">
        <f>1/C540</f>
        <v>24.795437639474333</v>
      </c>
      <c r="G540">
        <f t="shared" ref="G540:G542" si="23">H540*133.322</f>
        <v>1.9797890369600001E-7</v>
      </c>
      <c r="H540">
        <f>I540/10^12</f>
        <v>1.4849680000000001E-9</v>
      </c>
      <c r="I540">
        <v>1484.9680000000001</v>
      </c>
    </row>
    <row r="541" spans="2:9" x14ac:dyDescent="0.25">
      <c r="B541">
        <v>4.2279999999999998</v>
      </c>
      <c r="C541">
        <f t="shared" si="22"/>
        <v>4.2279999999999998E-2</v>
      </c>
      <c r="D541">
        <v>1997</v>
      </c>
      <c r="E541" t="s">
        <v>185</v>
      </c>
      <c r="F541">
        <f>1/C541</f>
        <v>23.651844843897827</v>
      </c>
      <c r="G541">
        <f t="shared" si="23"/>
        <v>3.8864029610000004E-8</v>
      </c>
      <c r="H541">
        <f>I541/10^12</f>
        <v>2.9150500000000002E-10</v>
      </c>
      <c r="I541">
        <v>291.505</v>
      </c>
    </row>
    <row r="542" spans="2:9" x14ac:dyDescent="0.25">
      <c r="B542">
        <v>4.423</v>
      </c>
      <c r="C542">
        <f t="shared" si="22"/>
        <v>4.4229999999999998E-2</v>
      </c>
      <c r="D542">
        <v>1997</v>
      </c>
      <c r="E542" t="s">
        <v>185</v>
      </c>
      <c r="F542">
        <f>1/C542</f>
        <v>22.609088853719197</v>
      </c>
      <c r="G542">
        <f t="shared" si="23"/>
        <v>9.189352172000001E-9</v>
      </c>
      <c r="H542">
        <f>I542/10^12</f>
        <v>6.8926000000000006E-11</v>
      </c>
      <c r="I542">
        <v>68.926000000000002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C4D9-8380-4704-8959-1477217BB947}">
  <sheetPr codeName="Sheet7"/>
  <dimension ref="B1:M344"/>
  <sheetViews>
    <sheetView topLeftCell="B321" workbookViewId="0">
      <selection activeCell="E344" sqref="E344"/>
    </sheetView>
  </sheetViews>
  <sheetFormatPr defaultRowHeight="15" x14ac:dyDescent="0.25"/>
  <cols>
    <col min="8" max="8" width="8.85546875"/>
  </cols>
  <sheetData>
    <row r="1" spans="4:13" x14ac:dyDescent="0.25">
      <c r="F1">
        <f>MIN(F4:F344)</f>
        <v>83.2</v>
      </c>
    </row>
    <row r="2" spans="4:13" x14ac:dyDescent="0.25">
      <c r="D2" t="s">
        <v>0</v>
      </c>
      <c r="E2" t="s">
        <v>149</v>
      </c>
      <c r="F2" t="s">
        <v>2</v>
      </c>
      <c r="G2" t="s">
        <v>50</v>
      </c>
      <c r="H2" t="s">
        <v>50</v>
      </c>
      <c r="I2" t="s">
        <v>50</v>
      </c>
      <c r="J2" t="s">
        <v>50</v>
      </c>
      <c r="K2" t="s">
        <v>56</v>
      </c>
      <c r="L2" t="s">
        <v>50</v>
      </c>
      <c r="M2" t="s">
        <v>50</v>
      </c>
    </row>
    <row r="3" spans="4:13" x14ac:dyDescent="0.25">
      <c r="F3" t="s">
        <v>3</v>
      </c>
      <c r="G3" t="s">
        <v>41</v>
      </c>
      <c r="H3" t="s">
        <v>127</v>
      </c>
      <c r="I3" t="s">
        <v>108</v>
      </c>
      <c r="J3" t="s">
        <v>42</v>
      </c>
      <c r="L3" t="s">
        <v>51</v>
      </c>
      <c r="M3" t="s">
        <v>134</v>
      </c>
    </row>
    <row r="4" spans="4:13" x14ac:dyDescent="0.25">
      <c r="D4">
        <v>1962</v>
      </c>
      <c r="E4" t="s">
        <v>126</v>
      </c>
      <c r="F4">
        <v>83.808999999999997</v>
      </c>
      <c r="G4">
        <f>0.101325*H4</f>
        <v>6.8901000000000004E-2</v>
      </c>
      <c r="H4">
        <v>0.68</v>
      </c>
    </row>
    <row r="5" spans="4:13" x14ac:dyDescent="0.25">
      <c r="D5">
        <v>1962</v>
      </c>
      <c r="E5" t="s">
        <v>126</v>
      </c>
      <c r="F5">
        <v>85.531999999999996</v>
      </c>
      <c r="G5">
        <f t="shared" ref="G5:G15" si="0">0.101325*H5</f>
        <v>7.0309417500000002</v>
      </c>
      <c r="H5">
        <v>69.39</v>
      </c>
    </row>
    <row r="6" spans="4:13" x14ac:dyDescent="0.25">
      <c r="D6">
        <v>1962</v>
      </c>
      <c r="E6" t="s">
        <v>126</v>
      </c>
      <c r="F6">
        <v>87.457999999999998</v>
      </c>
      <c r="G6">
        <f t="shared" si="0"/>
        <v>14.9413845</v>
      </c>
      <c r="H6">
        <v>147.46</v>
      </c>
    </row>
    <row r="7" spans="4:13" x14ac:dyDescent="0.25">
      <c r="D7">
        <v>1962</v>
      </c>
      <c r="E7" t="s">
        <v>126</v>
      </c>
      <c r="F7">
        <v>89.11</v>
      </c>
      <c r="G7">
        <f t="shared" si="0"/>
        <v>21.790954500000002</v>
      </c>
      <c r="H7">
        <v>215.06</v>
      </c>
    </row>
    <row r="8" spans="4:13" x14ac:dyDescent="0.25">
      <c r="D8">
        <v>1962</v>
      </c>
      <c r="E8" t="s">
        <v>126</v>
      </c>
      <c r="F8">
        <v>93.543000000000006</v>
      </c>
      <c r="G8">
        <f t="shared" si="0"/>
        <v>40.570529999999998</v>
      </c>
      <c r="H8">
        <v>400.4</v>
      </c>
    </row>
    <row r="9" spans="4:13" x14ac:dyDescent="0.25">
      <c r="D9">
        <v>1962</v>
      </c>
      <c r="E9" t="s">
        <v>126</v>
      </c>
      <c r="F9">
        <v>98.129000000000005</v>
      </c>
      <c r="G9">
        <f t="shared" si="0"/>
        <v>60.537634500000003</v>
      </c>
      <c r="H9">
        <v>597.46</v>
      </c>
    </row>
    <row r="10" spans="4:13" x14ac:dyDescent="0.25">
      <c r="D10">
        <v>1962</v>
      </c>
      <c r="E10" t="s">
        <v>126</v>
      </c>
      <c r="F10">
        <v>102.587</v>
      </c>
      <c r="G10">
        <f t="shared" si="0"/>
        <v>80.464208999999997</v>
      </c>
      <c r="H10">
        <v>794.12</v>
      </c>
    </row>
    <row r="11" spans="4:13" x14ac:dyDescent="0.25">
      <c r="D11">
        <v>1962</v>
      </c>
      <c r="E11" t="s">
        <v>126</v>
      </c>
      <c r="F11">
        <v>106.79600000000001</v>
      </c>
      <c r="G11">
        <f t="shared" si="0"/>
        <v>99.753449250000003</v>
      </c>
      <c r="H11">
        <v>984.49</v>
      </c>
    </row>
    <row r="12" spans="4:13" x14ac:dyDescent="0.25">
      <c r="D12">
        <v>1962</v>
      </c>
      <c r="E12" t="s">
        <v>126</v>
      </c>
      <c r="F12">
        <v>109.92100000000001</v>
      </c>
      <c r="G12">
        <f t="shared" si="0"/>
        <v>114.40909725000002</v>
      </c>
      <c r="H12">
        <v>1129.1300000000001</v>
      </c>
    </row>
    <row r="13" spans="4:13" x14ac:dyDescent="0.25">
      <c r="D13">
        <v>1962</v>
      </c>
      <c r="E13" t="s">
        <v>126</v>
      </c>
      <c r="F13">
        <v>112.526</v>
      </c>
      <c r="G13">
        <f t="shared" si="0"/>
        <v>126.81026399999999</v>
      </c>
      <c r="H13">
        <v>1251.52</v>
      </c>
    </row>
    <row r="14" spans="4:13" x14ac:dyDescent="0.25">
      <c r="D14">
        <v>1962</v>
      </c>
      <c r="E14" t="s">
        <v>126</v>
      </c>
      <c r="F14">
        <v>115.095</v>
      </c>
      <c r="G14">
        <f t="shared" si="0"/>
        <v>139.20535124999998</v>
      </c>
      <c r="H14">
        <v>1373.85</v>
      </c>
    </row>
    <row r="15" spans="4:13" x14ac:dyDescent="0.25">
      <c r="D15">
        <v>1962</v>
      </c>
      <c r="E15" t="s">
        <v>126</v>
      </c>
      <c r="F15">
        <v>117.649</v>
      </c>
      <c r="G15">
        <f t="shared" si="0"/>
        <v>151.6855515</v>
      </c>
      <c r="H15">
        <v>1497.02</v>
      </c>
    </row>
    <row r="16" spans="4:13" x14ac:dyDescent="0.25">
      <c r="D16">
        <v>1986</v>
      </c>
      <c r="E16" t="s">
        <v>132</v>
      </c>
      <c r="F16">
        <v>174.45</v>
      </c>
      <c r="G16">
        <f>I16/10</f>
        <v>463.7</v>
      </c>
      <c r="I16">
        <v>4637</v>
      </c>
    </row>
    <row r="17" spans="4:9" x14ac:dyDescent="0.25">
      <c r="D17">
        <v>1971</v>
      </c>
      <c r="E17" t="s">
        <v>130</v>
      </c>
      <c r="F17">
        <v>97.795000000000002</v>
      </c>
      <c r="G17">
        <f t="shared" ref="G17:G80" si="1">I17/10</f>
        <v>58.664000000000001</v>
      </c>
      <c r="I17">
        <v>586.64</v>
      </c>
    </row>
    <row r="18" spans="4:9" x14ac:dyDescent="0.25">
      <c r="D18">
        <v>1971</v>
      </c>
      <c r="E18" t="s">
        <v>130</v>
      </c>
      <c r="F18">
        <v>97.796000000000006</v>
      </c>
      <c r="G18">
        <f t="shared" si="1"/>
        <v>58.676000000000002</v>
      </c>
      <c r="I18">
        <v>586.76</v>
      </c>
    </row>
    <row r="19" spans="4:9" x14ac:dyDescent="0.25">
      <c r="D19">
        <v>1971</v>
      </c>
      <c r="E19" t="s">
        <v>130</v>
      </c>
      <c r="F19">
        <v>105.279</v>
      </c>
      <c r="G19">
        <f t="shared" si="1"/>
        <v>92.308000000000007</v>
      </c>
      <c r="I19">
        <v>923.08</v>
      </c>
    </row>
    <row r="20" spans="4:9" x14ac:dyDescent="0.25">
      <c r="D20">
        <v>1971</v>
      </c>
      <c r="E20" t="s">
        <v>130</v>
      </c>
      <c r="F20">
        <v>105.28100000000001</v>
      </c>
      <c r="G20">
        <f t="shared" si="1"/>
        <v>92.34</v>
      </c>
      <c r="I20">
        <v>923.4</v>
      </c>
    </row>
    <row r="21" spans="4:9" x14ac:dyDescent="0.25">
      <c r="D21">
        <v>1971</v>
      </c>
      <c r="E21" t="s">
        <v>130</v>
      </c>
      <c r="F21">
        <v>105.28100000000001</v>
      </c>
      <c r="G21">
        <f t="shared" si="1"/>
        <v>92.338999999999999</v>
      </c>
      <c r="I21">
        <v>923.39</v>
      </c>
    </row>
    <row r="22" spans="4:9" x14ac:dyDescent="0.25">
      <c r="D22">
        <v>1971</v>
      </c>
      <c r="E22" t="s">
        <v>130</v>
      </c>
      <c r="F22">
        <v>111.398</v>
      </c>
      <c r="G22">
        <f t="shared" si="1"/>
        <v>120.85899999999999</v>
      </c>
      <c r="I22">
        <v>1208.5899999999999</v>
      </c>
    </row>
    <row r="23" spans="4:9" x14ac:dyDescent="0.25">
      <c r="D23">
        <v>1971</v>
      </c>
      <c r="E23" t="s">
        <v>130</v>
      </c>
      <c r="F23">
        <v>111.43300000000001</v>
      </c>
      <c r="G23">
        <f t="shared" si="1"/>
        <v>121.02500000000001</v>
      </c>
      <c r="I23">
        <v>1210.25</v>
      </c>
    </row>
    <row r="24" spans="4:9" x14ac:dyDescent="0.25">
      <c r="D24">
        <v>1971</v>
      </c>
      <c r="E24" t="s">
        <v>130</v>
      </c>
      <c r="F24">
        <v>117.529</v>
      </c>
      <c r="G24">
        <f t="shared" si="1"/>
        <v>150.43900000000002</v>
      </c>
      <c r="I24">
        <v>1504.39</v>
      </c>
    </row>
    <row r="25" spans="4:9" x14ac:dyDescent="0.25">
      <c r="D25">
        <v>1971</v>
      </c>
      <c r="E25" t="s">
        <v>130</v>
      </c>
      <c r="F25">
        <v>117.529</v>
      </c>
      <c r="G25">
        <f t="shared" si="1"/>
        <v>150.43199999999999</v>
      </c>
      <c r="I25">
        <v>1504.32</v>
      </c>
    </row>
    <row r="26" spans="4:9" x14ac:dyDescent="0.25">
      <c r="D26">
        <v>1971</v>
      </c>
      <c r="E26" t="s">
        <v>130</v>
      </c>
      <c r="F26">
        <v>117.529</v>
      </c>
      <c r="G26">
        <f t="shared" si="1"/>
        <v>150.43599999999998</v>
      </c>
      <c r="I26">
        <v>1504.36</v>
      </c>
    </row>
    <row r="27" spans="4:9" x14ac:dyDescent="0.25">
      <c r="D27">
        <v>1971</v>
      </c>
      <c r="E27" t="s">
        <v>130</v>
      </c>
      <c r="F27">
        <v>126.07</v>
      </c>
      <c r="G27">
        <f t="shared" si="1"/>
        <v>193.10999999999999</v>
      </c>
      <c r="I27">
        <v>1931.1</v>
      </c>
    </row>
    <row r="28" spans="4:9" x14ac:dyDescent="0.25">
      <c r="D28">
        <v>1971</v>
      </c>
      <c r="E28" t="s">
        <v>130</v>
      </c>
      <c r="F28">
        <v>126.075</v>
      </c>
      <c r="G28">
        <f t="shared" si="1"/>
        <v>193.131</v>
      </c>
      <c r="I28">
        <v>1931.31</v>
      </c>
    </row>
    <row r="29" spans="4:9" x14ac:dyDescent="0.25">
      <c r="D29">
        <v>1971</v>
      </c>
      <c r="E29" t="s">
        <v>130</v>
      </c>
      <c r="F29">
        <v>126.077</v>
      </c>
      <c r="G29">
        <f t="shared" si="1"/>
        <v>193.14600000000002</v>
      </c>
      <c r="I29">
        <v>1931.46</v>
      </c>
    </row>
    <row r="30" spans="4:9" x14ac:dyDescent="0.25">
      <c r="D30">
        <v>1971</v>
      </c>
      <c r="E30" t="s">
        <v>130</v>
      </c>
      <c r="F30">
        <v>136.26400000000001</v>
      </c>
      <c r="G30">
        <f t="shared" si="1"/>
        <v>246.18099999999998</v>
      </c>
      <c r="I30">
        <v>2461.81</v>
      </c>
    </row>
    <row r="31" spans="4:9" x14ac:dyDescent="0.25">
      <c r="D31">
        <v>1971</v>
      </c>
      <c r="E31" t="s">
        <v>130</v>
      </c>
      <c r="F31">
        <v>136.26900000000001</v>
      </c>
      <c r="G31">
        <f t="shared" si="1"/>
        <v>246.20599999999999</v>
      </c>
      <c r="I31">
        <v>2462.06</v>
      </c>
    </row>
    <row r="32" spans="4:9" x14ac:dyDescent="0.25">
      <c r="D32">
        <v>1971</v>
      </c>
      <c r="E32" t="s">
        <v>130</v>
      </c>
      <c r="F32">
        <v>144.80699999999999</v>
      </c>
      <c r="G32">
        <f t="shared" si="1"/>
        <v>292.41399999999999</v>
      </c>
      <c r="I32">
        <v>2924.14</v>
      </c>
    </row>
    <row r="33" spans="4:9" x14ac:dyDescent="0.25">
      <c r="D33">
        <v>1971</v>
      </c>
      <c r="E33" t="s">
        <v>130</v>
      </c>
      <c r="F33">
        <v>144.80799999999999</v>
      </c>
      <c r="G33">
        <f t="shared" si="1"/>
        <v>292.42199999999997</v>
      </c>
      <c r="I33">
        <v>2924.22</v>
      </c>
    </row>
    <row r="34" spans="4:9" x14ac:dyDescent="0.25">
      <c r="D34">
        <v>1971</v>
      </c>
      <c r="E34" t="s">
        <v>130</v>
      </c>
      <c r="F34">
        <v>144.81200000000001</v>
      </c>
      <c r="G34">
        <f t="shared" si="1"/>
        <v>292.47699999999998</v>
      </c>
      <c r="I34">
        <v>2924.77</v>
      </c>
    </row>
    <row r="35" spans="4:9" x14ac:dyDescent="0.25">
      <c r="D35">
        <v>1971</v>
      </c>
      <c r="E35" t="s">
        <v>130</v>
      </c>
      <c r="F35">
        <v>151.55799999999999</v>
      </c>
      <c r="G35">
        <f t="shared" si="1"/>
        <v>329.99</v>
      </c>
      <c r="I35">
        <v>3299.9</v>
      </c>
    </row>
    <row r="36" spans="4:9" x14ac:dyDescent="0.25">
      <c r="D36">
        <v>1971</v>
      </c>
      <c r="E36" t="s">
        <v>130</v>
      </c>
      <c r="F36">
        <v>151.559</v>
      </c>
      <c r="G36">
        <f t="shared" si="1"/>
        <v>329.99099999999999</v>
      </c>
      <c r="I36">
        <v>3299.91</v>
      </c>
    </row>
    <row r="37" spans="4:9" x14ac:dyDescent="0.25">
      <c r="D37">
        <v>1971</v>
      </c>
      <c r="E37" t="s">
        <v>130</v>
      </c>
      <c r="F37">
        <v>157.80500000000001</v>
      </c>
      <c r="G37">
        <f t="shared" si="1"/>
        <v>365.57100000000003</v>
      </c>
      <c r="I37">
        <v>3655.71</v>
      </c>
    </row>
    <row r="38" spans="4:9" x14ac:dyDescent="0.25">
      <c r="D38">
        <v>1971</v>
      </c>
      <c r="E38" t="s">
        <v>130</v>
      </c>
      <c r="F38">
        <v>157.81</v>
      </c>
      <c r="G38">
        <f t="shared" si="1"/>
        <v>365.61</v>
      </c>
      <c r="I38">
        <v>3656.1</v>
      </c>
    </row>
    <row r="39" spans="4:9" x14ac:dyDescent="0.25">
      <c r="D39">
        <v>1971</v>
      </c>
      <c r="E39" t="s">
        <v>130</v>
      </c>
      <c r="F39">
        <v>168.398</v>
      </c>
      <c r="G39">
        <f t="shared" si="1"/>
        <v>427.649</v>
      </c>
      <c r="I39">
        <v>4276.49</v>
      </c>
    </row>
    <row r="40" spans="4:9" x14ac:dyDescent="0.25">
      <c r="D40">
        <v>1971</v>
      </c>
      <c r="E40" t="s">
        <v>130</v>
      </c>
      <c r="F40">
        <v>168.40100000000001</v>
      </c>
      <c r="G40">
        <f t="shared" si="1"/>
        <v>427.65800000000002</v>
      </c>
      <c r="I40">
        <v>4276.58</v>
      </c>
    </row>
    <row r="41" spans="4:9" x14ac:dyDescent="0.25">
      <c r="D41">
        <v>1971</v>
      </c>
      <c r="E41" t="s">
        <v>130</v>
      </c>
      <c r="F41">
        <v>168.40100000000001</v>
      </c>
      <c r="G41">
        <f t="shared" si="1"/>
        <v>427.65600000000006</v>
      </c>
      <c r="I41">
        <v>4276.5600000000004</v>
      </c>
    </row>
    <row r="42" spans="4:9" x14ac:dyDescent="0.25">
      <c r="D42">
        <v>1971</v>
      </c>
      <c r="E42" t="s">
        <v>130</v>
      </c>
      <c r="F42">
        <v>168.40299999999999</v>
      </c>
      <c r="G42">
        <f t="shared" si="1"/>
        <v>427.66400000000004</v>
      </c>
      <c r="I42">
        <v>4276.6400000000003</v>
      </c>
    </row>
    <row r="43" spans="4:9" x14ac:dyDescent="0.25">
      <c r="D43">
        <v>1971</v>
      </c>
      <c r="E43" t="s">
        <v>130</v>
      </c>
      <c r="F43">
        <v>174.709</v>
      </c>
      <c r="G43">
        <f t="shared" si="1"/>
        <v>465.71499999999997</v>
      </c>
      <c r="I43">
        <v>4657.1499999999996</v>
      </c>
    </row>
    <row r="44" spans="4:9" x14ac:dyDescent="0.25">
      <c r="D44">
        <v>1971</v>
      </c>
      <c r="E44" t="s">
        <v>130</v>
      </c>
      <c r="F44">
        <v>174.71</v>
      </c>
      <c r="G44">
        <f t="shared" si="1"/>
        <v>465.71499999999997</v>
      </c>
      <c r="I44">
        <v>4657.1499999999996</v>
      </c>
    </row>
    <row r="45" spans="4:9" x14ac:dyDescent="0.25">
      <c r="D45">
        <v>1971</v>
      </c>
      <c r="E45" t="s">
        <v>130</v>
      </c>
      <c r="F45">
        <v>174.71100000000001</v>
      </c>
      <c r="G45">
        <f t="shared" si="1"/>
        <v>465.71499999999997</v>
      </c>
      <c r="I45">
        <v>4657.1499999999996</v>
      </c>
    </row>
    <row r="46" spans="4:9" x14ac:dyDescent="0.25">
      <c r="D46">
        <v>1971</v>
      </c>
      <c r="E46" t="s">
        <v>130</v>
      </c>
      <c r="F46">
        <v>183.114</v>
      </c>
      <c r="G46">
        <f t="shared" si="1"/>
        <v>517.43399999999997</v>
      </c>
      <c r="I46">
        <v>5174.34</v>
      </c>
    </row>
    <row r="47" spans="4:9" x14ac:dyDescent="0.25">
      <c r="D47">
        <v>1971</v>
      </c>
      <c r="E47" t="s">
        <v>130</v>
      </c>
      <c r="F47">
        <v>183.11799999999999</v>
      </c>
      <c r="G47">
        <f t="shared" si="1"/>
        <v>517.45100000000002</v>
      </c>
      <c r="I47">
        <v>5174.51</v>
      </c>
    </row>
    <row r="48" spans="4:9" x14ac:dyDescent="0.25">
      <c r="D48">
        <v>1971</v>
      </c>
      <c r="E48" t="s">
        <v>130</v>
      </c>
      <c r="F48">
        <v>193.124</v>
      </c>
      <c r="G48">
        <f t="shared" si="1"/>
        <v>580.62700000000007</v>
      </c>
      <c r="I48">
        <v>5806.27</v>
      </c>
    </row>
    <row r="49" spans="4:9" x14ac:dyDescent="0.25">
      <c r="D49">
        <v>1971</v>
      </c>
      <c r="E49" t="s">
        <v>130</v>
      </c>
      <c r="F49">
        <v>193.124</v>
      </c>
      <c r="G49">
        <f t="shared" si="1"/>
        <v>580.63400000000001</v>
      </c>
      <c r="I49">
        <v>5806.34</v>
      </c>
    </row>
    <row r="50" spans="4:9" x14ac:dyDescent="0.25">
      <c r="D50">
        <v>1971</v>
      </c>
      <c r="E50" t="s">
        <v>130</v>
      </c>
      <c r="F50">
        <v>193.124</v>
      </c>
      <c r="G50">
        <f t="shared" si="1"/>
        <v>580.62900000000002</v>
      </c>
      <c r="I50">
        <v>5806.29</v>
      </c>
    </row>
    <row r="51" spans="4:9" x14ac:dyDescent="0.25">
      <c r="D51">
        <v>1971</v>
      </c>
      <c r="E51" t="s">
        <v>130</v>
      </c>
      <c r="F51">
        <v>193.125</v>
      </c>
      <c r="G51">
        <f t="shared" si="1"/>
        <v>580.62900000000002</v>
      </c>
      <c r="I51">
        <v>5806.29</v>
      </c>
    </row>
    <row r="52" spans="4:9" x14ac:dyDescent="0.25">
      <c r="D52">
        <v>1971</v>
      </c>
      <c r="E52" t="s">
        <v>130</v>
      </c>
      <c r="F52">
        <v>193.13300000000001</v>
      </c>
      <c r="G52">
        <f t="shared" si="1"/>
        <v>580.67499999999995</v>
      </c>
      <c r="I52">
        <v>5806.75</v>
      </c>
    </row>
    <row r="53" spans="4:9" x14ac:dyDescent="0.25">
      <c r="D53">
        <v>1971</v>
      </c>
      <c r="E53" t="s">
        <v>130</v>
      </c>
      <c r="F53">
        <v>205.81100000000001</v>
      </c>
      <c r="G53">
        <f t="shared" si="1"/>
        <v>663.21299999999997</v>
      </c>
      <c r="I53">
        <v>6632.13</v>
      </c>
    </row>
    <row r="54" spans="4:9" x14ac:dyDescent="0.25">
      <c r="D54">
        <v>1971</v>
      </c>
      <c r="E54" t="s">
        <v>130</v>
      </c>
      <c r="F54">
        <v>205.81299999999999</v>
      </c>
      <c r="G54">
        <f t="shared" si="1"/>
        <v>663.22399999999993</v>
      </c>
      <c r="I54">
        <v>6632.24</v>
      </c>
    </row>
    <row r="55" spans="4:9" x14ac:dyDescent="0.25">
      <c r="D55">
        <v>1971</v>
      </c>
      <c r="E55" t="s">
        <v>130</v>
      </c>
      <c r="F55">
        <v>205.816</v>
      </c>
      <c r="G55">
        <f t="shared" si="1"/>
        <v>663.23099999999999</v>
      </c>
      <c r="I55">
        <v>6632.31</v>
      </c>
    </row>
    <row r="56" spans="4:9" x14ac:dyDescent="0.25">
      <c r="D56">
        <v>1971</v>
      </c>
      <c r="E56" t="s">
        <v>130</v>
      </c>
      <c r="F56">
        <v>205.82</v>
      </c>
      <c r="G56">
        <f t="shared" si="1"/>
        <v>663.27600000000007</v>
      </c>
      <c r="I56">
        <v>6632.76</v>
      </c>
    </row>
    <row r="57" spans="4:9" x14ac:dyDescent="0.25">
      <c r="D57">
        <v>1971</v>
      </c>
      <c r="E57" t="s">
        <v>130</v>
      </c>
      <c r="F57">
        <v>215.16800000000001</v>
      </c>
      <c r="G57">
        <f t="shared" si="1"/>
        <v>725.86800000000005</v>
      </c>
      <c r="I57">
        <v>7258.68</v>
      </c>
    </row>
    <row r="58" spans="4:9" x14ac:dyDescent="0.25">
      <c r="D58">
        <v>1971</v>
      </c>
      <c r="E58" t="s">
        <v>130</v>
      </c>
      <c r="F58">
        <v>215.16900000000001</v>
      </c>
      <c r="G58">
        <f t="shared" si="1"/>
        <v>725.89400000000001</v>
      </c>
      <c r="I58">
        <v>7258.94</v>
      </c>
    </row>
    <row r="59" spans="4:9" x14ac:dyDescent="0.25">
      <c r="D59">
        <v>1971</v>
      </c>
      <c r="E59" t="s">
        <v>130</v>
      </c>
      <c r="F59">
        <v>215.17</v>
      </c>
      <c r="G59">
        <f t="shared" si="1"/>
        <v>725.88699999999994</v>
      </c>
      <c r="I59">
        <v>7258.87</v>
      </c>
    </row>
    <row r="60" spans="4:9" x14ac:dyDescent="0.25">
      <c r="D60">
        <v>1971</v>
      </c>
      <c r="E60" t="s">
        <v>130</v>
      </c>
      <c r="F60">
        <v>218.376</v>
      </c>
      <c r="G60">
        <f t="shared" si="1"/>
        <v>747.66800000000001</v>
      </c>
      <c r="I60">
        <v>7476.68</v>
      </c>
    </row>
    <row r="61" spans="4:9" x14ac:dyDescent="0.25">
      <c r="D61">
        <v>1971</v>
      </c>
      <c r="E61" t="s">
        <v>130</v>
      </c>
      <c r="F61">
        <v>218.38200000000001</v>
      </c>
      <c r="G61">
        <f t="shared" si="1"/>
        <v>747.72299999999996</v>
      </c>
      <c r="I61">
        <v>7477.23</v>
      </c>
    </row>
    <row r="62" spans="4:9" x14ac:dyDescent="0.25">
      <c r="D62">
        <v>1971</v>
      </c>
      <c r="E62" t="s">
        <v>130</v>
      </c>
      <c r="F62">
        <v>226.17</v>
      </c>
      <c r="G62">
        <f t="shared" si="1"/>
        <v>801.18399999999997</v>
      </c>
      <c r="I62">
        <v>8011.84</v>
      </c>
    </row>
    <row r="63" spans="4:9" x14ac:dyDescent="0.25">
      <c r="D63">
        <v>1971</v>
      </c>
      <c r="E63" t="s">
        <v>130</v>
      </c>
      <c r="F63">
        <v>226.17</v>
      </c>
      <c r="G63">
        <f t="shared" si="1"/>
        <v>801.18100000000004</v>
      </c>
      <c r="I63">
        <v>8011.81</v>
      </c>
    </row>
    <row r="64" spans="4:9" x14ac:dyDescent="0.25">
      <c r="D64">
        <v>1971</v>
      </c>
      <c r="E64" t="s">
        <v>130</v>
      </c>
      <c r="F64">
        <v>226.17</v>
      </c>
      <c r="G64">
        <f t="shared" si="1"/>
        <v>801.19100000000003</v>
      </c>
      <c r="I64">
        <v>8011.91</v>
      </c>
    </row>
    <row r="65" spans="4:9" x14ac:dyDescent="0.25">
      <c r="D65">
        <v>1971</v>
      </c>
      <c r="E65" t="s">
        <v>130</v>
      </c>
      <c r="F65">
        <v>226.17</v>
      </c>
      <c r="G65">
        <f t="shared" si="1"/>
        <v>801.19299999999998</v>
      </c>
      <c r="I65">
        <v>8011.93</v>
      </c>
    </row>
    <row r="66" spans="4:9" x14ac:dyDescent="0.25">
      <c r="D66">
        <v>1971</v>
      </c>
      <c r="E66" t="s">
        <v>130</v>
      </c>
      <c r="F66">
        <v>226.172</v>
      </c>
      <c r="G66">
        <f t="shared" si="1"/>
        <v>801.20399999999995</v>
      </c>
      <c r="I66">
        <v>8012.04</v>
      </c>
    </row>
    <row r="67" spans="4:9" x14ac:dyDescent="0.25">
      <c r="D67">
        <v>1971</v>
      </c>
      <c r="E67" t="s">
        <v>130</v>
      </c>
      <c r="F67">
        <v>229.67500000000001</v>
      </c>
      <c r="G67">
        <f t="shared" si="1"/>
        <v>825.65499999999997</v>
      </c>
      <c r="I67">
        <v>8256.5499999999993</v>
      </c>
    </row>
    <row r="68" spans="4:9" x14ac:dyDescent="0.25">
      <c r="D68">
        <v>1971</v>
      </c>
      <c r="E68" t="s">
        <v>130</v>
      </c>
      <c r="F68">
        <v>229.67699999999999</v>
      </c>
      <c r="G68">
        <f t="shared" si="1"/>
        <v>825.67499999999995</v>
      </c>
      <c r="I68">
        <v>8256.75</v>
      </c>
    </row>
    <row r="69" spans="4:9" x14ac:dyDescent="0.25">
      <c r="D69">
        <v>1971</v>
      </c>
      <c r="E69" t="s">
        <v>130</v>
      </c>
      <c r="F69">
        <v>229.68</v>
      </c>
      <c r="G69">
        <f t="shared" si="1"/>
        <v>825.69699999999989</v>
      </c>
      <c r="I69">
        <v>8256.9699999999993</v>
      </c>
    </row>
    <row r="70" spans="4:9" x14ac:dyDescent="0.25">
      <c r="D70">
        <v>1971</v>
      </c>
      <c r="E70" t="s">
        <v>130</v>
      </c>
      <c r="F70">
        <v>231.79499999999999</v>
      </c>
      <c r="G70">
        <f t="shared" si="1"/>
        <v>840.51100000000008</v>
      </c>
      <c r="I70">
        <v>8405.11</v>
      </c>
    </row>
    <row r="71" spans="4:9" x14ac:dyDescent="0.25">
      <c r="D71">
        <v>1971</v>
      </c>
      <c r="E71" t="s">
        <v>130</v>
      </c>
      <c r="F71">
        <v>231.80099999999999</v>
      </c>
      <c r="G71">
        <f t="shared" si="1"/>
        <v>840.53199999999993</v>
      </c>
      <c r="I71">
        <v>8405.32</v>
      </c>
    </row>
    <row r="72" spans="4:9" x14ac:dyDescent="0.25">
      <c r="D72">
        <v>1971</v>
      </c>
      <c r="E72" t="s">
        <v>130</v>
      </c>
      <c r="F72">
        <v>240.30099999999999</v>
      </c>
      <c r="G72">
        <f t="shared" si="1"/>
        <v>900.67000000000007</v>
      </c>
      <c r="I72">
        <v>9006.7000000000007</v>
      </c>
    </row>
    <row r="73" spans="4:9" x14ac:dyDescent="0.25">
      <c r="D73">
        <v>1971</v>
      </c>
      <c r="E73" t="s">
        <v>130</v>
      </c>
      <c r="F73">
        <v>240.30199999999999</v>
      </c>
      <c r="G73">
        <f t="shared" si="1"/>
        <v>900.67900000000009</v>
      </c>
      <c r="I73">
        <v>9006.7900000000009</v>
      </c>
    </row>
    <row r="74" spans="4:9" x14ac:dyDescent="0.25">
      <c r="D74">
        <v>1971</v>
      </c>
      <c r="E74" t="s">
        <v>130</v>
      </c>
      <c r="F74">
        <v>240.304</v>
      </c>
      <c r="G74">
        <f t="shared" si="1"/>
        <v>900.69200000000001</v>
      </c>
      <c r="I74">
        <v>9006.92</v>
      </c>
    </row>
    <row r="75" spans="4:9" x14ac:dyDescent="0.25">
      <c r="D75">
        <v>1971</v>
      </c>
      <c r="E75" t="s">
        <v>130</v>
      </c>
      <c r="F75">
        <v>240.30500000000001</v>
      </c>
      <c r="G75">
        <f t="shared" si="1"/>
        <v>900.69500000000005</v>
      </c>
      <c r="I75">
        <v>9006.9500000000007</v>
      </c>
    </row>
    <row r="76" spans="4:9" x14ac:dyDescent="0.25">
      <c r="D76">
        <v>1971</v>
      </c>
      <c r="E76" t="s">
        <v>130</v>
      </c>
      <c r="F76">
        <v>245.845</v>
      </c>
      <c r="G76">
        <f t="shared" si="1"/>
        <v>940.55200000000002</v>
      </c>
      <c r="I76">
        <v>9405.52</v>
      </c>
    </row>
    <row r="77" spans="4:9" x14ac:dyDescent="0.25">
      <c r="D77">
        <v>1971</v>
      </c>
      <c r="E77" t="s">
        <v>130</v>
      </c>
      <c r="F77">
        <v>245.846</v>
      </c>
      <c r="G77">
        <f t="shared" si="1"/>
        <v>940.55599999999993</v>
      </c>
      <c r="I77">
        <v>9405.56</v>
      </c>
    </row>
    <row r="78" spans="4:9" x14ac:dyDescent="0.25">
      <c r="D78">
        <v>1971</v>
      </c>
      <c r="E78" t="s">
        <v>130</v>
      </c>
      <c r="F78">
        <v>245.84899999999999</v>
      </c>
      <c r="G78">
        <f t="shared" si="1"/>
        <v>940.57199999999989</v>
      </c>
      <c r="I78">
        <v>9405.7199999999993</v>
      </c>
    </row>
    <row r="79" spans="4:9" x14ac:dyDescent="0.25">
      <c r="D79">
        <v>1971</v>
      </c>
      <c r="E79" t="s">
        <v>130</v>
      </c>
      <c r="F79">
        <v>246.92099999999999</v>
      </c>
      <c r="G79">
        <f t="shared" si="1"/>
        <v>948.27199999999993</v>
      </c>
      <c r="I79">
        <v>9482.7199999999993</v>
      </c>
    </row>
    <row r="80" spans="4:9" x14ac:dyDescent="0.25">
      <c r="D80">
        <v>1971</v>
      </c>
      <c r="E80" t="s">
        <v>130</v>
      </c>
      <c r="F80">
        <v>246.92099999999999</v>
      </c>
      <c r="G80">
        <f t="shared" si="1"/>
        <v>948.28099999999995</v>
      </c>
      <c r="I80">
        <v>9482.81</v>
      </c>
    </row>
    <row r="81" spans="4:9" x14ac:dyDescent="0.25">
      <c r="D81">
        <v>1971</v>
      </c>
      <c r="E81" t="s">
        <v>130</v>
      </c>
      <c r="F81">
        <v>246.92099999999999</v>
      </c>
      <c r="G81">
        <f t="shared" ref="G81:G100" si="2">I81/10</f>
        <v>948.27199999999993</v>
      </c>
      <c r="I81">
        <v>9482.7199999999993</v>
      </c>
    </row>
    <row r="82" spans="4:9" x14ac:dyDescent="0.25">
      <c r="D82">
        <v>1971</v>
      </c>
      <c r="E82" t="s">
        <v>130</v>
      </c>
      <c r="F82">
        <v>246.922</v>
      </c>
      <c r="G82">
        <f t="shared" si="2"/>
        <v>948.27099999999996</v>
      </c>
      <c r="I82">
        <v>9482.7099999999991</v>
      </c>
    </row>
    <row r="83" spans="4:9" x14ac:dyDescent="0.25">
      <c r="D83">
        <v>1971</v>
      </c>
      <c r="E83" t="s">
        <v>130</v>
      </c>
      <c r="F83">
        <v>246.922</v>
      </c>
      <c r="G83">
        <f t="shared" si="2"/>
        <v>948.26900000000001</v>
      </c>
      <c r="I83">
        <v>9482.69</v>
      </c>
    </row>
    <row r="84" spans="4:9" x14ac:dyDescent="0.25">
      <c r="D84">
        <v>1971</v>
      </c>
      <c r="E84" t="s">
        <v>130</v>
      </c>
      <c r="F84">
        <v>246.922</v>
      </c>
      <c r="G84">
        <f t="shared" si="2"/>
        <v>948.26599999999996</v>
      </c>
      <c r="I84">
        <v>9482.66</v>
      </c>
    </row>
    <row r="85" spans="4:9" x14ac:dyDescent="0.25">
      <c r="D85">
        <v>1971</v>
      </c>
      <c r="E85" t="s">
        <v>130</v>
      </c>
      <c r="F85">
        <v>252.18700000000001</v>
      </c>
      <c r="G85">
        <f t="shared" si="2"/>
        <v>986.54200000000003</v>
      </c>
      <c r="I85">
        <v>9865.42</v>
      </c>
    </row>
    <row r="86" spans="4:9" x14ac:dyDescent="0.25">
      <c r="D86">
        <v>1971</v>
      </c>
      <c r="E86" t="s">
        <v>130</v>
      </c>
      <c r="F86">
        <v>252.18799999999999</v>
      </c>
      <c r="G86">
        <f t="shared" si="2"/>
        <v>986.58500000000004</v>
      </c>
      <c r="I86">
        <v>9865.85</v>
      </c>
    </row>
    <row r="87" spans="4:9" x14ac:dyDescent="0.25">
      <c r="D87">
        <v>1971</v>
      </c>
      <c r="E87" t="s">
        <v>130</v>
      </c>
      <c r="F87">
        <v>252.18899999999999</v>
      </c>
      <c r="G87">
        <f t="shared" si="2"/>
        <v>986.57999999999993</v>
      </c>
      <c r="I87">
        <v>9865.7999999999993</v>
      </c>
    </row>
    <row r="88" spans="4:9" x14ac:dyDescent="0.25">
      <c r="D88">
        <v>1971</v>
      </c>
      <c r="E88" t="s">
        <v>130</v>
      </c>
      <c r="F88">
        <v>252.18899999999999</v>
      </c>
      <c r="G88">
        <f t="shared" si="2"/>
        <v>986.58899999999994</v>
      </c>
      <c r="I88">
        <v>9865.89</v>
      </c>
    </row>
    <row r="89" spans="4:9" x14ac:dyDescent="0.25">
      <c r="D89">
        <v>1971</v>
      </c>
      <c r="E89" t="s">
        <v>130</v>
      </c>
      <c r="F89">
        <v>260.524</v>
      </c>
      <c r="G89">
        <f t="shared" si="2"/>
        <v>1047.9690000000001</v>
      </c>
      <c r="I89">
        <v>10479.69</v>
      </c>
    </row>
    <row r="90" spans="4:9" x14ac:dyDescent="0.25">
      <c r="D90">
        <v>1971</v>
      </c>
      <c r="E90" t="s">
        <v>130</v>
      </c>
      <c r="F90">
        <v>260.524</v>
      </c>
      <c r="G90">
        <f t="shared" si="2"/>
        <v>1047.9659999999999</v>
      </c>
      <c r="I90">
        <v>10479.66</v>
      </c>
    </row>
    <row r="91" spans="4:9" x14ac:dyDescent="0.25">
      <c r="D91">
        <v>1971</v>
      </c>
      <c r="E91" t="s">
        <v>130</v>
      </c>
      <c r="F91">
        <v>260.524</v>
      </c>
      <c r="G91">
        <f t="shared" si="2"/>
        <v>1047.9670000000001</v>
      </c>
      <c r="I91">
        <v>10479.67</v>
      </c>
    </row>
    <row r="92" spans="4:9" x14ac:dyDescent="0.25">
      <c r="D92">
        <v>1971</v>
      </c>
      <c r="E92" t="s">
        <v>130</v>
      </c>
      <c r="F92">
        <v>260.52499999999998</v>
      </c>
      <c r="G92">
        <f t="shared" si="2"/>
        <v>1047.991</v>
      </c>
      <c r="I92">
        <v>10479.91</v>
      </c>
    </row>
    <row r="93" spans="4:9" x14ac:dyDescent="0.25">
      <c r="D93">
        <v>1971</v>
      </c>
      <c r="E93" t="s">
        <v>130</v>
      </c>
      <c r="F93">
        <v>260.64400000000001</v>
      </c>
      <c r="G93">
        <f t="shared" si="2"/>
        <v>1048.8589999999999</v>
      </c>
      <c r="I93">
        <v>10488.59</v>
      </c>
    </row>
    <row r="94" spans="4:9" x14ac:dyDescent="0.25">
      <c r="D94">
        <v>1971</v>
      </c>
      <c r="E94" t="s">
        <v>130</v>
      </c>
      <c r="F94">
        <v>260.64400000000001</v>
      </c>
      <c r="G94">
        <f t="shared" si="2"/>
        <v>1048.8690000000001</v>
      </c>
      <c r="I94">
        <v>10488.69</v>
      </c>
    </row>
    <row r="95" spans="4:9" x14ac:dyDescent="0.25">
      <c r="D95">
        <v>1971</v>
      </c>
      <c r="E95" t="s">
        <v>130</v>
      </c>
      <c r="F95">
        <v>260.64499999999998</v>
      </c>
      <c r="G95">
        <f t="shared" si="2"/>
        <v>1048.875</v>
      </c>
      <c r="I95">
        <v>10488.75</v>
      </c>
    </row>
    <row r="96" spans="4:9" x14ac:dyDescent="0.25">
      <c r="D96">
        <v>1971</v>
      </c>
      <c r="E96" t="s">
        <v>130</v>
      </c>
      <c r="F96">
        <v>260.64600000000002</v>
      </c>
      <c r="G96">
        <f t="shared" si="2"/>
        <v>1048.876</v>
      </c>
      <c r="I96">
        <v>10488.76</v>
      </c>
    </row>
    <row r="97" spans="2:10" x14ac:dyDescent="0.25">
      <c r="D97">
        <v>1971</v>
      </c>
      <c r="E97" t="s">
        <v>130</v>
      </c>
      <c r="F97">
        <v>260.64600000000002</v>
      </c>
      <c r="G97">
        <f t="shared" si="2"/>
        <v>1048.8709999999999</v>
      </c>
      <c r="I97">
        <v>10488.71</v>
      </c>
    </row>
    <row r="98" spans="2:10" x14ac:dyDescent="0.25">
      <c r="B98" t="s">
        <v>176</v>
      </c>
      <c r="D98">
        <v>1971</v>
      </c>
      <c r="E98" t="s">
        <v>130</v>
      </c>
      <c r="F98">
        <v>272.95499999999998</v>
      </c>
      <c r="G98">
        <f t="shared" si="2"/>
        <v>1141.3319999999999</v>
      </c>
      <c r="I98">
        <v>11413.32</v>
      </c>
    </row>
    <row r="99" spans="2:10" x14ac:dyDescent="0.25">
      <c r="B99" t="s">
        <v>176</v>
      </c>
      <c r="D99">
        <v>1971</v>
      </c>
      <c r="E99" t="s">
        <v>130</v>
      </c>
      <c r="F99">
        <v>272.96300000000002</v>
      </c>
      <c r="G99">
        <f t="shared" si="2"/>
        <v>1141.3870000000002</v>
      </c>
      <c r="I99">
        <v>11413.87</v>
      </c>
    </row>
    <row r="100" spans="2:10" x14ac:dyDescent="0.25">
      <c r="B100" t="s">
        <v>176</v>
      </c>
      <c r="D100">
        <v>1971</v>
      </c>
      <c r="E100" t="s">
        <v>130</v>
      </c>
      <c r="F100">
        <v>272.971</v>
      </c>
      <c r="G100">
        <f t="shared" si="2"/>
        <v>1141.4670000000001</v>
      </c>
      <c r="I100">
        <v>11414.67</v>
      </c>
    </row>
    <row r="101" spans="2:10" x14ac:dyDescent="0.25">
      <c r="D101">
        <v>1954</v>
      </c>
      <c r="E101" t="s">
        <v>131</v>
      </c>
      <c r="F101">
        <v>83.2</v>
      </c>
      <c r="G101">
        <f t="shared" ref="G101:G110" si="3">0.101325*H101</f>
        <v>0.101325</v>
      </c>
      <c r="H101">
        <v>1</v>
      </c>
    </row>
    <row r="102" spans="2:10" x14ac:dyDescent="0.25">
      <c r="D102">
        <v>1954</v>
      </c>
      <c r="E102" t="s">
        <v>131</v>
      </c>
      <c r="F102">
        <v>104.5</v>
      </c>
      <c r="G102">
        <f t="shared" si="3"/>
        <v>101.325</v>
      </c>
      <c r="H102">
        <v>1000</v>
      </c>
    </row>
    <row r="103" spans="2:10" x14ac:dyDescent="0.25">
      <c r="D103">
        <v>1954</v>
      </c>
      <c r="E103" t="s">
        <v>131</v>
      </c>
      <c r="F103">
        <v>124</v>
      </c>
      <c r="G103">
        <f t="shared" si="3"/>
        <v>202.65</v>
      </c>
      <c r="H103">
        <v>2000</v>
      </c>
    </row>
    <row r="104" spans="2:10" x14ac:dyDescent="0.25">
      <c r="D104">
        <v>1954</v>
      </c>
      <c r="E104" t="s">
        <v>131</v>
      </c>
      <c r="F104">
        <v>144</v>
      </c>
      <c r="G104">
        <f t="shared" si="3"/>
        <v>303.97500000000002</v>
      </c>
      <c r="H104">
        <v>3000</v>
      </c>
    </row>
    <row r="105" spans="2:10" x14ac:dyDescent="0.25">
      <c r="D105">
        <v>1954</v>
      </c>
      <c r="E105" t="s">
        <v>131</v>
      </c>
      <c r="F105">
        <v>162</v>
      </c>
      <c r="G105">
        <f t="shared" si="3"/>
        <v>405.3</v>
      </c>
      <c r="H105">
        <v>4000</v>
      </c>
    </row>
    <row r="106" spans="2:10" x14ac:dyDescent="0.25">
      <c r="D106">
        <v>1954</v>
      </c>
      <c r="E106" t="s">
        <v>131</v>
      </c>
      <c r="F106">
        <v>179</v>
      </c>
      <c r="G106">
        <f t="shared" si="3"/>
        <v>506.625</v>
      </c>
      <c r="H106">
        <v>5000</v>
      </c>
    </row>
    <row r="107" spans="2:10" x14ac:dyDescent="0.25">
      <c r="D107">
        <v>1954</v>
      </c>
      <c r="E107" t="s">
        <v>131</v>
      </c>
      <c r="F107">
        <v>197</v>
      </c>
      <c r="G107">
        <f t="shared" si="3"/>
        <v>607.95000000000005</v>
      </c>
      <c r="H107">
        <v>6000</v>
      </c>
    </row>
    <row r="108" spans="2:10" x14ac:dyDescent="0.25">
      <c r="D108">
        <v>1954</v>
      </c>
      <c r="E108" t="s">
        <v>131</v>
      </c>
      <c r="F108">
        <v>213.5</v>
      </c>
      <c r="G108">
        <f t="shared" si="3"/>
        <v>709.27499999999998</v>
      </c>
      <c r="H108">
        <v>7000</v>
      </c>
    </row>
    <row r="109" spans="2:10" x14ac:dyDescent="0.25">
      <c r="D109">
        <v>1954</v>
      </c>
      <c r="E109" t="s">
        <v>131</v>
      </c>
      <c r="F109">
        <v>231.5</v>
      </c>
      <c r="G109">
        <f t="shared" si="3"/>
        <v>810.6</v>
      </c>
      <c r="H109">
        <v>8000</v>
      </c>
    </row>
    <row r="110" spans="2:10" x14ac:dyDescent="0.25">
      <c r="D110">
        <v>1954</v>
      </c>
      <c r="E110" t="s">
        <v>131</v>
      </c>
      <c r="F110">
        <v>234</v>
      </c>
      <c r="G110">
        <f t="shared" si="3"/>
        <v>835.93124999999998</v>
      </c>
      <c r="H110">
        <v>8250</v>
      </c>
    </row>
    <row r="111" spans="2:10" x14ac:dyDescent="0.25">
      <c r="D111">
        <v>1968</v>
      </c>
      <c r="E111" t="s">
        <v>33</v>
      </c>
      <c r="F111">
        <v>94.73</v>
      </c>
      <c r="G111">
        <f>J111*100</f>
        <v>45.1</v>
      </c>
      <c r="J111">
        <v>0.45100000000000001</v>
      </c>
    </row>
    <row r="112" spans="2:10" x14ac:dyDescent="0.25">
      <c r="D112">
        <v>1968</v>
      </c>
      <c r="E112" t="s">
        <v>33</v>
      </c>
      <c r="F112">
        <v>94.74</v>
      </c>
      <c r="G112">
        <f t="shared" ref="G112:G121" si="4">J112*100</f>
        <v>45.9</v>
      </c>
      <c r="J112">
        <v>0.45900000000000002</v>
      </c>
    </row>
    <row r="113" spans="4:11" x14ac:dyDescent="0.25">
      <c r="D113">
        <v>1968</v>
      </c>
      <c r="E113" t="s">
        <v>33</v>
      </c>
      <c r="F113">
        <v>100.76</v>
      </c>
      <c r="G113">
        <f t="shared" si="4"/>
        <v>72.099999999999994</v>
      </c>
      <c r="J113">
        <v>0.72099999999999997</v>
      </c>
    </row>
    <row r="114" spans="4:11" x14ac:dyDescent="0.25">
      <c r="D114">
        <v>1968</v>
      </c>
      <c r="E114" t="s">
        <v>33</v>
      </c>
      <c r="F114">
        <v>108.12</v>
      </c>
      <c r="G114">
        <f t="shared" si="4"/>
        <v>105.1</v>
      </c>
      <c r="J114">
        <v>1.0509999999999999</v>
      </c>
    </row>
    <row r="115" spans="4:11" x14ac:dyDescent="0.25">
      <c r="D115">
        <v>1968</v>
      </c>
      <c r="E115" t="s">
        <v>33</v>
      </c>
      <c r="F115">
        <v>110.77</v>
      </c>
      <c r="G115">
        <f t="shared" si="4"/>
        <v>118.6</v>
      </c>
      <c r="J115">
        <v>1.1859999999999999</v>
      </c>
    </row>
    <row r="116" spans="4:11" x14ac:dyDescent="0.25">
      <c r="D116">
        <v>1968</v>
      </c>
      <c r="E116" t="s">
        <v>33</v>
      </c>
      <c r="F116">
        <v>120.85</v>
      </c>
      <c r="G116">
        <f t="shared" si="4"/>
        <v>167.4</v>
      </c>
      <c r="J116">
        <v>1.6739999999999999</v>
      </c>
    </row>
    <row r="117" spans="4:11" x14ac:dyDescent="0.25">
      <c r="D117">
        <v>1968</v>
      </c>
      <c r="E117" t="s">
        <v>33</v>
      </c>
      <c r="F117">
        <v>140.88</v>
      </c>
      <c r="G117">
        <f t="shared" si="4"/>
        <v>270.8</v>
      </c>
      <c r="J117">
        <v>2.7080000000000002</v>
      </c>
    </row>
    <row r="118" spans="4:11" x14ac:dyDescent="0.25">
      <c r="D118">
        <v>1968</v>
      </c>
      <c r="E118" t="s">
        <v>33</v>
      </c>
      <c r="F118">
        <v>160.4</v>
      </c>
      <c r="G118">
        <f t="shared" si="4"/>
        <v>380.5</v>
      </c>
      <c r="J118">
        <v>3.8050000000000002</v>
      </c>
    </row>
    <row r="119" spans="4:11" x14ac:dyDescent="0.25">
      <c r="D119">
        <v>1968</v>
      </c>
      <c r="E119" t="s">
        <v>33</v>
      </c>
      <c r="F119">
        <v>180.15</v>
      </c>
      <c r="G119">
        <f t="shared" si="4"/>
        <v>499.9</v>
      </c>
      <c r="J119">
        <v>4.9989999999999997</v>
      </c>
    </row>
    <row r="120" spans="4:11" x14ac:dyDescent="0.25">
      <c r="D120">
        <v>1968</v>
      </c>
      <c r="E120" t="s">
        <v>33</v>
      </c>
      <c r="F120">
        <v>180.2</v>
      </c>
      <c r="G120">
        <f t="shared" si="4"/>
        <v>500.3</v>
      </c>
      <c r="J120">
        <v>5.0030000000000001</v>
      </c>
    </row>
    <row r="121" spans="4:11" x14ac:dyDescent="0.25">
      <c r="D121">
        <v>1968</v>
      </c>
      <c r="E121" t="s">
        <v>33</v>
      </c>
      <c r="F121">
        <v>201.32</v>
      </c>
      <c r="G121">
        <f t="shared" si="4"/>
        <v>633.5</v>
      </c>
      <c r="J121">
        <v>6.335</v>
      </c>
    </row>
    <row r="122" spans="4:11" x14ac:dyDescent="0.25">
      <c r="D122">
        <v>1980</v>
      </c>
      <c r="E122" t="s">
        <v>48</v>
      </c>
      <c r="F122">
        <v>86.52</v>
      </c>
      <c r="G122">
        <v>11.1</v>
      </c>
    </row>
    <row r="123" spans="4:11" x14ac:dyDescent="0.25">
      <c r="D123">
        <v>1980</v>
      </c>
      <c r="E123" t="s">
        <v>48</v>
      </c>
      <c r="F123">
        <v>93.64</v>
      </c>
      <c r="G123">
        <v>40.700000000000003</v>
      </c>
    </row>
    <row r="124" spans="4:11" x14ac:dyDescent="0.25">
      <c r="D124">
        <v>1980</v>
      </c>
      <c r="E124" t="s">
        <v>48</v>
      </c>
      <c r="F124">
        <v>95.7</v>
      </c>
      <c r="G124">
        <v>49.6</v>
      </c>
    </row>
    <row r="125" spans="4:11" x14ac:dyDescent="0.25">
      <c r="D125">
        <v>1980</v>
      </c>
      <c r="E125" t="s">
        <v>48</v>
      </c>
      <c r="F125">
        <v>121.51</v>
      </c>
      <c r="G125">
        <v>170.1</v>
      </c>
    </row>
    <row r="126" spans="4:11" x14ac:dyDescent="0.25">
      <c r="D126">
        <v>1980</v>
      </c>
      <c r="E126" t="s">
        <v>48</v>
      </c>
      <c r="F126">
        <v>119.31</v>
      </c>
      <c r="G126">
        <v>159.1</v>
      </c>
    </row>
    <row r="127" spans="4:11" x14ac:dyDescent="0.25">
      <c r="D127">
        <v>1971</v>
      </c>
      <c r="E127" t="s">
        <v>52</v>
      </c>
      <c r="F127">
        <v>197.78</v>
      </c>
      <c r="G127">
        <f>K127*0.0980665</f>
        <v>613.99435649999998</v>
      </c>
      <c r="K127">
        <v>6261</v>
      </c>
    </row>
    <row r="128" spans="4:11" x14ac:dyDescent="0.25">
      <c r="D128">
        <v>1971</v>
      </c>
      <c r="E128" t="s">
        <v>52</v>
      </c>
      <c r="F128">
        <v>222.87</v>
      </c>
      <c r="G128">
        <f t="shared" ref="G128:G144" si="5">K128*0.0980665</f>
        <v>779.33447550000005</v>
      </c>
      <c r="K128">
        <v>7947</v>
      </c>
    </row>
    <row r="129" spans="4:11" x14ac:dyDescent="0.25">
      <c r="D129">
        <v>1971</v>
      </c>
      <c r="E129" t="s">
        <v>52</v>
      </c>
      <c r="F129">
        <v>222.61</v>
      </c>
      <c r="G129">
        <f t="shared" si="5"/>
        <v>777.5692785</v>
      </c>
      <c r="K129">
        <v>7929</v>
      </c>
    </row>
    <row r="130" spans="4:11" x14ac:dyDescent="0.25">
      <c r="D130">
        <v>1971</v>
      </c>
      <c r="E130" t="s">
        <v>52</v>
      </c>
      <c r="F130">
        <v>247.93</v>
      </c>
      <c r="G130">
        <f t="shared" si="5"/>
        <v>954.57931099999996</v>
      </c>
      <c r="K130">
        <v>9734</v>
      </c>
    </row>
    <row r="131" spans="4:11" x14ac:dyDescent="0.25">
      <c r="D131">
        <v>1971</v>
      </c>
      <c r="E131" t="s">
        <v>52</v>
      </c>
      <c r="F131">
        <v>247.77</v>
      </c>
      <c r="G131">
        <f t="shared" si="5"/>
        <v>953.89284550000002</v>
      </c>
      <c r="K131">
        <v>9727</v>
      </c>
    </row>
    <row r="132" spans="4:11" x14ac:dyDescent="0.25">
      <c r="D132">
        <v>1971</v>
      </c>
      <c r="E132" t="s">
        <v>52</v>
      </c>
      <c r="F132">
        <v>273.12</v>
      </c>
      <c r="G132">
        <f t="shared" si="5"/>
        <v>1137.9636660000001</v>
      </c>
      <c r="K132">
        <v>11604</v>
      </c>
    </row>
    <row r="133" spans="4:11" x14ac:dyDescent="0.25">
      <c r="D133">
        <v>1971</v>
      </c>
      <c r="E133" t="s">
        <v>52</v>
      </c>
      <c r="F133">
        <v>273</v>
      </c>
      <c r="G133">
        <f t="shared" si="5"/>
        <v>1136.9830010000001</v>
      </c>
      <c r="K133">
        <v>11594</v>
      </c>
    </row>
    <row r="134" spans="4:11" x14ac:dyDescent="0.25">
      <c r="D134">
        <v>1971</v>
      </c>
      <c r="E134" t="s">
        <v>52</v>
      </c>
      <c r="F134">
        <v>298</v>
      </c>
      <c r="G134">
        <f t="shared" si="5"/>
        <v>1331.6450035</v>
      </c>
      <c r="K134">
        <v>13579</v>
      </c>
    </row>
    <row r="135" spans="4:11" x14ac:dyDescent="0.25">
      <c r="D135">
        <v>1971</v>
      </c>
      <c r="E135" t="s">
        <v>52</v>
      </c>
      <c r="F135">
        <v>298.16000000000003</v>
      </c>
      <c r="G135">
        <f t="shared" si="5"/>
        <v>1330.6643385</v>
      </c>
      <c r="K135">
        <v>13569</v>
      </c>
    </row>
    <row r="136" spans="4:11" x14ac:dyDescent="0.25">
      <c r="D136">
        <v>1971</v>
      </c>
      <c r="E136" t="s">
        <v>52</v>
      </c>
      <c r="F136">
        <v>297.93</v>
      </c>
      <c r="G136">
        <f t="shared" si="5"/>
        <v>1331.0566045</v>
      </c>
      <c r="K136">
        <v>13573</v>
      </c>
    </row>
    <row r="137" spans="4:11" x14ac:dyDescent="0.25">
      <c r="D137">
        <v>1971</v>
      </c>
      <c r="E137" t="s">
        <v>52</v>
      </c>
      <c r="F137">
        <v>322.83</v>
      </c>
      <c r="G137">
        <f t="shared" si="5"/>
        <v>1532.779395</v>
      </c>
      <c r="K137">
        <v>15630</v>
      </c>
    </row>
    <row r="138" spans="4:11" x14ac:dyDescent="0.25">
      <c r="D138">
        <v>1971</v>
      </c>
      <c r="E138" t="s">
        <v>52</v>
      </c>
      <c r="F138">
        <v>323.14999999999998</v>
      </c>
      <c r="G138">
        <f t="shared" si="5"/>
        <v>1535.4271905000001</v>
      </c>
      <c r="K138">
        <v>15657</v>
      </c>
    </row>
    <row r="139" spans="4:11" x14ac:dyDescent="0.25">
      <c r="D139">
        <v>1968</v>
      </c>
      <c r="E139" t="s">
        <v>34</v>
      </c>
      <c r="F139">
        <v>96.41</v>
      </c>
      <c r="G139">
        <f t="shared" si="5"/>
        <v>52.965716650000005</v>
      </c>
      <c r="K139">
        <v>540.1</v>
      </c>
    </row>
    <row r="140" spans="4:11" x14ac:dyDescent="0.25">
      <c r="D140">
        <v>1968</v>
      </c>
      <c r="E140" t="s">
        <v>34</v>
      </c>
      <c r="F140">
        <v>101.11</v>
      </c>
      <c r="G140">
        <f t="shared" si="5"/>
        <v>73.795041249999997</v>
      </c>
      <c r="K140">
        <v>752.5</v>
      </c>
    </row>
    <row r="141" spans="4:11" x14ac:dyDescent="0.25">
      <c r="D141">
        <v>1968</v>
      </c>
      <c r="E141" t="s">
        <v>34</v>
      </c>
      <c r="F141">
        <v>105.81</v>
      </c>
      <c r="G141">
        <f t="shared" si="5"/>
        <v>95.212764849999999</v>
      </c>
      <c r="K141">
        <v>970.9</v>
      </c>
    </row>
    <row r="142" spans="4:11" x14ac:dyDescent="0.25">
      <c r="D142">
        <v>1968</v>
      </c>
      <c r="E142" t="s">
        <v>34</v>
      </c>
      <c r="F142">
        <v>110.55</v>
      </c>
      <c r="G142">
        <f t="shared" si="5"/>
        <v>117.39540715</v>
      </c>
      <c r="K142">
        <v>1197.0999999999999</v>
      </c>
    </row>
    <row r="143" spans="4:11" x14ac:dyDescent="0.25">
      <c r="D143">
        <v>1968</v>
      </c>
      <c r="E143" t="s">
        <v>34</v>
      </c>
      <c r="F143">
        <v>115.3</v>
      </c>
      <c r="G143">
        <f t="shared" si="5"/>
        <v>140.19586839999999</v>
      </c>
      <c r="K143">
        <v>1429.6</v>
      </c>
    </row>
    <row r="144" spans="4:11" x14ac:dyDescent="0.25">
      <c r="D144">
        <v>1968</v>
      </c>
      <c r="E144" t="s">
        <v>34</v>
      </c>
      <c r="F144">
        <v>120.08</v>
      </c>
      <c r="G144">
        <f t="shared" si="5"/>
        <v>163.70240845000001</v>
      </c>
      <c r="K144">
        <v>1669.3</v>
      </c>
    </row>
    <row r="145" spans="4:12" x14ac:dyDescent="0.25">
      <c r="D145">
        <v>1974</v>
      </c>
      <c r="E145" t="s">
        <v>55</v>
      </c>
      <c r="F145">
        <v>295.7</v>
      </c>
      <c r="G145">
        <f t="shared" ref="G145" si="6">J145*100</f>
        <v>1324</v>
      </c>
      <c r="J145">
        <v>13.24</v>
      </c>
    </row>
    <row r="146" spans="4:12" x14ac:dyDescent="0.25">
      <c r="D146">
        <v>1973</v>
      </c>
      <c r="E146" t="s">
        <v>66</v>
      </c>
      <c r="F146">
        <v>156.38999999999999</v>
      </c>
      <c r="G146">
        <f t="shared" ref="G146:G149" si="7">J146*100</f>
        <v>357.4</v>
      </c>
      <c r="J146">
        <v>3.5739999999999998</v>
      </c>
    </row>
    <row r="147" spans="4:12" x14ac:dyDescent="0.25">
      <c r="D147">
        <v>1973</v>
      </c>
      <c r="E147" t="s">
        <v>66</v>
      </c>
      <c r="F147">
        <v>181.28</v>
      </c>
      <c r="G147">
        <f t="shared" si="7"/>
        <v>506.1</v>
      </c>
      <c r="J147">
        <v>5.0609999999999999</v>
      </c>
    </row>
    <row r="148" spans="4:12" x14ac:dyDescent="0.25">
      <c r="D148">
        <v>1973</v>
      </c>
      <c r="E148" t="s">
        <v>66</v>
      </c>
      <c r="F148">
        <v>221.41</v>
      </c>
      <c r="G148">
        <f t="shared" si="7"/>
        <v>768.4</v>
      </c>
      <c r="J148">
        <v>7.6840000000000002</v>
      </c>
    </row>
    <row r="149" spans="4:12" x14ac:dyDescent="0.25">
      <c r="D149">
        <v>1973</v>
      </c>
      <c r="E149" t="s">
        <v>66</v>
      </c>
      <c r="F149">
        <v>253.49</v>
      </c>
      <c r="G149">
        <f t="shared" si="7"/>
        <v>996.00000000000011</v>
      </c>
      <c r="J149">
        <v>9.9600000000000009</v>
      </c>
    </row>
    <row r="150" spans="4:12" x14ac:dyDescent="0.25">
      <c r="D150">
        <v>1962</v>
      </c>
      <c r="E150" t="s">
        <v>49</v>
      </c>
      <c r="F150">
        <v>137</v>
      </c>
      <c r="G150">
        <f>L150*101.325</f>
        <v>242.06542499999998</v>
      </c>
      <c r="L150">
        <v>2.3889999999999998</v>
      </c>
    </row>
    <row r="151" spans="4:12" x14ac:dyDescent="0.25">
      <c r="D151">
        <v>1962</v>
      </c>
      <c r="E151" t="s">
        <v>49</v>
      </c>
      <c r="F151">
        <v>182</v>
      </c>
      <c r="G151">
        <f t="shared" ref="G151:G164" si="8">L151*101.325</f>
        <v>503.78790000000004</v>
      </c>
      <c r="L151">
        <v>4.9720000000000004</v>
      </c>
    </row>
    <row r="152" spans="4:12" x14ac:dyDescent="0.25">
      <c r="D152">
        <v>1962</v>
      </c>
      <c r="E152" t="s">
        <v>49</v>
      </c>
      <c r="F152">
        <v>188</v>
      </c>
      <c r="G152">
        <f t="shared" si="8"/>
        <v>548.87752499999999</v>
      </c>
      <c r="L152">
        <v>5.4169999999999998</v>
      </c>
    </row>
    <row r="153" spans="4:12" x14ac:dyDescent="0.25">
      <c r="D153">
        <v>1962</v>
      </c>
      <c r="E153" t="s">
        <v>49</v>
      </c>
      <c r="F153">
        <v>197</v>
      </c>
      <c r="G153">
        <f t="shared" si="8"/>
        <v>633.17992500000003</v>
      </c>
      <c r="L153">
        <v>6.2489999999999997</v>
      </c>
    </row>
    <row r="154" spans="4:12" x14ac:dyDescent="0.25">
      <c r="D154">
        <v>1962</v>
      </c>
      <c r="E154" t="s">
        <v>49</v>
      </c>
      <c r="F154">
        <v>226</v>
      </c>
      <c r="G154">
        <f t="shared" si="8"/>
        <v>779.18925000000002</v>
      </c>
      <c r="L154">
        <v>7.69</v>
      </c>
    </row>
    <row r="155" spans="4:12" x14ac:dyDescent="0.25">
      <c r="D155">
        <v>1962</v>
      </c>
      <c r="E155" t="s">
        <v>49</v>
      </c>
      <c r="F155">
        <v>245</v>
      </c>
      <c r="G155">
        <f t="shared" si="8"/>
        <v>922.0575</v>
      </c>
      <c r="L155">
        <v>9.1</v>
      </c>
    </row>
    <row r="156" spans="4:12" x14ac:dyDescent="0.25">
      <c r="D156">
        <v>1962</v>
      </c>
      <c r="E156" t="s">
        <v>49</v>
      </c>
      <c r="F156">
        <v>262</v>
      </c>
      <c r="G156">
        <f t="shared" si="8"/>
        <v>1038.58125</v>
      </c>
      <c r="L156">
        <v>10.25</v>
      </c>
    </row>
    <row r="157" spans="4:12" x14ac:dyDescent="0.25">
      <c r="D157">
        <v>1962</v>
      </c>
      <c r="E157" t="s">
        <v>49</v>
      </c>
      <c r="F157">
        <v>278</v>
      </c>
      <c r="G157">
        <f t="shared" si="8"/>
        <v>1151.65995</v>
      </c>
      <c r="L157">
        <v>11.366</v>
      </c>
    </row>
    <row r="158" spans="4:12" x14ac:dyDescent="0.25">
      <c r="D158">
        <v>1962</v>
      </c>
      <c r="E158" t="s">
        <v>49</v>
      </c>
      <c r="F158">
        <v>284</v>
      </c>
      <c r="G158">
        <f t="shared" si="8"/>
        <v>1205.56485</v>
      </c>
      <c r="L158">
        <v>11.898</v>
      </c>
    </row>
    <row r="159" spans="4:12" x14ac:dyDescent="0.25">
      <c r="D159">
        <v>1962</v>
      </c>
      <c r="E159" t="s">
        <v>49</v>
      </c>
      <c r="F159">
        <v>288</v>
      </c>
      <c r="G159">
        <f t="shared" si="8"/>
        <v>1239.8127000000002</v>
      </c>
      <c r="L159">
        <v>12.236000000000001</v>
      </c>
    </row>
    <row r="160" spans="4:12" x14ac:dyDescent="0.25">
      <c r="D160">
        <v>1962</v>
      </c>
      <c r="E160" t="s">
        <v>49</v>
      </c>
      <c r="F160">
        <v>291</v>
      </c>
      <c r="G160">
        <f t="shared" si="8"/>
        <v>1260.4829999999999</v>
      </c>
      <c r="L160">
        <v>12.44</v>
      </c>
    </row>
    <row r="161" spans="4:13" x14ac:dyDescent="0.25">
      <c r="D161">
        <v>1962</v>
      </c>
      <c r="E161" t="s">
        <v>49</v>
      </c>
      <c r="F161">
        <v>290</v>
      </c>
      <c r="G161">
        <f t="shared" si="8"/>
        <v>1283.78775</v>
      </c>
      <c r="L161">
        <v>12.67</v>
      </c>
    </row>
    <row r="162" spans="4:13" x14ac:dyDescent="0.25">
      <c r="D162">
        <v>1962</v>
      </c>
      <c r="E162" t="s">
        <v>49</v>
      </c>
      <c r="F162">
        <v>299</v>
      </c>
      <c r="G162">
        <f t="shared" si="8"/>
        <v>1313.172</v>
      </c>
      <c r="L162">
        <v>12.96</v>
      </c>
    </row>
    <row r="163" spans="4:13" x14ac:dyDescent="0.25">
      <c r="D163">
        <v>1962</v>
      </c>
      <c r="E163" t="s">
        <v>49</v>
      </c>
      <c r="F163">
        <v>317</v>
      </c>
      <c r="G163">
        <f t="shared" si="8"/>
        <v>1460.3972250000002</v>
      </c>
      <c r="L163">
        <v>14.413</v>
      </c>
    </row>
    <row r="164" spans="4:13" x14ac:dyDescent="0.25">
      <c r="D164">
        <v>1962</v>
      </c>
      <c r="E164" t="s">
        <v>49</v>
      </c>
      <c r="F164">
        <v>360</v>
      </c>
      <c r="G164">
        <f t="shared" si="8"/>
        <v>1827.903</v>
      </c>
      <c r="L164">
        <v>18.04</v>
      </c>
    </row>
    <row r="165" spans="4:13" x14ac:dyDescent="0.25">
      <c r="D165">
        <v>2000</v>
      </c>
      <c r="E165" t="s">
        <v>135</v>
      </c>
      <c r="F165">
        <v>296.5</v>
      </c>
      <c r="G165">
        <f>M165*1000</f>
        <v>1280</v>
      </c>
      <c r="M165">
        <v>1.28</v>
      </c>
    </row>
    <row r="166" spans="4:13" x14ac:dyDescent="0.25">
      <c r="D166">
        <v>2000</v>
      </c>
      <c r="E166" t="s">
        <v>135</v>
      </c>
      <c r="F166">
        <v>326.89999999999998</v>
      </c>
      <c r="G166">
        <f t="shared" ref="G166:G229" si="9">M166*1000</f>
        <v>1610</v>
      </c>
      <c r="M166">
        <v>1.61</v>
      </c>
    </row>
    <row r="167" spans="4:13" x14ac:dyDescent="0.25">
      <c r="D167">
        <v>2000</v>
      </c>
      <c r="E167" t="s">
        <v>135</v>
      </c>
      <c r="F167">
        <v>335.6</v>
      </c>
      <c r="G167">
        <f t="shared" si="9"/>
        <v>1670</v>
      </c>
      <c r="M167">
        <v>1.67</v>
      </c>
    </row>
    <row r="168" spans="4:13" x14ac:dyDescent="0.25">
      <c r="D168">
        <v>2000</v>
      </c>
      <c r="E168" t="s">
        <v>135</v>
      </c>
      <c r="F168">
        <v>347.4</v>
      </c>
      <c r="G168">
        <f t="shared" si="9"/>
        <v>1770</v>
      </c>
      <c r="M168">
        <v>1.77</v>
      </c>
    </row>
    <row r="169" spans="4:13" x14ac:dyDescent="0.25">
      <c r="D169">
        <v>2000</v>
      </c>
      <c r="E169" t="s">
        <v>135</v>
      </c>
      <c r="F169">
        <v>354.1</v>
      </c>
      <c r="G169">
        <f t="shared" si="9"/>
        <v>1820</v>
      </c>
      <c r="M169">
        <v>1.82</v>
      </c>
    </row>
    <row r="170" spans="4:13" x14ac:dyDescent="0.25">
      <c r="D170">
        <v>2000</v>
      </c>
      <c r="E170" t="s">
        <v>135</v>
      </c>
      <c r="F170">
        <v>354.2</v>
      </c>
      <c r="G170">
        <f t="shared" si="9"/>
        <v>1820</v>
      </c>
      <c r="M170">
        <v>1.82</v>
      </c>
    </row>
    <row r="171" spans="4:13" x14ac:dyDescent="0.25">
      <c r="D171">
        <v>2000</v>
      </c>
      <c r="E171" t="s">
        <v>135</v>
      </c>
      <c r="F171">
        <v>362.6</v>
      </c>
      <c r="G171">
        <f t="shared" si="9"/>
        <v>1890</v>
      </c>
      <c r="M171">
        <v>1.89</v>
      </c>
    </row>
    <row r="172" spans="4:13" x14ac:dyDescent="0.25">
      <c r="D172">
        <v>2000</v>
      </c>
      <c r="E172" t="s">
        <v>135</v>
      </c>
      <c r="F172">
        <v>375.6</v>
      </c>
      <c r="G172">
        <f t="shared" si="9"/>
        <v>1990</v>
      </c>
      <c r="M172">
        <v>1.99</v>
      </c>
    </row>
    <row r="173" spans="4:13" x14ac:dyDescent="0.25">
      <c r="D173">
        <v>2000</v>
      </c>
      <c r="E173" t="s">
        <v>135</v>
      </c>
      <c r="F173">
        <v>375.9</v>
      </c>
      <c r="G173">
        <f t="shared" si="9"/>
        <v>2009.9999999999998</v>
      </c>
      <c r="M173">
        <v>2.0099999999999998</v>
      </c>
    </row>
    <row r="174" spans="4:13" x14ac:dyDescent="0.25">
      <c r="D174">
        <v>2000</v>
      </c>
      <c r="E174" t="s">
        <v>135</v>
      </c>
      <c r="F174">
        <v>385.7</v>
      </c>
      <c r="G174">
        <f t="shared" si="9"/>
        <v>2080</v>
      </c>
      <c r="M174">
        <v>2.08</v>
      </c>
    </row>
    <row r="175" spans="4:13" x14ac:dyDescent="0.25">
      <c r="D175">
        <v>2000</v>
      </c>
      <c r="E175" t="s">
        <v>135</v>
      </c>
      <c r="F175">
        <v>392.6</v>
      </c>
      <c r="G175">
        <f t="shared" si="9"/>
        <v>2140</v>
      </c>
      <c r="M175">
        <v>2.14</v>
      </c>
    </row>
    <row r="176" spans="4:13" x14ac:dyDescent="0.25">
      <c r="D176">
        <v>2000</v>
      </c>
      <c r="E176" t="s">
        <v>135</v>
      </c>
      <c r="F176">
        <v>397.1</v>
      </c>
      <c r="G176">
        <f t="shared" si="9"/>
        <v>2200</v>
      </c>
      <c r="M176">
        <v>2.2000000000000002</v>
      </c>
    </row>
    <row r="177" spans="4:13" x14ac:dyDescent="0.25">
      <c r="D177">
        <v>2000</v>
      </c>
      <c r="E177" t="s">
        <v>135</v>
      </c>
      <c r="F177">
        <v>399</v>
      </c>
      <c r="G177">
        <f t="shared" si="9"/>
        <v>2200</v>
      </c>
      <c r="M177">
        <v>2.2000000000000002</v>
      </c>
    </row>
    <row r="178" spans="4:13" x14ac:dyDescent="0.25">
      <c r="D178">
        <v>2000</v>
      </c>
      <c r="E178" t="s">
        <v>135</v>
      </c>
      <c r="F178">
        <v>406.6</v>
      </c>
      <c r="G178">
        <f t="shared" si="9"/>
        <v>2270</v>
      </c>
      <c r="M178">
        <v>2.27</v>
      </c>
    </row>
    <row r="179" spans="4:13" x14ac:dyDescent="0.25">
      <c r="D179">
        <v>2000</v>
      </c>
      <c r="E179" t="s">
        <v>135</v>
      </c>
      <c r="F179">
        <v>414.8</v>
      </c>
      <c r="G179">
        <f t="shared" si="9"/>
        <v>2350</v>
      </c>
      <c r="M179">
        <v>2.35</v>
      </c>
    </row>
    <row r="180" spans="4:13" x14ac:dyDescent="0.25">
      <c r="D180">
        <v>2000</v>
      </c>
      <c r="E180" t="s">
        <v>135</v>
      </c>
      <c r="F180">
        <v>418.2</v>
      </c>
      <c r="G180">
        <f t="shared" si="9"/>
        <v>2400</v>
      </c>
      <c r="M180">
        <v>2.4</v>
      </c>
    </row>
    <row r="181" spans="4:13" x14ac:dyDescent="0.25">
      <c r="D181">
        <v>2000</v>
      </c>
      <c r="E181" t="s">
        <v>135</v>
      </c>
      <c r="F181">
        <v>421.7</v>
      </c>
      <c r="G181">
        <f t="shared" si="9"/>
        <v>2410</v>
      </c>
      <c r="M181">
        <v>2.41</v>
      </c>
    </row>
    <row r="182" spans="4:13" x14ac:dyDescent="0.25">
      <c r="D182">
        <v>2000</v>
      </c>
      <c r="E182" t="s">
        <v>135</v>
      </c>
      <c r="F182">
        <v>430.3</v>
      </c>
      <c r="G182">
        <f t="shared" si="9"/>
        <v>2470</v>
      </c>
      <c r="M182">
        <v>2.4700000000000002</v>
      </c>
    </row>
    <row r="183" spans="4:13" x14ac:dyDescent="0.25">
      <c r="D183">
        <v>2000</v>
      </c>
      <c r="E183" t="s">
        <v>135</v>
      </c>
      <c r="F183">
        <v>442.6</v>
      </c>
      <c r="G183">
        <f t="shared" si="9"/>
        <v>2620</v>
      </c>
      <c r="M183">
        <v>2.62</v>
      </c>
    </row>
    <row r="184" spans="4:13" x14ac:dyDescent="0.25">
      <c r="D184">
        <v>2000</v>
      </c>
      <c r="E184" t="s">
        <v>135</v>
      </c>
      <c r="F184">
        <v>446.2</v>
      </c>
      <c r="G184">
        <f t="shared" si="9"/>
        <v>2610</v>
      </c>
      <c r="M184">
        <v>2.61</v>
      </c>
    </row>
    <row r="185" spans="4:13" x14ac:dyDescent="0.25">
      <c r="D185">
        <v>2000</v>
      </c>
      <c r="E185" t="s">
        <v>135</v>
      </c>
      <c r="F185">
        <v>459.2</v>
      </c>
      <c r="G185">
        <f t="shared" si="9"/>
        <v>2740</v>
      </c>
      <c r="M185">
        <v>2.74</v>
      </c>
    </row>
    <row r="186" spans="4:13" x14ac:dyDescent="0.25">
      <c r="D186">
        <v>2000</v>
      </c>
      <c r="E186" t="s">
        <v>135</v>
      </c>
      <c r="F186">
        <v>472.8</v>
      </c>
      <c r="G186">
        <f t="shared" si="9"/>
        <v>2920</v>
      </c>
      <c r="M186">
        <v>2.92</v>
      </c>
    </row>
    <row r="187" spans="4:13" x14ac:dyDescent="0.25">
      <c r="D187">
        <v>2000</v>
      </c>
      <c r="E187" t="s">
        <v>135</v>
      </c>
      <c r="F187">
        <v>476.5</v>
      </c>
      <c r="G187">
        <f t="shared" si="9"/>
        <v>2940</v>
      </c>
      <c r="M187">
        <v>2.94</v>
      </c>
    </row>
    <row r="188" spans="4:13" x14ac:dyDescent="0.25">
      <c r="D188">
        <v>2000</v>
      </c>
      <c r="E188" t="s">
        <v>135</v>
      </c>
      <c r="F188">
        <v>489.1</v>
      </c>
      <c r="G188">
        <f t="shared" si="9"/>
        <v>3050</v>
      </c>
      <c r="M188">
        <v>3.05</v>
      </c>
    </row>
    <row r="189" spans="4:13" x14ac:dyDescent="0.25">
      <c r="D189">
        <v>2000</v>
      </c>
      <c r="E189" t="s">
        <v>135</v>
      </c>
      <c r="F189">
        <v>500.2</v>
      </c>
      <c r="G189">
        <f t="shared" si="9"/>
        <v>3250</v>
      </c>
      <c r="M189">
        <v>3.25</v>
      </c>
    </row>
    <row r="190" spans="4:13" x14ac:dyDescent="0.25">
      <c r="D190">
        <v>2000</v>
      </c>
      <c r="E190" t="s">
        <v>135</v>
      </c>
      <c r="F190">
        <v>506</v>
      </c>
      <c r="G190">
        <f t="shared" si="9"/>
        <v>3230</v>
      </c>
      <c r="M190">
        <v>3.23</v>
      </c>
    </row>
    <row r="191" spans="4:13" x14ac:dyDescent="0.25">
      <c r="D191">
        <v>2000</v>
      </c>
      <c r="E191" t="s">
        <v>135</v>
      </c>
      <c r="F191">
        <v>514.29999999999995</v>
      </c>
      <c r="G191">
        <f t="shared" si="9"/>
        <v>3320</v>
      </c>
      <c r="M191">
        <v>3.32</v>
      </c>
    </row>
    <row r="192" spans="4:13" x14ac:dyDescent="0.25">
      <c r="D192">
        <v>2000</v>
      </c>
      <c r="E192" t="s">
        <v>135</v>
      </c>
      <c r="F192">
        <v>532</v>
      </c>
      <c r="G192">
        <f t="shared" si="9"/>
        <v>3540</v>
      </c>
      <c r="M192">
        <v>3.54</v>
      </c>
    </row>
    <row r="193" spans="4:13" x14ac:dyDescent="0.25">
      <c r="D193">
        <v>2000</v>
      </c>
      <c r="E193" t="s">
        <v>135</v>
      </c>
      <c r="F193">
        <v>538.6</v>
      </c>
      <c r="G193">
        <f t="shared" si="9"/>
        <v>3640</v>
      </c>
      <c r="M193">
        <v>3.64</v>
      </c>
    </row>
    <row r="194" spans="4:13" x14ac:dyDescent="0.25">
      <c r="D194">
        <v>2000</v>
      </c>
      <c r="E194" t="s">
        <v>135</v>
      </c>
      <c r="F194">
        <v>538.70000000000005</v>
      </c>
      <c r="G194">
        <f t="shared" si="9"/>
        <v>3640</v>
      </c>
      <c r="M194">
        <v>3.64</v>
      </c>
    </row>
    <row r="195" spans="4:13" x14ac:dyDescent="0.25">
      <c r="D195">
        <v>2000</v>
      </c>
      <c r="E195" t="s">
        <v>135</v>
      </c>
      <c r="F195">
        <v>555.70000000000005</v>
      </c>
      <c r="G195">
        <f t="shared" si="9"/>
        <v>3840</v>
      </c>
      <c r="M195">
        <v>3.84</v>
      </c>
    </row>
    <row r="196" spans="4:13" x14ac:dyDescent="0.25">
      <c r="D196">
        <v>2000</v>
      </c>
      <c r="E196" t="s">
        <v>135</v>
      </c>
      <c r="F196">
        <v>555.79999999999995</v>
      </c>
      <c r="G196">
        <f t="shared" si="9"/>
        <v>3820</v>
      </c>
      <c r="M196">
        <v>3.82</v>
      </c>
    </row>
    <row r="197" spans="4:13" x14ac:dyDescent="0.25">
      <c r="D197">
        <v>2000</v>
      </c>
      <c r="E197" t="s">
        <v>135</v>
      </c>
      <c r="F197">
        <v>564.4</v>
      </c>
      <c r="G197">
        <f t="shared" si="9"/>
        <v>3940</v>
      </c>
      <c r="M197">
        <v>3.94</v>
      </c>
    </row>
    <row r="198" spans="4:13" x14ac:dyDescent="0.25">
      <c r="D198">
        <v>2000</v>
      </c>
      <c r="E198" t="s">
        <v>135</v>
      </c>
      <c r="F198">
        <v>577.20000000000005</v>
      </c>
      <c r="G198">
        <f t="shared" si="9"/>
        <v>4120</v>
      </c>
      <c r="M198">
        <v>4.12</v>
      </c>
    </row>
    <row r="199" spans="4:13" x14ac:dyDescent="0.25">
      <c r="D199">
        <v>2000</v>
      </c>
      <c r="E199" t="s">
        <v>135</v>
      </c>
      <c r="F199">
        <v>578.4</v>
      </c>
      <c r="G199">
        <f t="shared" si="9"/>
        <v>4100</v>
      </c>
      <c r="M199">
        <v>4.0999999999999996</v>
      </c>
    </row>
    <row r="200" spans="4:13" x14ac:dyDescent="0.25">
      <c r="D200">
        <v>2000</v>
      </c>
      <c r="E200" t="s">
        <v>135</v>
      </c>
      <c r="F200">
        <v>586.20000000000005</v>
      </c>
      <c r="G200">
        <f t="shared" si="9"/>
        <v>4160</v>
      </c>
      <c r="M200">
        <v>4.16</v>
      </c>
    </row>
    <row r="201" spans="4:13" x14ac:dyDescent="0.25">
      <c r="D201">
        <v>2000</v>
      </c>
      <c r="E201" t="s">
        <v>135</v>
      </c>
      <c r="F201">
        <v>589</v>
      </c>
      <c r="G201">
        <f t="shared" si="9"/>
        <v>4290</v>
      </c>
      <c r="M201">
        <v>4.29</v>
      </c>
    </row>
    <row r="202" spans="4:13" x14ac:dyDescent="0.25">
      <c r="D202">
        <v>2000</v>
      </c>
      <c r="E202" t="s">
        <v>135</v>
      </c>
      <c r="F202">
        <v>589.5</v>
      </c>
      <c r="G202">
        <f t="shared" si="9"/>
        <v>4230</v>
      </c>
      <c r="M202">
        <v>4.2300000000000004</v>
      </c>
    </row>
    <row r="203" spans="4:13" x14ac:dyDescent="0.25">
      <c r="D203">
        <v>2000</v>
      </c>
      <c r="E203" t="s">
        <v>135</v>
      </c>
      <c r="F203">
        <v>589.9</v>
      </c>
      <c r="G203">
        <f t="shared" si="9"/>
        <v>4320</v>
      </c>
      <c r="M203">
        <v>4.32</v>
      </c>
    </row>
    <row r="204" spans="4:13" x14ac:dyDescent="0.25">
      <c r="D204">
        <v>2000</v>
      </c>
      <c r="E204" t="s">
        <v>135</v>
      </c>
      <c r="F204">
        <v>601.6</v>
      </c>
      <c r="G204">
        <f t="shared" si="9"/>
        <v>4350</v>
      </c>
      <c r="M204">
        <v>4.3499999999999996</v>
      </c>
    </row>
    <row r="205" spans="4:13" x14ac:dyDescent="0.25">
      <c r="D205">
        <v>2000</v>
      </c>
      <c r="E205" t="s">
        <v>135</v>
      </c>
      <c r="F205">
        <v>612.79999999999995</v>
      </c>
      <c r="G205">
        <f t="shared" si="9"/>
        <v>4500</v>
      </c>
      <c r="M205">
        <v>4.5</v>
      </c>
    </row>
    <row r="206" spans="4:13" x14ac:dyDescent="0.25">
      <c r="D206">
        <v>2000</v>
      </c>
      <c r="E206" t="s">
        <v>135</v>
      </c>
      <c r="F206">
        <v>615.20000000000005</v>
      </c>
      <c r="G206">
        <f t="shared" si="9"/>
        <v>4530</v>
      </c>
      <c r="M206">
        <v>4.53</v>
      </c>
    </row>
    <row r="207" spans="4:13" x14ac:dyDescent="0.25">
      <c r="D207">
        <v>2000</v>
      </c>
      <c r="E207" t="s">
        <v>135</v>
      </c>
      <c r="F207">
        <v>616.1</v>
      </c>
      <c r="G207">
        <f t="shared" si="9"/>
        <v>4550</v>
      </c>
      <c r="M207">
        <v>4.55</v>
      </c>
    </row>
    <row r="208" spans="4:13" x14ac:dyDescent="0.25">
      <c r="D208">
        <v>2000</v>
      </c>
      <c r="E208" t="s">
        <v>135</v>
      </c>
      <c r="F208">
        <v>619.79999999999995</v>
      </c>
      <c r="G208">
        <f t="shared" si="9"/>
        <v>4670</v>
      </c>
      <c r="M208">
        <v>4.67</v>
      </c>
    </row>
    <row r="209" spans="4:13" x14ac:dyDescent="0.25">
      <c r="D209">
        <v>2000</v>
      </c>
      <c r="E209" t="s">
        <v>135</v>
      </c>
      <c r="F209">
        <v>642.70000000000005</v>
      </c>
      <c r="G209">
        <f t="shared" si="9"/>
        <v>4820</v>
      </c>
      <c r="M209">
        <v>4.82</v>
      </c>
    </row>
    <row r="210" spans="4:13" x14ac:dyDescent="0.25">
      <c r="D210">
        <v>2000</v>
      </c>
      <c r="E210" t="s">
        <v>135</v>
      </c>
      <c r="F210">
        <v>643</v>
      </c>
      <c r="G210">
        <f t="shared" si="9"/>
        <v>4820</v>
      </c>
      <c r="M210">
        <v>4.82</v>
      </c>
    </row>
    <row r="211" spans="4:13" x14ac:dyDescent="0.25">
      <c r="D211">
        <v>2000</v>
      </c>
      <c r="E211" t="s">
        <v>135</v>
      </c>
      <c r="F211">
        <v>651.5</v>
      </c>
      <c r="G211">
        <f t="shared" si="9"/>
        <v>4960</v>
      </c>
      <c r="M211">
        <v>4.96</v>
      </c>
    </row>
    <row r="212" spans="4:13" x14ac:dyDescent="0.25">
      <c r="D212">
        <v>2000</v>
      </c>
      <c r="E212" t="s">
        <v>135</v>
      </c>
      <c r="F212">
        <v>657.2</v>
      </c>
      <c r="G212">
        <f t="shared" si="9"/>
        <v>5040</v>
      </c>
      <c r="M212">
        <v>5.04</v>
      </c>
    </row>
    <row r="213" spans="4:13" x14ac:dyDescent="0.25">
      <c r="D213">
        <v>2000</v>
      </c>
      <c r="E213" t="s">
        <v>135</v>
      </c>
      <c r="F213">
        <v>657.5</v>
      </c>
      <c r="G213">
        <f t="shared" si="9"/>
        <v>5050</v>
      </c>
      <c r="M213">
        <v>5.05</v>
      </c>
    </row>
    <row r="214" spans="4:13" x14ac:dyDescent="0.25">
      <c r="D214">
        <v>2000</v>
      </c>
      <c r="E214" t="s">
        <v>135</v>
      </c>
      <c r="F214">
        <v>660.2</v>
      </c>
      <c r="G214">
        <f t="shared" si="9"/>
        <v>5040</v>
      </c>
      <c r="M214">
        <v>5.04</v>
      </c>
    </row>
    <row r="215" spans="4:13" x14ac:dyDescent="0.25">
      <c r="D215">
        <v>2000</v>
      </c>
      <c r="E215" t="s">
        <v>135</v>
      </c>
      <c r="F215">
        <v>662.4</v>
      </c>
      <c r="G215">
        <f t="shared" si="9"/>
        <v>5220</v>
      </c>
      <c r="M215">
        <v>5.22</v>
      </c>
    </row>
    <row r="216" spans="4:13" x14ac:dyDescent="0.25">
      <c r="D216">
        <v>2000</v>
      </c>
      <c r="E216" t="s">
        <v>135</v>
      </c>
      <c r="F216">
        <v>683.1</v>
      </c>
      <c r="G216">
        <f t="shared" si="9"/>
        <v>5380</v>
      </c>
      <c r="M216">
        <v>5.38</v>
      </c>
    </row>
    <row r="217" spans="4:13" x14ac:dyDescent="0.25">
      <c r="D217">
        <v>2000</v>
      </c>
      <c r="E217" t="s">
        <v>135</v>
      </c>
      <c r="F217">
        <v>739.5</v>
      </c>
      <c r="G217">
        <f t="shared" si="9"/>
        <v>6300</v>
      </c>
      <c r="M217">
        <v>6.3</v>
      </c>
    </row>
    <row r="218" spans="4:13" x14ac:dyDescent="0.25">
      <c r="D218">
        <v>2011</v>
      </c>
      <c r="E218" t="s">
        <v>136</v>
      </c>
      <c r="F218">
        <v>294.39999999999998</v>
      </c>
      <c r="G218">
        <f t="shared" si="9"/>
        <v>1300</v>
      </c>
      <c r="M218">
        <v>1.3</v>
      </c>
    </row>
    <row r="219" spans="4:13" x14ac:dyDescent="0.25">
      <c r="D219">
        <v>2011</v>
      </c>
      <c r="E219" t="s">
        <v>136</v>
      </c>
      <c r="F219">
        <v>684.4</v>
      </c>
      <c r="G219">
        <f t="shared" si="9"/>
        <v>5120</v>
      </c>
      <c r="M219">
        <v>5.12</v>
      </c>
    </row>
    <row r="220" spans="4:13" x14ac:dyDescent="0.25">
      <c r="D220">
        <v>2011</v>
      </c>
      <c r="E220" t="s">
        <v>136</v>
      </c>
      <c r="F220">
        <v>474</v>
      </c>
      <c r="G220">
        <f t="shared" si="9"/>
        <v>2870</v>
      </c>
      <c r="M220">
        <v>2.87</v>
      </c>
    </row>
    <row r="221" spans="4:13" x14ac:dyDescent="0.25">
      <c r="D221">
        <v>2011</v>
      </c>
      <c r="E221" t="s">
        <v>136</v>
      </c>
      <c r="F221">
        <v>301.2</v>
      </c>
      <c r="G221">
        <f t="shared" si="9"/>
        <v>1350</v>
      </c>
      <c r="M221">
        <v>1.35</v>
      </c>
    </row>
    <row r="222" spans="4:13" x14ac:dyDescent="0.25">
      <c r="D222">
        <v>2011</v>
      </c>
      <c r="E222" t="s">
        <v>136</v>
      </c>
      <c r="F222">
        <v>304.5</v>
      </c>
      <c r="G222">
        <f t="shared" si="9"/>
        <v>1380</v>
      </c>
      <c r="M222">
        <v>1.38</v>
      </c>
    </row>
    <row r="223" spans="4:13" x14ac:dyDescent="0.25">
      <c r="D223">
        <v>2011</v>
      </c>
      <c r="E223" t="s">
        <v>136</v>
      </c>
      <c r="F223">
        <v>303.8</v>
      </c>
      <c r="G223">
        <f t="shared" si="9"/>
        <v>1420</v>
      </c>
      <c r="M223">
        <v>1.42</v>
      </c>
    </row>
    <row r="224" spans="4:13" x14ac:dyDescent="0.25">
      <c r="D224">
        <v>2011</v>
      </c>
      <c r="E224" t="s">
        <v>136</v>
      </c>
      <c r="F224">
        <v>370.8</v>
      </c>
      <c r="G224">
        <f t="shared" si="9"/>
        <v>1940</v>
      </c>
      <c r="M224">
        <v>1.94</v>
      </c>
    </row>
    <row r="225" spans="4:13" x14ac:dyDescent="0.25">
      <c r="D225">
        <v>2011</v>
      </c>
      <c r="E225" t="s">
        <v>136</v>
      </c>
      <c r="F225">
        <v>295.10000000000002</v>
      </c>
      <c r="G225">
        <f t="shared" si="9"/>
        <v>1340</v>
      </c>
      <c r="M225">
        <v>1.34</v>
      </c>
    </row>
    <row r="226" spans="4:13" x14ac:dyDescent="0.25">
      <c r="D226">
        <v>2011</v>
      </c>
      <c r="E226" t="s">
        <v>136</v>
      </c>
      <c r="F226">
        <v>499.4</v>
      </c>
      <c r="G226">
        <f t="shared" si="9"/>
        <v>3140</v>
      </c>
      <c r="M226">
        <v>3.14</v>
      </c>
    </row>
    <row r="227" spans="4:13" x14ac:dyDescent="0.25">
      <c r="D227">
        <v>2011</v>
      </c>
      <c r="E227" t="s">
        <v>136</v>
      </c>
      <c r="F227">
        <v>495</v>
      </c>
      <c r="G227">
        <f t="shared" si="9"/>
        <v>3110</v>
      </c>
      <c r="M227">
        <v>3.11</v>
      </c>
    </row>
    <row r="228" spans="4:13" x14ac:dyDescent="0.25">
      <c r="D228">
        <v>2011</v>
      </c>
      <c r="E228" t="s">
        <v>136</v>
      </c>
      <c r="F228">
        <v>600.70000000000005</v>
      </c>
      <c r="G228">
        <f t="shared" si="9"/>
        <v>4210</v>
      </c>
      <c r="M228">
        <v>4.21</v>
      </c>
    </row>
    <row r="229" spans="4:13" x14ac:dyDescent="0.25">
      <c r="D229">
        <v>2011</v>
      </c>
      <c r="E229" t="s">
        <v>136</v>
      </c>
      <c r="F229">
        <v>603.1</v>
      </c>
      <c r="G229">
        <f t="shared" si="9"/>
        <v>4250</v>
      </c>
      <c r="M229">
        <v>4.25</v>
      </c>
    </row>
    <row r="230" spans="4:13" x14ac:dyDescent="0.25">
      <c r="D230">
        <v>2011</v>
      </c>
      <c r="E230" t="s">
        <v>136</v>
      </c>
      <c r="F230">
        <v>735.7</v>
      </c>
      <c r="G230">
        <f t="shared" ref="G230:G236" si="10">M230*1000</f>
        <v>5730</v>
      </c>
      <c r="M230">
        <v>5.73</v>
      </c>
    </row>
    <row r="231" spans="4:13" x14ac:dyDescent="0.25">
      <c r="D231">
        <v>2011</v>
      </c>
      <c r="E231" t="s">
        <v>136</v>
      </c>
      <c r="F231">
        <v>735.7</v>
      </c>
      <c r="G231">
        <f t="shared" si="10"/>
        <v>5780</v>
      </c>
      <c r="M231">
        <v>5.78</v>
      </c>
    </row>
    <row r="232" spans="4:13" x14ac:dyDescent="0.25">
      <c r="D232">
        <v>2011</v>
      </c>
      <c r="E232" t="s">
        <v>136</v>
      </c>
      <c r="F232">
        <v>756.7</v>
      </c>
      <c r="G232">
        <f t="shared" si="10"/>
        <v>6020</v>
      </c>
      <c r="M232">
        <v>6.02</v>
      </c>
    </row>
    <row r="233" spans="4:13" x14ac:dyDescent="0.25">
      <c r="D233">
        <v>2011</v>
      </c>
      <c r="E233" t="s">
        <v>136</v>
      </c>
      <c r="F233">
        <v>756.7</v>
      </c>
      <c r="G233">
        <f t="shared" si="10"/>
        <v>6060</v>
      </c>
      <c r="M233">
        <v>6.06</v>
      </c>
    </row>
    <row r="234" spans="4:13" x14ac:dyDescent="0.25">
      <c r="D234">
        <v>2011</v>
      </c>
      <c r="E234" t="s">
        <v>136</v>
      </c>
      <c r="F234">
        <v>422.1</v>
      </c>
      <c r="G234">
        <f t="shared" si="10"/>
        <v>2410</v>
      </c>
      <c r="M234">
        <v>2.41</v>
      </c>
    </row>
    <row r="235" spans="4:13" x14ac:dyDescent="0.25">
      <c r="D235">
        <v>2011</v>
      </c>
      <c r="E235" t="s">
        <v>136</v>
      </c>
      <c r="F235">
        <v>424.3</v>
      </c>
      <c r="G235">
        <f t="shared" si="10"/>
        <v>2450</v>
      </c>
      <c r="M235">
        <v>2.4500000000000002</v>
      </c>
    </row>
    <row r="236" spans="4:13" x14ac:dyDescent="0.25">
      <c r="D236">
        <v>2011</v>
      </c>
      <c r="E236" t="s">
        <v>136</v>
      </c>
      <c r="F236">
        <v>294.2</v>
      </c>
      <c r="G236">
        <f t="shared" si="10"/>
        <v>1290</v>
      </c>
      <c r="M236">
        <v>1.29</v>
      </c>
    </row>
    <row r="237" spans="4:13" x14ac:dyDescent="0.25">
      <c r="D237">
        <v>1969</v>
      </c>
      <c r="E237" t="s">
        <v>52</v>
      </c>
      <c r="F237">
        <v>291.60000000000002</v>
      </c>
      <c r="G237">
        <f t="shared" ref="G237:G239" si="11">K237*0.0980665</f>
        <v>1297.419795</v>
      </c>
      <c r="K237">
        <v>13230</v>
      </c>
    </row>
    <row r="238" spans="4:13" x14ac:dyDescent="0.25">
      <c r="D238">
        <v>1969</v>
      </c>
      <c r="E238" t="s">
        <v>52</v>
      </c>
      <c r="F238">
        <v>294.24</v>
      </c>
      <c r="G238">
        <f t="shared" si="11"/>
        <v>1316.5427625</v>
      </c>
      <c r="K238">
        <v>13425</v>
      </c>
    </row>
    <row r="239" spans="4:13" x14ac:dyDescent="0.25">
      <c r="D239">
        <v>1969</v>
      </c>
      <c r="E239" t="s">
        <v>52</v>
      </c>
      <c r="F239">
        <v>322</v>
      </c>
      <c r="G239">
        <f t="shared" si="11"/>
        <v>1552.8830275</v>
      </c>
      <c r="K239">
        <v>15835</v>
      </c>
    </row>
    <row r="240" spans="4:13" x14ac:dyDescent="0.25">
      <c r="D240">
        <v>2001</v>
      </c>
      <c r="E240" t="s">
        <v>137</v>
      </c>
      <c r="F240">
        <v>1546.7739999999999</v>
      </c>
      <c r="G240">
        <f t="shared" ref="G240:G250" si="12">M240*1000</f>
        <v>18847</v>
      </c>
      <c r="M240">
        <v>18.847000000000001</v>
      </c>
    </row>
    <row r="241" spans="4:13" x14ac:dyDescent="0.25">
      <c r="D241">
        <v>2001</v>
      </c>
      <c r="E241" t="s">
        <v>137</v>
      </c>
      <c r="F241">
        <v>1896.7739999999999</v>
      </c>
      <c r="G241">
        <f t="shared" si="12"/>
        <v>25898</v>
      </c>
      <c r="M241">
        <v>25.898</v>
      </c>
    </row>
    <row r="242" spans="4:13" x14ac:dyDescent="0.25">
      <c r="D242">
        <v>2001</v>
      </c>
      <c r="E242" t="s">
        <v>137</v>
      </c>
      <c r="F242">
        <v>1908.095</v>
      </c>
      <c r="G242">
        <f t="shared" si="12"/>
        <v>25763</v>
      </c>
      <c r="M242">
        <v>25.763000000000002</v>
      </c>
    </row>
    <row r="243" spans="4:13" x14ac:dyDescent="0.25">
      <c r="D243">
        <v>2001</v>
      </c>
      <c r="E243" t="s">
        <v>137</v>
      </c>
      <c r="F243">
        <v>2416.1289999999999</v>
      </c>
      <c r="G243">
        <f t="shared" si="12"/>
        <v>38915</v>
      </c>
      <c r="M243">
        <v>38.914999999999999</v>
      </c>
    </row>
    <row r="244" spans="4:13" x14ac:dyDescent="0.25">
      <c r="D244">
        <v>2001</v>
      </c>
      <c r="E244" t="s">
        <v>137</v>
      </c>
      <c r="F244">
        <v>2438.71</v>
      </c>
      <c r="G244">
        <f t="shared" si="12"/>
        <v>41220</v>
      </c>
      <c r="M244">
        <v>41.22</v>
      </c>
    </row>
    <row r="245" spans="4:13" x14ac:dyDescent="0.25">
      <c r="D245">
        <v>2001</v>
      </c>
      <c r="E245" t="s">
        <v>137</v>
      </c>
      <c r="F245">
        <v>2816.9349999999999</v>
      </c>
      <c r="G245">
        <f t="shared" si="12"/>
        <v>62644</v>
      </c>
      <c r="M245">
        <v>62.643999999999998</v>
      </c>
    </row>
    <row r="246" spans="4:13" x14ac:dyDescent="0.25">
      <c r="D246">
        <v>2001</v>
      </c>
      <c r="E246" t="s">
        <v>137</v>
      </c>
      <c r="F246">
        <v>3042.7420000000002</v>
      </c>
      <c r="G246">
        <f t="shared" si="12"/>
        <v>64000</v>
      </c>
      <c r="M246">
        <v>64</v>
      </c>
    </row>
    <row r="247" spans="4:13" x14ac:dyDescent="0.25">
      <c r="D247">
        <v>2001</v>
      </c>
      <c r="E247" t="s">
        <v>137</v>
      </c>
      <c r="F247">
        <v>2907.2579999999998</v>
      </c>
      <c r="G247">
        <f t="shared" si="12"/>
        <v>65492.000000000007</v>
      </c>
      <c r="M247">
        <v>65.492000000000004</v>
      </c>
    </row>
    <row r="248" spans="4:13" x14ac:dyDescent="0.25">
      <c r="D248">
        <v>2001</v>
      </c>
      <c r="E248" t="s">
        <v>137</v>
      </c>
      <c r="F248">
        <v>3070.9679999999998</v>
      </c>
      <c r="G248">
        <f t="shared" si="12"/>
        <v>70102</v>
      </c>
      <c r="M248">
        <v>70.102000000000004</v>
      </c>
    </row>
    <row r="249" spans="4:13" x14ac:dyDescent="0.25">
      <c r="D249">
        <v>2001</v>
      </c>
      <c r="E249" t="s">
        <v>137</v>
      </c>
      <c r="F249">
        <v>3042.7420000000002</v>
      </c>
      <c r="G249">
        <f t="shared" si="12"/>
        <v>73627</v>
      </c>
      <c r="M249">
        <v>73.626999999999995</v>
      </c>
    </row>
    <row r="250" spans="4:13" x14ac:dyDescent="0.25">
      <c r="D250">
        <v>2001</v>
      </c>
      <c r="E250" t="s">
        <v>137</v>
      </c>
      <c r="F250">
        <v>3161.29</v>
      </c>
      <c r="G250">
        <f t="shared" si="12"/>
        <v>77288</v>
      </c>
      <c r="M250">
        <v>77.287999999999997</v>
      </c>
    </row>
    <row r="251" spans="4:13" x14ac:dyDescent="0.25">
      <c r="D251">
        <v>1974</v>
      </c>
      <c r="E251" t="s">
        <v>39</v>
      </c>
      <c r="F251">
        <v>211.1</v>
      </c>
      <c r="G251">
        <f>J251*100</f>
        <v>698</v>
      </c>
      <c r="J251">
        <v>6.98</v>
      </c>
    </row>
    <row r="252" spans="4:13" x14ac:dyDescent="0.25">
      <c r="D252">
        <v>1974</v>
      </c>
      <c r="E252" t="s">
        <v>39</v>
      </c>
      <c r="F252">
        <v>177.7</v>
      </c>
      <c r="G252">
        <f t="shared" ref="G252:G258" si="13">J252*100</f>
        <v>484</v>
      </c>
      <c r="J252">
        <v>4.84</v>
      </c>
    </row>
    <row r="253" spans="4:13" x14ac:dyDescent="0.25">
      <c r="D253">
        <v>1974</v>
      </c>
      <c r="E253" t="s">
        <v>39</v>
      </c>
      <c r="F253">
        <v>163.5</v>
      </c>
      <c r="G253">
        <f t="shared" si="13"/>
        <v>398</v>
      </c>
      <c r="J253">
        <v>3.98</v>
      </c>
    </row>
    <row r="254" spans="4:13" x14ac:dyDescent="0.25">
      <c r="D254">
        <v>1974</v>
      </c>
      <c r="E254" t="s">
        <v>39</v>
      </c>
      <c r="F254">
        <v>151.19999999999999</v>
      </c>
      <c r="G254">
        <f t="shared" si="13"/>
        <v>328</v>
      </c>
      <c r="J254">
        <v>3.28</v>
      </c>
    </row>
    <row r="255" spans="4:13" x14ac:dyDescent="0.25">
      <c r="D255">
        <v>1974</v>
      </c>
      <c r="E255" t="s">
        <v>39</v>
      </c>
      <c r="F255">
        <v>131.19999999999999</v>
      </c>
      <c r="G255">
        <f t="shared" si="13"/>
        <v>219</v>
      </c>
      <c r="J255">
        <v>2.19</v>
      </c>
    </row>
    <row r="256" spans="4:13" x14ac:dyDescent="0.25">
      <c r="D256">
        <v>1974</v>
      </c>
      <c r="E256" t="s">
        <v>39</v>
      </c>
      <c r="F256">
        <v>121.5</v>
      </c>
      <c r="G256">
        <f t="shared" si="13"/>
        <v>170</v>
      </c>
      <c r="J256">
        <v>1.7</v>
      </c>
    </row>
    <row r="257" spans="4:11" x14ac:dyDescent="0.25">
      <c r="D257">
        <v>1974</v>
      </c>
      <c r="E257" t="s">
        <v>39</v>
      </c>
      <c r="F257">
        <v>107.9</v>
      </c>
      <c r="G257">
        <f t="shared" si="13"/>
        <v>104</v>
      </c>
      <c r="J257">
        <v>1.04</v>
      </c>
    </row>
    <row r="258" spans="4:11" x14ac:dyDescent="0.25">
      <c r="D258">
        <v>1974</v>
      </c>
      <c r="E258" t="s">
        <v>39</v>
      </c>
      <c r="F258">
        <v>91.5</v>
      </c>
      <c r="G258">
        <f t="shared" si="13"/>
        <v>32</v>
      </c>
      <c r="J258">
        <v>0.32</v>
      </c>
    </row>
    <row r="259" spans="4:11" x14ac:dyDescent="0.25">
      <c r="D259">
        <v>1935</v>
      </c>
      <c r="E259" t="s">
        <v>138</v>
      </c>
      <c r="F259">
        <v>83.9</v>
      </c>
      <c r="G259">
        <f t="shared" ref="G259:G265" si="14">K259*0.0980665</f>
        <v>9.8066500000000001E-2</v>
      </c>
      <c r="K259">
        <v>1</v>
      </c>
    </row>
    <row r="260" spans="4:11" x14ac:dyDescent="0.25">
      <c r="D260">
        <v>1935</v>
      </c>
      <c r="E260" t="s">
        <v>138</v>
      </c>
      <c r="F260">
        <v>106.4</v>
      </c>
      <c r="G260">
        <f t="shared" si="14"/>
        <v>98.066500000000005</v>
      </c>
      <c r="K260">
        <v>1000</v>
      </c>
    </row>
    <row r="261" spans="4:11" x14ac:dyDescent="0.25">
      <c r="D261">
        <v>1935</v>
      </c>
      <c r="E261" t="s">
        <v>138</v>
      </c>
      <c r="F261">
        <v>126.3</v>
      </c>
      <c r="G261">
        <f t="shared" si="14"/>
        <v>196.13300000000001</v>
      </c>
      <c r="K261">
        <v>2000</v>
      </c>
    </row>
    <row r="262" spans="4:11" x14ac:dyDescent="0.25">
      <c r="D262">
        <v>1935</v>
      </c>
      <c r="E262" t="s">
        <v>138</v>
      </c>
      <c r="F262">
        <v>144.9</v>
      </c>
      <c r="G262">
        <f t="shared" si="14"/>
        <v>294.1995</v>
      </c>
      <c r="K262">
        <v>3000</v>
      </c>
    </row>
    <row r="263" spans="4:11" x14ac:dyDescent="0.25">
      <c r="D263">
        <v>1935</v>
      </c>
      <c r="E263" t="s">
        <v>138</v>
      </c>
      <c r="F263">
        <v>161.9</v>
      </c>
      <c r="G263">
        <f t="shared" si="14"/>
        <v>392.26600000000002</v>
      </c>
      <c r="K263">
        <v>4000</v>
      </c>
    </row>
    <row r="264" spans="4:11" x14ac:dyDescent="0.25">
      <c r="D264">
        <v>1935</v>
      </c>
      <c r="E264" t="s">
        <v>138</v>
      </c>
      <c r="F264">
        <v>177.8</v>
      </c>
      <c r="G264">
        <f t="shared" si="14"/>
        <v>490.33249999999998</v>
      </c>
      <c r="K264">
        <v>5000</v>
      </c>
    </row>
    <row r="265" spans="4:11" x14ac:dyDescent="0.25">
      <c r="D265">
        <v>1935</v>
      </c>
      <c r="E265" t="s">
        <v>138</v>
      </c>
      <c r="F265">
        <v>192.9</v>
      </c>
      <c r="G265">
        <f t="shared" si="14"/>
        <v>588.399</v>
      </c>
      <c r="K265">
        <v>6000</v>
      </c>
    </row>
    <row r="266" spans="4:11" x14ac:dyDescent="0.25">
      <c r="D266">
        <v>1986</v>
      </c>
      <c r="E266" t="s">
        <v>144</v>
      </c>
      <c r="F266">
        <v>379</v>
      </c>
      <c r="G266">
        <f t="shared" ref="G266:G282" si="15">J266*100</f>
        <v>2430</v>
      </c>
      <c r="J266">
        <v>24.3</v>
      </c>
    </row>
    <row r="267" spans="4:11" x14ac:dyDescent="0.25">
      <c r="D267">
        <v>1986</v>
      </c>
      <c r="E267" t="s">
        <v>144</v>
      </c>
      <c r="F267">
        <v>386</v>
      </c>
      <c r="G267">
        <f t="shared" si="15"/>
        <v>2445</v>
      </c>
      <c r="J267">
        <v>24.45</v>
      </c>
    </row>
    <row r="268" spans="4:11" x14ac:dyDescent="0.25">
      <c r="D268">
        <v>1986</v>
      </c>
      <c r="E268" t="s">
        <v>144</v>
      </c>
      <c r="F268">
        <v>393</v>
      </c>
      <c r="G268">
        <f t="shared" si="15"/>
        <v>2550</v>
      </c>
      <c r="J268">
        <v>25.5</v>
      </c>
    </row>
    <row r="269" spans="4:11" x14ac:dyDescent="0.25">
      <c r="D269">
        <v>1986</v>
      </c>
      <c r="E269" t="s">
        <v>144</v>
      </c>
      <c r="F269">
        <v>431</v>
      </c>
      <c r="G269">
        <f t="shared" si="15"/>
        <v>2615</v>
      </c>
      <c r="J269">
        <v>26.15</v>
      </c>
    </row>
    <row r="270" spans="4:11" x14ac:dyDescent="0.25">
      <c r="D270">
        <v>1986</v>
      </c>
      <c r="E270" t="s">
        <v>144</v>
      </c>
      <c r="F270">
        <v>402</v>
      </c>
      <c r="G270">
        <f t="shared" si="15"/>
        <v>2786</v>
      </c>
      <c r="J270">
        <v>27.86</v>
      </c>
    </row>
    <row r="271" spans="4:11" x14ac:dyDescent="0.25">
      <c r="D271">
        <v>1986</v>
      </c>
      <c r="E271" t="s">
        <v>144</v>
      </c>
      <c r="F271">
        <v>505</v>
      </c>
      <c r="G271">
        <f t="shared" si="15"/>
        <v>3295.0000000000005</v>
      </c>
      <c r="J271">
        <v>32.950000000000003</v>
      </c>
    </row>
    <row r="272" spans="4:11" x14ac:dyDescent="0.25">
      <c r="D272">
        <v>1986</v>
      </c>
      <c r="E272" t="s">
        <v>144</v>
      </c>
      <c r="F272">
        <v>515</v>
      </c>
      <c r="G272">
        <f t="shared" si="15"/>
        <v>3515</v>
      </c>
      <c r="J272">
        <v>35.15</v>
      </c>
    </row>
    <row r="273" spans="4:11" x14ac:dyDescent="0.25">
      <c r="D273">
        <v>1986</v>
      </c>
      <c r="E273" t="s">
        <v>144</v>
      </c>
      <c r="F273">
        <v>537</v>
      </c>
      <c r="G273">
        <f t="shared" si="15"/>
        <v>3565</v>
      </c>
      <c r="J273">
        <v>35.65</v>
      </c>
    </row>
    <row r="274" spans="4:11" x14ac:dyDescent="0.25">
      <c r="D274">
        <v>1986</v>
      </c>
      <c r="E274" t="s">
        <v>144</v>
      </c>
      <c r="F274">
        <v>502</v>
      </c>
      <c r="G274">
        <f t="shared" si="15"/>
        <v>3597</v>
      </c>
      <c r="J274">
        <v>35.97</v>
      </c>
    </row>
    <row r="275" spans="4:11" x14ac:dyDescent="0.25">
      <c r="D275">
        <v>1986</v>
      </c>
      <c r="E275" t="s">
        <v>144</v>
      </c>
      <c r="F275">
        <v>474</v>
      </c>
      <c r="G275">
        <f t="shared" si="15"/>
        <v>3196</v>
      </c>
      <c r="J275">
        <v>31.96</v>
      </c>
    </row>
    <row r="276" spans="4:11" x14ac:dyDescent="0.25">
      <c r="D276">
        <v>1986</v>
      </c>
      <c r="E276" t="s">
        <v>144</v>
      </c>
      <c r="F276">
        <v>531</v>
      </c>
      <c r="G276">
        <f t="shared" si="15"/>
        <v>3900</v>
      </c>
      <c r="J276">
        <v>39</v>
      </c>
    </row>
    <row r="277" spans="4:11" x14ac:dyDescent="0.25">
      <c r="D277">
        <v>1986</v>
      </c>
      <c r="E277" t="s">
        <v>144</v>
      </c>
      <c r="F277">
        <v>626</v>
      </c>
      <c r="G277">
        <f t="shared" si="15"/>
        <v>4769</v>
      </c>
      <c r="J277">
        <v>47.69</v>
      </c>
    </row>
    <row r="278" spans="4:11" x14ac:dyDescent="0.25">
      <c r="D278">
        <v>1986</v>
      </c>
      <c r="E278" t="s">
        <v>144</v>
      </c>
      <c r="F278">
        <v>622</v>
      </c>
      <c r="G278">
        <f t="shared" si="15"/>
        <v>5000</v>
      </c>
      <c r="J278">
        <v>50</v>
      </c>
    </row>
    <row r="279" spans="4:11" x14ac:dyDescent="0.25">
      <c r="D279">
        <v>1986</v>
      </c>
      <c r="E279" t="s">
        <v>144</v>
      </c>
      <c r="F279">
        <v>652</v>
      </c>
      <c r="G279">
        <f t="shared" si="15"/>
        <v>5350</v>
      </c>
      <c r="J279">
        <v>53.5</v>
      </c>
    </row>
    <row r="280" spans="4:11" x14ac:dyDescent="0.25">
      <c r="D280">
        <v>1986</v>
      </c>
      <c r="E280" t="s">
        <v>144</v>
      </c>
      <c r="F280">
        <v>658</v>
      </c>
      <c r="G280">
        <f t="shared" si="15"/>
        <v>5540</v>
      </c>
      <c r="J280">
        <v>55.4</v>
      </c>
    </row>
    <row r="281" spans="4:11" x14ac:dyDescent="0.25">
      <c r="D281">
        <v>1986</v>
      </c>
      <c r="E281" t="s">
        <v>144</v>
      </c>
      <c r="F281">
        <v>668</v>
      </c>
      <c r="G281">
        <f t="shared" si="15"/>
        <v>5592</v>
      </c>
      <c r="J281">
        <v>55.92</v>
      </c>
    </row>
    <row r="282" spans="4:11" x14ac:dyDescent="0.25">
      <c r="D282">
        <v>1986</v>
      </c>
      <c r="E282" t="s">
        <v>144</v>
      </c>
      <c r="F282">
        <v>717</v>
      </c>
      <c r="G282">
        <f t="shared" si="15"/>
        <v>6035</v>
      </c>
      <c r="J282">
        <v>60.35</v>
      </c>
    </row>
    <row r="283" spans="4:11" x14ac:dyDescent="0.25">
      <c r="D283">
        <v>1929</v>
      </c>
      <c r="E283" t="s">
        <v>25</v>
      </c>
      <c r="F283">
        <v>96.6</v>
      </c>
      <c r="G283">
        <f t="shared" ref="G283:G304" si="16">K283*0.0980665</f>
        <v>58.8399</v>
      </c>
      <c r="K283">
        <v>600</v>
      </c>
    </row>
    <row r="284" spans="4:11" x14ac:dyDescent="0.25">
      <c r="D284">
        <v>1929</v>
      </c>
      <c r="E284" t="s">
        <v>25</v>
      </c>
      <c r="F284">
        <v>97.5</v>
      </c>
      <c r="G284">
        <f t="shared" si="16"/>
        <v>60.801230000000004</v>
      </c>
      <c r="K284">
        <v>620</v>
      </c>
    </row>
    <row r="285" spans="4:11" x14ac:dyDescent="0.25">
      <c r="D285">
        <v>1929</v>
      </c>
      <c r="E285" t="s">
        <v>25</v>
      </c>
      <c r="F285">
        <v>102.5</v>
      </c>
      <c r="G285">
        <f t="shared" si="16"/>
        <v>90.221180000000004</v>
      </c>
      <c r="K285">
        <v>920</v>
      </c>
    </row>
    <row r="286" spans="4:11" x14ac:dyDescent="0.25">
      <c r="D286">
        <v>1929</v>
      </c>
      <c r="E286" t="s">
        <v>25</v>
      </c>
      <c r="F286">
        <v>102.5</v>
      </c>
      <c r="G286">
        <f t="shared" si="16"/>
        <v>93.163174999999995</v>
      </c>
      <c r="K286">
        <v>950</v>
      </c>
    </row>
    <row r="287" spans="4:11" x14ac:dyDescent="0.25">
      <c r="D287">
        <v>1929</v>
      </c>
      <c r="E287" t="s">
        <v>25</v>
      </c>
      <c r="F287">
        <v>107.2</v>
      </c>
      <c r="G287">
        <f t="shared" si="16"/>
        <v>113.75714000000001</v>
      </c>
      <c r="K287">
        <v>1160</v>
      </c>
    </row>
    <row r="288" spans="4:11" x14ac:dyDescent="0.25">
      <c r="D288">
        <v>1929</v>
      </c>
      <c r="E288" t="s">
        <v>25</v>
      </c>
      <c r="F288">
        <v>114.2</v>
      </c>
      <c r="G288">
        <f t="shared" si="16"/>
        <v>144.15775500000001</v>
      </c>
      <c r="K288">
        <v>1470</v>
      </c>
    </row>
    <row r="289" spans="4:11" x14ac:dyDescent="0.25">
      <c r="D289">
        <v>1929</v>
      </c>
      <c r="E289" t="s">
        <v>25</v>
      </c>
      <c r="F289">
        <v>116.8</v>
      </c>
      <c r="G289">
        <f t="shared" si="16"/>
        <v>155.925735</v>
      </c>
      <c r="K289">
        <v>1590</v>
      </c>
    </row>
    <row r="290" spans="4:11" x14ac:dyDescent="0.25">
      <c r="D290">
        <v>1929</v>
      </c>
      <c r="E290" t="s">
        <v>25</v>
      </c>
      <c r="F290">
        <v>121.2</v>
      </c>
      <c r="G290">
        <f t="shared" si="16"/>
        <v>178.48103</v>
      </c>
      <c r="K290">
        <v>1820</v>
      </c>
    </row>
    <row r="291" spans="4:11" x14ac:dyDescent="0.25">
      <c r="D291">
        <v>1929</v>
      </c>
      <c r="E291" t="s">
        <v>25</v>
      </c>
      <c r="F291">
        <v>121.2</v>
      </c>
      <c r="G291">
        <f t="shared" si="16"/>
        <v>178.48103</v>
      </c>
      <c r="K291">
        <v>1820</v>
      </c>
    </row>
    <row r="292" spans="4:11" x14ac:dyDescent="0.25">
      <c r="D292">
        <v>1929</v>
      </c>
      <c r="E292" t="s">
        <v>25</v>
      </c>
      <c r="F292">
        <v>126.2</v>
      </c>
      <c r="G292">
        <f t="shared" si="16"/>
        <v>204.46865249999999</v>
      </c>
      <c r="K292">
        <v>2085</v>
      </c>
    </row>
    <row r="293" spans="4:11" x14ac:dyDescent="0.25">
      <c r="D293">
        <v>1929</v>
      </c>
      <c r="E293" t="s">
        <v>25</v>
      </c>
      <c r="F293">
        <v>127</v>
      </c>
      <c r="G293">
        <f t="shared" si="16"/>
        <v>208.88164499999999</v>
      </c>
      <c r="K293">
        <v>2130</v>
      </c>
    </row>
    <row r="294" spans="4:11" x14ac:dyDescent="0.25">
      <c r="D294">
        <v>1929</v>
      </c>
      <c r="E294" t="s">
        <v>25</v>
      </c>
      <c r="F294">
        <v>135</v>
      </c>
      <c r="G294">
        <f t="shared" si="16"/>
        <v>248.10824500000001</v>
      </c>
      <c r="K294">
        <v>2530</v>
      </c>
    </row>
    <row r="295" spans="4:11" x14ac:dyDescent="0.25">
      <c r="D295">
        <v>1929</v>
      </c>
      <c r="E295" t="s">
        <v>25</v>
      </c>
      <c r="F295">
        <v>136.5</v>
      </c>
      <c r="G295">
        <f t="shared" si="16"/>
        <v>261.34722249999999</v>
      </c>
      <c r="K295">
        <v>2665</v>
      </c>
    </row>
    <row r="296" spans="4:11" x14ac:dyDescent="0.25">
      <c r="D296">
        <v>1929</v>
      </c>
      <c r="E296" t="s">
        <v>25</v>
      </c>
      <c r="F296">
        <v>137.69999999999999</v>
      </c>
      <c r="G296">
        <f t="shared" si="16"/>
        <v>268.70220999999998</v>
      </c>
      <c r="K296">
        <v>2740</v>
      </c>
    </row>
    <row r="297" spans="4:11" x14ac:dyDescent="0.25">
      <c r="D297">
        <v>1929</v>
      </c>
      <c r="E297" t="s">
        <v>25</v>
      </c>
      <c r="F297">
        <v>138.19999999999999</v>
      </c>
      <c r="G297">
        <f t="shared" si="16"/>
        <v>272.62486999999999</v>
      </c>
      <c r="K297">
        <v>2780</v>
      </c>
    </row>
    <row r="298" spans="4:11" x14ac:dyDescent="0.25">
      <c r="D298">
        <v>1929</v>
      </c>
      <c r="E298" t="s">
        <v>25</v>
      </c>
      <c r="F298">
        <v>138.69999999999999</v>
      </c>
      <c r="G298">
        <f t="shared" si="16"/>
        <v>271.644205</v>
      </c>
      <c r="K298">
        <v>2770</v>
      </c>
    </row>
    <row r="299" spans="4:11" x14ac:dyDescent="0.25">
      <c r="D299">
        <v>1929</v>
      </c>
      <c r="E299" t="s">
        <v>25</v>
      </c>
      <c r="F299">
        <v>140.80000000000001</v>
      </c>
      <c r="G299">
        <f t="shared" si="16"/>
        <v>284.39285000000001</v>
      </c>
      <c r="K299">
        <v>2900</v>
      </c>
    </row>
    <row r="300" spans="4:11" x14ac:dyDescent="0.25">
      <c r="D300">
        <v>1929</v>
      </c>
      <c r="E300" t="s">
        <v>25</v>
      </c>
      <c r="F300">
        <v>141.1</v>
      </c>
      <c r="G300">
        <f t="shared" si="16"/>
        <v>280.47019</v>
      </c>
      <c r="K300">
        <v>2860</v>
      </c>
    </row>
    <row r="301" spans="4:11" x14ac:dyDescent="0.25">
      <c r="D301">
        <v>1929</v>
      </c>
      <c r="E301" t="s">
        <v>25</v>
      </c>
      <c r="F301">
        <v>142</v>
      </c>
      <c r="G301">
        <f t="shared" si="16"/>
        <v>288.31551000000002</v>
      </c>
      <c r="K301">
        <v>2940</v>
      </c>
    </row>
    <row r="302" spans="4:11" x14ac:dyDescent="0.25">
      <c r="D302">
        <v>1929</v>
      </c>
      <c r="E302" t="s">
        <v>25</v>
      </c>
      <c r="F302">
        <v>143.4</v>
      </c>
      <c r="G302">
        <f t="shared" si="16"/>
        <v>298.12216000000001</v>
      </c>
      <c r="K302">
        <v>3040</v>
      </c>
    </row>
    <row r="303" spans="4:11" x14ac:dyDescent="0.25">
      <c r="D303">
        <v>1929</v>
      </c>
      <c r="E303" t="s">
        <v>25</v>
      </c>
      <c r="F303">
        <v>144.30000000000001</v>
      </c>
      <c r="G303">
        <f t="shared" si="16"/>
        <v>304.00614999999999</v>
      </c>
      <c r="K303">
        <v>3100</v>
      </c>
    </row>
    <row r="304" spans="4:11" x14ac:dyDescent="0.25">
      <c r="D304">
        <v>1929</v>
      </c>
      <c r="E304" t="s">
        <v>25</v>
      </c>
      <c r="F304">
        <v>150</v>
      </c>
      <c r="G304">
        <f t="shared" si="16"/>
        <v>331.46476999999999</v>
      </c>
      <c r="K304">
        <v>3380</v>
      </c>
    </row>
    <row r="305" spans="4:8" x14ac:dyDescent="0.25">
      <c r="D305">
        <v>1940</v>
      </c>
      <c r="E305" t="s">
        <v>29</v>
      </c>
      <c r="F305">
        <v>88.68</v>
      </c>
      <c r="G305">
        <f t="shared" ref="G305:G332" si="17">0.101325*H305</f>
        <v>20.092747500000002</v>
      </c>
      <c r="H305">
        <v>198.3</v>
      </c>
    </row>
    <row r="306" spans="4:8" x14ac:dyDescent="0.25">
      <c r="D306">
        <v>1940</v>
      </c>
      <c r="E306" t="s">
        <v>29</v>
      </c>
      <c r="F306">
        <v>88.41</v>
      </c>
      <c r="G306">
        <f t="shared" si="17"/>
        <v>18.89204625</v>
      </c>
      <c r="H306">
        <v>186.45</v>
      </c>
    </row>
    <row r="307" spans="4:8" x14ac:dyDescent="0.25">
      <c r="D307">
        <v>1940</v>
      </c>
      <c r="E307" t="s">
        <v>29</v>
      </c>
      <c r="F307">
        <v>88.33</v>
      </c>
      <c r="G307">
        <f t="shared" si="17"/>
        <v>18.588071249999999</v>
      </c>
      <c r="H307">
        <v>183.45</v>
      </c>
    </row>
    <row r="308" spans="4:8" x14ac:dyDescent="0.25">
      <c r="D308">
        <v>1940</v>
      </c>
      <c r="E308" t="s">
        <v>29</v>
      </c>
      <c r="F308">
        <v>88.09</v>
      </c>
      <c r="G308">
        <f t="shared" si="17"/>
        <v>17.620417500000002</v>
      </c>
      <c r="H308">
        <v>173.9</v>
      </c>
    </row>
    <row r="309" spans="4:8" x14ac:dyDescent="0.25">
      <c r="D309">
        <v>1940</v>
      </c>
      <c r="E309" t="s">
        <v>29</v>
      </c>
      <c r="F309">
        <v>87.89</v>
      </c>
      <c r="G309">
        <f t="shared" si="17"/>
        <v>16.733823749999999</v>
      </c>
      <c r="H309">
        <v>165.15</v>
      </c>
    </row>
    <row r="310" spans="4:8" x14ac:dyDescent="0.25">
      <c r="D310">
        <v>1940</v>
      </c>
      <c r="E310" t="s">
        <v>29</v>
      </c>
      <c r="F310">
        <v>87.7</v>
      </c>
      <c r="G310">
        <f t="shared" si="17"/>
        <v>15.989085000000001</v>
      </c>
      <c r="H310">
        <v>157.80000000000001</v>
      </c>
    </row>
    <row r="311" spans="4:8" x14ac:dyDescent="0.25">
      <c r="D311">
        <v>1940</v>
      </c>
      <c r="E311" t="s">
        <v>29</v>
      </c>
      <c r="F311">
        <v>87.44</v>
      </c>
      <c r="G311">
        <f t="shared" si="17"/>
        <v>14.904907499999998</v>
      </c>
      <c r="H311">
        <v>147.1</v>
      </c>
    </row>
    <row r="312" spans="4:8" x14ac:dyDescent="0.25">
      <c r="D312">
        <v>1940</v>
      </c>
      <c r="E312" t="s">
        <v>29</v>
      </c>
      <c r="F312">
        <v>87.17</v>
      </c>
      <c r="G312">
        <f t="shared" si="17"/>
        <v>13.922055</v>
      </c>
      <c r="H312">
        <v>137.4</v>
      </c>
    </row>
    <row r="313" spans="4:8" x14ac:dyDescent="0.25">
      <c r="D313">
        <v>1940</v>
      </c>
      <c r="E313" t="s">
        <v>29</v>
      </c>
      <c r="F313">
        <v>86.92</v>
      </c>
      <c r="G313">
        <f t="shared" si="17"/>
        <v>12.827744999999998</v>
      </c>
      <c r="H313">
        <v>126.6</v>
      </c>
    </row>
    <row r="314" spans="4:8" x14ac:dyDescent="0.25">
      <c r="D314">
        <v>1940</v>
      </c>
      <c r="E314" t="s">
        <v>29</v>
      </c>
      <c r="F314">
        <v>86.71</v>
      </c>
      <c r="G314">
        <f t="shared" si="17"/>
        <v>11.9664825</v>
      </c>
      <c r="H314">
        <v>118.1</v>
      </c>
    </row>
    <row r="315" spans="4:8" x14ac:dyDescent="0.25">
      <c r="D315">
        <v>1940</v>
      </c>
      <c r="E315" t="s">
        <v>29</v>
      </c>
      <c r="F315">
        <v>86.67</v>
      </c>
      <c r="G315">
        <f t="shared" si="17"/>
        <v>11.763832499999999</v>
      </c>
      <c r="H315">
        <v>116.1</v>
      </c>
    </row>
    <row r="316" spans="4:8" x14ac:dyDescent="0.25">
      <c r="D316">
        <v>1940</v>
      </c>
      <c r="E316" t="s">
        <v>29</v>
      </c>
      <c r="F316">
        <v>86.38</v>
      </c>
      <c r="G316">
        <f t="shared" si="17"/>
        <v>10.608727500000001</v>
      </c>
      <c r="H316">
        <v>104.7</v>
      </c>
    </row>
    <row r="317" spans="4:8" x14ac:dyDescent="0.25">
      <c r="D317">
        <v>1940</v>
      </c>
      <c r="E317" t="s">
        <v>29</v>
      </c>
      <c r="F317">
        <v>86.16</v>
      </c>
      <c r="G317">
        <f t="shared" si="17"/>
        <v>9.6157424999999996</v>
      </c>
      <c r="H317">
        <v>94.9</v>
      </c>
    </row>
    <row r="318" spans="4:8" x14ac:dyDescent="0.25">
      <c r="D318">
        <v>1940</v>
      </c>
      <c r="E318" t="s">
        <v>29</v>
      </c>
      <c r="F318">
        <v>85.95</v>
      </c>
      <c r="G318">
        <f t="shared" si="17"/>
        <v>8.7848775000000003</v>
      </c>
      <c r="H318">
        <v>86.7</v>
      </c>
    </row>
    <row r="319" spans="4:8" x14ac:dyDescent="0.25">
      <c r="D319">
        <v>1940</v>
      </c>
      <c r="E319" t="s">
        <v>29</v>
      </c>
      <c r="F319">
        <v>85.76</v>
      </c>
      <c r="G319">
        <f t="shared" si="17"/>
        <v>7.9945425000000006</v>
      </c>
      <c r="H319">
        <v>78.900000000000006</v>
      </c>
    </row>
    <row r="320" spans="4:8" x14ac:dyDescent="0.25">
      <c r="D320">
        <v>1940</v>
      </c>
      <c r="E320" t="s">
        <v>29</v>
      </c>
      <c r="F320">
        <v>85.49</v>
      </c>
      <c r="G320">
        <f t="shared" si="17"/>
        <v>6.9671070000000004</v>
      </c>
      <c r="H320">
        <v>68.760000000000005</v>
      </c>
    </row>
    <row r="321" spans="3:9" x14ac:dyDescent="0.25">
      <c r="D321">
        <v>1940</v>
      </c>
      <c r="E321" t="s">
        <v>29</v>
      </c>
      <c r="F321">
        <v>85.47</v>
      </c>
      <c r="G321">
        <f t="shared" si="17"/>
        <v>6.849569999999999</v>
      </c>
      <c r="H321">
        <v>67.599999999999994</v>
      </c>
    </row>
    <row r="322" spans="3:9" x14ac:dyDescent="0.25">
      <c r="D322">
        <v>1940</v>
      </c>
      <c r="E322" t="s">
        <v>29</v>
      </c>
      <c r="F322">
        <v>85.41</v>
      </c>
      <c r="G322">
        <f t="shared" si="17"/>
        <v>6.5557275000000006</v>
      </c>
      <c r="H322">
        <v>64.7</v>
      </c>
    </row>
    <row r="323" spans="3:9" x14ac:dyDescent="0.25">
      <c r="D323">
        <v>1940</v>
      </c>
      <c r="E323" t="s">
        <v>29</v>
      </c>
      <c r="F323">
        <v>85.24</v>
      </c>
      <c r="G323">
        <f t="shared" si="17"/>
        <v>5.9173799999999996</v>
      </c>
      <c r="H323">
        <v>58.4</v>
      </c>
    </row>
    <row r="324" spans="3:9" x14ac:dyDescent="0.25">
      <c r="D324">
        <v>1940</v>
      </c>
      <c r="E324" t="s">
        <v>29</v>
      </c>
      <c r="F324">
        <v>85.23</v>
      </c>
      <c r="G324">
        <f t="shared" si="17"/>
        <v>5.8869825000000002</v>
      </c>
      <c r="H324">
        <v>58.1</v>
      </c>
    </row>
    <row r="325" spans="3:9" x14ac:dyDescent="0.25">
      <c r="D325">
        <v>1940</v>
      </c>
      <c r="E325" t="s">
        <v>29</v>
      </c>
      <c r="F325">
        <v>84.92</v>
      </c>
      <c r="G325">
        <f t="shared" si="17"/>
        <v>4.6508174999999996</v>
      </c>
      <c r="H325">
        <v>45.9</v>
      </c>
    </row>
    <row r="326" spans="3:9" x14ac:dyDescent="0.25">
      <c r="D326">
        <v>1940</v>
      </c>
      <c r="E326" t="s">
        <v>29</v>
      </c>
      <c r="F326">
        <v>84.73</v>
      </c>
      <c r="G326">
        <f t="shared" si="17"/>
        <v>3.8807474999999996</v>
      </c>
      <c r="H326">
        <v>38.299999999999997</v>
      </c>
    </row>
    <row r="327" spans="3:9" x14ac:dyDescent="0.25">
      <c r="D327">
        <v>1940</v>
      </c>
      <c r="E327" t="s">
        <v>29</v>
      </c>
      <c r="F327">
        <v>84.64</v>
      </c>
      <c r="G327">
        <f t="shared" si="17"/>
        <v>3.60717</v>
      </c>
      <c r="H327">
        <v>35.6</v>
      </c>
    </row>
    <row r="328" spans="3:9" x14ac:dyDescent="0.25">
      <c r="D328">
        <v>1940</v>
      </c>
      <c r="E328" t="s">
        <v>29</v>
      </c>
      <c r="F328">
        <v>84.42</v>
      </c>
      <c r="G328">
        <f t="shared" si="17"/>
        <v>2.614185</v>
      </c>
      <c r="H328">
        <v>25.8</v>
      </c>
    </row>
    <row r="329" spans="3:9" x14ac:dyDescent="0.25">
      <c r="D329">
        <v>1940</v>
      </c>
      <c r="E329" t="s">
        <v>29</v>
      </c>
      <c r="F329">
        <v>84.24</v>
      </c>
      <c r="G329">
        <f t="shared" si="17"/>
        <v>1.9657049999999998</v>
      </c>
      <c r="H329">
        <v>19.399999999999999</v>
      </c>
    </row>
    <row r="330" spans="3:9" x14ac:dyDescent="0.25">
      <c r="D330">
        <v>1940</v>
      </c>
      <c r="E330" t="s">
        <v>29</v>
      </c>
      <c r="F330">
        <v>84.18</v>
      </c>
      <c r="G330">
        <f t="shared" si="17"/>
        <v>1.6819950000000001</v>
      </c>
      <c r="H330">
        <v>16.600000000000001</v>
      </c>
    </row>
    <row r="331" spans="3:9" x14ac:dyDescent="0.25">
      <c r="D331">
        <v>1940</v>
      </c>
      <c r="E331" t="s">
        <v>29</v>
      </c>
      <c r="F331">
        <v>83.96</v>
      </c>
      <c r="G331">
        <f t="shared" si="17"/>
        <v>0.79033500000000001</v>
      </c>
      <c r="H331">
        <v>7.8</v>
      </c>
    </row>
    <row r="332" spans="3:9" x14ac:dyDescent="0.25">
      <c r="D332">
        <v>1940</v>
      </c>
      <c r="E332" t="s">
        <v>29</v>
      </c>
      <c r="F332">
        <v>83.83</v>
      </c>
      <c r="G332">
        <f t="shared" si="17"/>
        <v>0.33437249999999996</v>
      </c>
      <c r="H332">
        <v>3.3</v>
      </c>
    </row>
    <row r="333" spans="3:9" x14ac:dyDescent="0.25">
      <c r="C333" t="s">
        <v>156</v>
      </c>
      <c r="D333">
        <v>1976</v>
      </c>
      <c r="E333" t="s">
        <v>33</v>
      </c>
      <c r="F333">
        <v>100</v>
      </c>
      <c r="G333">
        <f t="shared" ref="G333:G344" si="18">I333/10</f>
        <v>68.400000000000006</v>
      </c>
      <c r="I333">
        <v>684</v>
      </c>
    </row>
    <row r="334" spans="3:9" x14ac:dyDescent="0.25">
      <c r="D334">
        <v>1976</v>
      </c>
      <c r="E334" t="s">
        <v>33</v>
      </c>
      <c r="F334">
        <v>120</v>
      </c>
      <c r="G334">
        <f t="shared" si="18"/>
        <v>162.5</v>
      </c>
      <c r="I334">
        <v>1625</v>
      </c>
    </row>
    <row r="335" spans="3:9" x14ac:dyDescent="0.25">
      <c r="D335">
        <v>1976</v>
      </c>
      <c r="E335" t="s">
        <v>33</v>
      </c>
      <c r="F335">
        <v>140</v>
      </c>
      <c r="G335">
        <f t="shared" si="18"/>
        <v>266.2</v>
      </c>
      <c r="I335">
        <v>2662</v>
      </c>
    </row>
    <row r="336" spans="3:9" x14ac:dyDescent="0.25">
      <c r="D336">
        <v>1976</v>
      </c>
      <c r="E336" t="s">
        <v>33</v>
      </c>
      <c r="F336">
        <v>160</v>
      </c>
      <c r="G336">
        <f t="shared" si="18"/>
        <v>378.3</v>
      </c>
      <c r="I336">
        <v>3783</v>
      </c>
    </row>
    <row r="337" spans="4:9" x14ac:dyDescent="0.25">
      <c r="D337">
        <v>1976</v>
      </c>
      <c r="E337" t="s">
        <v>33</v>
      </c>
      <c r="F337">
        <v>180</v>
      </c>
      <c r="G337">
        <f t="shared" si="18"/>
        <v>498.2</v>
      </c>
      <c r="I337">
        <v>4982</v>
      </c>
    </row>
    <row r="338" spans="4:9" x14ac:dyDescent="0.25">
      <c r="D338">
        <v>1976</v>
      </c>
      <c r="E338" t="s">
        <v>33</v>
      </c>
      <c r="F338">
        <v>200</v>
      </c>
      <c r="G338">
        <f t="shared" si="18"/>
        <v>625.1</v>
      </c>
      <c r="I338">
        <v>6251</v>
      </c>
    </row>
    <row r="339" spans="4:9" x14ac:dyDescent="0.25">
      <c r="D339">
        <v>1976</v>
      </c>
      <c r="E339" t="s">
        <v>33</v>
      </c>
      <c r="F339">
        <v>220</v>
      </c>
      <c r="G339">
        <f t="shared" si="18"/>
        <v>758.7</v>
      </c>
      <c r="I339">
        <v>7587</v>
      </c>
    </row>
    <row r="340" spans="4:9" x14ac:dyDescent="0.25">
      <c r="D340">
        <v>1976</v>
      </c>
      <c r="E340" t="s">
        <v>33</v>
      </c>
      <c r="F340">
        <v>240</v>
      </c>
      <c r="G340">
        <f t="shared" si="18"/>
        <v>898.5</v>
      </c>
      <c r="I340">
        <v>8985</v>
      </c>
    </row>
    <row r="341" spans="4:9" x14ac:dyDescent="0.25">
      <c r="D341">
        <v>1976</v>
      </c>
      <c r="E341" t="s">
        <v>33</v>
      </c>
      <c r="F341">
        <v>260</v>
      </c>
      <c r="G341">
        <f t="shared" si="18"/>
        <v>1044.0999999999999</v>
      </c>
      <c r="I341">
        <v>10441</v>
      </c>
    </row>
    <row r="342" spans="4:9" x14ac:dyDescent="0.25">
      <c r="D342">
        <v>1976</v>
      </c>
      <c r="E342" t="s">
        <v>33</v>
      </c>
      <c r="F342">
        <v>280</v>
      </c>
      <c r="G342">
        <f t="shared" si="18"/>
        <v>1195.3</v>
      </c>
      <c r="I342">
        <v>11953</v>
      </c>
    </row>
    <row r="343" spans="4:9" x14ac:dyDescent="0.25">
      <c r="D343">
        <v>1976</v>
      </c>
      <c r="E343" t="s">
        <v>33</v>
      </c>
      <c r="F343">
        <v>300</v>
      </c>
      <c r="G343">
        <f t="shared" si="18"/>
        <v>1351.9</v>
      </c>
      <c r="I343">
        <v>13519</v>
      </c>
    </row>
    <row r="344" spans="4:9" x14ac:dyDescent="0.25">
      <c r="D344">
        <v>1976</v>
      </c>
      <c r="E344" t="s">
        <v>33</v>
      </c>
      <c r="F344">
        <v>320</v>
      </c>
      <c r="G344">
        <f t="shared" si="18"/>
        <v>1513.5</v>
      </c>
      <c r="I344">
        <v>15135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2F10-F59B-40A2-A05B-6A6BB3D1C5C8}">
  <sheetPr codeName="Sheet6"/>
  <dimension ref="D2:K34"/>
  <sheetViews>
    <sheetView topLeftCell="B7" workbookViewId="0">
      <selection activeCell="I33" sqref="I33"/>
    </sheetView>
  </sheetViews>
  <sheetFormatPr defaultRowHeight="15" x14ac:dyDescent="0.25"/>
  <sheetData>
    <row r="2" spans="4:11" x14ac:dyDescent="0.25">
      <c r="D2" t="s">
        <v>0</v>
      </c>
      <c r="E2" t="s">
        <v>1</v>
      </c>
      <c r="F2" t="s">
        <v>2</v>
      </c>
      <c r="G2" s="1" t="s">
        <v>147</v>
      </c>
      <c r="H2" s="1" t="s">
        <v>148</v>
      </c>
      <c r="I2" s="1" t="s">
        <v>147</v>
      </c>
      <c r="J2" s="1" t="s">
        <v>148</v>
      </c>
    </row>
    <row r="3" spans="4:11" x14ac:dyDescent="0.25">
      <c r="F3" t="s">
        <v>3</v>
      </c>
      <c r="G3" t="s">
        <v>142</v>
      </c>
      <c r="H3" t="s">
        <v>142</v>
      </c>
      <c r="I3" t="s">
        <v>150</v>
      </c>
      <c r="J3" t="s">
        <v>150</v>
      </c>
    </row>
    <row r="4" spans="4:11" x14ac:dyDescent="0.25">
      <c r="D4">
        <v>1978</v>
      </c>
      <c r="E4" t="s">
        <v>17</v>
      </c>
      <c r="F4">
        <v>74</v>
      </c>
      <c r="G4">
        <v>7.8720999999999997</v>
      </c>
      <c r="H4">
        <v>1.26E-2</v>
      </c>
      <c r="K4">
        <f>H4/G4*100</f>
        <v>0.1600589423406715</v>
      </c>
    </row>
    <row r="5" spans="4:11" x14ac:dyDescent="0.25">
      <c r="D5">
        <v>1978</v>
      </c>
      <c r="E5" t="s">
        <v>17</v>
      </c>
      <c r="F5">
        <v>74.5</v>
      </c>
      <c r="G5">
        <v>7.8669000000000002</v>
      </c>
      <c r="H5">
        <v>1.21E-2</v>
      </c>
      <c r="K5">
        <f t="shared" ref="K5:K23" si="0">H5/G5*100</f>
        <v>0.1538089971907613</v>
      </c>
    </row>
    <row r="6" spans="4:11" x14ac:dyDescent="0.25">
      <c r="D6">
        <v>1978</v>
      </c>
      <c r="E6" t="s">
        <v>17</v>
      </c>
      <c r="F6">
        <v>75</v>
      </c>
      <c r="G6">
        <v>7.8613999999999997</v>
      </c>
      <c r="H6">
        <v>1.17E-2</v>
      </c>
      <c r="K6">
        <f t="shared" si="0"/>
        <v>0.1488284529473122</v>
      </c>
    </row>
    <row r="7" spans="4:11" x14ac:dyDescent="0.25">
      <c r="D7">
        <v>1978</v>
      </c>
      <c r="E7" t="s">
        <v>17</v>
      </c>
      <c r="F7">
        <v>75.5</v>
      </c>
      <c r="G7">
        <v>7.8555999999999999</v>
      </c>
      <c r="H7">
        <v>1.1299999999999999E-2</v>
      </c>
      <c r="K7">
        <f t="shared" si="0"/>
        <v>0.14384642802586689</v>
      </c>
    </row>
    <row r="8" spans="4:11" x14ac:dyDescent="0.25">
      <c r="D8">
        <v>1978</v>
      </c>
      <c r="E8" t="s">
        <v>17</v>
      </c>
      <c r="F8">
        <v>76</v>
      </c>
      <c r="G8">
        <v>7.8495999999999997</v>
      </c>
      <c r="H8">
        <v>1.0999999999999999E-2</v>
      </c>
      <c r="K8">
        <f t="shared" si="0"/>
        <v>0.14013452914798205</v>
      </c>
    </row>
    <row r="9" spans="4:11" x14ac:dyDescent="0.25">
      <c r="D9">
        <v>1978</v>
      </c>
      <c r="E9" t="s">
        <v>17</v>
      </c>
      <c r="F9">
        <v>76.5</v>
      </c>
      <c r="G9">
        <v>7.8432000000000004</v>
      </c>
      <c r="H9">
        <v>1.0699999999999999E-2</v>
      </c>
      <c r="K9">
        <f t="shared" si="0"/>
        <v>0.1364239086087311</v>
      </c>
    </row>
    <row r="10" spans="4:11" x14ac:dyDescent="0.25">
      <c r="D10">
        <v>1978</v>
      </c>
      <c r="E10" t="s">
        <v>17</v>
      </c>
      <c r="F10">
        <v>77</v>
      </c>
      <c r="G10">
        <v>7.8365999999999998</v>
      </c>
      <c r="H10">
        <v>1.0500000000000001E-2</v>
      </c>
      <c r="K10">
        <f t="shared" si="0"/>
        <v>0.13398667789602636</v>
      </c>
    </row>
    <row r="11" spans="4:11" x14ac:dyDescent="0.25">
      <c r="D11">
        <v>1978</v>
      </c>
      <c r="E11" t="s">
        <v>17</v>
      </c>
      <c r="F11">
        <v>77.5</v>
      </c>
      <c r="G11">
        <v>7.8296999999999999</v>
      </c>
      <c r="H11">
        <v>1.03E-2</v>
      </c>
      <c r="K11">
        <f t="shared" si="0"/>
        <v>0.13155037868628427</v>
      </c>
    </row>
    <row r="12" spans="4:11" x14ac:dyDescent="0.25">
      <c r="D12">
        <v>1978</v>
      </c>
      <c r="E12" t="s">
        <v>17</v>
      </c>
      <c r="F12">
        <v>78</v>
      </c>
      <c r="G12">
        <v>7.8224</v>
      </c>
      <c r="H12">
        <v>1.01E-2</v>
      </c>
      <c r="K12">
        <f t="shared" si="0"/>
        <v>0.12911638371855186</v>
      </c>
    </row>
    <row r="13" spans="4:11" x14ac:dyDescent="0.25">
      <c r="D13">
        <v>1978</v>
      </c>
      <c r="E13" t="s">
        <v>17</v>
      </c>
      <c r="F13">
        <v>78.5</v>
      </c>
      <c r="G13">
        <v>7.8147000000000002</v>
      </c>
      <c r="H13">
        <v>0.01</v>
      </c>
      <c r="K13">
        <f t="shared" si="0"/>
        <v>0.12796396534735818</v>
      </c>
    </row>
    <row r="14" spans="4:11" x14ac:dyDescent="0.25">
      <c r="D14">
        <v>1978</v>
      </c>
      <c r="E14" t="s">
        <v>17</v>
      </c>
      <c r="F14">
        <v>79</v>
      </c>
      <c r="G14">
        <v>7.8066000000000004</v>
      </c>
      <c r="H14">
        <v>9.9000000000000008E-3</v>
      </c>
      <c r="K14">
        <f t="shared" si="0"/>
        <v>0.12681577127046345</v>
      </c>
    </row>
    <row r="15" spans="4:11" x14ac:dyDescent="0.25">
      <c r="D15">
        <v>1978</v>
      </c>
      <c r="E15" t="s">
        <v>17</v>
      </c>
      <c r="F15">
        <v>79.5</v>
      </c>
      <c r="G15">
        <v>7.7981999999999996</v>
      </c>
      <c r="H15">
        <v>9.9000000000000008E-3</v>
      </c>
      <c r="K15">
        <f t="shared" si="0"/>
        <v>0.12695237362468265</v>
      </c>
    </row>
    <row r="16" spans="4:11" x14ac:dyDescent="0.25">
      <c r="D16">
        <v>1978</v>
      </c>
      <c r="E16" t="s">
        <v>17</v>
      </c>
      <c r="F16">
        <v>80</v>
      </c>
      <c r="G16">
        <v>7.7893999999999997</v>
      </c>
      <c r="H16">
        <v>9.7999999999999997E-3</v>
      </c>
      <c r="K16">
        <f t="shared" si="0"/>
        <v>0.12581200092433306</v>
      </c>
    </row>
    <row r="17" spans="4:11" x14ac:dyDescent="0.25">
      <c r="D17">
        <v>1978</v>
      </c>
      <c r="E17" t="s">
        <v>17</v>
      </c>
      <c r="F17">
        <v>80.5</v>
      </c>
      <c r="G17">
        <v>7.7801999999999998</v>
      </c>
      <c r="H17">
        <v>9.9000000000000008E-3</v>
      </c>
      <c r="K17">
        <f t="shared" si="0"/>
        <v>0.12724608621886327</v>
      </c>
    </row>
    <row r="18" spans="4:11" x14ac:dyDescent="0.25">
      <c r="D18">
        <v>1978</v>
      </c>
      <c r="E18" t="s">
        <v>17</v>
      </c>
      <c r="F18">
        <v>81</v>
      </c>
      <c r="G18">
        <v>7.7706999999999997</v>
      </c>
      <c r="H18">
        <v>9.9000000000000008E-3</v>
      </c>
      <c r="K18">
        <f t="shared" si="0"/>
        <v>0.12740164978702048</v>
      </c>
    </row>
    <row r="19" spans="4:11" x14ac:dyDescent="0.25">
      <c r="D19">
        <v>1978</v>
      </c>
      <c r="E19" t="s">
        <v>17</v>
      </c>
      <c r="F19">
        <v>81.5</v>
      </c>
      <c r="G19">
        <v>7.7607999999999997</v>
      </c>
      <c r="H19">
        <v>0.01</v>
      </c>
      <c r="K19">
        <f t="shared" si="0"/>
        <v>0.12885269559839194</v>
      </c>
    </row>
    <row r="20" spans="4:11" x14ac:dyDescent="0.25">
      <c r="D20">
        <v>1978</v>
      </c>
      <c r="E20" t="s">
        <v>17</v>
      </c>
      <c r="F20">
        <v>82</v>
      </c>
      <c r="G20">
        <v>7.7504</v>
      </c>
      <c r="H20">
        <v>1.01E-2</v>
      </c>
      <c r="K20">
        <f t="shared" si="0"/>
        <v>0.13031585466556564</v>
      </c>
    </row>
    <row r="21" spans="4:11" x14ac:dyDescent="0.25">
      <c r="D21">
        <v>1978</v>
      </c>
      <c r="E21" t="s">
        <v>17</v>
      </c>
      <c r="F21">
        <v>82.5</v>
      </c>
      <c r="G21">
        <v>7.7394999999999996</v>
      </c>
      <c r="H21">
        <v>1.0200000000000001E-2</v>
      </c>
      <c r="K21">
        <f t="shared" si="0"/>
        <v>0.13179145939660186</v>
      </c>
    </row>
    <row r="22" spans="4:11" x14ac:dyDescent="0.25">
      <c r="D22">
        <v>1978</v>
      </c>
      <c r="E22" t="s">
        <v>17</v>
      </c>
      <c r="F22">
        <v>83</v>
      </c>
      <c r="G22">
        <v>7.7282000000000002</v>
      </c>
      <c r="H22">
        <v>1.04E-2</v>
      </c>
      <c r="K22">
        <f t="shared" si="0"/>
        <v>0.13457208664372039</v>
      </c>
    </row>
    <row r="23" spans="4:11" x14ac:dyDescent="0.25">
      <c r="D23">
        <v>1978</v>
      </c>
      <c r="E23" t="s">
        <v>17</v>
      </c>
      <c r="F23">
        <v>83.5</v>
      </c>
      <c r="G23">
        <v>7.7163000000000004</v>
      </c>
      <c r="H23">
        <v>1.06E-2</v>
      </c>
      <c r="K23">
        <f t="shared" si="0"/>
        <v>0.13737153817244016</v>
      </c>
    </row>
    <row r="24" spans="4:11" x14ac:dyDescent="0.25">
      <c r="D24">
        <v>1970</v>
      </c>
      <c r="E24" t="s">
        <v>121</v>
      </c>
      <c r="F24">
        <v>81.2</v>
      </c>
      <c r="G24">
        <f>I24*4.184/1000</f>
        <v>7.7487680000000001</v>
      </c>
      <c r="I24">
        <v>1852</v>
      </c>
    </row>
    <row r="25" spans="4:11" x14ac:dyDescent="0.25">
      <c r="D25">
        <v>1970</v>
      </c>
      <c r="E25" t="s">
        <v>121</v>
      </c>
      <c r="F25">
        <v>75</v>
      </c>
      <c r="G25">
        <f t="shared" ref="G25:G30" si="1">I25*4.184/1000</f>
        <v>7.9496000000000002</v>
      </c>
      <c r="I25">
        <v>1900</v>
      </c>
    </row>
    <row r="26" spans="4:11" x14ac:dyDescent="0.25">
      <c r="D26">
        <v>1970</v>
      </c>
      <c r="E26" t="s">
        <v>121</v>
      </c>
      <c r="F26">
        <v>69</v>
      </c>
      <c r="G26">
        <f t="shared" si="1"/>
        <v>7.9663360000000001</v>
      </c>
      <c r="I26">
        <v>1904</v>
      </c>
    </row>
    <row r="27" spans="4:11" x14ac:dyDescent="0.25">
      <c r="D27">
        <v>1970</v>
      </c>
      <c r="E27" t="s">
        <v>121</v>
      </c>
      <c r="F27">
        <v>60</v>
      </c>
      <c r="G27">
        <f t="shared" si="1"/>
        <v>8.0081760000000006</v>
      </c>
      <c r="I27">
        <v>1914</v>
      </c>
    </row>
    <row r="28" spans="4:11" x14ac:dyDescent="0.25">
      <c r="D28">
        <v>1970</v>
      </c>
      <c r="E28" t="s">
        <v>121</v>
      </c>
      <c r="F28">
        <v>47</v>
      </c>
      <c r="G28">
        <f t="shared" si="1"/>
        <v>8.6274079999999991</v>
      </c>
      <c r="I28">
        <v>2062</v>
      </c>
    </row>
    <row r="29" spans="4:11" x14ac:dyDescent="0.25">
      <c r="D29">
        <v>1961</v>
      </c>
      <c r="E29" t="s">
        <v>88</v>
      </c>
      <c r="F29">
        <v>0</v>
      </c>
      <c r="G29">
        <f t="shared" si="1"/>
        <v>7.7236640000000003</v>
      </c>
      <c r="H29">
        <f>J29*4.184/1000</f>
        <v>2.9288000000000002E-2</v>
      </c>
      <c r="I29">
        <v>1846</v>
      </c>
      <c r="J29">
        <v>7</v>
      </c>
    </row>
    <row r="30" spans="4:11" x14ac:dyDescent="0.25">
      <c r="D30">
        <v>1957</v>
      </c>
      <c r="E30" t="s">
        <v>20</v>
      </c>
      <c r="F30">
        <v>0</v>
      </c>
      <c r="G30">
        <f t="shared" si="1"/>
        <v>7.7404000000000002</v>
      </c>
      <c r="H30">
        <f>J30*4.184/1000</f>
        <v>5.0207999999999996E-2</v>
      </c>
      <c r="I30">
        <v>1850</v>
      </c>
      <c r="J30">
        <v>12</v>
      </c>
    </row>
    <row r="31" spans="4:11" x14ac:dyDescent="0.25">
      <c r="D31" t="s">
        <v>164</v>
      </c>
    </row>
    <row r="33" spans="4:7" x14ac:dyDescent="0.25">
      <c r="D33">
        <v>2018</v>
      </c>
      <c r="E33" t="s">
        <v>181</v>
      </c>
      <c r="F33">
        <f>AVERAGE(27.5,31)</f>
        <v>29.25</v>
      </c>
      <c r="G33">
        <v>7.79</v>
      </c>
    </row>
    <row r="34" spans="4:7" x14ac:dyDescent="0.25">
      <c r="D34">
        <v>2001</v>
      </c>
      <c r="E34" t="s">
        <v>182</v>
      </c>
      <c r="F34">
        <f>AVERAGE(20.9,28.2)</f>
        <v>24.549999999999997</v>
      </c>
      <c r="G34">
        <v>7.8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86D1-71B0-484B-87E8-5B32804F5C61}">
  <sheetPr codeName="Sheet8"/>
  <dimension ref="D1:N40"/>
  <sheetViews>
    <sheetView topLeftCell="A27" workbookViewId="0">
      <selection activeCell="D37" sqref="D37:G40"/>
    </sheetView>
  </sheetViews>
  <sheetFormatPr defaultRowHeight="15" x14ac:dyDescent="0.25"/>
  <sheetData>
    <row r="1" spans="4:14" x14ac:dyDescent="0.25">
      <c r="L1" t="s">
        <v>15</v>
      </c>
    </row>
    <row r="2" spans="4:14" x14ac:dyDescent="0.25">
      <c r="D2" t="s">
        <v>0</v>
      </c>
      <c r="E2" t="s">
        <v>149</v>
      </c>
      <c r="F2" t="s">
        <v>2</v>
      </c>
      <c r="G2" t="s">
        <v>139</v>
      </c>
      <c r="H2" t="s">
        <v>139</v>
      </c>
      <c r="I2" t="s">
        <v>139</v>
      </c>
      <c r="J2" t="s">
        <v>139</v>
      </c>
      <c r="L2" cm="1">
        <f t="array" ref="L2">[1]!refprop("m","argon","tp","si",300,1)</f>
        <v>39.948</v>
      </c>
      <c r="N2" t="s">
        <v>151</v>
      </c>
    </row>
    <row r="3" spans="4:14" x14ac:dyDescent="0.25">
      <c r="F3" t="s">
        <v>3</v>
      </c>
      <c r="G3" t="s">
        <v>142</v>
      </c>
      <c r="H3" t="s">
        <v>141</v>
      </c>
      <c r="I3" t="s">
        <v>140</v>
      </c>
      <c r="J3" t="s">
        <v>150</v>
      </c>
    </row>
    <row r="4" spans="4:14" x14ac:dyDescent="0.25">
      <c r="D4">
        <v>1935</v>
      </c>
      <c r="E4" t="s">
        <v>138</v>
      </c>
      <c r="F4">
        <v>83.9</v>
      </c>
      <c r="G4">
        <f>H4*$L$2/1000</f>
        <v>109.617312</v>
      </c>
      <c r="H4">
        <f>I4*9.8</f>
        <v>2744</v>
      </c>
      <c r="I4">
        <v>280</v>
      </c>
    </row>
    <row r="5" spans="4:14" x14ac:dyDescent="0.25">
      <c r="D5">
        <v>1935</v>
      </c>
      <c r="E5" t="s">
        <v>138</v>
      </c>
      <c r="F5">
        <v>106.4</v>
      </c>
      <c r="G5">
        <f t="shared" ref="G5:G10" si="0">H5*$L$2/1000</f>
        <v>109.617312</v>
      </c>
      <c r="H5">
        <f t="shared" ref="H5:H10" si="1">I5*9.8</f>
        <v>2744</v>
      </c>
      <c r="I5">
        <v>280</v>
      </c>
    </row>
    <row r="6" spans="4:14" x14ac:dyDescent="0.25">
      <c r="D6">
        <v>1935</v>
      </c>
      <c r="E6" t="s">
        <v>138</v>
      </c>
      <c r="F6">
        <v>126.3</v>
      </c>
      <c r="G6">
        <f t="shared" si="0"/>
        <v>109.2258216</v>
      </c>
      <c r="H6">
        <f t="shared" si="1"/>
        <v>2734.2000000000003</v>
      </c>
      <c r="I6">
        <v>279</v>
      </c>
    </row>
    <row r="7" spans="4:14" x14ac:dyDescent="0.25">
      <c r="D7">
        <v>1935</v>
      </c>
      <c r="E7" t="s">
        <v>138</v>
      </c>
      <c r="F7">
        <v>144.9</v>
      </c>
      <c r="G7">
        <f t="shared" si="0"/>
        <v>108.44284080000001</v>
      </c>
      <c r="H7">
        <f t="shared" si="1"/>
        <v>2714.6000000000004</v>
      </c>
      <c r="I7">
        <v>277</v>
      </c>
    </row>
    <row r="8" spans="4:14" x14ac:dyDescent="0.25">
      <c r="D8">
        <v>1935</v>
      </c>
      <c r="E8" t="s">
        <v>138</v>
      </c>
      <c r="F8">
        <v>161.9</v>
      </c>
      <c r="G8">
        <f t="shared" si="0"/>
        <v>107.65985999999999</v>
      </c>
      <c r="H8">
        <f t="shared" si="1"/>
        <v>2695</v>
      </c>
      <c r="I8">
        <v>275</v>
      </c>
    </row>
    <row r="9" spans="4:14" x14ac:dyDescent="0.25">
      <c r="D9">
        <v>1935</v>
      </c>
      <c r="E9" t="s">
        <v>138</v>
      </c>
      <c r="F9">
        <v>177.8</v>
      </c>
      <c r="G9">
        <f t="shared" si="0"/>
        <v>108.0513504</v>
      </c>
      <c r="H9">
        <f t="shared" si="1"/>
        <v>2704.8</v>
      </c>
      <c r="I9">
        <v>276</v>
      </c>
    </row>
    <row r="10" spans="4:14" x14ac:dyDescent="0.25">
      <c r="D10">
        <v>1935</v>
      </c>
      <c r="E10" t="s">
        <v>138</v>
      </c>
      <c r="F10">
        <v>192.9</v>
      </c>
      <c r="G10">
        <f t="shared" si="0"/>
        <v>108.44284080000001</v>
      </c>
      <c r="H10">
        <f t="shared" si="1"/>
        <v>2714.6000000000004</v>
      </c>
      <c r="I10">
        <v>277</v>
      </c>
    </row>
    <row r="11" spans="4:14" x14ac:dyDescent="0.25">
      <c r="D11">
        <v>1968</v>
      </c>
      <c r="E11" t="s">
        <v>33</v>
      </c>
      <c r="F11">
        <v>94.73</v>
      </c>
      <c r="G11">
        <v>1.2</v>
      </c>
    </row>
    <row r="12" spans="4:14" x14ac:dyDescent="0.25">
      <c r="D12">
        <v>1968</v>
      </c>
      <c r="E12" t="s">
        <v>33</v>
      </c>
      <c r="F12">
        <v>108.12</v>
      </c>
      <c r="G12">
        <v>1.27</v>
      </c>
    </row>
    <row r="13" spans="4:14" x14ac:dyDescent="0.25">
      <c r="D13">
        <v>1968</v>
      </c>
      <c r="E13" t="s">
        <v>33</v>
      </c>
      <c r="F13">
        <v>120.85</v>
      </c>
      <c r="G13">
        <v>1.32</v>
      </c>
    </row>
    <row r="14" spans="4:14" x14ac:dyDescent="0.25">
      <c r="D14">
        <v>1968</v>
      </c>
      <c r="E14" t="s">
        <v>33</v>
      </c>
      <c r="F14">
        <v>140.88</v>
      </c>
      <c r="G14">
        <v>1.46</v>
      </c>
    </row>
    <row r="15" spans="4:14" x14ac:dyDescent="0.25">
      <c r="D15">
        <v>1968</v>
      </c>
      <c r="E15" t="s">
        <v>33</v>
      </c>
      <c r="F15">
        <v>160.4</v>
      </c>
      <c r="G15">
        <v>1.61</v>
      </c>
    </row>
    <row r="16" spans="4:14" x14ac:dyDescent="0.25">
      <c r="D16">
        <v>1968</v>
      </c>
      <c r="E16" t="s">
        <v>33</v>
      </c>
      <c r="F16">
        <v>180.15</v>
      </c>
      <c r="G16">
        <v>1.76</v>
      </c>
    </row>
    <row r="17" spans="4:14" x14ac:dyDescent="0.25">
      <c r="D17">
        <v>1968</v>
      </c>
      <c r="E17" t="s">
        <v>33</v>
      </c>
      <c r="F17">
        <v>180.2</v>
      </c>
      <c r="G17">
        <v>1.74</v>
      </c>
    </row>
    <row r="18" spans="4:14" x14ac:dyDescent="0.25">
      <c r="D18">
        <v>1968</v>
      </c>
      <c r="E18" t="s">
        <v>33</v>
      </c>
      <c r="F18">
        <v>201.32</v>
      </c>
      <c r="G18">
        <v>1.78</v>
      </c>
    </row>
    <row r="19" spans="4:14" x14ac:dyDescent="0.25">
      <c r="D19">
        <v>1968</v>
      </c>
      <c r="E19" t="s">
        <v>34</v>
      </c>
      <c r="F19">
        <v>96.41</v>
      </c>
      <c r="G19">
        <f>0.004184*J19</f>
        <v>1.2259120000000001</v>
      </c>
      <c r="J19">
        <v>293</v>
      </c>
    </row>
    <row r="20" spans="4:14" x14ac:dyDescent="0.25">
      <c r="D20">
        <v>1968</v>
      </c>
      <c r="E20" t="s">
        <v>34</v>
      </c>
      <c r="F20">
        <v>101.11</v>
      </c>
      <c r="G20">
        <f t="shared" ref="G20:G24" si="2">0.004184*J20</f>
        <v>1.23428</v>
      </c>
      <c r="J20">
        <v>295</v>
      </c>
    </row>
    <row r="21" spans="4:14" x14ac:dyDescent="0.25">
      <c r="D21">
        <v>1968</v>
      </c>
      <c r="E21" t="s">
        <v>34</v>
      </c>
      <c r="F21">
        <v>105.81</v>
      </c>
      <c r="G21">
        <f t="shared" si="2"/>
        <v>1.2593840000000001</v>
      </c>
      <c r="J21">
        <v>301</v>
      </c>
    </row>
    <row r="22" spans="4:14" x14ac:dyDescent="0.25">
      <c r="D22">
        <v>1968</v>
      </c>
      <c r="E22" t="s">
        <v>34</v>
      </c>
      <c r="F22">
        <v>110.55</v>
      </c>
      <c r="G22">
        <f t="shared" si="2"/>
        <v>1.2844880000000001</v>
      </c>
      <c r="J22">
        <v>307</v>
      </c>
    </row>
    <row r="23" spans="4:14" x14ac:dyDescent="0.25">
      <c r="D23">
        <v>1968</v>
      </c>
      <c r="E23" t="s">
        <v>34</v>
      </c>
      <c r="F23">
        <v>115.3</v>
      </c>
      <c r="G23">
        <f t="shared" si="2"/>
        <v>1.3012240000000002</v>
      </c>
      <c r="J23">
        <v>311</v>
      </c>
    </row>
    <row r="24" spans="4:14" x14ac:dyDescent="0.25">
      <c r="D24">
        <v>1968</v>
      </c>
      <c r="E24" t="s">
        <v>34</v>
      </c>
      <c r="F24">
        <v>120.08</v>
      </c>
      <c r="G24">
        <f t="shared" si="2"/>
        <v>1.3137760000000001</v>
      </c>
      <c r="J24">
        <v>314</v>
      </c>
    </row>
    <row r="25" spans="4:14" x14ac:dyDescent="0.25">
      <c r="D25">
        <v>1971</v>
      </c>
      <c r="E25" t="s">
        <v>52</v>
      </c>
      <c r="F25" s="10">
        <v>197.79249999999999</v>
      </c>
      <c r="G25">
        <f>F25*N25*8.31446261815324/1000</f>
        <v>1.8632619476054173</v>
      </c>
      <c r="N25">
        <v>1.133</v>
      </c>
    </row>
    <row r="26" spans="4:14" x14ac:dyDescent="0.25">
      <c r="D26">
        <v>1971</v>
      </c>
      <c r="E26" t="s">
        <v>52</v>
      </c>
      <c r="F26" s="10">
        <v>221.6199</v>
      </c>
      <c r="G26">
        <f t="shared" ref="G26:G36" si="3">F26*N26*8.31446261815324/1000</f>
        <v>2.0379713136316786</v>
      </c>
      <c r="N26">
        <v>1.1060000000000001</v>
      </c>
    </row>
    <row r="27" spans="4:14" x14ac:dyDescent="0.25">
      <c r="D27">
        <v>1971</v>
      </c>
      <c r="E27" t="s">
        <v>52</v>
      </c>
      <c r="F27" s="10">
        <v>222.87970000000001</v>
      </c>
      <c r="G27">
        <f t="shared" si="3"/>
        <v>2.0402905523287247</v>
      </c>
      <c r="N27">
        <v>1.101</v>
      </c>
    </row>
    <row r="28" spans="4:14" x14ac:dyDescent="0.25">
      <c r="D28">
        <v>1971</v>
      </c>
      <c r="E28" t="s">
        <v>52</v>
      </c>
      <c r="F28" s="10">
        <v>247.77549999999999</v>
      </c>
      <c r="G28">
        <f t="shared" si="3"/>
        <v>2.2331702235695428</v>
      </c>
      <c r="N28">
        <v>1.0840000000000001</v>
      </c>
    </row>
    <row r="29" spans="4:14" x14ac:dyDescent="0.25">
      <c r="D29">
        <v>1971</v>
      </c>
      <c r="E29" t="s">
        <v>52</v>
      </c>
      <c r="F29" s="10">
        <v>247.94550000000001</v>
      </c>
      <c r="G29">
        <f t="shared" si="3"/>
        <v>2.2388254799229954</v>
      </c>
      <c r="N29">
        <v>1.0860000000000001</v>
      </c>
    </row>
    <row r="30" spans="4:14" x14ac:dyDescent="0.25">
      <c r="D30">
        <v>1971</v>
      </c>
      <c r="E30" t="s">
        <v>52</v>
      </c>
      <c r="F30" s="10">
        <v>273</v>
      </c>
      <c r="G30">
        <f t="shared" si="3"/>
        <v>2.437817068567766</v>
      </c>
      <c r="N30">
        <v>1.0740000000000001</v>
      </c>
    </row>
    <row r="31" spans="4:14" x14ac:dyDescent="0.25">
      <c r="D31">
        <v>1971</v>
      </c>
      <c r="E31" t="s">
        <v>52</v>
      </c>
      <c r="F31" s="10">
        <v>273.12</v>
      </c>
      <c r="G31">
        <f t="shared" si="3"/>
        <v>2.4343469444494539</v>
      </c>
      <c r="N31">
        <v>1.0720000000000001</v>
      </c>
    </row>
    <row r="32" spans="4:14" x14ac:dyDescent="0.25">
      <c r="D32">
        <v>1971</v>
      </c>
      <c r="E32" t="s">
        <v>52</v>
      </c>
      <c r="F32" s="10">
        <v>297.92380000000003</v>
      </c>
      <c r="G32">
        <f t="shared" si="3"/>
        <v>2.6207467234513362</v>
      </c>
      <c r="N32">
        <v>1.0580000000000001</v>
      </c>
    </row>
    <row r="33" spans="4:14" x14ac:dyDescent="0.25">
      <c r="D33">
        <v>1971</v>
      </c>
      <c r="E33" t="s">
        <v>52</v>
      </c>
      <c r="F33" s="10">
        <v>297.99380000000002</v>
      </c>
      <c r="G33">
        <f t="shared" si="3"/>
        <v>2.599063567757963</v>
      </c>
      <c r="N33">
        <v>1.0489999999999999</v>
      </c>
    </row>
    <row r="34" spans="4:14" x14ac:dyDescent="0.25">
      <c r="D34">
        <v>1971</v>
      </c>
      <c r="E34" t="s">
        <v>52</v>
      </c>
      <c r="F34" s="10">
        <v>298.15370000000001</v>
      </c>
      <c r="G34">
        <f t="shared" si="3"/>
        <v>2.6326850362871488</v>
      </c>
      <c r="N34">
        <v>1.0620000000000001</v>
      </c>
    </row>
    <row r="35" spans="4:14" x14ac:dyDescent="0.25">
      <c r="D35">
        <v>1971</v>
      </c>
      <c r="E35" t="s">
        <v>52</v>
      </c>
      <c r="F35" s="10">
        <v>322.81720000000001</v>
      </c>
      <c r="G35">
        <f t="shared" si="3"/>
        <v>2.8155700674498463</v>
      </c>
      <c r="N35">
        <v>1.0489999999999999</v>
      </c>
    </row>
    <row r="36" spans="4:14" x14ac:dyDescent="0.25">
      <c r="D36">
        <v>1971</v>
      </c>
      <c r="E36" t="s">
        <v>52</v>
      </c>
      <c r="F36" s="10">
        <v>323.13709999999998</v>
      </c>
      <c r="G36">
        <f t="shared" si="3"/>
        <v>2.8129867713974019</v>
      </c>
      <c r="N36">
        <v>1.0469999999999999</v>
      </c>
    </row>
    <row r="37" spans="4:14" x14ac:dyDescent="0.25">
      <c r="D37">
        <v>1973</v>
      </c>
      <c r="E37" t="s">
        <v>66</v>
      </c>
      <c r="F37">
        <v>156.38999999999999</v>
      </c>
      <c r="G37">
        <f>0.004184*J37</f>
        <v>1.5773680000000001</v>
      </c>
      <c r="J37">
        <v>377</v>
      </c>
    </row>
    <row r="38" spans="4:14" x14ac:dyDescent="0.25">
      <c r="D38">
        <v>1973</v>
      </c>
      <c r="E38" t="s">
        <v>66</v>
      </c>
      <c r="F38">
        <v>181.28</v>
      </c>
      <c r="G38">
        <f t="shared" ref="G38:G40" si="4">0.004184*J38</f>
        <v>1.7279920000000002</v>
      </c>
      <c r="J38">
        <v>413</v>
      </c>
    </row>
    <row r="39" spans="4:14" x14ac:dyDescent="0.25">
      <c r="D39">
        <v>1973</v>
      </c>
      <c r="E39" t="s">
        <v>66</v>
      </c>
      <c r="F39">
        <v>221.41</v>
      </c>
      <c r="G39">
        <f t="shared" si="4"/>
        <v>2.0041359999999999</v>
      </c>
      <c r="J39">
        <v>479</v>
      </c>
    </row>
    <row r="40" spans="4:14" x14ac:dyDescent="0.25">
      <c r="D40">
        <v>1973</v>
      </c>
      <c r="E40" t="s">
        <v>66</v>
      </c>
      <c r="F40">
        <v>253.49</v>
      </c>
      <c r="G40">
        <f t="shared" si="4"/>
        <v>2.2300720000000003</v>
      </c>
      <c r="J40">
        <v>533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 volume</vt:lpstr>
      <vt:lpstr>thermal expansion coefficient</vt:lpstr>
      <vt:lpstr>compressibility_bulk modulus</vt:lpstr>
      <vt:lpstr>heat capacity</vt:lpstr>
      <vt:lpstr>sublimation</vt:lpstr>
      <vt:lpstr>melting</vt:lpstr>
      <vt:lpstr>heat of sublimation</vt:lpstr>
      <vt:lpstr>heat of 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 Xiao</dc:creator>
  <cp:lastModifiedBy>Iash Bashir (23059859)</cp:lastModifiedBy>
  <dcterms:created xsi:type="dcterms:W3CDTF">2024-07-08T05:32:26Z</dcterms:created>
  <dcterms:modified xsi:type="dcterms:W3CDTF">2025-04-05T04:48:50Z</dcterms:modified>
</cp:coreProperties>
</file>