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24" documentId="13_ncr:1_{C34D0A32-8F5A-B84F-9541-71DD14F7DB4B}" xr6:coauthVersionLast="47" xr6:coauthVersionMax="47" xr10:uidLastSave="{B5716279-A6AB-44A2-A6B4-71A9A7AC039B}"/>
  <bookViews>
    <workbookView xWindow="-120" yWindow="-120" windowWidth="29040" windowHeight="15720" activeTab="1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Heat Capacity" sheetId="8" r:id="rId4"/>
    <sheet name="Sublimation" sheetId="9" r:id="rId5"/>
    <sheet name="Melting" sheetId="10" r:id="rId6"/>
    <sheet name="Heat of Sublimation" sheetId="12" r:id="rId7"/>
    <sheet name="Heat of Fusion" sheetId="11" r:id="rId8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6" i="1" l="1"/>
  <c r="F116" i="1" s="1"/>
  <c r="I115" i="1"/>
  <c r="I114" i="1"/>
  <c r="I113" i="1"/>
  <c r="H112" i="1"/>
  <c r="I112" i="1" s="1"/>
  <c r="F112" i="1" s="1"/>
  <c r="H111" i="1"/>
  <c r="I111" i="1" s="1"/>
  <c r="F111" i="1" s="1"/>
  <c r="H110" i="1"/>
  <c r="I110" i="1" s="1"/>
  <c r="F110" i="1" s="1"/>
  <c r="H109" i="1"/>
  <c r="I109" i="1" s="1"/>
  <c r="F109" i="1" s="1"/>
  <c r="I108" i="1"/>
  <c r="H108" i="1"/>
  <c r="H107" i="1"/>
  <c r="I107" i="1" s="1"/>
  <c r="F107" i="1" s="1"/>
  <c r="H106" i="1"/>
  <c r="I106" i="1" s="1"/>
  <c r="F106" i="1" s="1"/>
  <c r="I105" i="1"/>
  <c r="I104" i="1"/>
  <c r="I61" i="1"/>
  <c r="I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I12" i="1"/>
  <c r="F12" i="1" s="1"/>
  <c r="I11" i="1"/>
  <c r="I10" i="1"/>
  <c r="I9" i="1"/>
  <c r="I8" i="1"/>
  <c r="I7" i="1"/>
  <c r="I6" i="1"/>
  <c r="J2" i="1"/>
  <c r="F114" i="1" s="1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89" i="9"/>
  <c r="E289" i="9"/>
  <c r="F288" i="9"/>
  <c r="E288" i="9"/>
  <c r="F287" i="9"/>
  <c r="E287" i="9"/>
  <c r="F286" i="9"/>
  <c r="E286" i="9"/>
  <c r="F285" i="9"/>
  <c r="E285" i="9"/>
  <c r="F284" i="9"/>
  <c r="E284" i="9"/>
  <c r="F283" i="9"/>
  <c r="E283" i="9"/>
  <c r="F282" i="9"/>
  <c r="E282" i="9"/>
  <c r="F281" i="9"/>
  <c r="E281" i="9"/>
  <c r="F280" i="9"/>
  <c r="E280" i="9"/>
  <c r="H279" i="9"/>
  <c r="F279" i="9"/>
  <c r="H278" i="9"/>
  <c r="F278" i="9"/>
  <c r="H277" i="9"/>
  <c r="F277" i="9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F269" i="9"/>
  <c r="G268" i="9"/>
  <c r="F268" i="9" s="1"/>
  <c r="G267" i="9"/>
  <c r="F267" i="9"/>
  <c r="G266" i="9"/>
  <c r="F266" i="9"/>
  <c r="G265" i="9"/>
  <c r="F265" i="9"/>
  <c r="G264" i="9"/>
  <c r="F264" i="9"/>
  <c r="G263" i="9"/>
  <c r="F263" i="9"/>
  <c r="G262" i="9"/>
  <c r="F262" i="9"/>
  <c r="G261" i="9"/>
  <c r="F261" i="9"/>
  <c r="G260" i="9"/>
  <c r="F260" i="9"/>
  <c r="G259" i="9"/>
  <c r="F259" i="9" s="1"/>
  <c r="H258" i="9"/>
  <c r="F258" i="9"/>
  <c r="H257" i="9"/>
  <c r="F257" i="9"/>
  <c r="H256" i="9"/>
  <c r="F256" i="9"/>
  <c r="H255" i="9"/>
  <c r="F255" i="9" s="1"/>
  <c r="H254" i="9"/>
  <c r="F254" i="9"/>
  <c r="H253" i="9"/>
  <c r="F253" i="9"/>
  <c r="H252" i="9"/>
  <c r="F252" i="9"/>
  <c r="H251" i="9"/>
  <c r="F251" i="9"/>
  <c r="H250" i="9"/>
  <c r="F250" i="9"/>
  <c r="H249" i="9"/>
  <c r="F249" i="9" s="1"/>
  <c r="H248" i="9"/>
  <c r="F248" i="9"/>
  <c r="H247" i="9"/>
  <c r="F247" i="9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 s="1"/>
  <c r="H238" i="9"/>
  <c r="F238" i="9"/>
  <c r="H237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6" i="11"/>
  <c r="F7" i="1" l="1"/>
  <c r="F9" i="1"/>
  <c r="F10" i="1"/>
  <c r="F115" i="1"/>
  <c r="F11" i="1"/>
  <c r="F108" i="1"/>
  <c r="F6" i="1"/>
  <c r="F104" i="1"/>
  <c r="F105" i="1"/>
  <c r="F36" i="1"/>
  <c r="F61" i="1"/>
  <c r="F8" i="1"/>
  <c r="F113" i="1"/>
</calcChain>
</file>

<file path=xl/sharedStrings.xml><?xml version="1.0" encoding="utf-8"?>
<sst xmlns="http://schemas.openxmlformats.org/spreadsheetml/2006/main" count="913" uniqueCount="155">
  <si>
    <t>NEON</t>
  </si>
  <si>
    <t>Na</t>
  </si>
  <si>
    <t>MW</t>
  </si>
  <si>
    <t>Bold Temp is Triple Point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</si>
  <si>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</si>
  <si>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</si>
  <si>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</si>
  <si>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</si>
  <si>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</si>
  <si>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</si>
  <si>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</si>
  <si>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</si>
  <si>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</si>
  <si>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</si>
  <si>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</si>
  <si>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</si>
  <si>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</si>
  <si>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</si>
  <si>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</si>
  <si>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</si>
  <si>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</si>
  <si>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Notes</t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</si>
  <si>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</si>
  <si>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</si>
  <si>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</si>
  <si>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</si>
  <si>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</si>
  <si>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Pa</t>
  </si>
  <si>
    <t>kbar</t>
  </si>
  <si>
    <t>bar</t>
  </si>
  <si>
    <t>atm</t>
  </si>
  <si>
    <t>Find Link - From Bolz</t>
  </si>
  <si>
    <t>J. de Smedt, V. H. Keesom, and H. H. Mooy, Commu11. Phys. Lab. Univ. Leiden 203e: 1930</t>
  </si>
  <si>
    <t>de Smedt, Keesom</t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</si>
  <si>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n</t>
    </r>
  </si>
  <si>
    <t>Found in Rare Gas Solids</t>
  </si>
  <si>
    <t>Fugate</t>
  </si>
  <si>
    <t>https://doi.org/10.1103/PhysRev.111.1470</t>
  </si>
  <si>
    <t>Henshaw</t>
  </si>
  <si>
    <t>V. S. Kogan, B. G. Lazarev, and R. F. Bulatova, Soviet Physics JETP 13: 19, 1961; Ongmal 40: 29-31, 1961.</t>
  </si>
  <si>
    <t>Kogan, Lazarev</t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</si>
  <si>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20</t>
    </r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</si>
  <si>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22</t>
    </r>
  </si>
  <si>
    <t>Find article in folder</t>
  </si>
  <si>
    <t>MEASUREMENT OF THE LATTICE CONSTANTS OF NEON ISOTOPES IN THE TEMPERATURE RANGE 4- 24°K L. H. Bolz and F. A. Mauer</t>
  </si>
  <si>
    <t>Bolz, Mauer</t>
  </si>
  <si>
    <t>Find pdf in folder</t>
  </si>
  <si>
    <t>https://doi.org/10.1515/zpch-1940-4602</t>
  </si>
  <si>
    <t>Clusius</t>
  </si>
  <si>
    <t>https://doi.org/10.1103/PhysRev.162.767</t>
  </si>
  <si>
    <t>Batchelder</t>
  </si>
  <si>
    <t xml:space="preserve">See out of these two which to use </t>
  </si>
  <si>
    <t>https://www.proquest.com/dissertations-theses/isotopic-effects-lattice-constant-thermal/docview/302118393/se-2?accountid=14681</t>
  </si>
  <si>
    <t>They both outline results for N22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</si>
  <si>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</si>
  <si>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</si>
  <si>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From 1967 Batchelder</t>
  </si>
  <si>
    <t>Rare gas solids</t>
  </si>
  <si>
    <t>Crawford</t>
  </si>
  <si>
    <t>Calc from paper data and Batchelder 1967</t>
  </si>
  <si>
    <t xml:space="preserve">https://doi.org/10.1007/BF00116138 </t>
  </si>
  <si>
    <t>Holste</t>
  </si>
  <si>
    <t xml:space="preserve">https://doi.org/10.1007/BF00654913 </t>
  </si>
  <si>
    <t xml:space="preserve">Anderson </t>
  </si>
  <si>
    <t>https://doi.org/10.1103/PhysRevB.45.9680</t>
  </si>
  <si>
    <t>Peek</t>
  </si>
  <si>
    <t>Liquid? --&gt;</t>
  </si>
  <si>
    <t>Skalyo</t>
  </si>
  <si>
    <t xml:space="preserve">Timms </t>
  </si>
  <si>
    <t>Barrett</t>
  </si>
  <si>
    <t>Leake</t>
  </si>
  <si>
    <t>Bostanjoglo</t>
  </si>
  <si>
    <t>Goringe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</si>
  <si>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</si>
  <si>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</si>
  <si>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</si>
  <si>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</si>
  <si>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</si>
  <si>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</si>
  <si>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Thermal expansion of solid neon from 1 to 15 K</t>
  </si>
  <si>
    <t>Korpiun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</si>
  <si>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</si>
  <si>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</si>
  <si>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</si>
  <si>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</si>
  <si>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</si>
  <si>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</si>
  <si>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</si>
  <si>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</si>
  <si>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</si>
  <si>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</si>
  <si>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</si>
  <si>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Balzer</t>
  </si>
  <si>
    <t>Schoknecht</t>
  </si>
  <si>
    <t>Anderson</t>
  </si>
  <si>
    <t>Rand</t>
  </si>
  <si>
    <t>McLaren</t>
  </si>
  <si>
    <t>Schlosser</t>
  </si>
  <si>
    <t>Gewurtz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</si>
  <si>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</si>
  <si>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</si>
  <si>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</si>
  <si>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</si>
  <si>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v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</si>
  <si>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</si>
  <si>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</si>
  <si>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</si>
  <si>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Fenichel</t>
  </si>
  <si>
    <t xml:space="preserve">* In neon it varies more with atomic weight and isotopes with results </t>
  </si>
  <si>
    <t>torr</t>
  </si>
  <si>
    <t>mmHg</t>
  </si>
  <si>
    <t>cmHg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</si>
  <si>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</si>
  <si>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</si>
  <si>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t>10.1016/j.jct.2017.11.004</t>
  </si>
  <si>
    <t>Shakeel</t>
  </si>
  <si>
    <t>(In supplementary)</t>
  </si>
  <si>
    <t xml:space="preserve">https://doi.org/10.1063/1.1731934 </t>
  </si>
  <si>
    <t>Bigeleisen</t>
  </si>
  <si>
    <t>Bigeleisen - Has vap pressure have triple point</t>
  </si>
  <si>
    <t>https://doi.org/10.1016/j.jct.2008.07.023</t>
  </si>
  <si>
    <t>pdf in files</t>
  </si>
  <si>
    <t>The Vapour Pressures of Solid and Liquid Neon Crommelin, C. A., and Gibson, R. O</t>
  </si>
  <si>
    <t>Crommelin</t>
  </si>
  <si>
    <t>Keesom</t>
  </si>
  <si>
    <t>Nouvelles déterminations des tensions de vapeur des isotopes du néon</t>
  </si>
  <si>
    <t>Roth</t>
  </si>
  <si>
    <t>Last 4 points paper says are past triple point</t>
  </si>
  <si>
    <t>Rare Gas Solids</t>
  </si>
  <si>
    <r>
      <t>DOI</t>
    </r>
    <r>
      <rPr>
        <sz val="11"/>
        <color rgb="FF333333"/>
        <rFont val="Segoe UI"/>
        <family val="2"/>
      </rPr>
      <t> 10.1088/0026-1394/6/1/007</t>
    </r>
  </si>
  <si>
    <t>Furukawa</t>
  </si>
  <si>
    <t>https://doi.org/10.1016/0011-2275(62)90056-5</t>
  </si>
  <si>
    <t>Grilly</t>
  </si>
  <si>
    <t>A</t>
  </si>
  <si>
    <t>B</t>
  </si>
  <si>
    <t>Reliability?</t>
  </si>
  <si>
    <t>https://doi.org/10.1023/A:1022215131570</t>
  </si>
  <si>
    <t>White</t>
  </si>
  <si>
    <t xml:space="preserve">https://www.proquest.com/dissertations-theses/elastic-properties-annealing-vapor-pressure-neon/docview/304803257/se-2?accountid=14681 </t>
  </si>
  <si>
    <t>Metcalf</t>
  </si>
  <si>
    <r>
      <t>DOI</t>
    </r>
    <r>
      <rPr>
        <sz val="11"/>
        <color rgb="FF333333"/>
        <rFont val="Segoe UI"/>
        <family val="2"/>
      </rPr>
      <t> 10.1088/0026-1394/14/1/002</t>
    </r>
  </si>
  <si>
    <t>Ancsin</t>
  </si>
  <si>
    <t>C</t>
  </si>
  <si>
    <t>Stull</t>
  </si>
  <si>
    <t>Vos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</si>
  <si>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</si>
  <si>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</si>
  <si>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</si>
  <si>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</si>
  <si>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cal/mol</t>
  </si>
  <si>
    <t>cal/gmol</t>
  </si>
  <si>
    <t>shakeel</t>
  </si>
  <si>
    <t>J/g</t>
  </si>
  <si>
    <t>kg cm/gm</t>
  </si>
  <si>
    <t>Pollack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</si>
</sst>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E+00"/>
  </numFmts>
  <fonts count="28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E2E2E"/>
      <name val="Aptos Narrow"/>
      <family val="2"/>
      <scheme val="minor"/>
    </font>
    <font>
      <sz val="11"/>
      <color rgb="FF2E2E2E"/>
      <name val="Arial"/>
      <family val="2"/>
    </font>
    <font>
      <sz val="11"/>
      <color rgb="FF212529"/>
      <name val="Aptos Narrow"/>
      <family val="2"/>
      <scheme val="minor"/>
    </font>
    <font>
      <sz val="11"/>
      <color rgb="FF333333"/>
      <name val="Segoe UI"/>
      <family val="2"/>
    </font>
    <font>
      <b/>
      <vertAlign val="subscript"/>
      <sz val="11"/>
      <color theme="1"/>
      <name val="Calibri"/>
      <family val="2"/>
    </font>
    <font>
      <i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0" fontId="20" fillId="5" borderId="2" xfId="0" applyFont="1" applyFill="1" applyBorder="1" applyAlignment="1">
      <alignment horizontal="right"/>
    </xf>
    <xf numFmtId="0" fontId="20" fillId="5" borderId="0" xfId="0" applyFont="1" applyFill="1"/>
    <xf numFmtId="0" fontId="21" fillId="0" borderId="0" xfId="1" applyAlignment="1"/>
    <xf numFmtId="0" fontId="20" fillId="6" borderId="2" xfId="0" applyFont="1" applyFill="1" applyBorder="1" applyAlignment="1">
      <alignment horizontal="right"/>
    </xf>
    <xf numFmtId="0" fontId="20" fillId="6" borderId="0" xfId="0" applyFont="1" applyFill="1"/>
    <xf numFmtId="4" fontId="20" fillId="5" borderId="2" xfId="0" applyNumberFormat="1" applyFont="1" applyFill="1" applyBorder="1" applyAlignment="1">
      <alignment horizontal="right"/>
    </xf>
    <xf numFmtId="4" fontId="20" fillId="6" borderId="2" xfId="0" applyNumberFormat="1" applyFont="1" applyFill="1" applyBorder="1" applyAlignment="1">
      <alignment horizontal="right"/>
    </xf>
    <xf numFmtId="0" fontId="21" fillId="0" borderId="0" xfId="1"/>
    <xf numFmtId="164" fontId="0" fillId="0" borderId="0" xfId="0" applyNumberFormat="1" applyAlignment="1">
      <alignment horizontal="left" vertical="center"/>
    </xf>
    <xf numFmtId="0" fontId="20" fillId="5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left" vertical="top" readingOrder="1"/>
    </xf>
    <xf numFmtId="0" fontId="25" fillId="0" borderId="0" xfId="0" applyFont="1"/>
    <xf numFmtId="0" fontId="21" fillId="0" borderId="0" xfId="1" applyAlignment="1">
      <alignment horizontal="left" vertical="center" indent="1"/>
    </xf>
    <xf numFmtId="0" fontId="17" fillId="0" borderId="0" xfId="0" applyFont="1" applyAlignment="1">
      <alignment horizontal="center" vertical="center"/>
    </xf>
    <xf numFmtId="0" fontId="20" fillId="6" borderId="0" xfId="0" applyFont="1" applyFill="1" applyAlignment="1">
      <alignment horizontal="right"/>
    </xf>
    <xf numFmtId="0" fontId="20" fillId="6" borderId="2" xfId="0" applyFont="1" applyFill="1" applyBorder="1"/>
    <xf numFmtId="0" fontId="16" fillId="2" borderId="0" xfId="0" applyFont="1" applyFill="1"/>
    <xf numFmtId="164" fontId="1" fillId="3" borderId="1" xfId="0" applyNumberFormat="1" applyFont="1" applyFill="1" applyBorder="1" applyAlignment="1">
      <alignment vertical="center"/>
    </xf>
    <xf numFmtId="0" fontId="17" fillId="3" borderId="1" xfId="0" applyFont="1" applyFill="1" applyBorder="1"/>
    <xf numFmtId="0" fontId="17" fillId="0" borderId="0" xfId="0" applyFont="1"/>
    <xf numFmtId="0" fontId="0" fillId="7" borderId="0" xfId="0" applyFill="1"/>
    <xf numFmtId="0" fontId="18" fillId="7" borderId="0" xfId="0" applyFont="1" applyFill="1"/>
    <xf numFmtId="0" fontId="17" fillId="0" borderId="3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7" fillId="0" borderId="0" xfId="0" applyFont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18" fillId="8" borderId="0" xfId="0" applyFont="1" applyFill="1"/>
    <xf numFmtId="0" fontId="0" fillId="0" borderId="0" xfId="0" applyFill="1"/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 Coefficient'!$E$7:$E$102</c:f>
              <c:numCache>
                <c:formatCode>General</c:formatCode>
                <c:ptCount val="96"/>
                <c:pt idx="0">
                  <c:v>3.7496</c:v>
                </c:pt>
                <c:pt idx="1">
                  <c:v>4.2497999999999996</c:v>
                </c:pt>
                <c:pt idx="2">
                  <c:v>5</c:v>
                </c:pt>
                <c:pt idx="3">
                  <c:v>6.0004</c:v>
                </c:pt>
                <c:pt idx="4">
                  <c:v>7.0011000000000001</c:v>
                </c:pt>
                <c:pt idx="5">
                  <c:v>8.0000999999999998</c:v>
                </c:pt>
                <c:pt idx="6">
                  <c:v>6.9999000000000002</c:v>
                </c:pt>
                <c:pt idx="7">
                  <c:v>8.0000999999999998</c:v>
                </c:pt>
                <c:pt idx="8">
                  <c:v>9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3.7480000000000002</c:v>
                </c:pt>
                <c:pt idx="13">
                  <c:v>4.4980000000000002</c:v>
                </c:pt>
                <c:pt idx="14">
                  <c:v>7.9997999999999996</c:v>
                </c:pt>
                <c:pt idx="15">
                  <c:v>9.9999000000000002</c:v>
                </c:pt>
                <c:pt idx="16">
                  <c:v>10.9999</c:v>
                </c:pt>
                <c:pt idx="17">
                  <c:v>11.9999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11.9999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6.0000999999999998</c:v>
                </c:pt>
                <c:pt idx="26">
                  <c:v>6.5</c:v>
                </c:pt>
                <c:pt idx="27">
                  <c:v>7.0049999999999999</c:v>
                </c:pt>
                <c:pt idx="28">
                  <c:v>7.5049999999999999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  <c:pt idx="51">
                  <c:v>0.5</c:v>
                </c:pt>
                <c:pt idx="52">
                  <c:v>1</c:v>
                </c:pt>
                <c:pt idx="53">
                  <c:v>1.5</c:v>
                </c:pt>
                <c:pt idx="54">
                  <c:v>2</c:v>
                </c:pt>
                <c:pt idx="55">
                  <c:v>2.5</c:v>
                </c:pt>
                <c:pt idx="56">
                  <c:v>3</c:v>
                </c:pt>
                <c:pt idx="57">
                  <c:v>3.5</c:v>
                </c:pt>
                <c:pt idx="58">
                  <c:v>4</c:v>
                </c:pt>
                <c:pt idx="59">
                  <c:v>4.5</c:v>
                </c:pt>
                <c:pt idx="60">
                  <c:v>5</c:v>
                </c:pt>
                <c:pt idx="61">
                  <c:v>5.5</c:v>
                </c:pt>
                <c:pt idx="62">
                  <c:v>6</c:v>
                </c:pt>
                <c:pt idx="63">
                  <c:v>6.5</c:v>
                </c:pt>
                <c:pt idx="64">
                  <c:v>7</c:v>
                </c:pt>
                <c:pt idx="65">
                  <c:v>7.5</c:v>
                </c:pt>
                <c:pt idx="66">
                  <c:v>8</c:v>
                </c:pt>
                <c:pt idx="67">
                  <c:v>8.5</c:v>
                </c:pt>
                <c:pt idx="68">
                  <c:v>9</c:v>
                </c:pt>
                <c:pt idx="69">
                  <c:v>9.5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</c:numCache>
            </c:numRef>
          </c:xVal>
          <c:yVal>
            <c:numRef>
              <c:f>'Thermal Expansion Coefficient'!$F$7:$F$102</c:f>
              <c:numCache>
                <c:formatCode>General</c:formatCode>
                <c:ptCount val="96"/>
                <c:pt idx="0">
                  <c:v>1.6760000000000002E-5</c:v>
                </c:pt>
                <c:pt idx="1">
                  <c:v>2.5550000000000004E-5</c:v>
                </c:pt>
                <c:pt idx="2">
                  <c:v>4.4550000000000005E-5</c:v>
                </c:pt>
                <c:pt idx="3">
                  <c:v>8.1769999999999998E-5</c:v>
                </c:pt>
                <c:pt idx="4">
                  <c:v>1.3250000000000002E-4</c:v>
                </c:pt>
                <c:pt idx="5">
                  <c:v>1.972E-4</c:v>
                </c:pt>
                <c:pt idx="6">
                  <c:v>1.3230000000000002E-4</c:v>
                </c:pt>
                <c:pt idx="7">
                  <c:v>1.952E-4</c:v>
                </c:pt>
                <c:pt idx="8">
                  <c:v>1.972E-4</c:v>
                </c:pt>
                <c:pt idx="9">
                  <c:v>4.3240000000000004E-6</c:v>
                </c:pt>
                <c:pt idx="10">
                  <c:v>7.731000000000001E-6</c:v>
                </c:pt>
                <c:pt idx="11">
                  <c:v>1.279E-5</c:v>
                </c:pt>
                <c:pt idx="12">
                  <c:v>1.6080000000000002E-5</c:v>
                </c:pt>
                <c:pt idx="13">
                  <c:v>2.9860000000000005E-5</c:v>
                </c:pt>
                <c:pt idx="14">
                  <c:v>1.9050000000000002E-4</c:v>
                </c:pt>
                <c:pt idx="15">
                  <c:v>3.4250000000000003E-4</c:v>
                </c:pt>
                <c:pt idx="16">
                  <c:v>4.2810000000000005E-4</c:v>
                </c:pt>
                <c:pt idx="17">
                  <c:v>5.1940000000000005E-4</c:v>
                </c:pt>
                <c:pt idx="18">
                  <c:v>6.1180000000000002E-4</c:v>
                </c:pt>
                <c:pt idx="19">
                  <c:v>7.0500000000000001E-4</c:v>
                </c:pt>
                <c:pt idx="20">
                  <c:v>6.1160000000000001E-4</c:v>
                </c:pt>
                <c:pt idx="21">
                  <c:v>5.1869999999999998E-4</c:v>
                </c:pt>
                <c:pt idx="22">
                  <c:v>3.0200000000000002E-5</c:v>
                </c:pt>
                <c:pt idx="23">
                  <c:v>4.3239999999999999E-5</c:v>
                </c:pt>
                <c:pt idx="24">
                  <c:v>5.9760000000000004E-5</c:v>
                </c:pt>
                <c:pt idx="25">
                  <c:v>7.9710000000000008E-5</c:v>
                </c:pt>
                <c:pt idx="26">
                  <c:v>1.0280000000000001E-4</c:v>
                </c:pt>
                <c:pt idx="27">
                  <c:v>1.2980000000000001E-4</c:v>
                </c:pt>
                <c:pt idx="28">
                  <c:v>1.594E-4</c:v>
                </c:pt>
                <c:pt idx="29">
                  <c:v>1.9140000000000002E-4</c:v>
                </c:pt>
                <c:pt idx="30">
                  <c:v>1.8E-5</c:v>
                </c:pt>
                <c:pt idx="31">
                  <c:v>6.0000000000000002E-5</c:v>
                </c:pt>
                <c:pt idx="32">
                  <c:v>1.3799999999999999E-4</c:v>
                </c:pt>
                <c:pt idx="33">
                  <c:v>2.4600000000000002E-4</c:v>
                </c:pt>
                <c:pt idx="34">
                  <c:v>3.9300000000000001E-4</c:v>
                </c:pt>
                <c:pt idx="35">
                  <c:v>5.7300000000000005E-4</c:v>
                </c:pt>
                <c:pt idx="36">
                  <c:v>7.8600000000000002E-4</c:v>
                </c:pt>
                <c:pt idx="37">
                  <c:v>1.0200000000000001E-3</c:v>
                </c:pt>
                <c:pt idx="38">
                  <c:v>1.2700000000000001E-3</c:v>
                </c:pt>
                <c:pt idx="39">
                  <c:v>1.5399999999999999E-3</c:v>
                </c:pt>
                <c:pt idx="40">
                  <c:v>1.82E-3</c:v>
                </c:pt>
                <c:pt idx="41">
                  <c:v>2.1099999999999999E-3</c:v>
                </c:pt>
                <c:pt idx="42">
                  <c:v>2.4099999999999998E-3</c:v>
                </c:pt>
                <c:pt idx="43">
                  <c:v>2.7000000000000001E-3</c:v>
                </c:pt>
                <c:pt idx="44">
                  <c:v>3.0000000000000001E-3</c:v>
                </c:pt>
                <c:pt idx="45">
                  <c:v>3.31E-3</c:v>
                </c:pt>
                <c:pt idx="46">
                  <c:v>3.65E-3</c:v>
                </c:pt>
                <c:pt idx="47">
                  <c:v>4.0099999999999997E-3</c:v>
                </c:pt>
                <c:pt idx="48">
                  <c:v>4.3899999999999998E-3</c:v>
                </c:pt>
                <c:pt idx="49">
                  <c:v>4.7600000000000003E-3</c:v>
                </c:pt>
                <c:pt idx="50">
                  <c:v>5.1500000000000001E-3</c:v>
                </c:pt>
                <c:pt idx="51">
                  <c:v>1.0050000000000001E-7</c:v>
                </c:pt>
                <c:pt idx="52">
                  <c:v>8.0689999999999995E-7</c:v>
                </c:pt>
                <c:pt idx="53">
                  <c:v>2.734E-6</c:v>
                </c:pt>
                <c:pt idx="54">
                  <c:v>6.5369999999999994E-6</c:v>
                </c:pt>
                <c:pt idx="55">
                  <c:v>1.3019999999999999E-5</c:v>
                </c:pt>
                <c:pt idx="56">
                  <c:v>2.319E-5</c:v>
                </c:pt>
                <c:pt idx="57">
                  <c:v>3.8349999999999997E-5</c:v>
                </c:pt>
                <c:pt idx="58">
                  <c:v>5.9969999999999997E-5</c:v>
                </c:pt>
                <c:pt idx="59">
                  <c:v>8.9549999999999995E-5</c:v>
                </c:pt>
                <c:pt idx="60">
                  <c:v>1.283E-4</c:v>
                </c:pt>
                <c:pt idx="61">
                  <c:v>1.773E-4</c:v>
                </c:pt>
                <c:pt idx="62">
                  <c:v>2.364E-4</c:v>
                </c:pt>
                <c:pt idx="63">
                  <c:v>3.0539999999999994E-4</c:v>
                </c:pt>
                <c:pt idx="64">
                  <c:v>3.838E-4</c:v>
                </c:pt>
                <c:pt idx="65">
                  <c:v>4.7110000000000001E-4</c:v>
                </c:pt>
                <c:pt idx="66">
                  <c:v>5.6700000000000001E-4</c:v>
                </c:pt>
                <c:pt idx="67">
                  <c:v>6.7099999999999994E-4</c:v>
                </c:pt>
                <c:pt idx="68">
                  <c:v>7.8239999999999994E-4</c:v>
                </c:pt>
                <c:pt idx="69">
                  <c:v>8.992999999999999E-4</c:v>
                </c:pt>
                <c:pt idx="70">
                  <c:v>1.0199999999999999E-3</c:v>
                </c:pt>
                <c:pt idx="71">
                  <c:v>1.2689999999999999E-3</c:v>
                </c:pt>
                <c:pt idx="72">
                  <c:v>1.542E-3</c:v>
                </c:pt>
                <c:pt idx="73">
                  <c:v>1.8169999999999998E-3</c:v>
                </c:pt>
                <c:pt idx="74">
                  <c:v>2.1080000000000001E-3</c:v>
                </c:pt>
                <c:pt idx="75">
                  <c:v>1.7999999999999999E-6</c:v>
                </c:pt>
                <c:pt idx="76">
                  <c:v>6.0000000000000002E-5</c:v>
                </c:pt>
                <c:pt idx="77">
                  <c:v>1.3799999999999999E-4</c:v>
                </c:pt>
                <c:pt idx="78">
                  <c:v>2.4600000000000002E-4</c:v>
                </c:pt>
                <c:pt idx="79">
                  <c:v>3.9300000000000001E-4</c:v>
                </c:pt>
                <c:pt idx="80">
                  <c:v>5.7300000000000005E-4</c:v>
                </c:pt>
                <c:pt idx="81">
                  <c:v>7.8600000000000002E-4</c:v>
                </c:pt>
                <c:pt idx="82">
                  <c:v>1.0170000000000001E-3</c:v>
                </c:pt>
                <c:pt idx="83">
                  <c:v>1.2689999999999999E-3</c:v>
                </c:pt>
                <c:pt idx="84">
                  <c:v>1.5390000000000002E-3</c:v>
                </c:pt>
                <c:pt idx="85">
                  <c:v>1.818E-3</c:v>
                </c:pt>
                <c:pt idx="86">
                  <c:v>2.1090000000000002E-3</c:v>
                </c:pt>
                <c:pt idx="87">
                  <c:v>2.4090000000000001E-3</c:v>
                </c:pt>
                <c:pt idx="88">
                  <c:v>2.7000000000000001E-3</c:v>
                </c:pt>
                <c:pt idx="89">
                  <c:v>2.9970000000000001E-3</c:v>
                </c:pt>
                <c:pt idx="90">
                  <c:v>3.3119999999999998E-3</c:v>
                </c:pt>
                <c:pt idx="91">
                  <c:v>3.6540000000000001E-3</c:v>
                </c:pt>
                <c:pt idx="92">
                  <c:v>4.0109999999999998E-3</c:v>
                </c:pt>
                <c:pt idx="93">
                  <c:v>4.3860000000000001E-3</c:v>
                </c:pt>
                <c:pt idx="94">
                  <c:v>4.764E-3</c:v>
                </c:pt>
                <c:pt idx="95">
                  <c:v>5.1540000000000006E-3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559-A2A2-BA546D30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77423"/>
        <c:axId val="2065477903"/>
      </c:scatterChart>
      <c:valAx>
        <c:axId val="206547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77903"/>
        <c:crosses val="autoZero"/>
        <c:crossBetween val="midCat"/>
      </c:valAx>
      <c:valAx>
        <c:axId val="20654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7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('Thermal Expansion Coefficient'!$E$7:$E$36,'Thermal Expansion Coefficient'!$E$58:$E$81)</c:f>
              <c:numCache>
                <c:formatCode>General</c:formatCode>
                <c:ptCount val="54"/>
                <c:pt idx="0">
                  <c:v>3.7496</c:v>
                </c:pt>
                <c:pt idx="1">
                  <c:v>4.2497999999999996</c:v>
                </c:pt>
                <c:pt idx="2">
                  <c:v>5</c:v>
                </c:pt>
                <c:pt idx="3">
                  <c:v>6.0004</c:v>
                </c:pt>
                <c:pt idx="4">
                  <c:v>7.0011000000000001</c:v>
                </c:pt>
                <c:pt idx="5">
                  <c:v>8.0000999999999998</c:v>
                </c:pt>
                <c:pt idx="6">
                  <c:v>6.9999000000000002</c:v>
                </c:pt>
                <c:pt idx="7">
                  <c:v>8.0000999999999998</c:v>
                </c:pt>
                <c:pt idx="8">
                  <c:v>9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3.7480000000000002</c:v>
                </c:pt>
                <c:pt idx="13">
                  <c:v>4.4980000000000002</c:v>
                </c:pt>
                <c:pt idx="14">
                  <c:v>7.9997999999999996</c:v>
                </c:pt>
                <c:pt idx="15">
                  <c:v>9.9999000000000002</c:v>
                </c:pt>
                <c:pt idx="16">
                  <c:v>10.9999</c:v>
                </c:pt>
                <c:pt idx="17">
                  <c:v>11.9999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11.9999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6.0000999999999998</c:v>
                </c:pt>
                <c:pt idx="26">
                  <c:v>6.5</c:v>
                </c:pt>
                <c:pt idx="27">
                  <c:v>7.0049999999999999</c:v>
                </c:pt>
                <c:pt idx="28">
                  <c:v>7.5049999999999999</c:v>
                </c:pt>
                <c:pt idx="29">
                  <c:v>8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</c:numCache>
            </c:numRef>
          </c:xVal>
          <c:yVal>
            <c:numRef>
              <c:f>('Thermal Expansion Coefficient'!$F$7:$F$36,'Thermal Expansion Coefficient'!$F$58:$F$81)</c:f>
              <c:numCache>
                <c:formatCode>General</c:formatCode>
                <c:ptCount val="54"/>
                <c:pt idx="0">
                  <c:v>1.6760000000000002E-5</c:v>
                </c:pt>
                <c:pt idx="1">
                  <c:v>2.5550000000000004E-5</c:v>
                </c:pt>
                <c:pt idx="2">
                  <c:v>4.4550000000000005E-5</c:v>
                </c:pt>
                <c:pt idx="3">
                  <c:v>8.1769999999999998E-5</c:v>
                </c:pt>
                <c:pt idx="4">
                  <c:v>1.3250000000000002E-4</c:v>
                </c:pt>
                <c:pt idx="5">
                  <c:v>1.972E-4</c:v>
                </c:pt>
                <c:pt idx="6">
                  <c:v>1.3230000000000002E-4</c:v>
                </c:pt>
                <c:pt idx="7">
                  <c:v>1.952E-4</c:v>
                </c:pt>
                <c:pt idx="8">
                  <c:v>1.972E-4</c:v>
                </c:pt>
                <c:pt idx="9">
                  <c:v>4.3240000000000004E-6</c:v>
                </c:pt>
                <c:pt idx="10">
                  <c:v>7.731000000000001E-6</c:v>
                </c:pt>
                <c:pt idx="11">
                  <c:v>1.279E-5</c:v>
                </c:pt>
                <c:pt idx="12">
                  <c:v>1.6080000000000002E-5</c:v>
                </c:pt>
                <c:pt idx="13">
                  <c:v>2.9860000000000005E-5</c:v>
                </c:pt>
                <c:pt idx="14">
                  <c:v>1.9050000000000002E-4</c:v>
                </c:pt>
                <c:pt idx="15">
                  <c:v>3.4250000000000003E-4</c:v>
                </c:pt>
                <c:pt idx="16">
                  <c:v>4.2810000000000005E-4</c:v>
                </c:pt>
                <c:pt idx="17">
                  <c:v>5.1940000000000005E-4</c:v>
                </c:pt>
                <c:pt idx="18">
                  <c:v>6.1180000000000002E-4</c:v>
                </c:pt>
                <c:pt idx="19">
                  <c:v>7.0500000000000001E-4</c:v>
                </c:pt>
                <c:pt idx="20">
                  <c:v>6.1160000000000001E-4</c:v>
                </c:pt>
                <c:pt idx="21">
                  <c:v>5.1869999999999998E-4</c:v>
                </c:pt>
                <c:pt idx="22">
                  <c:v>3.0200000000000002E-5</c:v>
                </c:pt>
                <c:pt idx="23">
                  <c:v>4.3239999999999999E-5</c:v>
                </c:pt>
                <c:pt idx="24">
                  <c:v>5.9760000000000004E-5</c:v>
                </c:pt>
                <c:pt idx="25">
                  <c:v>7.9710000000000008E-5</c:v>
                </c:pt>
                <c:pt idx="26">
                  <c:v>1.0280000000000001E-4</c:v>
                </c:pt>
                <c:pt idx="27">
                  <c:v>1.2980000000000001E-4</c:v>
                </c:pt>
                <c:pt idx="28">
                  <c:v>1.594E-4</c:v>
                </c:pt>
                <c:pt idx="29">
                  <c:v>1.9140000000000002E-4</c:v>
                </c:pt>
                <c:pt idx="30">
                  <c:v>1.0050000000000001E-7</c:v>
                </c:pt>
                <c:pt idx="31">
                  <c:v>8.0689999999999995E-7</c:v>
                </c:pt>
                <c:pt idx="32">
                  <c:v>2.734E-6</c:v>
                </c:pt>
                <c:pt idx="33">
                  <c:v>6.5369999999999994E-6</c:v>
                </c:pt>
                <c:pt idx="34">
                  <c:v>1.3019999999999999E-5</c:v>
                </c:pt>
                <c:pt idx="35">
                  <c:v>2.319E-5</c:v>
                </c:pt>
                <c:pt idx="36">
                  <c:v>3.8349999999999997E-5</c:v>
                </c:pt>
                <c:pt idx="37">
                  <c:v>5.9969999999999997E-5</c:v>
                </c:pt>
                <c:pt idx="38">
                  <c:v>8.9549999999999995E-5</c:v>
                </c:pt>
                <c:pt idx="39">
                  <c:v>1.283E-4</c:v>
                </c:pt>
                <c:pt idx="40">
                  <c:v>1.773E-4</c:v>
                </c:pt>
                <c:pt idx="41">
                  <c:v>2.364E-4</c:v>
                </c:pt>
                <c:pt idx="42">
                  <c:v>3.0539999999999994E-4</c:v>
                </c:pt>
                <c:pt idx="43">
                  <c:v>3.838E-4</c:v>
                </c:pt>
                <c:pt idx="44">
                  <c:v>4.7110000000000001E-4</c:v>
                </c:pt>
                <c:pt idx="45">
                  <c:v>5.6700000000000001E-4</c:v>
                </c:pt>
                <c:pt idx="46">
                  <c:v>6.7099999999999994E-4</c:v>
                </c:pt>
                <c:pt idx="47">
                  <c:v>7.8239999999999994E-4</c:v>
                </c:pt>
                <c:pt idx="48">
                  <c:v>8.992999999999999E-4</c:v>
                </c:pt>
                <c:pt idx="49">
                  <c:v>1.0199999999999999E-3</c:v>
                </c:pt>
                <c:pt idx="50">
                  <c:v>1.2689999999999999E-3</c:v>
                </c:pt>
                <c:pt idx="51">
                  <c:v>1.542E-3</c:v>
                </c:pt>
                <c:pt idx="52">
                  <c:v>1.8169999999999998E-3</c:v>
                </c:pt>
                <c:pt idx="53">
                  <c:v>2.1080000000000001E-3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8-46A0-AB79-01F9D595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30847"/>
        <c:axId val="1922929407"/>
      </c:scatterChart>
      <c:valAx>
        <c:axId val="192293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9407"/>
        <c:crosses val="autoZero"/>
        <c:crossBetween val="midCat"/>
      </c:valAx>
      <c:valAx>
        <c:axId val="19229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937313</xdr:colOff>
      <xdr:row>100</xdr:row>
      <xdr:rowOff>70953</xdr:rowOff>
    </xdr:from>
    <xdr:to>
      <xdr:col>22</xdr:col>
      <xdr:colOff>193260</xdr:colOff>
      <xdr:row>133</xdr:row>
      <xdr:rowOff>151847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5ABCC-2E79-2DCA-7478-AEED2A3F1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937313</xdr:colOff>
      <xdr:row>58</xdr:row>
      <xdr:rowOff>70953</xdr:rowOff>
    </xdr:from>
    <xdr:to>
      <xdr:col>23</xdr:col>
      <xdr:colOff>289890</xdr:colOff>
      <xdr:row>88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A7C12-191B-5545-B3CE-94FDEB88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446314</xdr:colOff>
      <xdr:row>266</xdr:row>
      <xdr:rowOff>149678</xdr:rowOff>
    </xdr:from>
    <xdr:to>
      <xdr:col>9</xdr:col>
      <xdr:colOff>1973035</xdr:colOff>
      <xdr:row>275</xdr:row>
      <xdr:rowOff>123661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F72617-80E0-4054-9F2D-D1D898AD3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5421" y="51271714"/>
          <a:ext cx="2057400" cy="1702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3/PhysRev.111.1470" TargetMode="External"/><Relationship Id="rId7" Type="http://schemas.openxmlformats.org/officeDocument/2006/relationships/hyperlink" Target="https://www.proquest.com/dissertations-theses/isotopic-effects-lattice-constant-thermal/docview/302118393/se-2?accountid=14681" TargetMode="External"/><Relationship Id="rId2" Type="http://schemas.openxmlformats.org/officeDocument/2006/relationships/hyperlink" Target="https://doi.org/10.1103/PhysRev.162.767" TargetMode="External"/><Relationship Id="rId1" Type="http://schemas.openxmlformats.org/officeDocument/2006/relationships/hyperlink" Target="https://doi.org/10.1515/zpch-1940-4602" TargetMode="External"/><Relationship Id="rId6" Type="http://schemas.openxmlformats.org/officeDocument/2006/relationships/hyperlink" Target="https://doi.org/10.1103/PhysRevB.45.9680" TargetMode="External"/><Relationship Id="rId5" Type="http://schemas.openxmlformats.org/officeDocument/2006/relationships/hyperlink" Target="https://doi.org/10.1007/BF00654913" TargetMode="External"/><Relationship Id="rId4" Type="http://schemas.openxmlformats.org/officeDocument/2006/relationships/hyperlink" Target="https://doi.org/10.1007/BF0011613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.lib.iastate.edu/entities/publication/c28f59dc-7b3c-4c55-81af-b4ccfedc3453?utm_source=chatgpt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t.2017.11.004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doi.org/10.1016/j.jct.2008.07.023" TargetMode="External"/><Relationship Id="rId1" Type="http://schemas.openxmlformats.org/officeDocument/2006/relationships/hyperlink" Target="https://doi.org/10.1063/1.1731934" TargetMode="External"/><Relationship Id="rId6" Type="http://schemas.openxmlformats.org/officeDocument/2006/relationships/hyperlink" Target="https://doi.org/10.1023/A:1022215131570" TargetMode="External"/><Relationship Id="rId5" Type="http://schemas.openxmlformats.org/officeDocument/2006/relationships/hyperlink" Target="https://www.proquest.com/dissertations-theses/elastic-properties-annealing-vapor-pressure-neon/docview/304803257/se-2?accountid=14681" TargetMode="External"/><Relationship Id="rId4" Type="http://schemas.openxmlformats.org/officeDocument/2006/relationships/hyperlink" Target="https://doi.org/10.1016/0011-2275(62)90056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V116"/>
  <sheetViews>
    <sheetView zoomScale="130" zoomScaleNormal="130" workbookViewId="0">
      <pane ySplit="5" topLeftCell="A92" activePane="bottomLeft" state="frozenSplit"/>
      <selection pane="bottomLeft" activeCell="G10" sqref="G10"/>
    </sheetView>
  </sheetViews>
  <sheetFormatPr defaultColWidth="11.5" defaultRowHeight="15.75"/>
  <cols>
    <col min="2" max="2" width="25.625" customWidth="1"/>
    <col min="5" max="5" width="14.375" customWidth="1"/>
    <col min="6" max="6" width="17.125" customWidth="1"/>
    <col min="7" max="7" width="13.375" customWidth="1"/>
    <col min="8" max="8" width="12" customWidth="1"/>
    <col min="9" max="9" width="13.125" customWidth="1"/>
  </cols>
  <sheetData>
    <row r="1" spans="1:22" s="21" customForma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21" t="s">
        <v>1</v>
      </c>
      <c r="K1" s="21" t="s">
        <v>2</v>
      </c>
    </row>
    <row r="2" spans="1:22" s="2" customFormat="1">
      <c r="A2" s="45" t="s">
        <v>3</v>
      </c>
      <c r="B2" s="61" t="s">
        <v>4</v>
      </c>
      <c r="C2" s="61"/>
      <c r="D2" s="61"/>
      <c r="E2" s="61"/>
      <c r="F2" s="61"/>
      <c r="G2" s="61"/>
      <c r="H2" s="61"/>
      <c r="I2" s="61"/>
      <c r="J2" s="2">
        <f>6.02214076*10^23</f>
        <v>6.0221407599999999E+23</v>
      </c>
      <c r="K2" s="2">
        <v>20.1797</v>
      </c>
    </row>
    <row r="3" spans="1:22" s="3" customFormat="1">
      <c r="A3" s="55" t="s">
        <v>5</v>
      </c>
      <c r="B3" s="57" t="s">
        <v>6</v>
      </c>
      <c r="C3" s="57" t="s">
        <v>7</v>
      </c>
      <c r="D3" s="57" t="s">
        <v>8</v>
      </c>
      <c r="E3" s="6" t="s">
        <v>9</v>
      </c>
      <c r="F3" s="6" t="s">
        <v>10</v>
      </c>
      <c r="G3" s="6" t="s">
        <v>11</v>
      </c>
      <c r="H3" s="57" t="s">
        <v>12</v>
      </c>
      <c r="I3" s="57"/>
      <c r="L3" s="55" t="s">
        <v>13</v>
      </c>
      <c r="M3" s="57" t="s">
        <v>6</v>
      </c>
      <c r="N3" s="57" t="s">
        <v>7</v>
      </c>
      <c r="O3" s="57" t="s">
        <v>8</v>
      </c>
      <c r="P3" s="6" t="s">
        <v>9</v>
      </c>
      <c r="Q3" s="6" t="s">
        <v>10</v>
      </c>
      <c r="R3" s="6" t="s">
        <v>11</v>
      </c>
      <c r="S3" s="57" t="s">
        <v>14</v>
      </c>
      <c r="T3" s="57"/>
      <c r="U3" s="57"/>
    </row>
    <row r="4" spans="1:22" s="3" customFormat="1" ht="18">
      <c r="A4" s="55"/>
      <c r="B4" s="57"/>
      <c r="C4" s="57"/>
      <c r="D4" s="57"/>
      <c r="E4" s="6" t="s">
        <v>15</v>
      </c>
      <c r="F4" s="6" t="s">
        <v>16</v>
      </c>
      <c r="G4" s="7" t="s">
        <v>17</v>
      </c>
      <c r="H4" s="7" t="s">
        <v>18</v>
      </c>
      <c r="I4" s="7" t="s">
        <v>19</v>
      </c>
      <c r="L4" s="55"/>
      <c r="M4" s="57"/>
      <c r="N4" s="57"/>
      <c r="O4" s="57"/>
      <c r="P4" s="6" t="s">
        <v>15</v>
      </c>
      <c r="Q4" s="6" t="s">
        <v>16</v>
      </c>
      <c r="R4" s="7" t="s">
        <v>17</v>
      </c>
      <c r="S4" s="59" t="s">
        <v>20</v>
      </c>
      <c r="T4" s="59"/>
      <c r="U4" s="59"/>
    </row>
    <row r="5" spans="1:22" s="11" customFormat="1" ht="17.25" thickBot="1">
      <c r="A5" s="46" t="s">
        <v>21</v>
      </c>
      <c r="B5" s="58"/>
      <c r="C5" s="58"/>
      <c r="D5" s="58"/>
      <c r="E5" s="10" t="s">
        <v>22</v>
      </c>
      <c r="F5" s="10" t="s">
        <v>23</v>
      </c>
      <c r="G5" s="10" t="s">
        <v>24</v>
      </c>
      <c r="H5" s="10" t="s">
        <v>25</v>
      </c>
      <c r="I5" s="10" t="s">
        <v>26</v>
      </c>
      <c r="L5" s="56"/>
      <c r="M5" s="58"/>
      <c r="N5" s="58"/>
      <c r="O5" s="58"/>
      <c r="P5" s="10" t="s">
        <v>22</v>
      </c>
      <c r="Q5" s="10" t="s">
        <v>23</v>
      </c>
      <c r="R5" s="10" t="s">
        <v>24</v>
      </c>
      <c r="S5" s="10" t="s">
        <v>27</v>
      </c>
      <c r="T5" s="10" t="s">
        <v>28</v>
      </c>
      <c r="U5" s="10" t="s">
        <v>29</v>
      </c>
      <c r="V5" s="47" t="s">
        <v>30</v>
      </c>
    </row>
    <row r="6" spans="1:22" ht="16.5">
      <c r="A6" s="51" t="s">
        <v>31</v>
      </c>
      <c r="B6" t="s">
        <v>32</v>
      </c>
      <c r="C6" s="49">
        <v>1930</v>
      </c>
      <c r="D6" s="49" t="s">
        <v>33</v>
      </c>
      <c r="E6" s="49">
        <v>4.5</v>
      </c>
      <c r="F6" s="49">
        <f>(I6*10^-30)*$J$2*(1*10^6)/4</f>
        <v>13.995406497453365</v>
      </c>
      <c r="G6" s="49"/>
      <c r="H6" s="49">
        <v>4.53</v>
      </c>
      <c r="I6" s="49">
        <f>H6^3</f>
        <v>92.959677000000013</v>
      </c>
      <c r="J6" s="49" t="s">
        <v>34</v>
      </c>
      <c r="M6" t="s">
        <v>35</v>
      </c>
      <c r="N6">
        <v>1973</v>
      </c>
      <c r="O6" t="s">
        <v>36</v>
      </c>
      <c r="P6">
        <v>24.553000000000001</v>
      </c>
      <c r="Q6">
        <v>14.07</v>
      </c>
      <c r="U6">
        <v>0.4</v>
      </c>
    </row>
    <row r="7" spans="1:22" ht="16.5">
      <c r="A7" s="52"/>
      <c r="B7" s="32" t="s">
        <v>37</v>
      </c>
      <c r="C7" s="49">
        <v>1958</v>
      </c>
      <c r="D7" s="49" t="s">
        <v>38</v>
      </c>
      <c r="E7" s="49">
        <v>4.2</v>
      </c>
      <c r="F7" s="49">
        <f t="shared" ref="F7:F12" si="0">(I7*10^-30)*$J$2*(1*10^6)/4</f>
        <v>13.080006262192979</v>
      </c>
      <c r="G7" s="49"/>
      <c r="H7" s="49">
        <v>4.4290000000000003</v>
      </c>
      <c r="I7" s="49">
        <f t="shared" ref="I7:I12" si="1">H7^3</f>
        <v>86.879445589000014</v>
      </c>
      <c r="J7" s="49" t="s">
        <v>34</v>
      </c>
      <c r="N7">
        <v>1973</v>
      </c>
      <c r="O7" t="s">
        <v>36</v>
      </c>
      <c r="P7">
        <v>25</v>
      </c>
      <c r="Q7">
        <v>14.04</v>
      </c>
      <c r="U7">
        <v>30.3</v>
      </c>
    </row>
    <row r="8" spans="1:22" ht="16.5">
      <c r="A8" s="52"/>
      <c r="B8" t="s">
        <v>39</v>
      </c>
      <c r="C8" s="49">
        <v>1961</v>
      </c>
      <c r="D8" s="49" t="s">
        <v>40</v>
      </c>
      <c r="E8" s="49">
        <v>4.2</v>
      </c>
      <c r="F8" s="49">
        <f t="shared" si="0"/>
        <v>13.537078677864452</v>
      </c>
      <c r="G8" s="49"/>
      <c r="H8" s="49">
        <v>4.4800000000000004</v>
      </c>
      <c r="I8" s="49">
        <f t="shared" si="1"/>
        <v>89.915392000000026</v>
      </c>
      <c r="J8" s="49" t="s">
        <v>41</v>
      </c>
      <c r="N8">
        <v>1973</v>
      </c>
      <c r="O8" t="s">
        <v>36</v>
      </c>
      <c r="P8">
        <v>30</v>
      </c>
      <c r="Q8">
        <v>13.71</v>
      </c>
      <c r="U8">
        <v>383.8</v>
      </c>
    </row>
    <row r="9" spans="1:22" ht="16.5">
      <c r="A9" s="52"/>
      <c r="B9" t="s">
        <v>39</v>
      </c>
      <c r="C9" s="68">
        <v>1961</v>
      </c>
      <c r="D9" s="68" t="s">
        <v>40</v>
      </c>
      <c r="E9" s="68">
        <v>4.2</v>
      </c>
      <c r="F9" s="68">
        <f t="shared" si="0"/>
        <v>13.392555932965443</v>
      </c>
      <c r="G9" s="68"/>
      <c r="H9" s="68">
        <v>4.4640000000000004</v>
      </c>
      <c r="I9" s="68">
        <f t="shared" si="1"/>
        <v>88.95544934400003</v>
      </c>
      <c r="J9" s="68" t="s">
        <v>42</v>
      </c>
      <c r="N9">
        <v>1973</v>
      </c>
      <c r="O9" t="s">
        <v>36</v>
      </c>
      <c r="P9">
        <v>35</v>
      </c>
      <c r="Q9">
        <v>13.38</v>
      </c>
      <c r="U9">
        <v>780.4</v>
      </c>
    </row>
    <row r="10" spans="1:22" ht="16.5">
      <c r="A10" s="52" t="s">
        <v>43</v>
      </c>
      <c r="B10" s="54" t="s">
        <v>44</v>
      </c>
      <c r="C10">
        <v>1962</v>
      </c>
      <c r="D10" t="s">
        <v>45</v>
      </c>
      <c r="E10">
        <v>4.2</v>
      </c>
      <c r="F10">
        <f t="shared" si="0"/>
        <v>13.376361792117089</v>
      </c>
      <c r="H10">
        <v>4.4622000000000002</v>
      </c>
      <c r="I10">
        <f t="shared" si="1"/>
        <v>88.847885329847998</v>
      </c>
      <c r="J10" t="s">
        <v>34</v>
      </c>
      <c r="N10">
        <v>1973</v>
      </c>
      <c r="O10" t="s">
        <v>36</v>
      </c>
      <c r="P10">
        <v>40</v>
      </c>
      <c r="Q10">
        <v>13.07</v>
      </c>
      <c r="U10">
        <v>1214.5999999999999</v>
      </c>
    </row>
    <row r="11" spans="1:22" ht="16.5">
      <c r="A11" s="53"/>
      <c r="B11" s="54"/>
      <c r="C11">
        <v>1962</v>
      </c>
      <c r="D11" t="s">
        <v>45</v>
      </c>
      <c r="E11">
        <v>4.2</v>
      </c>
      <c r="F11">
        <f t="shared" si="0"/>
        <v>13.378160496075967</v>
      </c>
      <c r="H11">
        <v>4.4623999999999997</v>
      </c>
      <c r="I11">
        <f t="shared" si="1"/>
        <v>88.859832602623982</v>
      </c>
      <c r="J11" t="s">
        <v>41</v>
      </c>
      <c r="N11">
        <v>1973</v>
      </c>
      <c r="O11" t="s">
        <v>36</v>
      </c>
      <c r="P11">
        <v>45</v>
      </c>
      <c r="Q11">
        <v>12.78</v>
      </c>
      <c r="U11">
        <v>1682.2</v>
      </c>
    </row>
    <row r="12" spans="1:22" ht="16.5">
      <c r="A12" s="53"/>
      <c r="B12" s="54"/>
      <c r="C12">
        <v>1962</v>
      </c>
      <c r="D12" t="s">
        <v>45</v>
      </c>
      <c r="E12">
        <v>4.2</v>
      </c>
      <c r="F12">
        <f t="shared" si="0"/>
        <v>13.302753667575924</v>
      </c>
      <c r="H12">
        <v>4.4539999999999997</v>
      </c>
      <c r="I12">
        <f t="shared" si="1"/>
        <v>88.358968663999988</v>
      </c>
      <c r="J12" t="s">
        <v>42</v>
      </c>
      <c r="N12">
        <v>1973</v>
      </c>
      <c r="O12" t="s">
        <v>36</v>
      </c>
      <c r="P12">
        <v>50</v>
      </c>
      <c r="Q12">
        <v>12.52</v>
      </c>
      <c r="U12">
        <v>2180.1999999999998</v>
      </c>
    </row>
    <row r="13" spans="1:22" ht="16.5">
      <c r="A13" s="48" t="s">
        <v>46</v>
      </c>
      <c r="B13" s="32" t="s">
        <v>47</v>
      </c>
      <c r="C13">
        <v>1940</v>
      </c>
      <c r="D13" t="s">
        <v>48</v>
      </c>
      <c r="E13" s="48">
        <v>24.57</v>
      </c>
      <c r="F13">
        <v>14.03</v>
      </c>
      <c r="J13" t="s">
        <v>34</v>
      </c>
      <c r="N13">
        <v>1970</v>
      </c>
      <c r="O13" t="s">
        <v>36</v>
      </c>
      <c r="P13">
        <v>31.75</v>
      </c>
      <c r="Q13">
        <v>13.6</v>
      </c>
    </row>
    <row r="14" spans="1:22">
      <c r="A14" s="48" t="s">
        <v>46</v>
      </c>
      <c r="B14" s="32" t="s">
        <v>49</v>
      </c>
      <c r="C14">
        <v>1967</v>
      </c>
      <c r="D14" t="s">
        <v>50</v>
      </c>
      <c r="E14">
        <v>3</v>
      </c>
      <c r="F14">
        <f>$K$2/G14</f>
        <v>13.388866772823778</v>
      </c>
      <c r="G14">
        <v>1.5072000000000001</v>
      </c>
      <c r="N14">
        <v>1970</v>
      </c>
      <c r="O14" t="s">
        <v>36</v>
      </c>
      <c r="P14">
        <v>36.200000000000003</v>
      </c>
      <c r="Q14">
        <v>13.3</v>
      </c>
    </row>
    <row r="15" spans="1:22">
      <c r="C15">
        <v>1967</v>
      </c>
      <c r="D15" t="s">
        <v>50</v>
      </c>
      <c r="E15">
        <v>4</v>
      </c>
      <c r="F15">
        <f t="shared" ref="F15:F35" si="2">$K$2/G15</f>
        <v>13.388866772823778</v>
      </c>
      <c r="G15">
        <v>1.5072000000000001</v>
      </c>
      <c r="N15">
        <v>1970</v>
      </c>
      <c r="O15" t="s">
        <v>36</v>
      </c>
      <c r="P15">
        <v>41.8</v>
      </c>
      <c r="Q15">
        <v>12.95</v>
      </c>
    </row>
    <row r="16" spans="1:22">
      <c r="C16">
        <v>1967</v>
      </c>
      <c r="D16" t="s">
        <v>50</v>
      </c>
      <c r="E16">
        <v>5</v>
      </c>
      <c r="F16">
        <f t="shared" si="2"/>
        <v>13.390643662906438</v>
      </c>
      <c r="G16">
        <v>1.5069999999999999</v>
      </c>
      <c r="N16">
        <v>1970</v>
      </c>
      <c r="O16" t="s">
        <v>36</v>
      </c>
      <c r="P16">
        <v>46.8</v>
      </c>
      <c r="Q16">
        <v>12.67</v>
      </c>
    </row>
    <row r="17" spans="3:17">
      <c r="C17">
        <v>1967</v>
      </c>
      <c r="D17" t="s">
        <v>50</v>
      </c>
      <c r="E17">
        <v>6</v>
      </c>
      <c r="F17">
        <f t="shared" si="2"/>
        <v>13.392421024688081</v>
      </c>
      <c r="G17">
        <v>1.5067999999999999</v>
      </c>
      <c r="N17">
        <v>1970</v>
      </c>
      <c r="O17" t="s">
        <v>36</v>
      </c>
      <c r="P17">
        <v>51.1</v>
      </c>
      <c r="Q17">
        <v>12.48</v>
      </c>
    </row>
    <row r="18" spans="3:17">
      <c r="C18">
        <v>1967</v>
      </c>
      <c r="D18" t="s">
        <v>50</v>
      </c>
      <c r="E18">
        <v>7</v>
      </c>
      <c r="F18">
        <f t="shared" si="2"/>
        <v>13.396866494058289</v>
      </c>
      <c r="G18">
        <v>1.5063</v>
      </c>
      <c r="M18" s="32"/>
    </row>
    <row r="19" spans="3:17">
      <c r="C19">
        <v>1967</v>
      </c>
      <c r="D19" t="s">
        <v>50</v>
      </c>
      <c r="E19">
        <v>8</v>
      </c>
      <c r="F19">
        <f t="shared" si="2"/>
        <v>13.403095111583422</v>
      </c>
      <c r="G19">
        <v>1.5056</v>
      </c>
    </row>
    <row r="20" spans="3:17">
      <c r="C20">
        <v>1967</v>
      </c>
      <c r="D20" t="s">
        <v>50</v>
      </c>
      <c r="E20">
        <v>9</v>
      </c>
      <c r="F20">
        <f t="shared" si="2"/>
        <v>13.412894649385178</v>
      </c>
      <c r="G20">
        <v>1.5044999999999999</v>
      </c>
    </row>
    <row r="21" spans="3:17">
      <c r="C21">
        <v>1967</v>
      </c>
      <c r="D21" t="s">
        <v>50</v>
      </c>
      <c r="E21">
        <v>10</v>
      </c>
      <c r="F21">
        <f t="shared" si="2"/>
        <v>13.424494411921234</v>
      </c>
      <c r="G21">
        <v>1.5032000000000001</v>
      </c>
    </row>
    <row r="22" spans="3:17">
      <c r="C22">
        <v>1967</v>
      </c>
      <c r="D22" t="s">
        <v>50</v>
      </c>
      <c r="E22">
        <v>11</v>
      </c>
      <c r="F22">
        <f t="shared" si="2"/>
        <v>13.439693639693639</v>
      </c>
      <c r="G22">
        <v>1.5015000000000001</v>
      </c>
    </row>
    <row r="23" spans="3:17">
      <c r="C23">
        <v>1967</v>
      </c>
      <c r="D23" t="s">
        <v>50</v>
      </c>
      <c r="E23">
        <v>12</v>
      </c>
      <c r="F23">
        <f t="shared" si="2"/>
        <v>13.458516740029344</v>
      </c>
      <c r="G23">
        <v>1.4994000000000001</v>
      </c>
    </row>
    <row r="24" spans="3:17">
      <c r="C24">
        <v>1967</v>
      </c>
      <c r="D24" t="s">
        <v>50</v>
      </c>
      <c r="E24">
        <v>13</v>
      </c>
      <c r="F24">
        <f t="shared" si="2"/>
        <v>13.48189470871192</v>
      </c>
      <c r="G24">
        <v>1.4967999999999999</v>
      </c>
    </row>
    <row r="25" spans="3:17">
      <c r="C25">
        <v>1967</v>
      </c>
      <c r="D25" t="s">
        <v>50</v>
      </c>
      <c r="E25">
        <v>14</v>
      </c>
      <c r="F25">
        <f t="shared" si="2"/>
        <v>13.508066135618181</v>
      </c>
      <c r="G25">
        <v>1.4939</v>
      </c>
    </row>
    <row r="26" spans="3:17">
      <c r="C26">
        <v>1967</v>
      </c>
      <c r="D26" t="s">
        <v>50</v>
      </c>
      <c r="E26">
        <v>15</v>
      </c>
      <c r="F26">
        <f t="shared" si="2"/>
        <v>13.538879570613888</v>
      </c>
      <c r="G26">
        <v>1.4904999999999999</v>
      </c>
    </row>
    <row r="27" spans="3:17">
      <c r="C27">
        <v>1967</v>
      </c>
      <c r="D27" t="s">
        <v>50</v>
      </c>
      <c r="E27">
        <v>16</v>
      </c>
      <c r="F27">
        <f t="shared" si="2"/>
        <v>13.573484899441718</v>
      </c>
      <c r="G27">
        <v>1.4866999999999999</v>
      </c>
    </row>
    <row r="28" spans="3:17">
      <c r="C28">
        <v>1967</v>
      </c>
      <c r="D28" t="s">
        <v>50</v>
      </c>
      <c r="E28">
        <v>17</v>
      </c>
      <c r="F28">
        <f t="shared" si="2"/>
        <v>13.611939291736931</v>
      </c>
      <c r="G28">
        <v>1.4824999999999999</v>
      </c>
    </row>
    <row r="29" spans="3:17">
      <c r="C29">
        <v>1967</v>
      </c>
      <c r="D29" t="s">
        <v>50</v>
      </c>
      <c r="E29">
        <v>18</v>
      </c>
      <c r="F29">
        <f t="shared" si="2"/>
        <v>13.654306786656743</v>
      </c>
      <c r="G29">
        <v>1.4779</v>
      </c>
    </row>
    <row r="30" spans="3:17">
      <c r="C30">
        <v>1967</v>
      </c>
      <c r="D30" t="s">
        <v>50</v>
      </c>
      <c r="E30">
        <v>19</v>
      </c>
      <c r="F30">
        <f t="shared" si="2"/>
        <v>13.701588810429113</v>
      </c>
      <c r="G30">
        <v>1.4728000000000001</v>
      </c>
    </row>
    <row r="31" spans="3:17">
      <c r="C31">
        <v>1967</v>
      </c>
      <c r="D31" t="s">
        <v>50</v>
      </c>
      <c r="E31">
        <v>20</v>
      </c>
      <c r="F31">
        <f t="shared" si="2"/>
        <v>13.754822438824892</v>
      </c>
      <c r="G31">
        <v>1.4671000000000001</v>
      </c>
    </row>
    <row r="32" spans="3:17">
      <c r="C32">
        <v>1967</v>
      </c>
      <c r="D32" t="s">
        <v>50</v>
      </c>
      <c r="E32">
        <v>21</v>
      </c>
      <c r="F32">
        <f t="shared" si="2"/>
        <v>14.201055594651654</v>
      </c>
      <c r="G32">
        <v>1.421</v>
      </c>
    </row>
    <row r="33" spans="1:9">
      <c r="C33">
        <v>1967</v>
      </c>
      <c r="D33" t="s">
        <v>50</v>
      </c>
      <c r="E33">
        <v>22</v>
      </c>
      <c r="F33">
        <f t="shared" si="2"/>
        <v>13.875885305645328</v>
      </c>
      <c r="G33">
        <v>1.4542999999999999</v>
      </c>
    </row>
    <row r="34" spans="1:9">
      <c r="C34">
        <v>1967</v>
      </c>
      <c r="D34" t="s">
        <v>50</v>
      </c>
      <c r="E34">
        <v>23</v>
      </c>
      <c r="F34">
        <f t="shared" si="2"/>
        <v>13.94588804422944</v>
      </c>
      <c r="G34">
        <v>1.4470000000000001</v>
      </c>
    </row>
    <row r="35" spans="1:9">
      <c r="C35">
        <v>1967</v>
      </c>
      <c r="D35" t="s">
        <v>50</v>
      </c>
      <c r="E35">
        <v>23.5</v>
      </c>
      <c r="F35">
        <f t="shared" si="2"/>
        <v>13.982608093126386</v>
      </c>
      <c r="G35">
        <v>1.4432</v>
      </c>
    </row>
    <row r="36" spans="1:9">
      <c r="A36" s="53" t="s">
        <v>51</v>
      </c>
      <c r="B36" s="32" t="s">
        <v>52</v>
      </c>
      <c r="C36">
        <v>1965</v>
      </c>
      <c r="D36" t="s">
        <v>50</v>
      </c>
      <c r="E36">
        <v>4.25</v>
      </c>
      <c r="F36">
        <f>(I36*10^-30)*$J$2*(1*10^6)/4</f>
        <v>13.308309699511682</v>
      </c>
      <c r="H36">
        <v>4.4546200000000002</v>
      </c>
      <c r="I36">
        <f>H36^3</f>
        <v>88.395872696351148</v>
      </c>
    </row>
    <row r="37" spans="1:9">
      <c r="A37" s="53"/>
      <c r="C37">
        <v>1965</v>
      </c>
      <c r="D37" t="s">
        <v>50</v>
      </c>
      <c r="E37">
        <v>3</v>
      </c>
      <c r="F37">
        <v>13.389200000000001</v>
      </c>
    </row>
    <row r="38" spans="1:9">
      <c r="A38" t="s">
        <v>53</v>
      </c>
      <c r="C38">
        <v>1965</v>
      </c>
      <c r="D38" t="s">
        <v>50</v>
      </c>
      <c r="E38">
        <v>3.5</v>
      </c>
      <c r="F38">
        <v>13.3894</v>
      </c>
    </row>
    <row r="39" spans="1:9">
      <c r="C39">
        <v>1965</v>
      </c>
      <c r="D39" t="s">
        <v>50</v>
      </c>
      <c r="E39">
        <v>4</v>
      </c>
      <c r="F39">
        <v>13.389699999999999</v>
      </c>
    </row>
    <row r="40" spans="1:9">
      <c r="C40">
        <v>1965</v>
      </c>
      <c r="D40" t="s">
        <v>50</v>
      </c>
      <c r="E40">
        <v>4.5</v>
      </c>
      <c r="F40">
        <v>13.3902</v>
      </c>
    </row>
    <row r="41" spans="1:9">
      <c r="C41">
        <v>1965</v>
      </c>
      <c r="D41" t="s">
        <v>50</v>
      </c>
      <c r="E41">
        <v>5</v>
      </c>
      <c r="F41">
        <v>13.391</v>
      </c>
    </row>
    <row r="42" spans="1:9">
      <c r="C42">
        <v>1965</v>
      </c>
      <c r="D42" t="s">
        <v>50</v>
      </c>
      <c r="E42">
        <v>6</v>
      </c>
      <c r="F42">
        <v>13.3935</v>
      </c>
    </row>
    <row r="43" spans="1:9">
      <c r="C43">
        <v>1965</v>
      </c>
      <c r="D43" t="s">
        <v>50</v>
      </c>
      <c r="E43">
        <v>7</v>
      </c>
      <c r="F43">
        <v>13.3977</v>
      </c>
    </row>
    <row r="44" spans="1:9">
      <c r="C44">
        <v>1965</v>
      </c>
      <c r="D44" t="s">
        <v>50</v>
      </c>
      <c r="E44">
        <v>8</v>
      </c>
      <c r="F44">
        <v>13.404199999999999</v>
      </c>
    </row>
    <row r="45" spans="1:9">
      <c r="C45">
        <v>1965</v>
      </c>
      <c r="D45" t="s">
        <v>50</v>
      </c>
      <c r="E45">
        <v>9</v>
      </c>
      <c r="F45">
        <v>13.413399999999999</v>
      </c>
    </row>
    <row r="46" spans="1:9">
      <c r="C46">
        <v>1965</v>
      </c>
      <c r="D46" t="s">
        <v>50</v>
      </c>
      <c r="E46">
        <v>10</v>
      </c>
      <c r="F46">
        <v>13.4254</v>
      </c>
    </row>
    <row r="47" spans="1:9">
      <c r="C47">
        <v>1965</v>
      </c>
      <c r="D47" t="s">
        <v>50</v>
      </c>
      <c r="E47">
        <v>11</v>
      </c>
      <c r="F47">
        <v>13.440799999999999</v>
      </c>
    </row>
    <row r="48" spans="1:9">
      <c r="C48">
        <v>1965</v>
      </c>
      <c r="D48" t="s">
        <v>50</v>
      </c>
      <c r="E48">
        <v>12</v>
      </c>
      <c r="F48">
        <v>13.4597</v>
      </c>
    </row>
    <row r="49" spans="1:9">
      <c r="C49">
        <v>1965</v>
      </c>
      <c r="D49" t="s">
        <v>50</v>
      </c>
      <c r="E49">
        <v>13</v>
      </c>
      <c r="F49">
        <v>13.4823</v>
      </c>
    </row>
    <row r="50" spans="1:9">
      <c r="C50">
        <v>1965</v>
      </c>
      <c r="D50" t="s">
        <v>50</v>
      </c>
      <c r="E50">
        <v>14</v>
      </c>
      <c r="F50">
        <v>13.508699999999999</v>
      </c>
    </row>
    <row r="51" spans="1:9">
      <c r="C51">
        <v>1965</v>
      </c>
      <c r="D51" t="s">
        <v>50</v>
      </c>
      <c r="E51">
        <v>15</v>
      </c>
      <c r="F51">
        <v>13.5395</v>
      </c>
    </row>
    <row r="52" spans="1:9">
      <c r="C52">
        <v>1965</v>
      </c>
      <c r="D52" t="s">
        <v>50</v>
      </c>
      <c r="E52">
        <v>16</v>
      </c>
      <c r="F52">
        <v>13.5741</v>
      </c>
    </row>
    <row r="53" spans="1:9">
      <c r="C53">
        <v>1965</v>
      </c>
      <c r="D53" t="s">
        <v>50</v>
      </c>
      <c r="E53">
        <v>17</v>
      </c>
      <c r="F53">
        <v>13.612500000000001</v>
      </c>
    </row>
    <row r="54" spans="1:9">
      <c r="C54">
        <v>1965</v>
      </c>
      <c r="D54" t="s">
        <v>50</v>
      </c>
      <c r="E54">
        <v>18</v>
      </c>
      <c r="F54">
        <v>13.655099999999999</v>
      </c>
    </row>
    <row r="55" spans="1:9">
      <c r="C55">
        <v>1965</v>
      </c>
      <c r="D55" t="s">
        <v>50</v>
      </c>
      <c r="E55">
        <v>19</v>
      </c>
      <c r="F55">
        <v>13.7027</v>
      </c>
    </row>
    <row r="56" spans="1:9">
      <c r="C56">
        <v>1965</v>
      </c>
      <c r="D56" t="s">
        <v>50</v>
      </c>
      <c r="E56">
        <v>20</v>
      </c>
      <c r="F56">
        <v>13.7552</v>
      </c>
    </row>
    <row r="57" spans="1:9">
      <c r="C57">
        <v>1965</v>
      </c>
      <c r="D57" t="s">
        <v>50</v>
      </c>
      <c r="E57">
        <v>21</v>
      </c>
      <c r="F57">
        <v>13.8131</v>
      </c>
    </row>
    <row r="58" spans="1:9">
      <c r="C58">
        <v>1965</v>
      </c>
      <c r="D58" t="s">
        <v>50</v>
      </c>
      <c r="E58">
        <v>22</v>
      </c>
      <c r="F58">
        <v>13.8765</v>
      </c>
    </row>
    <row r="59" spans="1:9">
      <c r="C59">
        <v>1965</v>
      </c>
      <c r="D59" t="s">
        <v>50</v>
      </c>
      <c r="E59">
        <v>23</v>
      </c>
      <c r="F59">
        <v>13.945499999999999</v>
      </c>
    </row>
    <row r="60" spans="1:9">
      <c r="C60">
        <v>1965</v>
      </c>
      <c r="D60" t="s">
        <v>50</v>
      </c>
      <c r="E60">
        <v>23.5</v>
      </c>
      <c r="F60">
        <v>13.982100000000001</v>
      </c>
    </row>
    <row r="61" spans="1:9" ht="16.5">
      <c r="A61" s="48" t="s">
        <v>46</v>
      </c>
      <c r="B61" s="40" t="s">
        <v>54</v>
      </c>
      <c r="C61" s="49">
        <v>1965</v>
      </c>
      <c r="D61" s="49" t="s">
        <v>55</v>
      </c>
      <c r="E61" s="49">
        <v>7</v>
      </c>
      <c r="F61" s="49">
        <f>(I61*10^-30)*$J$2*(1*10^6)/4</f>
        <v>13.32965206047313</v>
      </c>
      <c r="G61" s="49"/>
      <c r="H61" s="49">
        <v>4.4569999999999999</v>
      </c>
      <c r="I61" s="49">
        <f>H61^3</f>
        <v>88.537631992999991</v>
      </c>
    </row>
    <row r="62" spans="1:9">
      <c r="A62" t="s">
        <v>56</v>
      </c>
      <c r="B62" t="s">
        <v>57</v>
      </c>
      <c r="C62" s="48">
        <v>1977</v>
      </c>
      <c r="D62" s="48" t="s">
        <v>58</v>
      </c>
      <c r="E62">
        <v>24.553000000000001</v>
      </c>
      <c r="F62">
        <v>14.065</v>
      </c>
    </row>
    <row r="63" spans="1:9">
      <c r="A63" t="s">
        <v>59</v>
      </c>
      <c r="B63" s="32" t="s">
        <v>60</v>
      </c>
      <c r="C63">
        <v>1975</v>
      </c>
      <c r="D63" t="s">
        <v>61</v>
      </c>
      <c r="E63">
        <v>0.5</v>
      </c>
      <c r="F63">
        <v>13.391</v>
      </c>
    </row>
    <row r="64" spans="1:9">
      <c r="C64">
        <v>1975</v>
      </c>
      <c r="D64" t="s">
        <v>61</v>
      </c>
      <c r="E64">
        <v>1</v>
      </c>
      <c r="F64">
        <v>13.391</v>
      </c>
    </row>
    <row r="65" spans="3:6">
      <c r="C65">
        <v>1975</v>
      </c>
      <c r="D65" t="s">
        <v>61</v>
      </c>
      <c r="E65">
        <v>1.5</v>
      </c>
      <c r="F65">
        <v>13.391</v>
      </c>
    </row>
    <row r="66" spans="3:6">
      <c r="C66">
        <v>1975</v>
      </c>
      <c r="D66" t="s">
        <v>61</v>
      </c>
      <c r="E66">
        <v>2</v>
      </c>
      <c r="F66">
        <v>13.391</v>
      </c>
    </row>
    <row r="67" spans="3:6">
      <c r="C67">
        <v>1975</v>
      </c>
      <c r="D67" t="s">
        <v>61</v>
      </c>
      <c r="E67">
        <v>2.5</v>
      </c>
      <c r="F67">
        <v>13.391</v>
      </c>
    </row>
    <row r="68" spans="3:6">
      <c r="C68">
        <v>1975</v>
      </c>
      <c r="D68" t="s">
        <v>61</v>
      </c>
      <c r="E68">
        <v>3</v>
      </c>
      <c r="F68">
        <v>13.391</v>
      </c>
    </row>
    <row r="69" spans="3:6">
      <c r="C69">
        <v>1975</v>
      </c>
      <c r="D69" t="s">
        <v>61</v>
      </c>
      <c r="E69">
        <v>3.5</v>
      </c>
      <c r="F69">
        <v>13.391</v>
      </c>
    </row>
    <row r="70" spans="3:6">
      <c r="C70">
        <v>1975</v>
      </c>
      <c r="D70" t="s">
        <v>61</v>
      </c>
      <c r="E70">
        <v>4</v>
      </c>
      <c r="F70">
        <v>13.391999999999999</v>
      </c>
    </row>
    <row r="71" spans="3:6">
      <c r="C71">
        <v>1975</v>
      </c>
      <c r="D71" t="s">
        <v>61</v>
      </c>
      <c r="E71">
        <v>4.5</v>
      </c>
      <c r="F71">
        <v>13.391999999999999</v>
      </c>
    </row>
    <row r="72" spans="3:6">
      <c r="C72">
        <v>1975</v>
      </c>
      <c r="D72" t="s">
        <v>61</v>
      </c>
      <c r="E72">
        <v>5</v>
      </c>
      <c r="F72">
        <v>13.393000000000001</v>
      </c>
    </row>
    <row r="73" spans="3:6">
      <c r="C73">
        <v>1975</v>
      </c>
      <c r="D73" t="s">
        <v>61</v>
      </c>
      <c r="E73">
        <v>5.5</v>
      </c>
      <c r="F73">
        <v>13.394</v>
      </c>
    </row>
    <row r="74" spans="3:6">
      <c r="C74">
        <v>1975</v>
      </c>
      <c r="D74" t="s">
        <v>61</v>
      </c>
      <c r="E74">
        <v>6</v>
      </c>
      <c r="F74">
        <v>13.395</v>
      </c>
    </row>
    <row r="75" spans="3:6">
      <c r="C75">
        <v>1975</v>
      </c>
      <c r="D75" t="s">
        <v>61</v>
      </c>
      <c r="E75">
        <v>6.5</v>
      </c>
      <c r="F75">
        <v>13.397</v>
      </c>
    </row>
    <row r="76" spans="3:6">
      <c r="C76">
        <v>1975</v>
      </c>
      <c r="D76" t="s">
        <v>61</v>
      </c>
      <c r="E76">
        <v>7</v>
      </c>
      <c r="F76">
        <v>13.3995</v>
      </c>
    </row>
    <row r="77" spans="3:6">
      <c r="C77">
        <v>1975</v>
      </c>
      <c r="D77" t="s">
        <v>61</v>
      </c>
      <c r="E77">
        <v>7.5</v>
      </c>
      <c r="F77">
        <v>13.401999999999999</v>
      </c>
    </row>
    <row r="78" spans="3:6">
      <c r="C78">
        <v>1975</v>
      </c>
      <c r="D78" t="s">
        <v>61</v>
      </c>
      <c r="E78">
        <v>8</v>
      </c>
      <c r="F78">
        <v>13.406000000000001</v>
      </c>
    </row>
    <row r="79" spans="3:6">
      <c r="C79">
        <v>1975</v>
      </c>
      <c r="D79" t="s">
        <v>61</v>
      </c>
      <c r="E79">
        <v>8.5</v>
      </c>
      <c r="F79">
        <v>13.41</v>
      </c>
    </row>
    <row r="80" spans="3:6">
      <c r="C80">
        <v>1975</v>
      </c>
      <c r="D80" t="s">
        <v>61</v>
      </c>
      <c r="E80">
        <v>9</v>
      </c>
      <c r="F80">
        <v>13.414999999999999</v>
      </c>
    </row>
    <row r="81" spans="2:6">
      <c r="C81">
        <v>1975</v>
      </c>
      <c r="D81" t="s">
        <v>61</v>
      </c>
      <c r="E81">
        <v>9.5</v>
      </c>
      <c r="F81">
        <v>13.42</v>
      </c>
    </row>
    <row r="82" spans="2:6">
      <c r="C82">
        <v>1975</v>
      </c>
      <c r="D82" t="s">
        <v>61</v>
      </c>
      <c r="E82">
        <v>10</v>
      </c>
      <c r="F82">
        <v>13.427</v>
      </c>
    </row>
    <row r="83" spans="2:6">
      <c r="C83">
        <v>1975</v>
      </c>
      <c r="D83" t="s">
        <v>61</v>
      </c>
      <c r="E83">
        <v>11</v>
      </c>
      <c r="F83">
        <v>13.442</v>
      </c>
    </row>
    <row r="84" spans="2:6">
      <c r="C84">
        <v>1975</v>
      </c>
      <c r="D84" t="s">
        <v>61</v>
      </c>
      <c r="E84">
        <v>12</v>
      </c>
      <c r="F84">
        <v>13.461</v>
      </c>
    </row>
    <row r="85" spans="2:6">
      <c r="C85">
        <v>1975</v>
      </c>
      <c r="D85" t="s">
        <v>61</v>
      </c>
      <c r="E85">
        <v>13</v>
      </c>
      <c r="F85">
        <v>13.484</v>
      </c>
    </row>
    <row r="86" spans="2:6">
      <c r="C86">
        <v>1975</v>
      </c>
      <c r="D86" t="s">
        <v>61</v>
      </c>
      <c r="E86">
        <v>14</v>
      </c>
      <c r="F86">
        <v>13.51</v>
      </c>
    </row>
    <row r="87" spans="2:6">
      <c r="C87">
        <v>1975</v>
      </c>
      <c r="D87" t="s">
        <v>61</v>
      </c>
      <c r="E87">
        <v>15</v>
      </c>
      <c r="F87">
        <v>13.541</v>
      </c>
    </row>
    <row r="88" spans="2:6">
      <c r="C88">
        <v>1975</v>
      </c>
      <c r="D88" t="s">
        <v>61</v>
      </c>
      <c r="E88">
        <v>16</v>
      </c>
      <c r="F88">
        <v>13.576000000000001</v>
      </c>
    </row>
    <row r="89" spans="2:6">
      <c r="C89">
        <v>1975</v>
      </c>
      <c r="D89" t="s">
        <v>61</v>
      </c>
      <c r="E89">
        <v>17</v>
      </c>
      <c r="F89">
        <v>13.614000000000001</v>
      </c>
    </row>
    <row r="90" spans="2:6">
      <c r="C90">
        <v>1975</v>
      </c>
      <c r="D90" t="s">
        <v>61</v>
      </c>
      <c r="E90">
        <v>18</v>
      </c>
      <c r="F90">
        <v>13.656000000000001</v>
      </c>
    </row>
    <row r="91" spans="2:6">
      <c r="C91">
        <v>1975</v>
      </c>
      <c r="D91" t="s">
        <v>61</v>
      </c>
      <c r="E91">
        <v>19</v>
      </c>
      <c r="F91">
        <v>13.704000000000001</v>
      </c>
    </row>
    <row r="92" spans="2:6">
      <c r="C92">
        <v>1975</v>
      </c>
      <c r="D92" t="s">
        <v>61</v>
      </c>
      <c r="E92">
        <v>20</v>
      </c>
      <c r="F92">
        <v>13.757</v>
      </c>
    </row>
    <row r="93" spans="2:6">
      <c r="C93">
        <v>1975</v>
      </c>
      <c r="D93" t="s">
        <v>61</v>
      </c>
      <c r="E93">
        <v>21</v>
      </c>
      <c r="F93">
        <v>13.811</v>
      </c>
    </row>
    <row r="94" spans="2:6">
      <c r="C94">
        <v>1975</v>
      </c>
      <c r="D94" t="s">
        <v>61</v>
      </c>
      <c r="E94">
        <v>22</v>
      </c>
      <c r="F94">
        <v>13.878</v>
      </c>
    </row>
    <row r="95" spans="2:6">
      <c r="C95">
        <v>1975</v>
      </c>
      <c r="D95" t="s">
        <v>61</v>
      </c>
      <c r="E95">
        <v>23</v>
      </c>
      <c r="F95">
        <v>13.948</v>
      </c>
    </row>
    <row r="96" spans="2:6">
      <c r="B96" s="32" t="s">
        <v>62</v>
      </c>
      <c r="C96">
        <v>1973</v>
      </c>
      <c r="D96" t="s">
        <v>63</v>
      </c>
      <c r="E96">
        <v>4.2</v>
      </c>
      <c r="F96">
        <v>13.394</v>
      </c>
    </row>
    <row r="97" spans="2:10">
      <c r="C97">
        <v>1973</v>
      </c>
      <c r="D97" t="s">
        <v>63</v>
      </c>
      <c r="E97">
        <v>13.5</v>
      </c>
      <c r="F97">
        <v>13.49</v>
      </c>
    </row>
    <row r="98" spans="2:10">
      <c r="C98">
        <v>1973</v>
      </c>
      <c r="D98" t="s">
        <v>63</v>
      </c>
      <c r="E98">
        <v>19.899999999999999</v>
      </c>
      <c r="F98">
        <v>13.759</v>
      </c>
    </row>
    <row r="99" spans="2:10">
      <c r="B99" s="32" t="s">
        <v>64</v>
      </c>
      <c r="C99">
        <v>1992</v>
      </c>
      <c r="D99" t="s">
        <v>65</v>
      </c>
      <c r="E99">
        <v>4.7</v>
      </c>
      <c r="F99">
        <v>13.39</v>
      </c>
    </row>
    <row r="100" spans="2:10">
      <c r="C100">
        <v>1992</v>
      </c>
      <c r="D100" t="s">
        <v>65</v>
      </c>
      <c r="E100">
        <v>9.4</v>
      </c>
      <c r="F100">
        <v>13.42</v>
      </c>
    </row>
    <row r="101" spans="2:10">
      <c r="C101">
        <v>1992</v>
      </c>
      <c r="D101" t="s">
        <v>65</v>
      </c>
      <c r="E101">
        <v>11.4</v>
      </c>
      <c r="F101">
        <v>13.45</v>
      </c>
    </row>
    <row r="102" spans="2:10">
      <c r="C102">
        <v>1992</v>
      </c>
      <c r="D102" t="s">
        <v>65</v>
      </c>
      <c r="E102">
        <v>17.8</v>
      </c>
      <c r="F102">
        <v>13.65</v>
      </c>
    </row>
    <row r="103" spans="2:10">
      <c r="B103" t="s">
        <v>66</v>
      </c>
      <c r="C103" s="49">
        <v>1992</v>
      </c>
      <c r="D103" s="49" t="s">
        <v>65</v>
      </c>
      <c r="E103" s="49">
        <v>26.4</v>
      </c>
      <c r="F103" s="49">
        <v>13.92</v>
      </c>
    </row>
    <row r="104" spans="2:10">
      <c r="C104" s="49">
        <v>1972</v>
      </c>
      <c r="D104" s="49" t="s">
        <v>67</v>
      </c>
      <c r="E104" s="49">
        <v>5</v>
      </c>
      <c r="F104" s="49">
        <f t="shared" ref="F104:F116" si="3">(I104*10^-30)*$J$2*(1*10^6)/4</f>
        <v>13.302753667575924</v>
      </c>
      <c r="G104" s="49"/>
      <c r="H104" s="49">
        <v>4.4539999999999997</v>
      </c>
      <c r="I104" s="49">
        <f t="shared" ref="I104:I105" si="4">H104^3</f>
        <v>88.358968663999988</v>
      </c>
    </row>
    <row r="105" spans="2:10">
      <c r="C105" s="49">
        <v>1972</v>
      </c>
      <c r="D105" s="49" t="s">
        <v>67</v>
      </c>
      <c r="E105" s="49">
        <v>22</v>
      </c>
      <c r="F105" s="49">
        <f t="shared" si="3"/>
        <v>13.302753667575924</v>
      </c>
      <c r="G105" s="49"/>
      <c r="H105" s="49">
        <v>4.4539999999999997</v>
      </c>
      <c r="I105" s="49">
        <f t="shared" si="4"/>
        <v>88.358968663999988</v>
      </c>
    </row>
    <row r="106" spans="2:10">
      <c r="C106" s="49">
        <v>1996</v>
      </c>
      <c r="D106" s="49" t="s">
        <v>68</v>
      </c>
      <c r="E106" s="49">
        <v>4.25</v>
      </c>
      <c r="F106" s="49">
        <f t="shared" si="3"/>
        <v>13.312163984893694</v>
      </c>
      <c r="G106" s="49"/>
      <c r="H106" s="49">
        <f>J106*10</f>
        <v>4.45505</v>
      </c>
      <c r="I106" s="49">
        <f>H106^3</f>
        <v>88.421473462162623</v>
      </c>
      <c r="J106">
        <v>0.44550499999999998</v>
      </c>
    </row>
    <row r="107" spans="2:10">
      <c r="C107" s="49">
        <v>1996</v>
      </c>
      <c r="D107" s="49" t="s">
        <v>68</v>
      </c>
      <c r="E107" s="49">
        <v>10.199999999999999</v>
      </c>
      <c r="F107" s="49">
        <f t="shared" si="3"/>
        <v>13.47769925847691</v>
      </c>
      <c r="G107" s="49"/>
      <c r="H107" s="49">
        <f t="shared" ref="H107:H112" si="5">J107*10</f>
        <v>4.4734400000000001</v>
      </c>
      <c r="I107" s="49">
        <f t="shared" ref="I107:I116" si="6">H107^3</f>
        <v>89.520984617283588</v>
      </c>
      <c r="J107">
        <v>0.44734400000000002</v>
      </c>
    </row>
    <row r="108" spans="2:10">
      <c r="C108" s="49">
        <v>1996</v>
      </c>
      <c r="D108" s="49" t="s">
        <v>68</v>
      </c>
      <c r="E108" s="49">
        <v>20.2</v>
      </c>
      <c r="F108" s="49">
        <f t="shared" si="3"/>
        <v>13.715988523648688</v>
      </c>
      <c r="G108" s="49"/>
      <c r="H108" s="49">
        <f t="shared" si="5"/>
        <v>4.4996499999999999</v>
      </c>
      <c r="I108" s="49">
        <f t="shared" si="6"/>
        <v>91.103739153707124</v>
      </c>
      <c r="J108">
        <v>0.449965</v>
      </c>
    </row>
    <row r="109" spans="2:10">
      <c r="C109" s="49">
        <v>1996</v>
      </c>
      <c r="D109" s="49" t="s">
        <v>68</v>
      </c>
      <c r="E109" s="49">
        <v>4.34</v>
      </c>
      <c r="F109" s="49">
        <f t="shared" si="3"/>
        <v>13.224506760130165</v>
      </c>
      <c r="G109" s="49"/>
      <c r="H109" s="49">
        <f t="shared" si="5"/>
        <v>4.4452499999999997</v>
      </c>
      <c r="I109" s="49">
        <f t="shared" si="6"/>
        <v>87.839240477203106</v>
      </c>
      <c r="J109">
        <v>0.444525</v>
      </c>
    </row>
    <row r="110" spans="2:10">
      <c r="C110" s="49">
        <v>1996</v>
      </c>
      <c r="D110" s="49" t="s">
        <v>68</v>
      </c>
      <c r="E110" s="49">
        <v>10.8</v>
      </c>
      <c r="F110" s="49">
        <f t="shared" si="3"/>
        <v>13.241471365518006</v>
      </c>
      <c r="G110" s="49"/>
      <c r="H110" s="49">
        <f t="shared" si="5"/>
        <v>4.4471500000000006</v>
      </c>
      <c r="I110" s="49">
        <f t="shared" si="6"/>
        <v>87.951922037225899</v>
      </c>
      <c r="J110">
        <v>0.44471500000000003</v>
      </c>
    </row>
    <row r="111" spans="2:10">
      <c r="C111" s="49">
        <v>1996</v>
      </c>
      <c r="D111" s="49" t="s">
        <v>68</v>
      </c>
      <c r="E111" s="49">
        <v>15.2</v>
      </c>
      <c r="F111" s="49">
        <f t="shared" si="3"/>
        <v>13.416421084689842</v>
      </c>
      <c r="G111" s="49"/>
      <c r="H111" s="49">
        <f t="shared" si="5"/>
        <v>4.4666499999999996</v>
      </c>
      <c r="I111" s="49">
        <f t="shared" si="6"/>
        <v>89.113965411129598</v>
      </c>
      <c r="J111">
        <v>0.44666499999999998</v>
      </c>
    </row>
    <row r="112" spans="2:10">
      <c r="C112" s="49">
        <v>1996</v>
      </c>
      <c r="D112" s="49" t="s">
        <v>68</v>
      </c>
      <c r="E112" s="49">
        <v>20.100000000000001</v>
      </c>
      <c r="F112" s="49">
        <f t="shared" si="3"/>
        <v>13.603815858010986</v>
      </c>
      <c r="G112" s="49"/>
      <c r="H112" s="49">
        <f t="shared" si="5"/>
        <v>4.4873500000000002</v>
      </c>
      <c r="I112" s="49">
        <f t="shared" si="6"/>
        <v>90.358670779465385</v>
      </c>
      <c r="J112">
        <v>0.44873499999999999</v>
      </c>
    </row>
    <row r="113" spans="3:9">
      <c r="C113">
        <v>1966</v>
      </c>
      <c r="D113" t="s">
        <v>69</v>
      </c>
      <c r="E113">
        <v>16</v>
      </c>
      <c r="F113">
        <f t="shared" si="3"/>
        <v>13.537078677864452</v>
      </c>
      <c r="H113">
        <v>4.4800000000000004</v>
      </c>
      <c r="I113">
        <f t="shared" si="6"/>
        <v>89.915392000000026</v>
      </c>
    </row>
    <row r="114" spans="3:9">
      <c r="C114">
        <v>1968</v>
      </c>
      <c r="D114" t="s">
        <v>70</v>
      </c>
      <c r="E114">
        <v>4.7</v>
      </c>
      <c r="F114">
        <f t="shared" si="3"/>
        <v>13.374563249390185</v>
      </c>
      <c r="H114">
        <v>4.4619999999999997</v>
      </c>
      <c r="I114">
        <f t="shared" si="6"/>
        <v>88.835939127999978</v>
      </c>
    </row>
    <row r="115" spans="3:9">
      <c r="C115">
        <v>1966</v>
      </c>
      <c r="D115" t="s">
        <v>71</v>
      </c>
      <c r="E115">
        <v>3</v>
      </c>
      <c r="F115">
        <f t="shared" si="3"/>
        <v>13.231201582865136</v>
      </c>
      <c r="H115">
        <v>4.4459999999999997</v>
      </c>
      <c r="I115">
        <f t="shared" si="6"/>
        <v>87.883708535999986</v>
      </c>
    </row>
    <row r="116" spans="3:9">
      <c r="C116" s="49">
        <v>1964</v>
      </c>
      <c r="D116" s="49" t="s">
        <v>72</v>
      </c>
      <c r="E116" s="49">
        <v>10</v>
      </c>
      <c r="F116" s="49">
        <f t="shared" si="3"/>
        <v>14.088296061480614</v>
      </c>
      <c r="G116" s="49"/>
      <c r="H116" s="49">
        <v>4.54</v>
      </c>
      <c r="I116" s="49">
        <f t="shared" si="6"/>
        <v>93.576663999999994</v>
      </c>
    </row>
  </sheetData>
  <mergeCells count="17">
    <mergeCell ref="A1:I1"/>
    <mergeCell ref="H3:I3"/>
    <mergeCell ref="B2:I2"/>
    <mergeCell ref="C3:C5"/>
    <mergeCell ref="D3:D5"/>
    <mergeCell ref="B3:B5"/>
    <mergeCell ref="A3:A4"/>
    <mergeCell ref="M3:M5"/>
    <mergeCell ref="N3:N5"/>
    <mergeCell ref="O3:O5"/>
    <mergeCell ref="S3:U3"/>
    <mergeCell ref="S4:U4"/>
    <mergeCell ref="A6:A9"/>
    <mergeCell ref="A10:A12"/>
    <mergeCell ref="B10:B12"/>
    <mergeCell ref="A36:A37"/>
    <mergeCell ref="L3:L5"/>
  </mergeCells>
  <hyperlinks>
    <hyperlink ref="B13" r:id="rId1" xr:uid="{1AFC1FEE-3BD5-4DD7-A4AA-FB70EA2FF03B}"/>
    <hyperlink ref="B14" r:id="rId2" xr:uid="{14BE9A86-6DFC-4DFD-A496-72D2DF178DC1}"/>
    <hyperlink ref="B7" r:id="rId3" xr:uid="{B9F93D98-5967-4E36-860B-22A527E24DCA}"/>
    <hyperlink ref="B63" r:id="rId4" xr:uid="{69EBC5F3-E1E0-4464-A591-C7FDC51CD393}"/>
    <hyperlink ref="B96" r:id="rId5" xr:uid="{366E9674-E089-48B9-8C0D-A78DBCD68390}"/>
    <hyperlink ref="B99" r:id="rId6" xr:uid="{40B5E9ED-9099-49F8-8193-874D72801094}"/>
    <hyperlink ref="B36" r:id="rId7" xr:uid="{9DA7B438-D390-4A8B-8102-188BC6BFFF3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102"/>
  <sheetViews>
    <sheetView tabSelected="1" zoomScale="130" zoomScaleNormal="130" workbookViewId="0">
      <pane ySplit="6" topLeftCell="A56" activePane="bottomLeft" state="frozenSplit"/>
      <selection pane="bottomLeft" activeCell="H64" sqref="H64"/>
    </sheetView>
  </sheetViews>
  <sheetFormatPr defaultColWidth="11.5" defaultRowHeight="15.7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1" customFormat="1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9" s="2" customFormat="1">
      <c r="A2" s="5"/>
      <c r="B2" s="61" t="s">
        <v>4</v>
      </c>
      <c r="C2" s="61"/>
      <c r="D2" s="61"/>
      <c r="E2" s="61"/>
      <c r="F2" s="61"/>
      <c r="G2" s="61"/>
      <c r="H2" s="61"/>
      <c r="I2" s="61"/>
    </row>
    <row r="3" spans="1:9" s="2" customFormat="1">
      <c r="A3" s="64" t="s">
        <v>73</v>
      </c>
      <c r="B3" s="64"/>
      <c r="C3" s="64"/>
      <c r="D3" s="64"/>
      <c r="E3" s="64"/>
      <c r="F3" s="64"/>
      <c r="G3" s="64"/>
      <c r="H3" s="64"/>
      <c r="I3" s="64"/>
    </row>
    <row r="4" spans="1:9" s="3" customFormat="1">
      <c r="A4" s="55"/>
      <c r="B4" s="57" t="s">
        <v>6</v>
      </c>
      <c r="C4" s="57" t="s">
        <v>7</v>
      </c>
      <c r="D4" s="57" t="s">
        <v>8</v>
      </c>
      <c r="E4" s="6" t="s">
        <v>9</v>
      </c>
      <c r="F4" s="57" t="s">
        <v>74</v>
      </c>
      <c r="G4" s="57"/>
      <c r="H4" s="57"/>
      <c r="I4" s="8"/>
    </row>
    <row r="5" spans="1:9" s="3" customFormat="1" ht="17.100000000000001" customHeight="1">
      <c r="A5" s="55"/>
      <c r="B5" s="57"/>
      <c r="C5" s="57"/>
      <c r="D5" s="57"/>
      <c r="E5" s="6" t="s">
        <v>15</v>
      </c>
      <c r="F5" s="9" t="s">
        <v>75</v>
      </c>
      <c r="G5" s="59" t="s">
        <v>76</v>
      </c>
      <c r="H5" s="59" t="s">
        <v>77</v>
      </c>
      <c r="I5" s="7"/>
    </row>
    <row r="6" spans="1:9" s="11" customFormat="1" ht="17.25" thickBot="1">
      <c r="A6" s="56"/>
      <c r="B6" s="58"/>
      <c r="C6" s="58"/>
      <c r="D6" s="58"/>
      <c r="E6" s="10" t="s">
        <v>22</v>
      </c>
      <c r="F6" s="12" t="s">
        <v>78</v>
      </c>
      <c r="G6" s="63"/>
      <c r="H6" s="63"/>
      <c r="I6" s="10"/>
    </row>
    <row r="7" spans="1:9">
      <c r="A7" s="18"/>
      <c r="B7" s="32" t="s">
        <v>79</v>
      </c>
      <c r="C7">
        <v>1973</v>
      </c>
      <c r="D7" t="s">
        <v>61</v>
      </c>
      <c r="E7" s="44">
        <v>3.7496</v>
      </c>
      <c r="F7" s="18">
        <f>G7*10^-5</f>
        <v>1.6760000000000002E-5</v>
      </c>
      <c r="G7" s="29">
        <v>1.6759999999999999</v>
      </c>
    </row>
    <row r="8" spans="1:9">
      <c r="A8" s="18"/>
      <c r="B8" s="27"/>
      <c r="C8">
        <v>1973</v>
      </c>
      <c r="D8" t="s">
        <v>61</v>
      </c>
      <c r="E8" s="34">
        <v>4.2497999999999996</v>
      </c>
      <c r="F8" s="18">
        <f t="shared" ref="F8:F36" si="0">G8*10^-5</f>
        <v>2.5550000000000004E-5</v>
      </c>
      <c r="G8" s="26">
        <v>2.5550000000000002</v>
      </c>
    </row>
    <row r="9" spans="1:9">
      <c r="A9" s="18"/>
      <c r="B9" s="1"/>
      <c r="C9">
        <v>1973</v>
      </c>
      <c r="D9" t="s">
        <v>61</v>
      </c>
      <c r="E9" s="44">
        <v>5</v>
      </c>
      <c r="F9" s="18">
        <f t="shared" si="0"/>
        <v>4.4550000000000005E-5</v>
      </c>
      <c r="G9" s="29">
        <v>4.4550000000000001</v>
      </c>
    </row>
    <row r="10" spans="1:9">
      <c r="A10" s="18"/>
      <c r="B10" s="24"/>
      <c r="C10">
        <v>1973</v>
      </c>
      <c r="D10" t="s">
        <v>61</v>
      </c>
      <c r="E10" s="26">
        <v>6.0004</v>
      </c>
      <c r="F10" s="18">
        <f t="shared" si="0"/>
        <v>8.1769999999999998E-5</v>
      </c>
      <c r="G10" s="26">
        <v>8.1769999999999996</v>
      </c>
    </row>
    <row r="11" spans="1:9">
      <c r="A11" s="18"/>
      <c r="B11" s="24"/>
      <c r="C11">
        <v>1973</v>
      </c>
      <c r="D11" t="s">
        <v>61</v>
      </c>
      <c r="E11" s="29">
        <v>7.0011000000000001</v>
      </c>
      <c r="F11" s="18">
        <f t="shared" si="0"/>
        <v>1.3250000000000002E-4</v>
      </c>
      <c r="G11" s="29">
        <v>13.25</v>
      </c>
    </row>
    <row r="12" spans="1:9">
      <c r="A12" s="18"/>
      <c r="B12" s="24"/>
      <c r="C12">
        <v>1973</v>
      </c>
      <c r="D12" t="s">
        <v>61</v>
      </c>
      <c r="E12" s="26">
        <v>8.0000999999999998</v>
      </c>
      <c r="F12" s="18">
        <f t="shared" si="0"/>
        <v>1.972E-4</v>
      </c>
      <c r="G12" s="26">
        <v>19.72</v>
      </c>
    </row>
    <row r="13" spans="1:9">
      <c r="A13" s="18"/>
      <c r="B13" s="24"/>
      <c r="C13">
        <v>1973</v>
      </c>
      <c r="D13" t="s">
        <v>61</v>
      </c>
      <c r="E13" s="29">
        <v>6.9999000000000002</v>
      </c>
      <c r="F13" s="18">
        <f t="shared" si="0"/>
        <v>1.3230000000000002E-4</v>
      </c>
      <c r="G13" s="29">
        <v>13.23</v>
      </c>
    </row>
    <row r="14" spans="1:9">
      <c r="A14" s="18"/>
      <c r="B14" s="24"/>
      <c r="C14">
        <v>1973</v>
      </c>
      <c r="D14" t="s">
        <v>61</v>
      </c>
      <c r="E14" s="26">
        <v>8.0000999999999998</v>
      </c>
      <c r="F14" s="18">
        <f t="shared" si="0"/>
        <v>1.952E-4</v>
      </c>
      <c r="G14" s="26">
        <v>19.52</v>
      </c>
    </row>
    <row r="15" spans="1:9">
      <c r="A15" s="18"/>
      <c r="B15" s="24"/>
      <c r="C15">
        <v>1973</v>
      </c>
      <c r="D15" t="s">
        <v>61</v>
      </c>
      <c r="E15" s="29">
        <v>9</v>
      </c>
      <c r="F15" s="18">
        <f t="shared" si="0"/>
        <v>1.972E-4</v>
      </c>
      <c r="G15" s="29">
        <v>19.72</v>
      </c>
    </row>
    <row r="16" spans="1:9">
      <c r="A16" s="18"/>
      <c r="B16" s="24"/>
      <c r="C16">
        <v>1973</v>
      </c>
      <c r="D16" t="s">
        <v>61</v>
      </c>
      <c r="E16" s="26">
        <v>2.5</v>
      </c>
      <c r="F16" s="18">
        <f t="shared" si="0"/>
        <v>4.3240000000000004E-6</v>
      </c>
      <c r="G16" s="26">
        <v>0.43240000000000001</v>
      </c>
    </row>
    <row r="17" spans="1:7">
      <c r="A17" s="18"/>
      <c r="B17" s="24"/>
      <c r="C17">
        <v>1973</v>
      </c>
      <c r="D17" t="s">
        <v>61</v>
      </c>
      <c r="E17" s="29">
        <v>3</v>
      </c>
      <c r="F17" s="18">
        <f t="shared" si="0"/>
        <v>7.731000000000001E-6</v>
      </c>
      <c r="G17" s="29">
        <v>0.77310000000000001</v>
      </c>
    </row>
    <row r="18" spans="1:7">
      <c r="A18" s="18"/>
      <c r="B18" s="24"/>
      <c r="C18">
        <v>1973</v>
      </c>
      <c r="D18" t="s">
        <v>61</v>
      </c>
      <c r="E18" s="26">
        <v>3.5</v>
      </c>
      <c r="F18" s="18">
        <f t="shared" si="0"/>
        <v>1.279E-5</v>
      </c>
      <c r="G18" s="26">
        <v>1.2789999999999999</v>
      </c>
    </row>
    <row r="19" spans="1:7">
      <c r="A19" s="18"/>
      <c r="B19" s="24"/>
      <c r="C19">
        <v>1973</v>
      </c>
      <c r="D19" t="s">
        <v>61</v>
      </c>
      <c r="E19" s="29">
        <v>3.7480000000000002</v>
      </c>
      <c r="F19" s="18">
        <f t="shared" si="0"/>
        <v>1.6080000000000002E-5</v>
      </c>
      <c r="G19" s="29">
        <v>1.6080000000000001</v>
      </c>
    </row>
    <row r="20" spans="1:7">
      <c r="A20" s="18"/>
      <c r="B20" s="32"/>
      <c r="C20">
        <v>1973</v>
      </c>
      <c r="D20" t="s">
        <v>61</v>
      </c>
      <c r="E20" s="26">
        <v>4.4980000000000002</v>
      </c>
      <c r="F20" s="18">
        <f t="shared" si="0"/>
        <v>2.9860000000000005E-5</v>
      </c>
      <c r="G20" s="26">
        <v>2.9860000000000002</v>
      </c>
    </row>
    <row r="21" spans="1:7">
      <c r="A21" s="18"/>
      <c r="B21" s="33"/>
      <c r="C21">
        <v>1973</v>
      </c>
      <c r="D21" t="s">
        <v>61</v>
      </c>
      <c r="E21" s="29">
        <v>7.9997999999999996</v>
      </c>
      <c r="F21" s="18">
        <f t="shared" si="0"/>
        <v>1.9050000000000002E-4</v>
      </c>
      <c r="G21" s="29">
        <v>19.05</v>
      </c>
    </row>
    <row r="22" spans="1:7">
      <c r="A22" s="18"/>
      <c r="B22" s="33"/>
      <c r="C22">
        <v>1973</v>
      </c>
      <c r="D22" t="s">
        <v>61</v>
      </c>
      <c r="E22" s="29">
        <v>9.9999000000000002</v>
      </c>
      <c r="F22" s="18">
        <f t="shared" si="0"/>
        <v>3.4250000000000003E-4</v>
      </c>
      <c r="G22" s="29">
        <v>34.25</v>
      </c>
    </row>
    <row r="23" spans="1:7">
      <c r="A23" s="18"/>
      <c r="B23" s="33"/>
      <c r="C23">
        <v>1973</v>
      </c>
      <c r="D23" t="s">
        <v>61</v>
      </c>
      <c r="E23" s="29">
        <v>10.9999</v>
      </c>
      <c r="F23" s="18">
        <f t="shared" si="0"/>
        <v>4.2810000000000005E-4</v>
      </c>
      <c r="G23" s="29">
        <v>42.81</v>
      </c>
    </row>
    <row r="24" spans="1:7">
      <c r="A24" s="18"/>
      <c r="B24" s="33"/>
      <c r="C24">
        <v>1973</v>
      </c>
      <c r="D24" t="s">
        <v>61</v>
      </c>
      <c r="E24" s="29">
        <v>11.9999</v>
      </c>
      <c r="F24" s="18">
        <f t="shared" si="0"/>
        <v>5.1940000000000005E-4</v>
      </c>
      <c r="G24" s="29">
        <v>51.94</v>
      </c>
    </row>
    <row r="25" spans="1:7">
      <c r="A25" s="18"/>
      <c r="B25" s="33"/>
      <c r="C25">
        <v>1973</v>
      </c>
      <c r="D25" t="s">
        <v>61</v>
      </c>
      <c r="E25" s="29">
        <v>13</v>
      </c>
      <c r="F25" s="18">
        <f t="shared" si="0"/>
        <v>6.1180000000000002E-4</v>
      </c>
      <c r="G25" s="29">
        <v>61.18</v>
      </c>
    </row>
    <row r="26" spans="1:7">
      <c r="A26" s="18"/>
      <c r="B26" s="33"/>
      <c r="C26">
        <v>1973</v>
      </c>
      <c r="D26" t="s">
        <v>61</v>
      </c>
      <c r="E26" s="29">
        <v>14</v>
      </c>
      <c r="F26" s="18">
        <f t="shared" si="0"/>
        <v>7.0500000000000001E-4</v>
      </c>
      <c r="G26" s="29">
        <v>70.5</v>
      </c>
    </row>
    <row r="27" spans="1:7">
      <c r="A27" s="18"/>
      <c r="B27" s="33"/>
      <c r="C27">
        <v>1973</v>
      </c>
      <c r="D27" t="s">
        <v>61</v>
      </c>
      <c r="E27" s="29">
        <v>13</v>
      </c>
      <c r="F27" s="18">
        <f t="shared" si="0"/>
        <v>6.1160000000000001E-4</v>
      </c>
      <c r="G27" s="29">
        <v>61.16</v>
      </c>
    </row>
    <row r="28" spans="1:7">
      <c r="A28" s="18"/>
      <c r="B28" s="33"/>
      <c r="C28">
        <v>1973</v>
      </c>
      <c r="D28" t="s">
        <v>61</v>
      </c>
      <c r="E28" s="29">
        <v>11.9999</v>
      </c>
      <c r="F28" s="18">
        <f t="shared" si="0"/>
        <v>5.1869999999999998E-4</v>
      </c>
      <c r="G28" s="29">
        <v>51.87</v>
      </c>
    </row>
    <row r="29" spans="1:7">
      <c r="A29" s="18"/>
      <c r="B29" s="33"/>
      <c r="C29">
        <v>1973</v>
      </c>
      <c r="D29" t="s">
        <v>61</v>
      </c>
      <c r="E29" s="29">
        <v>4.5</v>
      </c>
      <c r="F29" s="18">
        <f t="shared" si="0"/>
        <v>3.0200000000000002E-5</v>
      </c>
      <c r="G29" s="29">
        <v>3.02</v>
      </c>
    </row>
    <row r="30" spans="1:7">
      <c r="A30" s="18"/>
      <c r="B30" s="33"/>
      <c r="C30">
        <v>1973</v>
      </c>
      <c r="D30" t="s">
        <v>61</v>
      </c>
      <c r="E30" s="29">
        <v>5</v>
      </c>
      <c r="F30" s="18">
        <f t="shared" si="0"/>
        <v>4.3239999999999999E-5</v>
      </c>
      <c r="G30" s="29">
        <v>4.3239999999999998</v>
      </c>
    </row>
    <row r="31" spans="1:7">
      <c r="A31" s="18"/>
      <c r="B31" s="33"/>
      <c r="C31">
        <v>1973</v>
      </c>
      <c r="D31" t="s">
        <v>61</v>
      </c>
      <c r="E31" s="29">
        <v>5.5</v>
      </c>
      <c r="F31" s="18">
        <f t="shared" si="0"/>
        <v>5.9760000000000004E-5</v>
      </c>
      <c r="G31" s="29">
        <v>5.976</v>
      </c>
    </row>
    <row r="32" spans="1:7">
      <c r="A32" s="18"/>
      <c r="B32" s="33"/>
      <c r="C32">
        <v>1973</v>
      </c>
      <c r="D32" t="s">
        <v>61</v>
      </c>
      <c r="E32" s="29">
        <v>6.0000999999999998</v>
      </c>
      <c r="F32" s="18">
        <f t="shared" si="0"/>
        <v>7.9710000000000008E-5</v>
      </c>
      <c r="G32" s="29">
        <v>7.9710000000000001</v>
      </c>
    </row>
    <row r="33" spans="1:7">
      <c r="A33" s="18"/>
      <c r="B33" s="33"/>
      <c r="C33">
        <v>1973</v>
      </c>
      <c r="D33" t="s">
        <v>61</v>
      </c>
      <c r="E33" s="29">
        <v>6.5</v>
      </c>
      <c r="F33" s="18">
        <f t="shared" si="0"/>
        <v>1.0280000000000001E-4</v>
      </c>
      <c r="G33" s="29">
        <v>10.28</v>
      </c>
    </row>
    <row r="34" spans="1:7">
      <c r="A34" s="18"/>
      <c r="B34" s="33"/>
      <c r="C34">
        <v>1973</v>
      </c>
      <c r="D34" t="s">
        <v>61</v>
      </c>
      <c r="E34" s="29">
        <v>7.0049999999999999</v>
      </c>
      <c r="F34" s="18">
        <f t="shared" si="0"/>
        <v>1.2980000000000001E-4</v>
      </c>
      <c r="G34" s="29">
        <v>12.98</v>
      </c>
    </row>
    <row r="35" spans="1:7">
      <c r="A35" s="18"/>
      <c r="B35" s="33"/>
      <c r="C35">
        <v>1973</v>
      </c>
      <c r="D35" t="s">
        <v>61</v>
      </c>
      <c r="E35" s="29">
        <v>7.5049999999999999</v>
      </c>
      <c r="F35" s="18">
        <f t="shared" si="0"/>
        <v>1.594E-4</v>
      </c>
      <c r="G35" s="29">
        <v>15.94</v>
      </c>
    </row>
    <row r="36" spans="1:7">
      <c r="A36" s="18"/>
      <c r="B36" s="33"/>
      <c r="C36">
        <v>1973</v>
      </c>
      <c r="D36" t="s">
        <v>61</v>
      </c>
      <c r="E36" s="29">
        <v>8</v>
      </c>
      <c r="F36" s="18">
        <f t="shared" si="0"/>
        <v>1.9140000000000002E-4</v>
      </c>
      <c r="G36" s="29">
        <v>19.14</v>
      </c>
    </row>
    <row r="37" spans="1:7">
      <c r="A37" s="18"/>
      <c r="B37" s="19"/>
      <c r="C37" s="18">
        <v>1971</v>
      </c>
      <c r="D37" s="18" t="s">
        <v>80</v>
      </c>
      <c r="E37" s="23">
        <v>3</v>
      </c>
      <c r="F37" s="23">
        <v>1.8E-5</v>
      </c>
      <c r="G37" s="18"/>
    </row>
    <row r="38" spans="1:7">
      <c r="A38" s="18"/>
      <c r="B38" s="19"/>
      <c r="C38" s="18">
        <v>1971</v>
      </c>
      <c r="D38" s="18" t="s">
        <v>80</v>
      </c>
      <c r="E38" s="23">
        <v>4</v>
      </c>
      <c r="F38" s="23">
        <v>6.0000000000000002E-5</v>
      </c>
      <c r="G38" s="18"/>
    </row>
    <row r="39" spans="1:7">
      <c r="A39" s="18"/>
      <c r="B39" s="19"/>
      <c r="C39" s="18">
        <v>1971</v>
      </c>
      <c r="D39" s="18" t="s">
        <v>80</v>
      </c>
      <c r="E39" s="23">
        <v>5</v>
      </c>
      <c r="F39" s="23">
        <v>1.3799999999999999E-4</v>
      </c>
      <c r="G39" s="18"/>
    </row>
    <row r="40" spans="1:7">
      <c r="A40" s="18"/>
      <c r="B40" s="19"/>
      <c r="C40" s="18">
        <v>1971</v>
      </c>
      <c r="D40" s="18" t="s">
        <v>80</v>
      </c>
      <c r="E40" s="23">
        <v>6</v>
      </c>
      <c r="F40" s="23">
        <v>2.4600000000000002E-4</v>
      </c>
      <c r="G40" s="18"/>
    </row>
    <row r="41" spans="1:7">
      <c r="A41" s="18"/>
      <c r="B41" s="19"/>
      <c r="C41" s="18">
        <v>1971</v>
      </c>
      <c r="D41" s="18" t="s">
        <v>80</v>
      </c>
      <c r="E41" s="23">
        <v>7</v>
      </c>
      <c r="F41" s="23">
        <v>3.9300000000000001E-4</v>
      </c>
      <c r="G41" s="18"/>
    </row>
    <row r="42" spans="1:7">
      <c r="A42" s="18"/>
      <c r="B42" s="19"/>
      <c r="C42" s="18">
        <v>1971</v>
      </c>
      <c r="D42" s="18" t="s">
        <v>80</v>
      </c>
      <c r="E42" s="23">
        <v>8</v>
      </c>
      <c r="F42" s="23">
        <v>5.7300000000000005E-4</v>
      </c>
      <c r="G42" s="18"/>
    </row>
    <row r="43" spans="1:7">
      <c r="A43" s="18"/>
      <c r="B43" s="19"/>
      <c r="C43" s="18">
        <v>1971</v>
      </c>
      <c r="D43" s="18" t="s">
        <v>80</v>
      </c>
      <c r="E43" s="23">
        <v>9</v>
      </c>
      <c r="F43" s="23">
        <v>7.8600000000000002E-4</v>
      </c>
      <c r="G43" s="18"/>
    </row>
    <row r="44" spans="1:7">
      <c r="A44" s="18"/>
      <c r="B44" s="19"/>
      <c r="C44" s="18">
        <v>1971</v>
      </c>
      <c r="D44" s="18" t="s">
        <v>80</v>
      </c>
      <c r="E44" s="23">
        <v>10</v>
      </c>
      <c r="F44" s="23">
        <v>1.0200000000000001E-3</v>
      </c>
      <c r="G44" s="18"/>
    </row>
    <row r="45" spans="1:7">
      <c r="A45" s="18"/>
      <c r="B45" s="19"/>
      <c r="C45" s="18">
        <v>1971</v>
      </c>
      <c r="D45" s="18" t="s">
        <v>80</v>
      </c>
      <c r="E45" s="23">
        <v>11</v>
      </c>
      <c r="F45" s="23">
        <v>1.2700000000000001E-3</v>
      </c>
      <c r="G45" s="18"/>
    </row>
    <row r="46" spans="1:7">
      <c r="A46" s="18"/>
      <c r="B46" s="19"/>
      <c r="C46" s="18">
        <v>1971</v>
      </c>
      <c r="D46" s="18" t="s">
        <v>80</v>
      </c>
      <c r="E46" s="23">
        <v>12</v>
      </c>
      <c r="F46" s="23">
        <v>1.5399999999999999E-3</v>
      </c>
      <c r="G46" s="18"/>
    </row>
    <row r="47" spans="1:7">
      <c r="A47" s="18"/>
      <c r="B47" s="18"/>
      <c r="C47" s="18">
        <v>1971</v>
      </c>
      <c r="D47" s="18" t="s">
        <v>80</v>
      </c>
      <c r="E47" s="23">
        <v>13</v>
      </c>
      <c r="F47" s="23">
        <v>1.82E-3</v>
      </c>
      <c r="G47" s="18"/>
    </row>
    <row r="48" spans="1:7">
      <c r="A48" s="18"/>
      <c r="B48" s="18"/>
      <c r="C48" s="18">
        <v>1971</v>
      </c>
      <c r="D48" s="18" t="s">
        <v>80</v>
      </c>
      <c r="E48" s="23">
        <v>14</v>
      </c>
      <c r="F48" s="23">
        <v>2.1099999999999999E-3</v>
      </c>
      <c r="G48" s="18"/>
    </row>
    <row r="49" spans="1:7">
      <c r="A49" s="18"/>
      <c r="B49" s="18"/>
      <c r="C49" s="18">
        <v>1971</v>
      </c>
      <c r="D49" s="18" t="s">
        <v>80</v>
      </c>
      <c r="E49" s="23">
        <v>15</v>
      </c>
      <c r="F49" s="23">
        <v>2.4099999999999998E-3</v>
      </c>
      <c r="G49" s="18"/>
    </row>
    <row r="50" spans="1:7">
      <c r="A50" s="18"/>
      <c r="B50" s="18"/>
      <c r="C50" s="18">
        <v>1971</v>
      </c>
      <c r="D50" s="18" t="s">
        <v>80</v>
      </c>
      <c r="E50" s="23">
        <v>16</v>
      </c>
      <c r="F50" s="23">
        <v>2.7000000000000001E-3</v>
      </c>
      <c r="G50" s="18"/>
    </row>
    <row r="51" spans="1:7">
      <c r="A51" s="18"/>
      <c r="B51" s="18"/>
      <c r="C51" s="18">
        <v>1971</v>
      </c>
      <c r="D51" s="18" t="s">
        <v>80</v>
      </c>
      <c r="E51" s="23">
        <v>17</v>
      </c>
      <c r="F51" s="23">
        <v>3.0000000000000001E-3</v>
      </c>
      <c r="G51" s="18"/>
    </row>
    <row r="52" spans="1:7">
      <c r="A52" s="18"/>
      <c r="B52" s="18"/>
      <c r="C52" s="18">
        <v>1971</v>
      </c>
      <c r="D52" s="18" t="s">
        <v>80</v>
      </c>
      <c r="E52" s="23">
        <v>18</v>
      </c>
      <c r="F52" s="23">
        <v>3.31E-3</v>
      </c>
      <c r="G52" s="18"/>
    </row>
    <row r="53" spans="1:7">
      <c r="A53" s="18"/>
      <c r="B53" s="18"/>
      <c r="C53" s="18">
        <v>1971</v>
      </c>
      <c r="D53" s="18" t="s">
        <v>80</v>
      </c>
      <c r="E53" s="23">
        <v>19</v>
      </c>
      <c r="F53" s="23">
        <v>3.65E-3</v>
      </c>
      <c r="G53" s="18"/>
    </row>
    <row r="54" spans="1:7">
      <c r="A54" s="18"/>
      <c r="B54" s="18"/>
      <c r="C54" s="18">
        <v>1971</v>
      </c>
      <c r="D54" s="18" t="s">
        <v>80</v>
      </c>
      <c r="E54" s="23">
        <v>20</v>
      </c>
      <c r="F54" s="23">
        <v>4.0099999999999997E-3</v>
      </c>
      <c r="G54" s="18"/>
    </row>
    <row r="55" spans="1:7">
      <c r="A55" s="18"/>
      <c r="B55" s="18"/>
      <c r="C55" s="18">
        <v>1971</v>
      </c>
      <c r="D55" s="18" t="s">
        <v>80</v>
      </c>
      <c r="E55" s="23">
        <v>21</v>
      </c>
      <c r="F55" s="23">
        <v>4.3899999999999998E-3</v>
      </c>
      <c r="G55" s="18"/>
    </row>
    <row r="56" spans="1:7">
      <c r="A56" s="18"/>
      <c r="B56" s="18"/>
      <c r="C56" s="18">
        <v>1971</v>
      </c>
      <c r="D56" s="18" t="s">
        <v>80</v>
      </c>
      <c r="E56" s="23">
        <v>22</v>
      </c>
      <c r="F56" s="23">
        <v>4.7600000000000003E-3</v>
      </c>
      <c r="G56" s="18"/>
    </row>
    <row r="57" spans="1:7">
      <c r="A57" s="18"/>
      <c r="B57" s="18"/>
      <c r="C57" s="18">
        <v>1971</v>
      </c>
      <c r="D57" s="18" t="s">
        <v>80</v>
      </c>
      <c r="E57" s="23">
        <v>23</v>
      </c>
      <c r="F57" s="23">
        <v>5.1500000000000001E-3</v>
      </c>
      <c r="G57" s="18"/>
    </row>
    <row r="58" spans="1:7">
      <c r="A58" s="18"/>
      <c r="B58" s="18"/>
      <c r="C58" s="70">
        <v>1975</v>
      </c>
      <c r="D58" s="70" t="s">
        <v>61</v>
      </c>
      <c r="E58" s="70">
        <v>0.5</v>
      </c>
      <c r="F58" s="70">
        <f>G58*10^-6</f>
        <v>1.0050000000000001E-7</v>
      </c>
      <c r="G58" s="70">
        <v>0.10050000000000001</v>
      </c>
    </row>
    <row r="59" spans="1:7">
      <c r="A59" s="18"/>
      <c r="B59" s="18"/>
      <c r="C59" s="70">
        <v>1975</v>
      </c>
      <c r="D59" s="70" t="s">
        <v>61</v>
      </c>
      <c r="E59" s="70">
        <v>1</v>
      </c>
      <c r="F59" s="70">
        <f t="shared" ref="F59:F81" si="1">G59*10^-6</f>
        <v>8.0689999999999995E-7</v>
      </c>
      <c r="G59" s="70">
        <v>0.80689999999999995</v>
      </c>
    </row>
    <row r="60" spans="1:7">
      <c r="A60" s="18"/>
      <c r="B60" s="18"/>
      <c r="C60" s="70">
        <v>1975</v>
      </c>
      <c r="D60" s="70" t="s">
        <v>61</v>
      </c>
      <c r="E60" s="70">
        <v>1.5</v>
      </c>
      <c r="F60" s="70">
        <f t="shared" si="1"/>
        <v>2.734E-6</v>
      </c>
      <c r="G60" s="70">
        <v>2.734</v>
      </c>
    </row>
    <row r="61" spans="1:7">
      <c r="A61" s="18"/>
      <c r="B61" s="18"/>
      <c r="C61" s="70">
        <v>1975</v>
      </c>
      <c r="D61" s="70" t="s">
        <v>61</v>
      </c>
      <c r="E61" s="70">
        <v>2</v>
      </c>
      <c r="F61" s="70">
        <f t="shared" si="1"/>
        <v>6.5369999999999994E-6</v>
      </c>
      <c r="G61" s="70">
        <v>6.5369999999999999</v>
      </c>
    </row>
    <row r="62" spans="1:7">
      <c r="A62" s="18"/>
      <c r="B62" s="18"/>
      <c r="C62" s="70">
        <v>1975</v>
      </c>
      <c r="D62" s="70" t="s">
        <v>61</v>
      </c>
      <c r="E62" s="70">
        <v>2.5</v>
      </c>
      <c r="F62" s="70">
        <f t="shared" si="1"/>
        <v>1.3019999999999999E-5</v>
      </c>
      <c r="G62" s="70">
        <v>13.02</v>
      </c>
    </row>
    <row r="63" spans="1:7">
      <c r="A63" s="18"/>
      <c r="B63" s="18"/>
      <c r="C63" s="70">
        <v>1975</v>
      </c>
      <c r="D63" s="70" t="s">
        <v>61</v>
      </c>
      <c r="E63" s="70">
        <v>3</v>
      </c>
      <c r="F63" s="70">
        <f t="shared" si="1"/>
        <v>2.319E-5</v>
      </c>
      <c r="G63" s="70">
        <v>23.19</v>
      </c>
    </row>
    <row r="64" spans="1:7">
      <c r="A64" s="18"/>
      <c r="B64" s="18"/>
      <c r="C64" s="70">
        <v>1975</v>
      </c>
      <c r="D64" s="70" t="s">
        <v>61</v>
      </c>
      <c r="E64" s="70">
        <v>3.5</v>
      </c>
      <c r="F64" s="70">
        <f t="shared" si="1"/>
        <v>3.8349999999999997E-5</v>
      </c>
      <c r="G64" s="70">
        <v>38.35</v>
      </c>
    </row>
    <row r="65" spans="1:7">
      <c r="A65" s="18"/>
      <c r="B65" s="18"/>
      <c r="C65" s="70">
        <v>1975</v>
      </c>
      <c r="D65" s="70" t="s">
        <v>61</v>
      </c>
      <c r="E65" s="70">
        <v>4</v>
      </c>
      <c r="F65" s="70">
        <f t="shared" si="1"/>
        <v>5.9969999999999997E-5</v>
      </c>
      <c r="G65" s="70">
        <v>59.97</v>
      </c>
    </row>
    <row r="66" spans="1:7">
      <c r="A66" s="18"/>
      <c r="B66" s="18"/>
      <c r="C66" s="70">
        <v>1975</v>
      </c>
      <c r="D66" s="70" t="s">
        <v>61</v>
      </c>
      <c r="E66" s="70">
        <v>4.5</v>
      </c>
      <c r="F66" s="70">
        <f t="shared" si="1"/>
        <v>8.9549999999999995E-5</v>
      </c>
      <c r="G66" s="70">
        <v>89.55</v>
      </c>
    </row>
    <row r="67" spans="1:7">
      <c r="A67" s="18"/>
      <c r="B67" s="18"/>
      <c r="C67" s="70">
        <v>1975</v>
      </c>
      <c r="D67" s="70" t="s">
        <v>61</v>
      </c>
      <c r="E67" s="70">
        <v>5</v>
      </c>
      <c r="F67" s="70">
        <f t="shared" si="1"/>
        <v>1.283E-4</v>
      </c>
      <c r="G67" s="70">
        <v>128.30000000000001</v>
      </c>
    </row>
    <row r="68" spans="1:7">
      <c r="A68" s="18"/>
      <c r="B68" s="18"/>
      <c r="C68" s="69">
        <v>1975</v>
      </c>
      <c r="D68" s="69" t="s">
        <v>61</v>
      </c>
      <c r="E68" s="69">
        <v>5.5</v>
      </c>
      <c r="F68" s="69">
        <f t="shared" si="1"/>
        <v>1.773E-4</v>
      </c>
      <c r="G68" s="69">
        <v>177.3</v>
      </c>
    </row>
    <row r="69" spans="1:7">
      <c r="A69" s="18"/>
      <c r="B69" s="18"/>
      <c r="C69" s="69">
        <v>1975</v>
      </c>
      <c r="D69" s="69" t="s">
        <v>61</v>
      </c>
      <c r="E69" s="69">
        <v>6</v>
      </c>
      <c r="F69" s="69">
        <f t="shared" si="1"/>
        <v>2.364E-4</v>
      </c>
      <c r="G69" s="69">
        <v>236.4</v>
      </c>
    </row>
    <row r="70" spans="1:7">
      <c r="A70" s="18"/>
      <c r="B70" s="18"/>
      <c r="C70" s="69">
        <v>1975</v>
      </c>
      <c r="D70" s="69" t="s">
        <v>61</v>
      </c>
      <c r="E70" s="69">
        <v>6.5</v>
      </c>
      <c r="F70" s="69">
        <f t="shared" si="1"/>
        <v>3.0539999999999994E-4</v>
      </c>
      <c r="G70" s="69">
        <v>305.39999999999998</v>
      </c>
    </row>
    <row r="71" spans="1:7">
      <c r="A71" s="18"/>
      <c r="B71" s="18"/>
      <c r="C71" s="69">
        <v>1975</v>
      </c>
      <c r="D71" s="69" t="s">
        <v>61</v>
      </c>
      <c r="E71" s="69">
        <v>7</v>
      </c>
      <c r="F71" s="69">
        <f t="shared" si="1"/>
        <v>3.838E-4</v>
      </c>
      <c r="G71" s="69">
        <v>383.8</v>
      </c>
    </row>
    <row r="72" spans="1:7">
      <c r="A72" s="18"/>
      <c r="B72" s="18"/>
      <c r="C72" s="69">
        <v>1975</v>
      </c>
      <c r="D72" s="69" t="s">
        <v>61</v>
      </c>
      <c r="E72" s="69">
        <v>7.5</v>
      </c>
      <c r="F72" s="69">
        <f t="shared" si="1"/>
        <v>4.7110000000000001E-4</v>
      </c>
      <c r="G72" s="69">
        <v>471.1</v>
      </c>
    </row>
    <row r="73" spans="1:7">
      <c r="A73" s="18"/>
      <c r="B73" s="18"/>
      <c r="C73" s="69">
        <v>1975</v>
      </c>
      <c r="D73" s="69" t="s">
        <v>61</v>
      </c>
      <c r="E73" s="69">
        <v>8</v>
      </c>
      <c r="F73" s="69">
        <f t="shared" si="1"/>
        <v>5.6700000000000001E-4</v>
      </c>
      <c r="G73" s="69">
        <v>567</v>
      </c>
    </row>
    <row r="74" spans="1:7">
      <c r="A74" s="18"/>
      <c r="B74" s="18"/>
      <c r="C74" s="69">
        <v>1975</v>
      </c>
      <c r="D74" s="69" t="s">
        <v>61</v>
      </c>
      <c r="E74" s="69">
        <v>8.5</v>
      </c>
      <c r="F74" s="69">
        <f t="shared" si="1"/>
        <v>6.7099999999999994E-4</v>
      </c>
      <c r="G74" s="69">
        <v>671</v>
      </c>
    </row>
    <row r="75" spans="1:7">
      <c r="A75" s="18"/>
      <c r="B75" s="18"/>
      <c r="C75" s="69">
        <v>1975</v>
      </c>
      <c r="D75" s="69" t="s">
        <v>61</v>
      </c>
      <c r="E75" s="69">
        <v>9</v>
      </c>
      <c r="F75" s="69">
        <f t="shared" si="1"/>
        <v>7.8239999999999994E-4</v>
      </c>
      <c r="G75" s="69">
        <v>782.4</v>
      </c>
    </row>
    <row r="76" spans="1:7">
      <c r="A76" s="18"/>
      <c r="B76" s="18"/>
      <c r="C76" s="69">
        <v>1975</v>
      </c>
      <c r="D76" s="69" t="s">
        <v>61</v>
      </c>
      <c r="E76" s="69">
        <v>9.5</v>
      </c>
      <c r="F76" s="69">
        <f t="shared" si="1"/>
        <v>8.992999999999999E-4</v>
      </c>
      <c r="G76" s="69">
        <v>899.3</v>
      </c>
    </row>
    <row r="77" spans="1:7">
      <c r="A77" s="18"/>
      <c r="B77" s="18"/>
      <c r="C77" s="69">
        <v>1975</v>
      </c>
      <c r="D77" s="69" t="s">
        <v>61</v>
      </c>
      <c r="E77" s="69">
        <v>10</v>
      </c>
      <c r="F77" s="69">
        <f t="shared" si="1"/>
        <v>1.0199999999999999E-3</v>
      </c>
      <c r="G77" s="69">
        <v>1020</v>
      </c>
    </row>
    <row r="78" spans="1:7">
      <c r="A78" s="18"/>
      <c r="B78" s="18"/>
      <c r="C78" s="69">
        <v>1975</v>
      </c>
      <c r="D78" s="69" t="s">
        <v>61</v>
      </c>
      <c r="E78" s="69">
        <v>11</v>
      </c>
      <c r="F78" s="69">
        <f t="shared" si="1"/>
        <v>1.2689999999999999E-3</v>
      </c>
      <c r="G78" s="69">
        <v>1269</v>
      </c>
    </row>
    <row r="79" spans="1:7">
      <c r="A79" s="18"/>
      <c r="B79" s="18"/>
      <c r="C79" s="69">
        <v>1975</v>
      </c>
      <c r="D79" s="69" t="s">
        <v>61</v>
      </c>
      <c r="E79" s="69">
        <v>12</v>
      </c>
      <c r="F79" s="69">
        <f t="shared" si="1"/>
        <v>1.542E-3</v>
      </c>
      <c r="G79" s="69">
        <v>1542</v>
      </c>
    </row>
    <row r="80" spans="1:7">
      <c r="A80" s="18"/>
      <c r="B80" s="18"/>
      <c r="C80" s="69">
        <v>1975</v>
      </c>
      <c r="D80" s="69" t="s">
        <v>61</v>
      </c>
      <c r="E80" s="69">
        <v>13</v>
      </c>
      <c r="F80" s="69">
        <f t="shared" si="1"/>
        <v>1.8169999999999998E-3</v>
      </c>
      <c r="G80" s="69">
        <v>1817</v>
      </c>
    </row>
    <row r="81" spans="1:7">
      <c r="A81" s="18"/>
      <c r="B81" s="18"/>
      <c r="C81" s="69">
        <v>1975</v>
      </c>
      <c r="D81" s="69" t="s">
        <v>61</v>
      </c>
      <c r="E81" s="69">
        <v>14</v>
      </c>
      <c r="F81" s="69">
        <f t="shared" si="1"/>
        <v>2.1080000000000001E-3</v>
      </c>
      <c r="G81" s="69">
        <v>2108</v>
      </c>
    </row>
    <row r="82" spans="1:7">
      <c r="A82" s="18"/>
      <c r="B82" s="18"/>
      <c r="C82" s="18">
        <v>1967</v>
      </c>
      <c r="D82" s="18" t="s">
        <v>50</v>
      </c>
      <c r="E82" s="18">
        <v>3</v>
      </c>
      <c r="F82" s="18">
        <f>G82*10^-4</f>
        <v>1.7999999999999999E-6</v>
      </c>
      <c r="G82" s="18">
        <v>1.7999999999999999E-2</v>
      </c>
    </row>
    <row r="83" spans="1:7">
      <c r="A83" s="18"/>
      <c r="B83" s="18"/>
      <c r="C83" s="18">
        <v>1967</v>
      </c>
      <c r="D83" s="18" t="s">
        <v>50</v>
      </c>
      <c r="E83" s="18">
        <v>4</v>
      </c>
      <c r="F83" s="18">
        <f t="shared" ref="F83:F102" si="2">G83*10^-4</f>
        <v>6.0000000000000002E-5</v>
      </c>
      <c r="G83" s="18">
        <v>0.6</v>
      </c>
    </row>
    <row r="84" spans="1:7">
      <c r="A84" s="18"/>
      <c r="B84" s="18"/>
      <c r="C84" s="18">
        <v>1967</v>
      </c>
      <c r="D84" s="18" t="s">
        <v>50</v>
      </c>
      <c r="E84" s="18">
        <v>5</v>
      </c>
      <c r="F84" s="18">
        <f t="shared" si="2"/>
        <v>1.3799999999999999E-4</v>
      </c>
      <c r="G84" s="18">
        <v>1.38</v>
      </c>
    </row>
    <row r="85" spans="1:7">
      <c r="A85" s="18"/>
      <c r="B85" s="18"/>
      <c r="C85" s="18">
        <v>1967</v>
      </c>
      <c r="D85" s="18" t="s">
        <v>50</v>
      </c>
      <c r="E85" s="18">
        <v>6</v>
      </c>
      <c r="F85" s="18">
        <f t="shared" si="2"/>
        <v>2.4600000000000002E-4</v>
      </c>
      <c r="G85" s="18">
        <v>2.46</v>
      </c>
    </row>
    <row r="86" spans="1:7">
      <c r="A86" s="18"/>
      <c r="B86" s="18"/>
      <c r="C86" s="18">
        <v>1967</v>
      </c>
      <c r="D86" s="18" t="s">
        <v>50</v>
      </c>
      <c r="E86" s="18">
        <v>7</v>
      </c>
      <c r="F86" s="18">
        <f t="shared" si="2"/>
        <v>3.9300000000000001E-4</v>
      </c>
      <c r="G86" s="18">
        <v>3.93</v>
      </c>
    </row>
    <row r="87" spans="1:7">
      <c r="A87" s="18"/>
      <c r="B87" s="18"/>
      <c r="C87" s="18">
        <v>1967</v>
      </c>
      <c r="D87" s="18" t="s">
        <v>50</v>
      </c>
      <c r="E87" s="18">
        <v>8</v>
      </c>
      <c r="F87" s="18">
        <f t="shared" si="2"/>
        <v>5.7300000000000005E-4</v>
      </c>
      <c r="G87" s="18">
        <v>5.73</v>
      </c>
    </row>
    <row r="88" spans="1:7">
      <c r="A88" s="18"/>
      <c r="B88" s="18"/>
      <c r="C88" s="18">
        <v>1967</v>
      </c>
      <c r="D88" s="18" t="s">
        <v>50</v>
      </c>
      <c r="E88" s="18">
        <v>9</v>
      </c>
      <c r="F88" s="18">
        <f t="shared" si="2"/>
        <v>7.8600000000000002E-4</v>
      </c>
      <c r="G88" s="18">
        <v>7.86</v>
      </c>
    </row>
    <row r="89" spans="1:7">
      <c r="A89" s="18"/>
      <c r="B89" s="18"/>
      <c r="C89" s="18">
        <v>1967</v>
      </c>
      <c r="D89" s="18" t="s">
        <v>50</v>
      </c>
      <c r="E89" s="18">
        <v>10</v>
      </c>
      <c r="F89" s="18">
        <f t="shared" si="2"/>
        <v>1.0170000000000001E-3</v>
      </c>
      <c r="G89" s="18">
        <v>10.17</v>
      </c>
    </row>
    <row r="90" spans="1:7">
      <c r="A90" s="18"/>
      <c r="B90" s="18"/>
      <c r="C90" s="18">
        <v>1967</v>
      </c>
      <c r="D90" s="18" t="s">
        <v>50</v>
      </c>
      <c r="E90" s="18">
        <v>11</v>
      </c>
      <c r="F90" s="18">
        <f t="shared" si="2"/>
        <v>1.2689999999999999E-3</v>
      </c>
      <c r="G90" s="18">
        <v>12.69</v>
      </c>
    </row>
    <row r="91" spans="1:7">
      <c r="A91" s="18"/>
      <c r="B91" s="18"/>
      <c r="C91" s="18">
        <v>1967</v>
      </c>
      <c r="D91" s="18" t="s">
        <v>50</v>
      </c>
      <c r="E91" s="18">
        <v>12</v>
      </c>
      <c r="F91" s="18">
        <f t="shared" si="2"/>
        <v>1.5390000000000002E-3</v>
      </c>
      <c r="G91" s="18">
        <v>15.39</v>
      </c>
    </row>
    <row r="92" spans="1:7">
      <c r="A92" s="18"/>
      <c r="B92" s="18"/>
      <c r="C92" s="18">
        <v>1967</v>
      </c>
      <c r="D92" s="18" t="s">
        <v>50</v>
      </c>
      <c r="E92" s="18">
        <v>13</v>
      </c>
      <c r="F92" s="18">
        <f t="shared" si="2"/>
        <v>1.818E-3</v>
      </c>
      <c r="G92" s="18">
        <v>18.18</v>
      </c>
    </row>
    <row r="93" spans="1:7">
      <c r="A93" s="18"/>
      <c r="B93" s="18"/>
      <c r="C93" s="18">
        <v>1967</v>
      </c>
      <c r="D93" s="18" t="s">
        <v>50</v>
      </c>
      <c r="E93" s="18">
        <v>14</v>
      </c>
      <c r="F93" s="18">
        <f t="shared" si="2"/>
        <v>2.1090000000000002E-3</v>
      </c>
      <c r="G93" s="18">
        <v>21.09</v>
      </c>
    </row>
    <row r="94" spans="1:7">
      <c r="A94" s="18"/>
      <c r="B94" s="18"/>
      <c r="C94" s="18">
        <v>1967</v>
      </c>
      <c r="D94" s="18" t="s">
        <v>50</v>
      </c>
      <c r="E94" s="18">
        <v>15</v>
      </c>
      <c r="F94" s="18">
        <f t="shared" si="2"/>
        <v>2.4090000000000001E-3</v>
      </c>
      <c r="G94" s="18">
        <v>24.09</v>
      </c>
    </row>
    <row r="95" spans="1:7">
      <c r="A95" s="18"/>
      <c r="B95" s="18"/>
      <c r="C95" s="18">
        <v>1967</v>
      </c>
      <c r="D95" s="18" t="s">
        <v>50</v>
      </c>
      <c r="E95" s="18">
        <v>16</v>
      </c>
      <c r="F95" s="18">
        <f t="shared" si="2"/>
        <v>2.7000000000000001E-3</v>
      </c>
      <c r="G95" s="18">
        <v>27</v>
      </c>
    </row>
    <row r="96" spans="1:7">
      <c r="A96" s="18"/>
      <c r="B96" s="18"/>
      <c r="C96" s="18">
        <v>1967</v>
      </c>
      <c r="D96" s="18" t="s">
        <v>50</v>
      </c>
      <c r="E96" s="18">
        <v>17</v>
      </c>
      <c r="F96" s="18">
        <f t="shared" si="2"/>
        <v>2.9970000000000001E-3</v>
      </c>
      <c r="G96" s="18">
        <v>29.97</v>
      </c>
    </row>
    <row r="97" spans="1:7">
      <c r="A97" s="18"/>
      <c r="B97" s="18"/>
      <c r="C97" s="18">
        <v>1967</v>
      </c>
      <c r="D97" s="18" t="s">
        <v>50</v>
      </c>
      <c r="E97" s="18">
        <v>18</v>
      </c>
      <c r="F97" s="18">
        <f t="shared" si="2"/>
        <v>3.3119999999999998E-3</v>
      </c>
      <c r="G97" s="18">
        <v>33.119999999999997</v>
      </c>
    </row>
    <row r="98" spans="1:7">
      <c r="A98" s="18"/>
      <c r="B98" s="18"/>
      <c r="C98" s="18">
        <v>1967</v>
      </c>
      <c r="D98" s="18" t="s">
        <v>50</v>
      </c>
      <c r="E98" s="18">
        <v>19</v>
      </c>
      <c r="F98" s="18">
        <f t="shared" si="2"/>
        <v>3.6540000000000001E-3</v>
      </c>
      <c r="G98" s="18">
        <v>36.54</v>
      </c>
    </row>
    <row r="99" spans="1:7">
      <c r="A99" s="18"/>
      <c r="B99" s="18"/>
      <c r="C99" s="18">
        <v>1967</v>
      </c>
      <c r="D99" s="18" t="s">
        <v>50</v>
      </c>
      <c r="E99" s="18">
        <v>20</v>
      </c>
      <c r="F99" s="18">
        <f t="shared" si="2"/>
        <v>4.0109999999999998E-3</v>
      </c>
      <c r="G99" s="18">
        <v>40.11</v>
      </c>
    </row>
    <row r="100" spans="1:7">
      <c r="A100" s="18"/>
      <c r="B100" s="18"/>
      <c r="C100" s="18">
        <v>1967</v>
      </c>
      <c r="D100" s="18" t="s">
        <v>50</v>
      </c>
      <c r="E100" s="18">
        <v>21</v>
      </c>
      <c r="F100" s="18">
        <f t="shared" si="2"/>
        <v>4.3860000000000001E-3</v>
      </c>
      <c r="G100" s="18">
        <v>43.86</v>
      </c>
    </row>
    <row r="101" spans="1:7">
      <c r="A101" s="18"/>
      <c r="B101" s="18"/>
      <c r="C101" s="18">
        <v>1967</v>
      </c>
      <c r="D101" s="18" t="s">
        <v>50</v>
      </c>
      <c r="E101" s="18">
        <v>22</v>
      </c>
      <c r="F101" s="18">
        <f t="shared" si="2"/>
        <v>4.764E-3</v>
      </c>
      <c r="G101" s="18">
        <v>47.64</v>
      </c>
    </row>
    <row r="102" spans="1:7">
      <c r="A102" s="18"/>
      <c r="B102" s="18"/>
      <c r="C102" s="18">
        <v>1967</v>
      </c>
      <c r="D102" s="18" t="s">
        <v>50</v>
      </c>
      <c r="E102" s="18">
        <v>23</v>
      </c>
      <c r="F102" s="18">
        <f t="shared" si="2"/>
        <v>5.1540000000000006E-3</v>
      </c>
      <c r="G102" s="18">
        <v>51.54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hyperlinks>
    <hyperlink ref="B7" r:id="rId1" display="https://dr.lib.iastate.edu/entities/publication/c28f59dc-7b3c-4c55-81af-b4ccfedc3453?utm_source=chatgpt.com" xr:uid="{0196D7C4-E24D-4F49-AA0D-2AAFDD04E5A0}"/>
  </hyperlinks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49"/>
  <sheetViews>
    <sheetView zoomScaleNormal="100" workbookViewId="0">
      <pane ySplit="5" topLeftCell="A6" activePane="bottomLeft" state="frozenSplit"/>
      <selection pane="bottomLeft" activeCell="H13" sqref="H13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2" customForma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1:18" s="15" customFormat="1">
      <c r="A2" s="14"/>
      <c r="B2" s="65" t="s">
        <v>4</v>
      </c>
      <c r="C2" s="65"/>
      <c r="D2" s="65"/>
      <c r="E2" s="65"/>
      <c r="F2" s="65"/>
      <c r="G2" s="65"/>
      <c r="H2" s="65"/>
      <c r="I2" s="65"/>
    </row>
    <row r="3" spans="1:18" s="4" customFormat="1" ht="18.95" customHeight="1">
      <c r="A3" s="55"/>
      <c r="B3" s="57" t="s">
        <v>6</v>
      </c>
      <c r="C3" s="57" t="s">
        <v>7</v>
      </c>
      <c r="D3" s="57" t="s">
        <v>8</v>
      </c>
      <c r="E3" s="6" t="s">
        <v>9</v>
      </c>
      <c r="F3" s="57" t="s">
        <v>81</v>
      </c>
      <c r="G3" s="57"/>
      <c r="H3" s="6" t="s">
        <v>11</v>
      </c>
      <c r="I3" s="6" t="s">
        <v>82</v>
      </c>
      <c r="L3" s="57" t="s">
        <v>6</v>
      </c>
      <c r="M3" s="57" t="s">
        <v>7</v>
      </c>
      <c r="N3" s="57" t="s">
        <v>8</v>
      </c>
      <c r="O3" s="6" t="s">
        <v>9</v>
      </c>
      <c r="P3" s="57" t="s">
        <v>83</v>
      </c>
      <c r="Q3" s="57" t="s">
        <v>84</v>
      </c>
    </row>
    <row r="4" spans="1:18" s="4" customFormat="1" ht="17.100000000000001" customHeight="1">
      <c r="A4" s="55"/>
      <c r="B4" s="57"/>
      <c r="C4" s="57"/>
      <c r="D4" s="57"/>
      <c r="E4" s="6" t="s">
        <v>15</v>
      </c>
      <c r="F4" s="57"/>
      <c r="G4" s="57"/>
      <c r="H4" s="7" t="s">
        <v>17</v>
      </c>
      <c r="I4" s="7" t="s">
        <v>85</v>
      </c>
      <c r="L4" s="57"/>
      <c r="M4" s="57"/>
      <c r="N4" s="57"/>
      <c r="O4" s="6" t="s">
        <v>15</v>
      </c>
      <c r="P4" s="57"/>
      <c r="Q4" s="57"/>
    </row>
    <row r="5" spans="1:18" s="17" customFormat="1" ht="19.5" thickBot="1">
      <c r="A5" s="56"/>
      <c r="B5" s="58"/>
      <c r="C5" s="58"/>
      <c r="D5" s="58"/>
      <c r="E5" s="10" t="s">
        <v>22</v>
      </c>
      <c r="F5" s="13" t="s">
        <v>86</v>
      </c>
      <c r="G5" s="16" t="s">
        <v>87</v>
      </c>
      <c r="H5" s="10" t="s">
        <v>88</v>
      </c>
      <c r="I5" s="10" t="s">
        <v>89</v>
      </c>
      <c r="L5" s="58"/>
      <c r="M5" s="58"/>
      <c r="N5" s="58"/>
      <c r="O5" s="10" t="s">
        <v>22</v>
      </c>
      <c r="P5" s="13" t="s">
        <v>86</v>
      </c>
      <c r="Q5" s="16" t="s">
        <v>90</v>
      </c>
      <c r="R5" s="16" t="s">
        <v>91</v>
      </c>
    </row>
    <row r="6" spans="1:18">
      <c r="B6" s="19"/>
      <c r="C6" s="66">
        <v>1967</v>
      </c>
      <c r="D6" s="66" t="s">
        <v>50</v>
      </c>
      <c r="E6" s="67">
        <v>4</v>
      </c>
      <c r="F6" s="67">
        <v>8.9999999999999998E-4</v>
      </c>
      <c r="M6">
        <v>1971</v>
      </c>
      <c r="N6" t="s">
        <v>92</v>
      </c>
      <c r="O6" s="23">
        <v>0.5</v>
      </c>
      <c r="P6" s="23">
        <v>8.8500000000000004E-4</v>
      </c>
    </row>
    <row r="7" spans="1:18">
      <c r="B7" s="19"/>
      <c r="C7" s="66">
        <v>1967</v>
      </c>
      <c r="D7" s="66" t="s">
        <v>50</v>
      </c>
      <c r="E7" s="67">
        <v>6</v>
      </c>
      <c r="F7" s="67">
        <v>9.1E-4</v>
      </c>
      <c r="M7">
        <v>1971</v>
      </c>
      <c r="N7" t="s">
        <v>92</v>
      </c>
      <c r="O7" s="23">
        <v>1</v>
      </c>
      <c r="P7" s="23">
        <v>8.8500000000000004E-4</v>
      </c>
    </row>
    <row r="8" spans="1:18">
      <c r="B8" s="19"/>
      <c r="C8" s="66">
        <v>1967</v>
      </c>
      <c r="D8" s="66" t="s">
        <v>50</v>
      </c>
      <c r="E8" s="67">
        <v>8</v>
      </c>
      <c r="F8" s="67">
        <v>9.2000000000000003E-4</v>
      </c>
      <c r="M8">
        <v>1971</v>
      </c>
      <c r="N8" t="s">
        <v>92</v>
      </c>
      <c r="O8" s="23">
        <v>1.5</v>
      </c>
      <c r="P8" s="23">
        <v>8.8500000000000004E-4</v>
      </c>
    </row>
    <row r="9" spans="1:18">
      <c r="B9" s="19"/>
      <c r="C9" s="66">
        <v>1967</v>
      </c>
      <c r="D9" s="66" t="s">
        <v>50</v>
      </c>
      <c r="E9" s="67">
        <v>10</v>
      </c>
      <c r="F9" s="67">
        <v>9.3999999999999997E-4</v>
      </c>
      <c r="M9">
        <v>1971</v>
      </c>
      <c r="N9" t="s">
        <v>92</v>
      </c>
      <c r="O9" s="23">
        <v>2</v>
      </c>
      <c r="P9" s="23">
        <v>8.8500000000000004E-4</v>
      </c>
    </row>
    <row r="10" spans="1:18">
      <c r="B10" s="19"/>
      <c r="C10" s="66">
        <v>1967</v>
      </c>
      <c r="D10" s="66" t="s">
        <v>50</v>
      </c>
      <c r="E10" s="67">
        <v>12</v>
      </c>
      <c r="F10" s="67">
        <v>9.6000000000000002E-4</v>
      </c>
      <c r="M10">
        <v>1971</v>
      </c>
      <c r="N10" t="s">
        <v>92</v>
      </c>
      <c r="O10" s="23">
        <v>2.5</v>
      </c>
      <c r="P10" s="23">
        <v>8.8500000000000004E-4</v>
      </c>
    </row>
    <row r="11" spans="1:18">
      <c r="B11" s="19"/>
      <c r="C11" s="66">
        <v>1967</v>
      </c>
      <c r="D11" s="66" t="s">
        <v>50</v>
      </c>
      <c r="E11" s="67">
        <v>14</v>
      </c>
      <c r="F11" s="67">
        <v>1E-3</v>
      </c>
      <c r="M11">
        <v>1971</v>
      </c>
      <c r="N11" t="s">
        <v>92</v>
      </c>
      <c r="O11" s="23">
        <v>3</v>
      </c>
      <c r="P11" s="23">
        <v>8.8599999999999996E-4</v>
      </c>
    </row>
    <row r="12" spans="1:18">
      <c r="B12" s="19"/>
      <c r="C12" s="66">
        <v>1967</v>
      </c>
      <c r="D12" s="66" t="s">
        <v>50</v>
      </c>
      <c r="E12" s="67">
        <v>16</v>
      </c>
      <c r="F12" s="67">
        <v>1.07E-3</v>
      </c>
      <c r="M12">
        <v>1971</v>
      </c>
      <c r="N12" t="s">
        <v>92</v>
      </c>
      <c r="O12" s="23">
        <v>3.5</v>
      </c>
      <c r="P12" s="23">
        <v>8.8699999999999998E-4</v>
      </c>
    </row>
    <row r="13" spans="1:18">
      <c r="B13" s="19"/>
      <c r="C13" s="66">
        <v>1967</v>
      </c>
      <c r="D13" s="66" t="s">
        <v>50</v>
      </c>
      <c r="E13" s="67">
        <v>18</v>
      </c>
      <c r="F13" s="67">
        <v>1.24E-3</v>
      </c>
      <c r="M13">
        <v>1971</v>
      </c>
      <c r="N13" t="s">
        <v>92</v>
      </c>
      <c r="O13" s="23">
        <v>4</v>
      </c>
      <c r="P13" s="23">
        <v>8.8699999999999998E-4</v>
      </c>
    </row>
    <row r="14" spans="1:18">
      <c r="B14" s="19"/>
      <c r="C14" s="66">
        <v>1967</v>
      </c>
      <c r="D14" s="66" t="s">
        <v>50</v>
      </c>
      <c r="E14" s="67">
        <v>20</v>
      </c>
      <c r="F14" s="67">
        <v>1.6199999999999999E-3</v>
      </c>
      <c r="M14">
        <v>1971</v>
      </c>
      <c r="N14" t="s">
        <v>92</v>
      </c>
      <c r="O14" s="23">
        <v>4.5</v>
      </c>
      <c r="P14" s="23">
        <v>8.8800000000000001E-4</v>
      </c>
    </row>
    <row r="15" spans="1:18">
      <c r="B15" s="19"/>
      <c r="C15">
        <v>1970</v>
      </c>
      <c r="D15" t="s">
        <v>93</v>
      </c>
      <c r="E15" s="23">
        <v>2</v>
      </c>
      <c r="F15" s="23">
        <v>8.8500000000000004E-4</v>
      </c>
      <c r="M15">
        <v>1971</v>
      </c>
      <c r="N15" t="s">
        <v>92</v>
      </c>
      <c r="O15" s="23">
        <v>5</v>
      </c>
      <c r="P15" s="23">
        <v>8.8900000000000003E-4</v>
      </c>
    </row>
    <row r="16" spans="1:18">
      <c r="B16" s="19"/>
      <c r="C16">
        <v>1970</v>
      </c>
      <c r="D16" t="s">
        <v>93</v>
      </c>
      <c r="E16" s="23">
        <v>3</v>
      </c>
      <c r="F16" s="23">
        <v>8.8599999999999996E-4</v>
      </c>
      <c r="M16">
        <v>1971</v>
      </c>
      <c r="N16" t="s">
        <v>92</v>
      </c>
      <c r="O16" s="23">
        <v>5.5</v>
      </c>
      <c r="P16" s="23">
        <v>8.8999999999999995E-4</v>
      </c>
    </row>
    <row r="17" spans="2:16">
      <c r="B17" s="19"/>
      <c r="C17">
        <v>1970</v>
      </c>
      <c r="D17" t="s">
        <v>93</v>
      </c>
      <c r="E17" s="23">
        <v>4</v>
      </c>
      <c r="F17" s="23">
        <v>8.8800000000000001E-4</v>
      </c>
      <c r="M17">
        <v>1971</v>
      </c>
      <c r="N17" t="s">
        <v>92</v>
      </c>
      <c r="O17" s="23">
        <v>6</v>
      </c>
      <c r="P17" s="23">
        <v>8.9099999999999997E-4</v>
      </c>
    </row>
    <row r="18" spans="2:16">
      <c r="B18" s="19"/>
      <c r="C18">
        <v>1970</v>
      </c>
      <c r="D18" t="s">
        <v>93</v>
      </c>
      <c r="E18" s="23">
        <v>5</v>
      </c>
      <c r="F18" s="23">
        <v>8.9099999999999997E-4</v>
      </c>
      <c r="M18">
        <v>1971</v>
      </c>
      <c r="N18" t="s">
        <v>92</v>
      </c>
      <c r="O18" s="23">
        <v>6.5</v>
      </c>
      <c r="P18" s="23">
        <v>8.9300000000000002E-4</v>
      </c>
    </row>
    <row r="19" spans="2:16">
      <c r="C19">
        <v>1970</v>
      </c>
      <c r="D19" t="s">
        <v>93</v>
      </c>
      <c r="E19" s="23">
        <v>6</v>
      </c>
      <c r="F19" s="23">
        <v>8.9599999999999999E-4</v>
      </c>
      <c r="M19">
        <v>1971</v>
      </c>
      <c r="N19" t="s">
        <v>92</v>
      </c>
      <c r="O19" s="23">
        <v>7</v>
      </c>
      <c r="P19" s="23">
        <v>8.9400000000000005E-4</v>
      </c>
    </row>
    <row r="20" spans="2:16">
      <c r="C20">
        <v>1970</v>
      </c>
      <c r="D20" t="s">
        <v>93</v>
      </c>
      <c r="E20" s="23">
        <v>7</v>
      </c>
      <c r="F20" s="23">
        <v>9.0300000000000005E-4</v>
      </c>
      <c r="M20">
        <v>1971</v>
      </c>
      <c r="N20" t="s">
        <v>92</v>
      </c>
      <c r="O20" s="23">
        <v>7.5</v>
      </c>
      <c r="P20" s="23">
        <v>8.9800000000000004E-4</v>
      </c>
    </row>
    <row r="21" spans="2:16">
      <c r="C21">
        <v>1970</v>
      </c>
      <c r="D21" t="s">
        <v>93</v>
      </c>
      <c r="E21" s="23">
        <v>8</v>
      </c>
      <c r="F21" s="23">
        <v>9.1299999999999997E-4</v>
      </c>
      <c r="M21">
        <v>1971</v>
      </c>
      <c r="N21" t="s">
        <v>92</v>
      </c>
      <c r="O21" s="23">
        <v>8</v>
      </c>
      <c r="P21" s="23">
        <v>8.9999999999999998E-4</v>
      </c>
    </row>
    <row r="22" spans="2:16">
      <c r="C22">
        <v>1970</v>
      </c>
      <c r="D22" t="s">
        <v>93</v>
      </c>
      <c r="E22" s="23">
        <v>9</v>
      </c>
      <c r="F22" s="23">
        <v>9.2599999999999996E-4</v>
      </c>
      <c r="M22">
        <v>1971</v>
      </c>
      <c r="N22" t="s">
        <v>92</v>
      </c>
      <c r="O22" s="23">
        <v>8.5</v>
      </c>
      <c r="P22" s="23">
        <v>9.0300000000000005E-4</v>
      </c>
    </row>
    <row r="23" spans="2:16">
      <c r="C23">
        <v>1970</v>
      </c>
      <c r="D23" t="s">
        <v>93</v>
      </c>
      <c r="E23" s="23">
        <v>10</v>
      </c>
      <c r="F23" s="23">
        <v>9.4200000000000002E-4</v>
      </c>
      <c r="M23">
        <v>1971</v>
      </c>
      <c r="N23" t="s">
        <v>92</v>
      </c>
      <c r="O23" s="23">
        <v>9</v>
      </c>
      <c r="P23" s="23">
        <v>9.0700000000000004E-4</v>
      </c>
    </row>
    <row r="24" spans="2:16">
      <c r="C24">
        <v>1970</v>
      </c>
      <c r="D24" t="s">
        <v>93</v>
      </c>
      <c r="E24" s="23">
        <v>11</v>
      </c>
      <c r="F24" s="23">
        <v>9.6199999999999996E-4</v>
      </c>
      <c r="M24">
        <v>1971</v>
      </c>
      <c r="N24" t="s">
        <v>92</v>
      </c>
      <c r="O24" s="23">
        <v>9.5</v>
      </c>
      <c r="P24" s="23">
        <v>9.1200000000000005E-4</v>
      </c>
    </row>
    <row r="25" spans="2:16">
      <c r="C25">
        <v>1970</v>
      </c>
      <c r="D25" t="s">
        <v>93</v>
      </c>
      <c r="E25" s="23">
        <v>12</v>
      </c>
      <c r="F25" s="23">
        <v>9.8700000000000003E-4</v>
      </c>
      <c r="M25">
        <v>1971</v>
      </c>
      <c r="N25" t="s">
        <v>92</v>
      </c>
      <c r="O25" s="23">
        <v>10</v>
      </c>
      <c r="P25" s="23">
        <v>9.1699999999999995E-4</v>
      </c>
    </row>
    <row r="26" spans="2:16">
      <c r="C26">
        <v>1970</v>
      </c>
      <c r="D26" t="s">
        <v>93</v>
      </c>
      <c r="E26" s="23">
        <v>13</v>
      </c>
      <c r="F26" s="23">
        <v>1.0200000000000001E-3</v>
      </c>
      <c r="M26">
        <v>1971</v>
      </c>
      <c r="N26" t="s">
        <v>92</v>
      </c>
      <c r="O26" s="23">
        <v>11</v>
      </c>
      <c r="P26" s="23">
        <v>9.2800000000000001E-4</v>
      </c>
    </row>
    <row r="27" spans="2:16">
      <c r="C27">
        <v>1970</v>
      </c>
      <c r="D27" t="s">
        <v>93</v>
      </c>
      <c r="E27" s="23">
        <v>14</v>
      </c>
      <c r="F27" s="23">
        <v>1.0499999999999999E-3</v>
      </c>
      <c r="M27">
        <v>1971</v>
      </c>
      <c r="N27" t="s">
        <v>92</v>
      </c>
      <c r="O27" s="23">
        <v>12</v>
      </c>
      <c r="P27" s="23">
        <v>9.4200000000000002E-4</v>
      </c>
    </row>
    <row r="28" spans="2:16">
      <c r="C28">
        <v>1970</v>
      </c>
      <c r="D28" t="s">
        <v>93</v>
      </c>
      <c r="E28" s="23">
        <v>15</v>
      </c>
      <c r="F28" s="23">
        <v>1.1000000000000001E-3</v>
      </c>
      <c r="M28">
        <v>1971</v>
      </c>
      <c r="N28" t="s">
        <v>92</v>
      </c>
      <c r="O28" s="23">
        <v>13</v>
      </c>
      <c r="P28" s="23">
        <v>9.59E-4</v>
      </c>
    </row>
    <row r="29" spans="2:16">
      <c r="C29">
        <v>1970</v>
      </c>
      <c r="D29" t="s">
        <v>93</v>
      </c>
      <c r="E29" s="23">
        <v>16</v>
      </c>
      <c r="F29" s="23">
        <v>1.15E-3</v>
      </c>
      <c r="M29">
        <v>1971</v>
      </c>
      <c r="N29" t="s">
        <v>92</v>
      </c>
      <c r="O29" s="23">
        <v>14</v>
      </c>
      <c r="P29" s="23">
        <v>9.7999999999999997E-4</v>
      </c>
    </row>
    <row r="30" spans="2:16">
      <c r="C30">
        <v>1970</v>
      </c>
      <c r="D30" t="s">
        <v>93</v>
      </c>
      <c r="E30" s="23">
        <v>17</v>
      </c>
      <c r="F30" s="23">
        <v>1.1999999999999999E-3</v>
      </c>
      <c r="M30">
        <v>1971</v>
      </c>
      <c r="N30" t="s">
        <v>92</v>
      </c>
      <c r="O30" s="23">
        <v>15</v>
      </c>
      <c r="P30" s="23">
        <v>1E-3</v>
      </c>
    </row>
    <row r="31" spans="2:16">
      <c r="C31">
        <v>1970</v>
      </c>
      <c r="D31" t="s">
        <v>93</v>
      </c>
      <c r="E31" s="23">
        <v>18</v>
      </c>
      <c r="F31" s="23">
        <v>1.2600000000000001E-3</v>
      </c>
      <c r="M31">
        <v>1971</v>
      </c>
      <c r="N31" t="s">
        <v>92</v>
      </c>
      <c r="O31" s="23">
        <v>16</v>
      </c>
      <c r="P31" s="23">
        <v>1.0300000000000001E-3</v>
      </c>
    </row>
    <row r="32" spans="2:16">
      <c r="C32">
        <v>1970</v>
      </c>
      <c r="D32" t="s">
        <v>93</v>
      </c>
      <c r="E32" s="23">
        <v>19</v>
      </c>
      <c r="F32" s="23">
        <v>1.32E-3</v>
      </c>
      <c r="M32">
        <v>1971</v>
      </c>
      <c r="N32" t="s">
        <v>92</v>
      </c>
      <c r="O32" s="23">
        <v>17</v>
      </c>
      <c r="P32" s="23">
        <v>1.06E-3</v>
      </c>
    </row>
    <row r="33" spans="3:16">
      <c r="C33">
        <v>1970</v>
      </c>
      <c r="D33" t="s">
        <v>93</v>
      </c>
      <c r="E33" s="23">
        <v>20</v>
      </c>
      <c r="F33" s="23">
        <v>1.39E-3</v>
      </c>
      <c r="M33">
        <v>1971</v>
      </c>
      <c r="N33" t="s">
        <v>92</v>
      </c>
      <c r="O33" s="23">
        <v>18</v>
      </c>
      <c r="P33" s="23">
        <v>1.09E-3</v>
      </c>
    </row>
    <row r="34" spans="3:16">
      <c r="C34">
        <v>1970</v>
      </c>
      <c r="D34" t="s">
        <v>93</v>
      </c>
      <c r="E34" s="23">
        <v>21</v>
      </c>
      <c r="F34" s="23">
        <v>1.4599999999999999E-3</v>
      </c>
      <c r="M34">
        <v>1971</v>
      </c>
      <c r="N34" t="s">
        <v>92</v>
      </c>
      <c r="O34" s="23">
        <v>19</v>
      </c>
      <c r="P34" s="23">
        <v>1.1299999999999999E-3</v>
      </c>
    </row>
    <row r="35" spans="3:16">
      <c r="C35">
        <v>1970</v>
      </c>
      <c r="D35" t="s">
        <v>93</v>
      </c>
      <c r="E35" s="23">
        <v>22</v>
      </c>
      <c r="F35" s="23">
        <v>1.5399999999999999E-3</v>
      </c>
      <c r="M35">
        <v>1971</v>
      </c>
      <c r="N35" t="s">
        <v>92</v>
      </c>
      <c r="O35" s="23">
        <v>20</v>
      </c>
      <c r="P35" s="23">
        <v>1.16E-3</v>
      </c>
    </row>
    <row r="36" spans="3:16">
      <c r="C36">
        <v>1970</v>
      </c>
      <c r="D36" t="s">
        <v>93</v>
      </c>
      <c r="E36" s="23">
        <v>23</v>
      </c>
      <c r="F36" s="23">
        <v>1.6199999999999999E-3</v>
      </c>
      <c r="M36">
        <v>1971</v>
      </c>
      <c r="N36" t="s">
        <v>92</v>
      </c>
      <c r="O36" s="23">
        <v>21</v>
      </c>
      <c r="P36" s="23">
        <v>1.1999999999999999E-3</v>
      </c>
    </row>
    <row r="37" spans="3:16">
      <c r="C37">
        <v>1970</v>
      </c>
      <c r="D37" t="s">
        <v>93</v>
      </c>
      <c r="E37" s="23">
        <v>24</v>
      </c>
      <c r="F37" s="23">
        <v>1.7099999999999999E-3</v>
      </c>
      <c r="M37">
        <v>1971</v>
      </c>
      <c r="N37" t="s">
        <v>92</v>
      </c>
      <c r="O37" s="23">
        <v>22</v>
      </c>
      <c r="P37" s="23">
        <v>1.24E-3</v>
      </c>
    </row>
    <row r="38" spans="3:16">
      <c r="C38" s="49">
        <v>1972</v>
      </c>
      <c r="D38" s="49" t="s">
        <v>94</v>
      </c>
      <c r="E38" s="50">
        <v>0</v>
      </c>
      <c r="F38" s="50">
        <v>8.8500000000000004E-4</v>
      </c>
      <c r="M38">
        <v>1971</v>
      </c>
      <c r="N38" t="s">
        <v>92</v>
      </c>
      <c r="O38" s="23">
        <v>23</v>
      </c>
      <c r="P38" s="23">
        <v>1.2800000000000001E-3</v>
      </c>
    </row>
    <row r="39" spans="3:16">
      <c r="C39">
        <v>1972</v>
      </c>
      <c r="D39" t="s">
        <v>94</v>
      </c>
      <c r="E39" s="23">
        <v>4.2</v>
      </c>
      <c r="F39" s="23">
        <v>9.1100000000000003E-4</v>
      </c>
      <c r="M39">
        <v>1977</v>
      </c>
      <c r="N39" t="s">
        <v>95</v>
      </c>
      <c r="O39" s="23">
        <v>23.7</v>
      </c>
      <c r="P39" s="23">
        <v>1.1199999999999999E-3</v>
      </c>
    </row>
    <row r="40" spans="3:16">
      <c r="C40">
        <v>1972</v>
      </c>
      <c r="D40" t="s">
        <v>94</v>
      </c>
      <c r="E40" s="23">
        <v>13.5</v>
      </c>
      <c r="F40" s="23">
        <v>9.7400000000000004E-4</v>
      </c>
      <c r="M40">
        <v>1977</v>
      </c>
      <c r="N40" t="s">
        <v>95</v>
      </c>
      <c r="O40" s="23">
        <v>24.3</v>
      </c>
      <c r="P40" s="23">
        <v>1.14E-3</v>
      </c>
    </row>
    <row r="41" spans="3:16">
      <c r="C41">
        <v>1972</v>
      </c>
      <c r="D41" t="s">
        <v>94</v>
      </c>
      <c r="E41" s="23">
        <v>19.899999999999999</v>
      </c>
      <c r="F41" s="23">
        <v>1.2099999999999999E-3</v>
      </c>
      <c r="M41">
        <v>1975</v>
      </c>
      <c r="N41" t="s">
        <v>96</v>
      </c>
      <c r="O41" s="23">
        <v>5</v>
      </c>
      <c r="P41" s="23">
        <v>8.8999999999999995E-4</v>
      </c>
    </row>
    <row r="42" spans="3:16">
      <c r="C42">
        <v>1990</v>
      </c>
      <c r="D42" t="s">
        <v>97</v>
      </c>
      <c r="E42" s="23">
        <v>19.899999999999999</v>
      </c>
      <c r="F42" s="23">
        <v>1.23E-3</v>
      </c>
      <c r="M42">
        <v>1975</v>
      </c>
      <c r="N42" t="s">
        <v>96</v>
      </c>
      <c r="O42" s="23">
        <v>24.3</v>
      </c>
      <c r="P42" s="23">
        <v>1.14E-3</v>
      </c>
    </row>
    <row r="43" spans="3:16">
      <c r="C43">
        <v>1990</v>
      </c>
      <c r="D43" t="s">
        <v>97</v>
      </c>
      <c r="E43" s="23">
        <v>24.55</v>
      </c>
      <c r="F43" s="23">
        <v>1.31E-3</v>
      </c>
      <c r="M43">
        <v>1972</v>
      </c>
      <c r="N43" t="s">
        <v>98</v>
      </c>
      <c r="O43" s="23">
        <v>24.3</v>
      </c>
      <c r="P43" s="23">
        <v>1.1299999999999999E-3</v>
      </c>
    </row>
    <row r="44" spans="3:16">
      <c r="C44">
        <v>1969</v>
      </c>
      <c r="D44" t="s">
        <v>70</v>
      </c>
      <c r="E44" s="23">
        <v>4.7</v>
      </c>
      <c r="F44" s="23">
        <v>8.8999999999999995E-4</v>
      </c>
      <c r="M44">
        <v>1972</v>
      </c>
      <c r="N44" t="s">
        <v>67</v>
      </c>
      <c r="O44" s="23">
        <v>5</v>
      </c>
      <c r="P44" s="23">
        <v>8.9800000000000004E-4</v>
      </c>
    </row>
    <row r="45" spans="3:16">
      <c r="M45"/>
      <c r="N45"/>
      <c r="O45" s="23"/>
      <c r="P45" s="23"/>
    </row>
    <row r="46" spans="3:16">
      <c r="M46"/>
      <c r="N46"/>
      <c r="O46" s="23"/>
      <c r="P46" s="23"/>
    </row>
    <row r="47" spans="3:16">
      <c r="M47"/>
      <c r="N47"/>
      <c r="O47" s="23"/>
      <c r="P47" s="23"/>
    </row>
    <row r="48" spans="3:16">
      <c r="M48"/>
      <c r="N48"/>
      <c r="O48" s="23"/>
      <c r="P48" s="23"/>
    </row>
    <row r="49" spans="13:16">
      <c r="M49"/>
      <c r="N49"/>
      <c r="O49" s="23"/>
      <c r="P49" s="23"/>
    </row>
  </sheetData>
  <mergeCells count="12">
    <mergeCell ref="A1:R1"/>
    <mergeCell ref="F3:G4"/>
    <mergeCell ref="L3:L5"/>
    <mergeCell ref="M3:M5"/>
    <mergeCell ref="N3:N5"/>
    <mergeCell ref="P3:P4"/>
    <mergeCell ref="Q3:Q4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42"/>
  <sheetViews>
    <sheetView zoomScale="106" workbookViewId="0">
      <pane ySplit="5" topLeftCell="A6" activePane="bottomLeft" state="frozenSplit"/>
      <selection pane="bottomLeft" activeCell="I34" sqref="I34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18" s="14" customFormat="1">
      <c r="B2" s="65" t="s">
        <v>4</v>
      </c>
      <c r="C2" s="65"/>
      <c r="D2" s="65"/>
      <c r="E2" s="65"/>
      <c r="F2" s="65"/>
      <c r="G2" s="65"/>
      <c r="H2" s="65"/>
      <c r="I2" s="65"/>
    </row>
    <row r="3" spans="1:18" s="6" customFormat="1" ht="18.95" customHeight="1">
      <c r="A3" s="55"/>
      <c r="B3" s="57" t="s">
        <v>6</v>
      </c>
      <c r="C3" s="57" t="s">
        <v>7</v>
      </c>
      <c r="D3" s="57" t="s">
        <v>8</v>
      </c>
      <c r="E3" s="6" t="s">
        <v>9</v>
      </c>
      <c r="F3" s="57" t="s">
        <v>99</v>
      </c>
      <c r="G3" s="57"/>
      <c r="H3" s="57"/>
      <c r="I3" s="6" t="s">
        <v>100</v>
      </c>
      <c r="J3" s="57" t="s">
        <v>101</v>
      </c>
      <c r="K3" s="57"/>
      <c r="L3" s="57"/>
      <c r="M3" s="57"/>
      <c r="N3" s="57"/>
      <c r="P3" s="57"/>
      <c r="Q3" s="57"/>
    </row>
    <row r="4" spans="1:18" s="6" customFormat="1" ht="17.100000000000001" customHeight="1">
      <c r="A4" s="55"/>
      <c r="B4" s="57"/>
      <c r="C4" s="57"/>
      <c r="D4" s="57"/>
      <c r="E4" s="6" t="s">
        <v>15</v>
      </c>
      <c r="F4" s="57" t="s">
        <v>102</v>
      </c>
      <c r="G4" s="57"/>
      <c r="H4" s="6" t="s">
        <v>103</v>
      </c>
      <c r="I4" s="6" t="s">
        <v>104</v>
      </c>
      <c r="J4" s="6" t="s">
        <v>15</v>
      </c>
      <c r="K4" s="6" t="s">
        <v>102</v>
      </c>
      <c r="L4" s="57"/>
      <c r="M4" s="57"/>
      <c r="N4" s="57"/>
      <c r="P4" s="57"/>
      <c r="Q4" s="57"/>
    </row>
    <row r="5" spans="1:18" s="10" customFormat="1" ht="16.5" thickBot="1">
      <c r="A5" s="56"/>
      <c r="B5" s="58"/>
      <c r="C5" s="58"/>
      <c r="D5" s="58"/>
      <c r="E5" s="10" t="s">
        <v>22</v>
      </c>
      <c r="F5" s="10" t="s">
        <v>105</v>
      </c>
      <c r="G5" s="10" t="s">
        <v>106</v>
      </c>
      <c r="J5" s="10" t="s">
        <v>22</v>
      </c>
      <c r="L5" s="58"/>
      <c r="M5" s="58"/>
      <c r="N5" s="58"/>
      <c r="P5" s="13"/>
      <c r="Q5" s="16"/>
      <c r="R5" s="16"/>
    </row>
    <row r="6" spans="1:18">
      <c r="B6" s="19"/>
      <c r="C6" s="18">
        <v>1966</v>
      </c>
      <c r="D6" s="18" t="s">
        <v>107</v>
      </c>
      <c r="E6" s="28">
        <v>1</v>
      </c>
      <c r="G6"/>
      <c r="H6" s="28">
        <v>4.0000000000000001E-3</v>
      </c>
    </row>
    <row r="7" spans="1:18">
      <c r="B7" s="19"/>
      <c r="C7" s="18">
        <v>1966</v>
      </c>
      <c r="D7" s="18" t="s">
        <v>107</v>
      </c>
      <c r="E7" s="25">
        <v>2</v>
      </c>
      <c r="G7"/>
      <c r="H7" s="25">
        <v>3.9E-2</v>
      </c>
    </row>
    <row r="8" spans="1:18">
      <c r="B8" s="19"/>
      <c r="C8" s="18">
        <v>1966</v>
      </c>
      <c r="D8" s="18" t="s">
        <v>107</v>
      </c>
      <c r="E8" s="28">
        <v>3</v>
      </c>
      <c r="G8"/>
      <c r="H8" s="28">
        <v>0.13400000000000001</v>
      </c>
    </row>
    <row r="9" spans="1:18">
      <c r="B9" s="19"/>
      <c r="C9" s="18">
        <v>1966</v>
      </c>
      <c r="D9" s="18" t="s">
        <v>107</v>
      </c>
      <c r="E9" s="25">
        <v>4</v>
      </c>
      <c r="G9"/>
      <c r="H9" s="25">
        <v>0.34499999999999997</v>
      </c>
    </row>
    <row r="10" spans="1:18">
      <c r="B10" s="19"/>
      <c r="C10" s="18">
        <v>1966</v>
      </c>
      <c r="D10" s="18" t="s">
        <v>107</v>
      </c>
      <c r="E10" s="28">
        <v>5</v>
      </c>
      <c r="G10"/>
      <c r="H10" s="28">
        <v>0.76</v>
      </c>
    </row>
    <row r="11" spans="1:18">
      <c r="B11" s="19"/>
      <c r="C11" s="18">
        <v>1966</v>
      </c>
      <c r="D11" s="18" t="s">
        <v>107</v>
      </c>
      <c r="E11" s="25">
        <v>6</v>
      </c>
      <c r="G11"/>
      <c r="H11" s="25">
        <v>1.36</v>
      </c>
    </row>
    <row r="12" spans="1:18">
      <c r="B12" s="19"/>
      <c r="C12" s="18">
        <v>1966</v>
      </c>
      <c r="D12" s="18" t="s">
        <v>107</v>
      </c>
      <c r="E12" s="28">
        <v>7</v>
      </c>
      <c r="G12"/>
      <c r="H12" s="28">
        <v>2.13</v>
      </c>
    </row>
    <row r="13" spans="1:18">
      <c r="B13" s="19"/>
      <c r="C13" s="18">
        <v>1966</v>
      </c>
      <c r="D13" s="18" t="s">
        <v>107</v>
      </c>
      <c r="E13" s="25">
        <v>8</v>
      </c>
      <c r="G13"/>
      <c r="H13" s="25">
        <v>3.1</v>
      </c>
    </row>
    <row r="14" spans="1:18">
      <c r="B14" s="19"/>
      <c r="C14" s="18">
        <v>1966</v>
      </c>
      <c r="D14" s="18" t="s">
        <v>107</v>
      </c>
      <c r="E14" s="28">
        <v>9</v>
      </c>
      <c r="G14"/>
      <c r="H14" s="28">
        <v>4.1900000000000004</v>
      </c>
    </row>
    <row r="15" spans="1:18">
      <c r="B15" s="19"/>
      <c r="C15" s="18">
        <v>1966</v>
      </c>
      <c r="D15" s="18" t="s">
        <v>107</v>
      </c>
      <c r="E15" s="25">
        <v>10</v>
      </c>
      <c r="G15"/>
      <c r="H15" s="25">
        <v>5.42</v>
      </c>
    </row>
    <row r="16" spans="1:18">
      <c r="B16" s="19"/>
      <c r="C16" s="18">
        <v>1966</v>
      </c>
      <c r="D16" s="18" t="s">
        <v>107</v>
      </c>
      <c r="E16" s="28">
        <v>11</v>
      </c>
      <c r="G16"/>
      <c r="H16" s="28">
        <v>6.82</v>
      </c>
    </row>
    <row r="17" spans="2:8">
      <c r="B17" s="19"/>
      <c r="C17" s="18">
        <v>1966</v>
      </c>
      <c r="D17" s="18" t="s">
        <v>107</v>
      </c>
      <c r="E17" s="25">
        <v>12</v>
      </c>
      <c r="G17"/>
      <c r="H17" s="25">
        <v>8.2799999999999994</v>
      </c>
    </row>
    <row r="18" spans="2:8">
      <c r="B18" s="19"/>
      <c r="C18" s="18">
        <v>1966</v>
      </c>
      <c r="D18" s="18" t="s">
        <v>107</v>
      </c>
      <c r="E18" s="28">
        <v>13</v>
      </c>
      <c r="F18" s="28">
        <v>9.74</v>
      </c>
      <c r="G18"/>
    </row>
    <row r="19" spans="2:8">
      <c r="C19" s="18">
        <v>1966</v>
      </c>
      <c r="D19" s="18" t="s">
        <v>107</v>
      </c>
      <c r="E19" s="25">
        <v>14</v>
      </c>
      <c r="F19" s="25">
        <v>11.09</v>
      </c>
      <c r="G19"/>
    </row>
    <row r="20" spans="2:8">
      <c r="C20" s="18">
        <v>1966</v>
      </c>
      <c r="D20" s="18" t="s">
        <v>107</v>
      </c>
      <c r="E20" s="28">
        <v>15</v>
      </c>
      <c r="F20" s="28">
        <v>12.42</v>
      </c>
      <c r="G20"/>
    </row>
    <row r="21" spans="2:8">
      <c r="C21" s="18">
        <v>1966</v>
      </c>
      <c r="D21" s="18" t="s">
        <v>107</v>
      </c>
      <c r="E21" s="25">
        <v>16</v>
      </c>
      <c r="F21" s="25">
        <v>13.71</v>
      </c>
      <c r="G21"/>
    </row>
    <row r="22" spans="2:8">
      <c r="C22" s="18">
        <v>1966</v>
      </c>
      <c r="D22" s="18" t="s">
        <v>107</v>
      </c>
      <c r="E22" s="28">
        <v>17</v>
      </c>
      <c r="F22" s="28">
        <v>15.01</v>
      </c>
      <c r="G22"/>
    </row>
    <row r="23" spans="2:8">
      <c r="C23" s="18">
        <v>1966</v>
      </c>
      <c r="D23" s="18" t="s">
        <v>107</v>
      </c>
      <c r="E23" s="25">
        <v>18</v>
      </c>
      <c r="F23" s="25">
        <v>16.350000000000001</v>
      </c>
      <c r="G23"/>
    </row>
    <row r="24" spans="2:8">
      <c r="C24" s="18">
        <v>1966</v>
      </c>
      <c r="D24" s="18" t="s">
        <v>107</v>
      </c>
      <c r="E24" s="28">
        <v>19</v>
      </c>
      <c r="F24" s="28">
        <v>17.73</v>
      </c>
      <c r="G24"/>
    </row>
    <row r="25" spans="2:8">
      <c r="C25" s="18">
        <v>1966</v>
      </c>
      <c r="D25" s="18" t="s">
        <v>107</v>
      </c>
      <c r="E25" s="25">
        <v>20</v>
      </c>
      <c r="F25" s="25">
        <v>19.14</v>
      </c>
      <c r="G25"/>
    </row>
    <row r="26" spans="2:8">
      <c r="C26" s="18">
        <v>1966</v>
      </c>
      <c r="D26" s="18" t="s">
        <v>107</v>
      </c>
      <c r="E26" s="28">
        <v>21</v>
      </c>
      <c r="F26" s="28">
        <v>20.84</v>
      </c>
      <c r="G26"/>
    </row>
    <row r="27" spans="2:8">
      <c r="C27" s="18">
        <v>1966</v>
      </c>
      <c r="D27" s="18" t="s">
        <v>107</v>
      </c>
      <c r="E27" s="25">
        <v>22</v>
      </c>
      <c r="F27" s="25">
        <v>22.72</v>
      </c>
      <c r="G27"/>
    </row>
    <row r="28" spans="2:8">
      <c r="C28" s="18">
        <v>1966</v>
      </c>
      <c r="D28" s="18" t="s">
        <v>107</v>
      </c>
      <c r="E28" s="28">
        <v>23</v>
      </c>
      <c r="F28" s="28">
        <v>24.63</v>
      </c>
      <c r="G28"/>
    </row>
    <row r="29" spans="2:8">
      <c r="C29" s="18">
        <v>1966</v>
      </c>
      <c r="D29" s="18" t="s">
        <v>107</v>
      </c>
      <c r="E29" s="25">
        <v>24</v>
      </c>
      <c r="F29" s="25">
        <v>26.48</v>
      </c>
      <c r="G29"/>
    </row>
    <row r="30" spans="2:8">
      <c r="C30" s="18">
        <v>1936</v>
      </c>
      <c r="D30" s="18" t="s">
        <v>48</v>
      </c>
      <c r="E30" s="28">
        <v>12.3</v>
      </c>
      <c r="F30" s="26">
        <f t="shared" ref="F30:F42" si="0">4.184*G30</f>
        <v>8.7027200000000011</v>
      </c>
      <c r="G30" s="28">
        <v>2.08</v>
      </c>
    </row>
    <row r="31" spans="2:8">
      <c r="C31" s="18">
        <v>1936</v>
      </c>
      <c r="D31" s="18" t="s">
        <v>48</v>
      </c>
      <c r="E31" s="25">
        <v>13.1</v>
      </c>
      <c r="F31" s="26">
        <f t="shared" si="0"/>
        <v>9.7487200000000005</v>
      </c>
      <c r="G31" s="25">
        <v>2.33</v>
      </c>
    </row>
    <row r="32" spans="2:8">
      <c r="C32" s="18">
        <v>1936</v>
      </c>
      <c r="D32" s="18" t="s">
        <v>48</v>
      </c>
      <c r="E32" s="28">
        <v>14.71</v>
      </c>
      <c r="F32" s="26">
        <f t="shared" si="0"/>
        <v>11.673360000000001</v>
      </c>
      <c r="G32" s="28">
        <v>2.79</v>
      </c>
    </row>
    <row r="33" spans="3:7">
      <c r="C33" s="18">
        <v>1936</v>
      </c>
      <c r="D33" s="18" t="s">
        <v>48</v>
      </c>
      <c r="E33" s="25">
        <v>16.63</v>
      </c>
      <c r="F33" s="26">
        <f t="shared" si="0"/>
        <v>14.016400000000001</v>
      </c>
      <c r="G33" s="25">
        <v>3.35</v>
      </c>
    </row>
    <row r="34" spans="3:7">
      <c r="C34" s="18">
        <v>1936</v>
      </c>
      <c r="D34" s="18" t="s">
        <v>48</v>
      </c>
      <c r="E34" s="28">
        <v>18.54</v>
      </c>
      <c r="F34" s="26">
        <f t="shared" si="0"/>
        <v>16.066559999999999</v>
      </c>
      <c r="G34" s="28">
        <v>3.84</v>
      </c>
    </row>
    <row r="35" spans="3:7">
      <c r="C35" s="18">
        <v>1936</v>
      </c>
      <c r="D35" s="18" t="s">
        <v>48</v>
      </c>
      <c r="E35" s="25">
        <v>18.850000000000001</v>
      </c>
      <c r="F35" s="26">
        <f t="shared" si="0"/>
        <v>16.610480000000003</v>
      </c>
      <c r="G35" s="25">
        <v>3.97</v>
      </c>
    </row>
    <row r="36" spans="3:7">
      <c r="C36" s="18">
        <v>1936</v>
      </c>
      <c r="D36" s="18" t="s">
        <v>48</v>
      </c>
      <c r="E36" s="28">
        <v>20</v>
      </c>
      <c r="F36" s="26">
        <f t="shared" si="0"/>
        <v>17.865679999999998</v>
      </c>
      <c r="G36" s="28">
        <v>4.2699999999999996</v>
      </c>
    </row>
    <row r="37" spans="3:7">
      <c r="C37" s="18">
        <v>1936</v>
      </c>
      <c r="D37" s="18" t="s">
        <v>48</v>
      </c>
      <c r="E37" s="25">
        <v>20.85</v>
      </c>
      <c r="F37" s="26">
        <f t="shared" si="0"/>
        <v>19.204560000000001</v>
      </c>
      <c r="G37" s="25">
        <v>4.59</v>
      </c>
    </row>
    <row r="38" spans="3:7">
      <c r="C38" s="18">
        <v>1936</v>
      </c>
      <c r="D38" s="18" t="s">
        <v>48</v>
      </c>
      <c r="E38" s="28">
        <v>20.9</v>
      </c>
      <c r="F38" s="26">
        <f t="shared" si="0"/>
        <v>19.204560000000001</v>
      </c>
      <c r="G38" s="28">
        <v>4.59</v>
      </c>
    </row>
    <row r="39" spans="3:7">
      <c r="C39" s="18">
        <v>1936</v>
      </c>
      <c r="D39" s="18" t="s">
        <v>48</v>
      </c>
      <c r="E39" s="25">
        <v>22.1</v>
      </c>
      <c r="F39" s="26">
        <f t="shared" si="0"/>
        <v>21.045520000000003</v>
      </c>
      <c r="G39" s="25">
        <v>5.03</v>
      </c>
    </row>
    <row r="40" spans="3:7">
      <c r="C40" s="18">
        <v>1936</v>
      </c>
      <c r="D40" s="18" t="s">
        <v>48</v>
      </c>
      <c r="E40" s="43">
        <v>22.7</v>
      </c>
      <c r="F40" s="26">
        <f t="shared" si="0"/>
        <v>22.1752</v>
      </c>
      <c r="G40" s="28">
        <v>5.3</v>
      </c>
    </row>
    <row r="41" spans="3:7">
      <c r="C41" s="18">
        <v>1936</v>
      </c>
      <c r="D41" s="18" t="s">
        <v>48</v>
      </c>
      <c r="E41" s="25">
        <v>22.85</v>
      </c>
      <c r="F41" s="26">
        <f t="shared" si="0"/>
        <v>22.635440000000003</v>
      </c>
      <c r="G41" s="25">
        <v>5.41</v>
      </c>
    </row>
    <row r="42" spans="3:7">
      <c r="C42" s="18">
        <v>1936</v>
      </c>
      <c r="D42" s="18" t="s">
        <v>48</v>
      </c>
      <c r="E42" s="28">
        <v>23.5</v>
      </c>
      <c r="F42" s="26">
        <f t="shared" si="0"/>
        <v>24.350880000000004</v>
      </c>
      <c r="G42" s="28">
        <v>5.82</v>
      </c>
    </row>
  </sheetData>
  <mergeCells count="14">
    <mergeCell ref="A1:I1"/>
    <mergeCell ref="L3:L5"/>
    <mergeCell ref="M3:M5"/>
    <mergeCell ref="N3:N5"/>
    <mergeCell ref="P3:P4"/>
    <mergeCell ref="A3:A5"/>
    <mergeCell ref="Q3:Q4"/>
    <mergeCell ref="F4:G4"/>
    <mergeCell ref="F3:H3"/>
    <mergeCell ref="J3:K3"/>
    <mergeCell ref="B2:I2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J289"/>
  <sheetViews>
    <sheetView topLeftCell="B1" zoomScale="70" zoomScaleNormal="70" workbookViewId="0">
      <pane ySplit="5" topLeftCell="A6" activePane="bottomLeft" state="frozenSplit"/>
      <selection pane="bottomLeft" activeCell="B13" sqref="B13"/>
    </sheetView>
  </sheetViews>
  <sheetFormatPr defaultColWidth="6.875" defaultRowHeight="15.75"/>
  <cols>
    <col min="1" max="1" width="13.875" style="18" bestFit="1" customWidth="1"/>
    <col min="2" max="2" width="36.625" style="18" customWidth="1"/>
    <col min="3" max="3" width="5" style="18" bestFit="1" customWidth="1"/>
    <col min="4" max="4" width="9.5" style="18" bestFit="1" customWidth="1"/>
    <col min="5" max="5" width="11.75" style="18" bestFit="1" customWidth="1"/>
    <col min="6" max="7" width="12.25" style="18" bestFit="1" customWidth="1"/>
    <col min="8" max="8" width="12" style="18" bestFit="1" customWidth="1"/>
    <col min="9" max="9" width="6.125" style="18" bestFit="1" customWidth="1"/>
    <col min="10" max="10" width="53.875" bestFit="1" customWidth="1"/>
  </cols>
  <sheetData>
    <row r="1" spans="1:10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2" spans="1:10">
      <c r="A2" s="14"/>
      <c r="B2" s="65" t="s">
        <v>4</v>
      </c>
      <c r="C2" s="65"/>
      <c r="D2" s="65"/>
      <c r="E2" s="65"/>
      <c r="F2" s="65"/>
      <c r="G2" s="15"/>
      <c r="H2" s="15"/>
      <c r="I2" s="15"/>
    </row>
    <row r="3" spans="1:10">
      <c r="A3" s="55"/>
      <c r="B3" s="57" t="s">
        <v>6</v>
      </c>
      <c r="C3" s="57" t="s">
        <v>7</v>
      </c>
      <c r="D3" s="57" t="s">
        <v>8</v>
      </c>
      <c r="E3" s="6" t="s">
        <v>9</v>
      </c>
      <c r="F3" s="57" t="s">
        <v>82</v>
      </c>
      <c r="G3" s="57"/>
      <c r="H3" s="57"/>
      <c r="I3" s="8"/>
      <c r="J3" t="s">
        <v>108</v>
      </c>
    </row>
    <row r="4" spans="1:10">
      <c r="A4" s="55"/>
      <c r="B4" s="57"/>
      <c r="C4" s="57"/>
      <c r="D4" s="57"/>
      <c r="E4" s="6" t="s">
        <v>15</v>
      </c>
      <c r="F4" s="59" t="s">
        <v>85</v>
      </c>
      <c r="G4" s="59"/>
      <c r="H4" s="59"/>
      <c r="I4" s="8"/>
    </row>
    <row r="5" spans="1:10" ht="16.5" thickBot="1">
      <c r="A5" s="56"/>
      <c r="B5" s="58"/>
      <c r="C5" s="58"/>
      <c r="D5" s="58"/>
      <c r="E5" s="10" t="s">
        <v>22</v>
      </c>
      <c r="F5" s="10" t="s">
        <v>27</v>
      </c>
      <c r="G5" s="10" t="s">
        <v>109</v>
      </c>
      <c r="H5" s="10" t="s">
        <v>110</v>
      </c>
      <c r="I5" s="20" t="s">
        <v>111</v>
      </c>
    </row>
    <row r="6" spans="1:10">
      <c r="B6" s="24" t="s">
        <v>112</v>
      </c>
      <c r="C6">
        <v>1981</v>
      </c>
      <c r="D6" t="s">
        <v>113</v>
      </c>
      <c r="E6" s="18">
        <v>24.56</v>
      </c>
      <c r="F6" s="18">
        <f>H6*133.322</f>
        <v>43356.314400000003</v>
      </c>
      <c r="H6" s="18">
        <v>325.2</v>
      </c>
    </row>
    <row r="7" spans="1:10">
      <c r="B7" s="27" t="s">
        <v>114</v>
      </c>
      <c r="C7" s="35">
        <v>2018</v>
      </c>
      <c r="D7" s="18" t="s">
        <v>115</v>
      </c>
      <c r="E7" s="18">
        <v>8.0039999999999996</v>
      </c>
      <c r="F7" s="18">
        <f>2.98*10^-5</f>
        <v>2.9800000000000003E-5</v>
      </c>
    </row>
    <row r="8" spans="1:10">
      <c r="B8" s="1" t="s">
        <v>116</v>
      </c>
      <c r="C8" s="35">
        <v>2018</v>
      </c>
      <c r="D8" s="18" t="s">
        <v>115</v>
      </c>
      <c r="E8" s="18">
        <v>8.2509999999999994</v>
      </c>
      <c r="F8" s="18">
        <f>6.87*10^-5</f>
        <v>6.8700000000000003E-5</v>
      </c>
    </row>
    <row r="9" spans="1:10">
      <c r="B9" s="24"/>
      <c r="C9" s="35">
        <v>2018</v>
      </c>
      <c r="D9" s="18" t="s">
        <v>115</v>
      </c>
      <c r="E9" s="18">
        <v>8.5020000000000007</v>
      </c>
      <c r="F9" s="18">
        <f>16.33*10^-5</f>
        <v>1.6329999999999998E-4</v>
      </c>
    </row>
    <row r="10" spans="1:10">
      <c r="B10" s="24"/>
      <c r="C10" s="35">
        <v>2018</v>
      </c>
      <c r="D10" s="18" t="s">
        <v>115</v>
      </c>
      <c r="E10" s="18">
        <v>8.7490000000000006</v>
      </c>
      <c r="F10" s="18">
        <f>36.17*10^-5</f>
        <v>3.6170000000000006E-4</v>
      </c>
    </row>
    <row r="11" spans="1:10">
      <c r="B11" s="24"/>
      <c r="C11" s="35">
        <v>2018</v>
      </c>
      <c r="D11" s="18" t="s">
        <v>115</v>
      </c>
      <c r="E11" s="18">
        <v>8.7919999999999998</v>
      </c>
      <c r="F11" s="18">
        <f>44.82*10^-5</f>
        <v>4.4820000000000005E-4</v>
      </c>
    </row>
    <row r="12" spans="1:10">
      <c r="B12" s="24"/>
      <c r="C12" s="35">
        <v>2018</v>
      </c>
      <c r="D12" s="18" t="s">
        <v>115</v>
      </c>
      <c r="E12" s="18">
        <v>9.0459999999999994</v>
      </c>
      <c r="F12" s="18">
        <f>92.12*10^-5</f>
        <v>9.2120000000000017E-4</v>
      </c>
    </row>
    <row r="13" spans="1:10">
      <c r="B13" s="24"/>
      <c r="C13" s="35">
        <v>2018</v>
      </c>
      <c r="D13" s="18" t="s">
        <v>115</v>
      </c>
      <c r="E13" s="18">
        <v>9.468</v>
      </c>
      <c r="F13" s="18">
        <f>252.88*10^-5</f>
        <v>2.5288000000000003E-3</v>
      </c>
    </row>
    <row r="14" spans="1:10">
      <c r="B14" s="24"/>
      <c r="C14" s="35">
        <v>2018</v>
      </c>
      <c r="D14" s="18" t="s">
        <v>115</v>
      </c>
      <c r="E14" s="18">
        <v>9.7270000000000003</v>
      </c>
      <c r="F14" s="18">
        <f>509.72*10^-5</f>
        <v>5.0972000000000005E-3</v>
      </c>
    </row>
    <row r="15" spans="1:10">
      <c r="B15" s="24"/>
      <c r="C15" s="35">
        <v>2018</v>
      </c>
      <c r="D15" s="18" t="s">
        <v>115</v>
      </c>
      <c r="E15" s="18">
        <v>8.9960000000000004</v>
      </c>
      <c r="F15" s="18">
        <f>91.7*10^-5</f>
        <v>9.1700000000000006E-4</v>
      </c>
    </row>
    <row r="16" spans="1:10">
      <c r="B16" s="24"/>
      <c r="C16" s="35">
        <v>2018</v>
      </c>
      <c r="D16" s="18" t="s">
        <v>115</v>
      </c>
      <c r="E16" s="18">
        <v>9.2509999999999994</v>
      </c>
      <c r="F16" s="18">
        <f>183.24*10^-5</f>
        <v>1.8324000000000003E-3</v>
      </c>
    </row>
    <row r="17" spans="2:8">
      <c r="B17" s="24"/>
      <c r="C17" s="35">
        <v>2018</v>
      </c>
      <c r="D17" s="18" t="s">
        <v>115</v>
      </c>
      <c r="E17" s="18">
        <v>9.5180000000000007</v>
      </c>
      <c r="F17" s="18">
        <f>357.42*10^-5</f>
        <v>3.5742000000000005E-3</v>
      </c>
    </row>
    <row r="18" spans="2:8">
      <c r="B18" s="24"/>
      <c r="C18" s="35">
        <v>2018</v>
      </c>
      <c r="D18" s="18" t="s">
        <v>115</v>
      </c>
      <c r="E18" s="18">
        <v>9.7759999999999998</v>
      </c>
      <c r="F18" s="18">
        <f>656.39*10^-5</f>
        <v>6.5639000000000001E-3</v>
      </c>
    </row>
    <row r="19" spans="2:8">
      <c r="B19" s="32" t="s">
        <v>117</v>
      </c>
      <c r="C19" s="18">
        <v>1961</v>
      </c>
      <c r="D19" s="18" t="s">
        <v>118</v>
      </c>
      <c r="E19" s="18">
        <v>16.420000000000002</v>
      </c>
      <c r="F19" s="18">
        <f t="shared" ref="F19:F82" si="0">H19*133.322</f>
        <v>203.98266000000001</v>
      </c>
      <c r="H19" s="18">
        <v>1.53</v>
      </c>
    </row>
    <row r="20" spans="2:8">
      <c r="B20" s="33" t="s">
        <v>119</v>
      </c>
      <c r="C20" s="18">
        <v>1961</v>
      </c>
      <c r="D20" s="18" t="s">
        <v>118</v>
      </c>
      <c r="E20" s="18">
        <v>16.66</v>
      </c>
      <c r="F20" s="18">
        <f t="shared" si="0"/>
        <v>265.31078000000002</v>
      </c>
      <c r="H20" s="18">
        <v>1.99</v>
      </c>
    </row>
    <row r="21" spans="2:8">
      <c r="B21" s="19"/>
      <c r="C21" s="18">
        <v>1961</v>
      </c>
      <c r="D21" s="18" t="s">
        <v>118</v>
      </c>
      <c r="E21" s="18">
        <v>16.670000000000002</v>
      </c>
      <c r="F21" s="18">
        <f t="shared" si="0"/>
        <v>270.64365999999995</v>
      </c>
      <c r="H21" s="18">
        <v>2.0299999999999998</v>
      </c>
    </row>
    <row r="22" spans="2:8">
      <c r="B22" s="19"/>
      <c r="C22" s="18">
        <v>1961</v>
      </c>
      <c r="D22" s="18" t="s">
        <v>118</v>
      </c>
      <c r="E22" s="18">
        <v>16.690000000000001</v>
      </c>
      <c r="F22" s="18">
        <f t="shared" si="0"/>
        <v>274.64332000000002</v>
      </c>
      <c r="H22" s="18">
        <v>2.06</v>
      </c>
    </row>
    <row r="23" spans="2:8">
      <c r="B23" s="19"/>
      <c r="C23" s="18">
        <v>1961</v>
      </c>
      <c r="D23" s="18" t="s">
        <v>118</v>
      </c>
      <c r="E23" s="18">
        <v>16.7</v>
      </c>
      <c r="F23" s="18">
        <f t="shared" si="0"/>
        <v>275.97654</v>
      </c>
      <c r="H23" s="18">
        <v>2.0699999999999998</v>
      </c>
    </row>
    <row r="24" spans="2:8">
      <c r="B24" s="19"/>
      <c r="C24" s="18">
        <v>1961</v>
      </c>
      <c r="D24" s="18" t="s">
        <v>118</v>
      </c>
      <c r="E24" s="18">
        <v>16.760000000000002</v>
      </c>
      <c r="F24" s="18">
        <f t="shared" si="0"/>
        <v>294.64161999999999</v>
      </c>
      <c r="H24" s="18">
        <v>2.21</v>
      </c>
    </row>
    <row r="25" spans="2:8">
      <c r="B25" s="19"/>
      <c r="C25" s="18">
        <v>1961</v>
      </c>
      <c r="D25" s="18" t="s">
        <v>118</v>
      </c>
      <c r="E25" s="18">
        <v>16.93</v>
      </c>
      <c r="F25" s="18">
        <f t="shared" si="0"/>
        <v>350.63686000000001</v>
      </c>
      <c r="H25" s="18">
        <v>2.63</v>
      </c>
    </row>
    <row r="26" spans="2:8">
      <c r="B26" s="19"/>
      <c r="C26" s="18">
        <v>1961</v>
      </c>
      <c r="D26" s="18" t="s">
        <v>118</v>
      </c>
      <c r="E26" s="18">
        <v>16.96</v>
      </c>
      <c r="F26" s="18">
        <f t="shared" si="0"/>
        <v>359.96940000000001</v>
      </c>
      <c r="H26" s="18">
        <v>2.7</v>
      </c>
    </row>
    <row r="27" spans="2:8">
      <c r="B27" s="19"/>
      <c r="C27" s="18">
        <v>1961</v>
      </c>
      <c r="D27" s="18" t="s">
        <v>118</v>
      </c>
      <c r="E27" s="18">
        <v>17.100000000000001</v>
      </c>
      <c r="F27" s="18">
        <f t="shared" si="0"/>
        <v>413.29820000000001</v>
      </c>
      <c r="H27" s="18">
        <v>3.1</v>
      </c>
    </row>
    <row r="28" spans="2:8">
      <c r="B28" s="19"/>
      <c r="C28" s="18">
        <v>1961</v>
      </c>
      <c r="D28" s="18" t="s">
        <v>118</v>
      </c>
      <c r="E28" s="18">
        <v>17.11</v>
      </c>
      <c r="F28" s="18">
        <f t="shared" si="0"/>
        <v>418.63108</v>
      </c>
      <c r="H28" s="18">
        <v>3.14</v>
      </c>
    </row>
    <row r="29" spans="2:8">
      <c r="B29" s="19"/>
      <c r="C29" s="18">
        <v>1961</v>
      </c>
      <c r="D29" s="18" t="s">
        <v>118</v>
      </c>
      <c r="E29" s="18">
        <v>17.2</v>
      </c>
      <c r="F29" s="18">
        <f t="shared" si="0"/>
        <v>454.62802000000005</v>
      </c>
      <c r="H29" s="18">
        <v>3.41</v>
      </c>
    </row>
    <row r="30" spans="2:8">
      <c r="B30" s="19"/>
      <c r="C30" s="18">
        <v>1961</v>
      </c>
      <c r="D30" s="18" t="s">
        <v>118</v>
      </c>
      <c r="E30" s="18">
        <v>17.25</v>
      </c>
      <c r="F30" s="18">
        <f t="shared" si="0"/>
        <v>475.95954</v>
      </c>
      <c r="H30" s="18">
        <v>3.57</v>
      </c>
    </row>
    <row r="31" spans="2:8">
      <c r="C31" s="18">
        <v>1961</v>
      </c>
      <c r="D31" s="18" t="s">
        <v>118</v>
      </c>
      <c r="E31" s="18">
        <v>17.260000000000002</v>
      </c>
      <c r="F31" s="18">
        <f t="shared" si="0"/>
        <v>477.29276000000004</v>
      </c>
      <c r="H31" s="18">
        <v>3.58</v>
      </c>
    </row>
    <row r="32" spans="2:8">
      <c r="C32" s="18">
        <v>1961</v>
      </c>
      <c r="D32" s="18" t="s">
        <v>118</v>
      </c>
      <c r="E32" s="18">
        <v>17.260000000000002</v>
      </c>
      <c r="F32" s="18">
        <f t="shared" si="0"/>
        <v>478.62597999999997</v>
      </c>
      <c r="H32" s="18">
        <v>3.59</v>
      </c>
    </row>
    <row r="33" spans="3:8">
      <c r="C33" s="18">
        <v>1961</v>
      </c>
      <c r="D33" s="18" t="s">
        <v>118</v>
      </c>
      <c r="E33" s="18">
        <v>17.5</v>
      </c>
      <c r="F33" s="18">
        <f t="shared" si="0"/>
        <v>598.61578000000009</v>
      </c>
      <c r="H33" s="18">
        <v>4.49</v>
      </c>
    </row>
    <row r="34" spans="3:8">
      <c r="C34" s="18">
        <v>1961</v>
      </c>
      <c r="D34" s="18" t="s">
        <v>118</v>
      </c>
      <c r="E34" s="18">
        <v>17.600000000000001</v>
      </c>
      <c r="F34" s="18">
        <f t="shared" si="0"/>
        <v>654.61102000000005</v>
      </c>
      <c r="H34" s="18">
        <v>4.91</v>
      </c>
    </row>
    <row r="35" spans="3:8">
      <c r="C35" s="18">
        <v>1961</v>
      </c>
      <c r="D35" s="18" t="s">
        <v>118</v>
      </c>
      <c r="E35" s="18">
        <v>17.63</v>
      </c>
      <c r="F35" s="18">
        <f t="shared" si="0"/>
        <v>671.94288000000006</v>
      </c>
      <c r="H35" s="18">
        <v>5.04</v>
      </c>
    </row>
    <row r="36" spans="3:8">
      <c r="C36" s="18">
        <v>1961</v>
      </c>
      <c r="D36" s="18" t="s">
        <v>118</v>
      </c>
      <c r="E36" s="18">
        <v>17.86</v>
      </c>
      <c r="F36" s="18">
        <f t="shared" si="0"/>
        <v>813.26419999999996</v>
      </c>
      <c r="H36" s="18">
        <v>6.1</v>
      </c>
    </row>
    <row r="37" spans="3:8">
      <c r="C37" s="18">
        <v>1961</v>
      </c>
      <c r="D37" s="18" t="s">
        <v>118</v>
      </c>
      <c r="E37" s="18">
        <v>17.89</v>
      </c>
      <c r="F37" s="18">
        <f t="shared" si="0"/>
        <v>834.59572000000003</v>
      </c>
      <c r="H37" s="18">
        <v>6.26</v>
      </c>
    </row>
    <row r="38" spans="3:8">
      <c r="C38" s="18">
        <v>1961</v>
      </c>
      <c r="D38" s="18" t="s">
        <v>118</v>
      </c>
      <c r="E38" s="18">
        <v>17.940000000000001</v>
      </c>
      <c r="F38" s="18">
        <f t="shared" si="0"/>
        <v>870.59266000000002</v>
      </c>
      <c r="H38" s="18">
        <v>6.53</v>
      </c>
    </row>
    <row r="39" spans="3:8">
      <c r="C39" s="18">
        <v>1961</v>
      </c>
      <c r="D39" s="18" t="s">
        <v>118</v>
      </c>
      <c r="E39" s="18">
        <v>17.95</v>
      </c>
      <c r="F39" s="18">
        <f t="shared" si="0"/>
        <v>874.59231999999997</v>
      </c>
      <c r="H39" s="18">
        <v>6.56</v>
      </c>
    </row>
    <row r="40" spans="3:8">
      <c r="C40" s="18">
        <v>1961</v>
      </c>
      <c r="D40" s="18" t="s">
        <v>118</v>
      </c>
      <c r="E40" s="18">
        <v>17.96</v>
      </c>
      <c r="F40" s="18">
        <f t="shared" si="0"/>
        <v>885.25807999999995</v>
      </c>
      <c r="H40" s="18">
        <v>6.64</v>
      </c>
    </row>
    <row r="41" spans="3:8">
      <c r="C41" s="18">
        <v>1961</v>
      </c>
      <c r="D41" s="18" t="s">
        <v>118</v>
      </c>
      <c r="E41" s="18">
        <v>18.28</v>
      </c>
      <c r="F41" s="18">
        <f t="shared" si="0"/>
        <v>1133.2370000000001</v>
      </c>
      <c r="H41" s="18">
        <v>8.5</v>
      </c>
    </row>
    <row r="42" spans="3:8">
      <c r="C42" s="18">
        <v>1961</v>
      </c>
      <c r="D42" s="18" t="s">
        <v>118</v>
      </c>
      <c r="E42" s="18">
        <v>18.43</v>
      </c>
      <c r="F42" s="18">
        <f t="shared" si="0"/>
        <v>1266.559</v>
      </c>
      <c r="H42" s="18">
        <v>9.5</v>
      </c>
    </row>
    <row r="43" spans="3:8">
      <c r="C43" s="18">
        <v>1961</v>
      </c>
      <c r="D43" s="18" t="s">
        <v>118</v>
      </c>
      <c r="E43" s="18">
        <v>18.440000000000001</v>
      </c>
      <c r="F43" s="18">
        <f t="shared" si="0"/>
        <v>1267.89222</v>
      </c>
      <c r="H43" s="18">
        <v>9.51</v>
      </c>
    </row>
    <row r="44" spans="3:8">
      <c r="C44" s="18">
        <v>1961</v>
      </c>
      <c r="D44" s="18" t="s">
        <v>118</v>
      </c>
      <c r="E44" s="18">
        <v>19.12</v>
      </c>
      <c r="F44" s="18">
        <f t="shared" si="0"/>
        <v>2151.8170800000003</v>
      </c>
      <c r="H44" s="18">
        <v>16.14</v>
      </c>
    </row>
    <row r="45" spans="3:8">
      <c r="C45" s="18">
        <v>1961</v>
      </c>
      <c r="D45" s="18" t="s">
        <v>118</v>
      </c>
      <c r="E45" s="18">
        <v>19.14</v>
      </c>
      <c r="F45" s="18">
        <f t="shared" si="0"/>
        <v>2179.8147000000004</v>
      </c>
      <c r="H45" s="18">
        <v>16.350000000000001</v>
      </c>
    </row>
    <row r="46" spans="3:8">
      <c r="C46" s="18">
        <v>1961</v>
      </c>
      <c r="D46" s="18" t="s">
        <v>118</v>
      </c>
      <c r="E46" s="18">
        <v>19.14</v>
      </c>
      <c r="F46" s="18">
        <f t="shared" si="0"/>
        <v>2190.4804600000002</v>
      </c>
      <c r="H46" s="18">
        <v>16.43</v>
      </c>
    </row>
    <row r="47" spans="3:8">
      <c r="C47" s="18">
        <v>1961</v>
      </c>
      <c r="D47" s="18" t="s">
        <v>118</v>
      </c>
      <c r="E47" s="18">
        <v>19.149999999999999</v>
      </c>
      <c r="F47" s="18">
        <f t="shared" si="0"/>
        <v>2193.1468999999997</v>
      </c>
      <c r="H47" s="18">
        <v>16.45</v>
      </c>
    </row>
    <row r="48" spans="3:8">
      <c r="C48" s="18">
        <v>1961</v>
      </c>
      <c r="D48" s="18" t="s">
        <v>118</v>
      </c>
      <c r="E48" s="18">
        <v>19.149999999999999</v>
      </c>
      <c r="F48" s="18">
        <f t="shared" si="0"/>
        <v>2193.1468999999997</v>
      </c>
      <c r="H48" s="18">
        <v>16.45</v>
      </c>
    </row>
    <row r="49" spans="3:8">
      <c r="C49" s="18">
        <v>1961</v>
      </c>
      <c r="D49" s="18" t="s">
        <v>118</v>
      </c>
      <c r="E49" s="18">
        <v>19.18</v>
      </c>
      <c r="F49" s="18">
        <f t="shared" si="0"/>
        <v>2238.4763800000001</v>
      </c>
      <c r="H49" s="18">
        <v>16.79</v>
      </c>
    </row>
    <row r="50" spans="3:8">
      <c r="C50" s="18">
        <v>1961</v>
      </c>
      <c r="D50" s="18" t="s">
        <v>118</v>
      </c>
      <c r="E50" s="18">
        <v>19.21</v>
      </c>
      <c r="F50" s="18">
        <f t="shared" si="0"/>
        <v>2271.8068800000001</v>
      </c>
      <c r="H50" s="18">
        <v>17.04</v>
      </c>
    </row>
    <row r="51" spans="3:8">
      <c r="C51" s="18">
        <v>1961</v>
      </c>
      <c r="D51" s="18" t="s">
        <v>118</v>
      </c>
      <c r="E51" s="18">
        <v>19.23</v>
      </c>
      <c r="F51" s="18">
        <f t="shared" si="0"/>
        <v>2307.8038200000001</v>
      </c>
      <c r="H51" s="18">
        <v>17.309999999999999</v>
      </c>
    </row>
    <row r="52" spans="3:8">
      <c r="C52" s="18">
        <v>1961</v>
      </c>
      <c r="D52" s="18" t="s">
        <v>118</v>
      </c>
      <c r="E52" s="18">
        <v>19.260000000000002</v>
      </c>
      <c r="F52" s="18">
        <f t="shared" si="0"/>
        <v>2362.4658399999998</v>
      </c>
      <c r="H52" s="18">
        <v>17.72</v>
      </c>
    </row>
    <row r="53" spans="3:8">
      <c r="C53" s="18">
        <v>1961</v>
      </c>
      <c r="D53" s="18" t="s">
        <v>118</v>
      </c>
      <c r="E53" s="18">
        <v>19.98</v>
      </c>
      <c r="F53" s="18">
        <f t="shared" si="0"/>
        <v>3890.3359599999999</v>
      </c>
      <c r="H53" s="18">
        <v>29.18</v>
      </c>
    </row>
    <row r="54" spans="3:8">
      <c r="C54" s="18">
        <v>1961</v>
      </c>
      <c r="D54" s="18" t="s">
        <v>118</v>
      </c>
      <c r="E54" s="18">
        <v>19.989999999999998</v>
      </c>
      <c r="F54" s="18">
        <f t="shared" si="0"/>
        <v>3914.33392</v>
      </c>
      <c r="H54" s="18">
        <v>29.36</v>
      </c>
    </row>
    <row r="55" spans="3:8">
      <c r="C55" s="18">
        <v>1961</v>
      </c>
      <c r="D55" s="18" t="s">
        <v>118</v>
      </c>
      <c r="E55" s="18">
        <v>19.989999999999998</v>
      </c>
      <c r="F55" s="18">
        <f t="shared" si="0"/>
        <v>3923.6664599999999</v>
      </c>
      <c r="H55" s="18">
        <v>29.43</v>
      </c>
    </row>
    <row r="56" spans="3:8">
      <c r="C56" s="18">
        <v>1961</v>
      </c>
      <c r="D56" s="18" t="s">
        <v>118</v>
      </c>
      <c r="E56" s="18">
        <v>20</v>
      </c>
      <c r="F56" s="18">
        <f t="shared" si="0"/>
        <v>3935.6654400000002</v>
      </c>
      <c r="H56" s="18">
        <v>29.52</v>
      </c>
    </row>
    <row r="57" spans="3:8">
      <c r="C57" s="18">
        <v>1961</v>
      </c>
      <c r="D57" s="18" t="s">
        <v>118</v>
      </c>
      <c r="E57" s="18">
        <v>20.239999999999998</v>
      </c>
      <c r="F57" s="18">
        <f t="shared" si="0"/>
        <v>4587.6100200000001</v>
      </c>
      <c r="H57" s="18">
        <v>34.409999999999997</v>
      </c>
    </row>
    <row r="58" spans="3:8">
      <c r="C58" s="18">
        <v>1961</v>
      </c>
      <c r="D58" s="18" t="s">
        <v>118</v>
      </c>
      <c r="E58" s="18">
        <v>20.46</v>
      </c>
      <c r="F58" s="18">
        <f t="shared" si="0"/>
        <v>5284.8840799999998</v>
      </c>
      <c r="H58" s="18">
        <v>39.64</v>
      </c>
    </row>
    <row r="59" spans="3:8">
      <c r="C59" s="18">
        <v>1961</v>
      </c>
      <c r="D59" s="18" t="s">
        <v>118</v>
      </c>
      <c r="E59" s="18">
        <v>20.47</v>
      </c>
      <c r="F59" s="18">
        <f t="shared" si="0"/>
        <v>5311.5484800000004</v>
      </c>
      <c r="H59" s="18">
        <v>39.840000000000003</v>
      </c>
    </row>
    <row r="60" spans="3:8">
      <c r="C60" s="18">
        <v>1961</v>
      </c>
      <c r="D60" s="18" t="s">
        <v>118</v>
      </c>
      <c r="E60" s="18">
        <v>20.48</v>
      </c>
      <c r="F60" s="18">
        <f t="shared" si="0"/>
        <v>5339.5460999999996</v>
      </c>
      <c r="H60" s="18">
        <v>40.049999999999997</v>
      </c>
    </row>
    <row r="61" spans="3:8">
      <c r="C61" s="18">
        <v>1961</v>
      </c>
      <c r="D61" s="18" t="s">
        <v>118</v>
      </c>
      <c r="E61" s="18">
        <v>20.65</v>
      </c>
      <c r="F61" s="18">
        <f t="shared" si="0"/>
        <v>5975.4920400000001</v>
      </c>
      <c r="H61" s="18">
        <v>44.82</v>
      </c>
    </row>
    <row r="62" spans="3:8">
      <c r="C62" s="18">
        <v>1961</v>
      </c>
      <c r="D62" s="18" t="s">
        <v>118</v>
      </c>
      <c r="E62" s="18">
        <v>20.87</v>
      </c>
      <c r="F62" s="18">
        <f t="shared" si="0"/>
        <v>6824.7531799999997</v>
      </c>
      <c r="H62" s="18">
        <v>51.19</v>
      </c>
    </row>
    <row r="63" spans="3:8">
      <c r="C63" s="18">
        <v>1961</v>
      </c>
      <c r="D63" s="18" t="s">
        <v>118</v>
      </c>
      <c r="E63" s="18">
        <v>20.88</v>
      </c>
      <c r="F63" s="18">
        <f t="shared" si="0"/>
        <v>6856.7504600000002</v>
      </c>
      <c r="H63" s="18">
        <v>51.43</v>
      </c>
    </row>
    <row r="64" spans="3:8">
      <c r="C64" s="18">
        <v>1961</v>
      </c>
      <c r="D64" s="18" t="s">
        <v>118</v>
      </c>
      <c r="E64" s="18">
        <v>21.03</v>
      </c>
      <c r="F64" s="18">
        <f t="shared" si="0"/>
        <v>7503.3621600000006</v>
      </c>
      <c r="H64" s="18">
        <v>56.28</v>
      </c>
    </row>
    <row r="65" spans="3:8">
      <c r="C65" s="18">
        <v>1961</v>
      </c>
      <c r="D65" s="18" t="s">
        <v>118</v>
      </c>
      <c r="E65" s="18">
        <v>21.07</v>
      </c>
      <c r="F65" s="18">
        <f t="shared" si="0"/>
        <v>7723.3434600000001</v>
      </c>
      <c r="H65" s="18">
        <v>57.93</v>
      </c>
    </row>
    <row r="66" spans="3:8">
      <c r="C66" s="18">
        <v>1961</v>
      </c>
      <c r="D66" s="18" t="s">
        <v>118</v>
      </c>
      <c r="E66" s="18">
        <v>21.08</v>
      </c>
      <c r="F66" s="18">
        <f t="shared" si="0"/>
        <v>7751.3410800000001</v>
      </c>
      <c r="H66" s="18">
        <v>58.14</v>
      </c>
    </row>
    <row r="67" spans="3:8">
      <c r="C67" s="18">
        <v>1961</v>
      </c>
      <c r="D67" s="18" t="s">
        <v>118</v>
      </c>
      <c r="E67" s="18">
        <v>21.62</v>
      </c>
      <c r="F67" s="18">
        <f t="shared" si="0"/>
        <v>10588.43324</v>
      </c>
      <c r="H67" s="18">
        <v>79.42</v>
      </c>
    </row>
    <row r="68" spans="3:8">
      <c r="C68" s="18">
        <v>1961</v>
      </c>
      <c r="D68" s="18" t="s">
        <v>118</v>
      </c>
      <c r="E68" s="18">
        <v>21.63</v>
      </c>
      <c r="F68" s="18">
        <f t="shared" si="0"/>
        <v>10647.09492</v>
      </c>
      <c r="H68" s="18">
        <v>79.86</v>
      </c>
    </row>
    <row r="69" spans="3:8">
      <c r="C69" s="18">
        <v>1961</v>
      </c>
      <c r="D69" s="18" t="s">
        <v>118</v>
      </c>
      <c r="E69" s="18">
        <v>21.83</v>
      </c>
      <c r="F69" s="18">
        <f t="shared" si="0"/>
        <v>11930.985779999999</v>
      </c>
      <c r="H69" s="18">
        <v>89.49</v>
      </c>
    </row>
    <row r="70" spans="3:8">
      <c r="C70" s="18">
        <v>1961</v>
      </c>
      <c r="D70" s="18" t="s">
        <v>118</v>
      </c>
      <c r="E70" s="18">
        <v>21.84</v>
      </c>
      <c r="F70" s="18">
        <f t="shared" si="0"/>
        <v>12013.645420000001</v>
      </c>
      <c r="H70" s="18">
        <v>90.11</v>
      </c>
    </row>
    <row r="71" spans="3:8">
      <c r="C71" s="18">
        <v>1961</v>
      </c>
      <c r="D71" s="18" t="s">
        <v>118</v>
      </c>
      <c r="E71" s="18">
        <v>21.87</v>
      </c>
      <c r="F71" s="18">
        <f t="shared" si="0"/>
        <v>12041.643039999999</v>
      </c>
      <c r="H71" s="18">
        <v>90.32</v>
      </c>
    </row>
    <row r="72" spans="3:8">
      <c r="C72" s="18">
        <v>1961</v>
      </c>
      <c r="D72" s="18" t="s">
        <v>118</v>
      </c>
      <c r="E72" s="18">
        <v>22.14</v>
      </c>
      <c r="F72" s="18">
        <f t="shared" si="0"/>
        <v>14086.802519999999</v>
      </c>
      <c r="H72" s="18">
        <v>105.66</v>
      </c>
    </row>
    <row r="73" spans="3:8">
      <c r="C73" s="18">
        <v>1961</v>
      </c>
      <c r="D73" s="18" t="s">
        <v>118</v>
      </c>
      <c r="E73" s="18">
        <v>22.14</v>
      </c>
      <c r="F73" s="18">
        <f t="shared" si="0"/>
        <v>14120.133019999999</v>
      </c>
      <c r="H73" s="18">
        <v>105.91</v>
      </c>
    </row>
    <row r="74" spans="3:8">
      <c r="C74" s="18">
        <v>1961</v>
      </c>
      <c r="D74" s="18" t="s">
        <v>118</v>
      </c>
      <c r="E74" s="18">
        <v>22.16</v>
      </c>
      <c r="F74" s="18">
        <f t="shared" si="0"/>
        <v>14229.457060000001</v>
      </c>
      <c r="H74" s="18">
        <v>106.73</v>
      </c>
    </row>
    <row r="75" spans="3:8">
      <c r="C75" s="18">
        <v>1961</v>
      </c>
      <c r="D75" s="18" t="s">
        <v>118</v>
      </c>
      <c r="E75" s="18">
        <v>22.18</v>
      </c>
      <c r="F75" s="18">
        <f t="shared" si="0"/>
        <v>14364.112279999999</v>
      </c>
      <c r="H75" s="18">
        <v>107.74</v>
      </c>
    </row>
    <row r="76" spans="3:8">
      <c r="C76" s="18">
        <v>1961</v>
      </c>
      <c r="D76" s="18" t="s">
        <v>118</v>
      </c>
      <c r="E76" s="18">
        <v>22.18</v>
      </c>
      <c r="F76" s="18">
        <f t="shared" si="0"/>
        <v>14416.10786</v>
      </c>
      <c r="H76" s="18">
        <v>108.13</v>
      </c>
    </row>
    <row r="77" spans="3:8">
      <c r="C77" s="18">
        <v>1961</v>
      </c>
      <c r="D77" s="18" t="s">
        <v>118</v>
      </c>
      <c r="E77" s="18">
        <v>22.24</v>
      </c>
      <c r="F77" s="18">
        <f t="shared" si="0"/>
        <v>14798.742</v>
      </c>
      <c r="H77" s="18">
        <v>111</v>
      </c>
    </row>
    <row r="78" spans="3:8">
      <c r="C78" s="18">
        <v>1961</v>
      </c>
      <c r="D78" s="18" t="s">
        <v>118</v>
      </c>
      <c r="E78" s="18">
        <v>22.25</v>
      </c>
      <c r="F78" s="18">
        <f t="shared" si="0"/>
        <v>14865.403</v>
      </c>
      <c r="H78" s="18">
        <v>111.5</v>
      </c>
    </row>
    <row r="79" spans="3:8">
      <c r="C79" s="18">
        <v>1961</v>
      </c>
      <c r="D79" s="18" t="s">
        <v>118</v>
      </c>
      <c r="E79" s="18">
        <v>22.27</v>
      </c>
      <c r="F79" s="18">
        <f t="shared" si="0"/>
        <v>15008.05754</v>
      </c>
      <c r="H79" s="18">
        <v>112.57</v>
      </c>
    </row>
    <row r="80" spans="3:8">
      <c r="C80" s="18">
        <v>1961</v>
      </c>
      <c r="D80" s="18" t="s">
        <v>118</v>
      </c>
      <c r="E80" s="18">
        <v>22.75</v>
      </c>
      <c r="F80" s="18">
        <f t="shared" si="0"/>
        <v>18607.751540000001</v>
      </c>
      <c r="H80" s="18">
        <v>139.57</v>
      </c>
    </row>
    <row r="81" spans="3:8">
      <c r="C81" s="18">
        <v>1961</v>
      </c>
      <c r="D81" s="18" t="s">
        <v>118</v>
      </c>
      <c r="E81" s="18">
        <v>22.82</v>
      </c>
      <c r="F81" s="18">
        <f t="shared" si="0"/>
        <v>19210.366980000003</v>
      </c>
      <c r="H81" s="18">
        <v>144.09</v>
      </c>
    </row>
    <row r="82" spans="3:8">
      <c r="C82" s="18">
        <v>1961</v>
      </c>
      <c r="D82" s="18" t="s">
        <v>118</v>
      </c>
      <c r="E82" s="18">
        <v>22.83</v>
      </c>
      <c r="F82" s="18">
        <f t="shared" si="0"/>
        <v>19379.685920000004</v>
      </c>
      <c r="H82" s="18">
        <v>145.36000000000001</v>
      </c>
    </row>
    <row r="83" spans="3:8">
      <c r="C83" s="18">
        <v>1961</v>
      </c>
      <c r="D83" s="18" t="s">
        <v>118</v>
      </c>
      <c r="E83" s="18">
        <v>22.86</v>
      </c>
      <c r="F83" s="18">
        <f t="shared" ref="F83:F109" si="1">H83*133.322</f>
        <v>19602.33366</v>
      </c>
      <c r="H83" s="18">
        <v>147.03</v>
      </c>
    </row>
    <row r="84" spans="3:8">
      <c r="C84" s="18">
        <v>1961</v>
      </c>
      <c r="D84" s="18" t="s">
        <v>118</v>
      </c>
      <c r="E84" s="18">
        <v>22.87</v>
      </c>
      <c r="F84" s="18">
        <f t="shared" si="1"/>
        <v>19715.657360000001</v>
      </c>
      <c r="H84" s="18">
        <v>147.88</v>
      </c>
    </row>
    <row r="85" spans="3:8">
      <c r="C85" s="18">
        <v>1961</v>
      </c>
      <c r="D85" s="18" t="s">
        <v>118</v>
      </c>
      <c r="E85" s="18">
        <v>22.88</v>
      </c>
      <c r="F85" s="18">
        <f t="shared" si="1"/>
        <v>19724.9899</v>
      </c>
      <c r="H85" s="18">
        <v>147.94999999999999</v>
      </c>
    </row>
    <row r="86" spans="3:8">
      <c r="C86" s="18">
        <v>1961</v>
      </c>
      <c r="D86" s="18" t="s">
        <v>118</v>
      </c>
      <c r="E86" s="18">
        <v>23.04</v>
      </c>
      <c r="F86" s="18">
        <f t="shared" si="1"/>
        <v>21235.528160000002</v>
      </c>
      <c r="H86" s="18">
        <v>159.28</v>
      </c>
    </row>
    <row r="87" spans="3:8">
      <c r="C87" s="18">
        <v>1961</v>
      </c>
      <c r="D87" s="18" t="s">
        <v>118</v>
      </c>
      <c r="E87" s="18">
        <v>23.04</v>
      </c>
      <c r="F87" s="18">
        <f t="shared" si="1"/>
        <v>21238.194600000003</v>
      </c>
      <c r="H87" s="18">
        <v>159.30000000000001</v>
      </c>
    </row>
    <row r="88" spans="3:8">
      <c r="C88" s="18">
        <v>1961</v>
      </c>
      <c r="D88" s="18" t="s">
        <v>118</v>
      </c>
      <c r="E88" s="18">
        <v>23.04</v>
      </c>
      <c r="F88" s="18">
        <f t="shared" si="1"/>
        <v>21250.193579999999</v>
      </c>
      <c r="H88" s="18">
        <v>159.38999999999999</v>
      </c>
    </row>
    <row r="89" spans="3:8">
      <c r="C89" s="18">
        <v>1961</v>
      </c>
      <c r="D89" s="18" t="s">
        <v>118</v>
      </c>
      <c r="E89" s="18">
        <v>23.06</v>
      </c>
      <c r="F89" s="18">
        <f t="shared" si="1"/>
        <v>21396.84778</v>
      </c>
      <c r="H89" s="18">
        <v>160.49</v>
      </c>
    </row>
    <row r="90" spans="3:8">
      <c r="C90" s="18">
        <v>1961</v>
      </c>
      <c r="D90" s="18" t="s">
        <v>118</v>
      </c>
      <c r="E90" s="18">
        <v>23.16</v>
      </c>
      <c r="F90" s="18">
        <f t="shared" si="1"/>
        <v>22460.75734</v>
      </c>
      <c r="H90" s="18">
        <v>168.47</v>
      </c>
    </row>
    <row r="91" spans="3:8">
      <c r="C91" s="18">
        <v>1961</v>
      </c>
      <c r="D91" s="18" t="s">
        <v>118</v>
      </c>
      <c r="E91" s="18">
        <v>23.16</v>
      </c>
      <c r="F91" s="18">
        <f t="shared" si="1"/>
        <v>22463.423780000001</v>
      </c>
      <c r="H91" s="18">
        <v>168.49</v>
      </c>
    </row>
    <row r="92" spans="3:8">
      <c r="C92" s="18">
        <v>1961</v>
      </c>
      <c r="D92" s="18" t="s">
        <v>118</v>
      </c>
      <c r="E92" s="18">
        <v>23.17</v>
      </c>
      <c r="F92" s="18">
        <f t="shared" si="1"/>
        <v>22474.089540000001</v>
      </c>
      <c r="H92" s="18">
        <v>168.57</v>
      </c>
    </row>
    <row r="93" spans="3:8">
      <c r="C93" s="18">
        <v>1961</v>
      </c>
      <c r="D93" s="18" t="s">
        <v>118</v>
      </c>
      <c r="E93" s="18">
        <v>23.17</v>
      </c>
      <c r="F93" s="18">
        <f t="shared" si="1"/>
        <v>22499.420719999998</v>
      </c>
      <c r="H93" s="18">
        <v>168.76</v>
      </c>
    </row>
    <row r="94" spans="3:8">
      <c r="C94" s="18">
        <v>1961</v>
      </c>
      <c r="D94" s="18" t="s">
        <v>118</v>
      </c>
      <c r="E94" s="18">
        <v>23.17</v>
      </c>
      <c r="F94" s="18">
        <f t="shared" si="1"/>
        <v>22507.420040000001</v>
      </c>
      <c r="H94" s="18">
        <v>168.82</v>
      </c>
    </row>
    <row r="95" spans="3:8">
      <c r="C95" s="18">
        <v>1961</v>
      </c>
      <c r="D95" s="18" t="s">
        <v>118</v>
      </c>
      <c r="E95" s="18">
        <v>23.6</v>
      </c>
      <c r="F95" s="18">
        <f t="shared" si="1"/>
        <v>27636.31738</v>
      </c>
      <c r="H95" s="18">
        <v>207.29</v>
      </c>
    </row>
    <row r="96" spans="3:8">
      <c r="C96" s="18">
        <v>1961</v>
      </c>
      <c r="D96" s="18" t="s">
        <v>118</v>
      </c>
      <c r="E96" s="18">
        <v>23.61</v>
      </c>
      <c r="F96" s="18">
        <f t="shared" si="1"/>
        <v>27854.965460000003</v>
      </c>
      <c r="H96" s="18">
        <v>208.93</v>
      </c>
    </row>
    <row r="97" spans="1:9">
      <c r="C97" s="18">
        <v>1961</v>
      </c>
      <c r="D97" s="18" t="s">
        <v>118</v>
      </c>
      <c r="E97" s="18">
        <v>23.62</v>
      </c>
      <c r="F97" s="18">
        <f t="shared" si="1"/>
        <v>27942.957979999999</v>
      </c>
      <c r="H97" s="18">
        <v>209.59</v>
      </c>
    </row>
    <row r="98" spans="1:9">
      <c r="C98" s="18">
        <v>1961</v>
      </c>
      <c r="D98" s="18" t="s">
        <v>118</v>
      </c>
      <c r="E98" s="18">
        <v>23.77</v>
      </c>
      <c r="F98" s="18">
        <f t="shared" si="1"/>
        <v>29986.784239999997</v>
      </c>
      <c r="H98" s="18">
        <v>224.92</v>
      </c>
    </row>
    <row r="99" spans="1:9">
      <c r="C99" s="18">
        <v>1961</v>
      </c>
      <c r="D99" s="18" t="s">
        <v>118</v>
      </c>
      <c r="E99" s="18">
        <v>23.77</v>
      </c>
      <c r="F99" s="18">
        <f t="shared" si="1"/>
        <v>29990.783899999999</v>
      </c>
      <c r="H99" s="18">
        <v>224.95</v>
      </c>
    </row>
    <row r="100" spans="1:9">
      <c r="C100" s="18">
        <v>1961</v>
      </c>
      <c r="D100" s="18" t="s">
        <v>118</v>
      </c>
      <c r="E100" s="18">
        <v>24.01</v>
      </c>
      <c r="F100" s="18">
        <f t="shared" si="1"/>
        <v>33319.834239999996</v>
      </c>
      <c r="H100" s="18">
        <v>249.92</v>
      </c>
    </row>
    <row r="101" spans="1:9">
      <c r="C101" s="18">
        <v>1961</v>
      </c>
      <c r="D101" s="18" t="s">
        <v>118</v>
      </c>
      <c r="E101" s="18">
        <v>24.01</v>
      </c>
      <c r="F101" s="18">
        <f t="shared" si="1"/>
        <v>33383.828800000003</v>
      </c>
      <c r="H101" s="18">
        <v>250.4</v>
      </c>
    </row>
    <row r="102" spans="1:9">
      <c r="C102" s="18">
        <v>1961</v>
      </c>
      <c r="D102" s="18" t="s">
        <v>118</v>
      </c>
      <c r="E102" s="18">
        <v>24.22</v>
      </c>
      <c r="F102" s="18">
        <f t="shared" si="1"/>
        <v>36638.218820000002</v>
      </c>
      <c r="H102" s="18">
        <v>274.81</v>
      </c>
    </row>
    <row r="103" spans="1:9">
      <c r="C103" s="18">
        <v>1961</v>
      </c>
      <c r="D103" s="18" t="s">
        <v>118</v>
      </c>
      <c r="E103" s="18">
        <v>24.22</v>
      </c>
      <c r="F103" s="18">
        <f t="shared" si="1"/>
        <v>36650.217799999999</v>
      </c>
      <c r="H103" s="18">
        <v>274.89999999999998</v>
      </c>
    </row>
    <row r="104" spans="1:9">
      <c r="C104" s="18">
        <v>1961</v>
      </c>
      <c r="D104" s="18" t="s">
        <v>118</v>
      </c>
      <c r="E104" s="18">
        <v>24.22</v>
      </c>
      <c r="F104" s="18">
        <f t="shared" si="1"/>
        <v>36656.883900000001</v>
      </c>
      <c r="H104" s="18">
        <v>274.95</v>
      </c>
    </row>
    <row r="105" spans="1:9">
      <c r="C105" s="18">
        <v>1961</v>
      </c>
      <c r="D105" s="18" t="s">
        <v>118</v>
      </c>
      <c r="E105" s="18">
        <v>24.36</v>
      </c>
      <c r="F105" s="18">
        <f t="shared" si="1"/>
        <v>39239.331039999997</v>
      </c>
      <c r="H105" s="18">
        <v>294.32</v>
      </c>
    </row>
    <row r="106" spans="1:9">
      <c r="C106" s="18">
        <v>1961</v>
      </c>
      <c r="D106" s="18" t="s">
        <v>118</v>
      </c>
      <c r="E106" s="18">
        <v>24.49</v>
      </c>
      <c r="F106" s="18">
        <f t="shared" si="1"/>
        <v>41531.13622</v>
      </c>
      <c r="H106" s="18">
        <v>311.51</v>
      </c>
    </row>
    <row r="107" spans="1:9">
      <c r="B107" s="32" t="s">
        <v>120</v>
      </c>
      <c r="C107" s="18">
        <v>1961</v>
      </c>
      <c r="D107" s="18" t="s">
        <v>118</v>
      </c>
      <c r="E107" s="18">
        <v>24.5</v>
      </c>
      <c r="F107" s="18">
        <f t="shared" si="1"/>
        <v>41556.467400000001</v>
      </c>
      <c r="H107" s="18">
        <v>311.7</v>
      </c>
    </row>
    <row r="108" spans="1:9">
      <c r="C108" s="18">
        <v>1961</v>
      </c>
      <c r="D108" s="18" t="s">
        <v>118</v>
      </c>
      <c r="E108" s="18">
        <v>24.5</v>
      </c>
      <c r="F108" s="18">
        <f t="shared" si="1"/>
        <v>41556.467400000001</v>
      </c>
      <c r="H108" s="18">
        <v>311.7</v>
      </c>
    </row>
    <row r="109" spans="1:9">
      <c r="C109" s="18">
        <v>1961</v>
      </c>
      <c r="D109" s="18" t="s">
        <v>118</v>
      </c>
      <c r="E109" s="18">
        <v>24.5</v>
      </c>
      <c r="F109" s="18">
        <f t="shared" si="1"/>
        <v>41612.462639999998</v>
      </c>
      <c r="H109" s="18">
        <v>312.12</v>
      </c>
    </row>
    <row r="110" spans="1:9">
      <c r="A110" s="36" t="s">
        <v>121</v>
      </c>
      <c r="B110" s="37" t="s">
        <v>122</v>
      </c>
      <c r="C110" s="18">
        <v>1927</v>
      </c>
      <c r="D110" s="18" t="s">
        <v>123</v>
      </c>
      <c r="E110" s="18">
        <v>15.47</v>
      </c>
      <c r="F110" s="18">
        <f>I110*1333.22</f>
        <v>73.327100000000002</v>
      </c>
      <c r="I110" s="18">
        <v>5.5E-2</v>
      </c>
    </row>
    <row r="111" spans="1:9">
      <c r="B111" s="38"/>
      <c r="C111" s="18">
        <v>1927</v>
      </c>
      <c r="D111" s="18" t="s">
        <v>123</v>
      </c>
      <c r="E111" s="18">
        <v>16.3</v>
      </c>
      <c r="F111" s="18">
        <f t="shared" ref="F111:F144" si="2">I111*1333.22</f>
        <v>173.3186</v>
      </c>
      <c r="I111" s="18">
        <v>0.13</v>
      </c>
    </row>
    <row r="112" spans="1:9">
      <c r="C112" s="18">
        <v>1927</v>
      </c>
      <c r="D112" s="18" t="s">
        <v>123</v>
      </c>
      <c r="E112" s="18">
        <v>16.63</v>
      </c>
      <c r="F112" s="18">
        <f t="shared" si="2"/>
        <v>279.97620000000001</v>
      </c>
      <c r="I112" s="18">
        <v>0.21</v>
      </c>
    </row>
    <row r="113" spans="3:9">
      <c r="C113" s="18">
        <v>1927</v>
      </c>
      <c r="D113" s="18" t="s">
        <v>123</v>
      </c>
      <c r="E113" s="18">
        <v>17.3</v>
      </c>
      <c r="F113" s="18">
        <f t="shared" si="2"/>
        <v>493.29140000000001</v>
      </c>
      <c r="I113" s="18">
        <v>0.37</v>
      </c>
    </row>
    <row r="114" spans="3:9">
      <c r="C114" s="18">
        <v>1927</v>
      </c>
      <c r="D114" s="18" t="s">
        <v>123</v>
      </c>
      <c r="E114" s="18">
        <v>17.66</v>
      </c>
      <c r="F114" s="18">
        <f t="shared" si="2"/>
        <v>679.94220000000007</v>
      </c>
      <c r="I114" s="18">
        <v>0.51</v>
      </c>
    </row>
    <row r="115" spans="3:9">
      <c r="C115" s="18">
        <v>1927</v>
      </c>
      <c r="D115" s="18" t="s">
        <v>123</v>
      </c>
      <c r="E115" s="18">
        <v>18.170000000000002</v>
      </c>
      <c r="F115" s="18">
        <f t="shared" si="2"/>
        <v>1039.9116000000001</v>
      </c>
      <c r="I115" s="18">
        <v>0.78</v>
      </c>
    </row>
    <row r="116" spans="3:9">
      <c r="C116" s="18">
        <v>1927</v>
      </c>
      <c r="D116" s="18" t="s">
        <v>123</v>
      </c>
      <c r="E116" s="18">
        <v>18.46</v>
      </c>
      <c r="F116" s="18">
        <f t="shared" si="2"/>
        <v>1306.5555999999999</v>
      </c>
      <c r="I116" s="18">
        <v>0.98</v>
      </c>
    </row>
    <row r="117" spans="3:9">
      <c r="C117" s="18">
        <v>1927</v>
      </c>
      <c r="D117" s="18" t="s">
        <v>123</v>
      </c>
      <c r="E117" s="18">
        <v>19.02</v>
      </c>
      <c r="F117" s="18">
        <f t="shared" si="2"/>
        <v>198.64977999999999</v>
      </c>
      <c r="I117" s="18">
        <v>0.14899999999999999</v>
      </c>
    </row>
    <row r="118" spans="3:9">
      <c r="C118" s="18">
        <v>1927</v>
      </c>
      <c r="D118" s="18" t="s">
        <v>123</v>
      </c>
      <c r="E118" s="18">
        <v>19.45</v>
      </c>
      <c r="F118" s="18">
        <f t="shared" si="2"/>
        <v>2666.44</v>
      </c>
      <c r="I118" s="18">
        <v>2</v>
      </c>
    </row>
    <row r="119" spans="3:9">
      <c r="C119" s="18">
        <v>1927</v>
      </c>
      <c r="D119" s="18" t="s">
        <v>123</v>
      </c>
      <c r="E119" s="18">
        <v>19.79</v>
      </c>
      <c r="F119" s="18">
        <f t="shared" si="2"/>
        <v>3373.0465999999997</v>
      </c>
      <c r="I119" s="18">
        <v>2.5299999999999998</v>
      </c>
    </row>
    <row r="120" spans="3:9">
      <c r="C120" s="18">
        <v>1927</v>
      </c>
      <c r="D120" s="18" t="s">
        <v>123</v>
      </c>
      <c r="E120" s="18">
        <v>19.87</v>
      </c>
      <c r="F120" s="18">
        <f t="shared" si="2"/>
        <v>3613.0262000000002</v>
      </c>
      <c r="I120" s="18">
        <v>2.71</v>
      </c>
    </row>
    <row r="121" spans="3:9">
      <c r="C121" s="18">
        <v>1927</v>
      </c>
      <c r="D121" s="18" t="s">
        <v>123</v>
      </c>
      <c r="E121" s="18">
        <v>19.93</v>
      </c>
      <c r="F121" s="18">
        <f t="shared" si="2"/>
        <v>3759.6803999999997</v>
      </c>
      <c r="I121" s="18">
        <v>2.82</v>
      </c>
    </row>
    <row r="122" spans="3:9">
      <c r="C122" s="18">
        <v>1927</v>
      </c>
      <c r="D122" s="18" t="s">
        <v>123</v>
      </c>
      <c r="E122" s="18">
        <v>20.47</v>
      </c>
      <c r="F122" s="18">
        <f t="shared" si="2"/>
        <v>5332.88</v>
      </c>
      <c r="I122" s="18">
        <v>4</v>
      </c>
    </row>
    <row r="123" spans="3:9">
      <c r="C123" s="18">
        <v>1927</v>
      </c>
      <c r="D123" s="18" t="s">
        <v>123</v>
      </c>
      <c r="E123" s="18">
        <v>21.85</v>
      </c>
      <c r="F123" s="18">
        <f t="shared" si="2"/>
        <v>12132.302</v>
      </c>
      <c r="I123" s="18">
        <v>9.1</v>
      </c>
    </row>
    <row r="124" spans="3:9">
      <c r="C124" s="18">
        <v>1927</v>
      </c>
      <c r="D124" s="18" t="s">
        <v>123</v>
      </c>
      <c r="E124" s="18">
        <v>22.25</v>
      </c>
      <c r="F124" s="18">
        <f t="shared" si="2"/>
        <v>14798.742</v>
      </c>
      <c r="I124" s="18">
        <v>11.1</v>
      </c>
    </row>
    <row r="125" spans="3:9">
      <c r="C125" s="18">
        <v>1927</v>
      </c>
      <c r="D125" s="18" t="s">
        <v>123</v>
      </c>
      <c r="E125" s="18">
        <v>22.87</v>
      </c>
      <c r="F125" s="18">
        <f t="shared" si="2"/>
        <v>19731.656000000003</v>
      </c>
      <c r="I125" s="18">
        <v>14.8</v>
      </c>
    </row>
    <row r="126" spans="3:9">
      <c r="C126" s="18">
        <v>1927</v>
      </c>
      <c r="D126" s="18" t="s">
        <v>123</v>
      </c>
      <c r="E126" s="18">
        <v>23.47</v>
      </c>
      <c r="F126" s="18">
        <f t="shared" si="2"/>
        <v>25997.79</v>
      </c>
      <c r="I126" s="18">
        <v>19.5</v>
      </c>
    </row>
    <row r="127" spans="3:9">
      <c r="C127" s="18">
        <v>1927</v>
      </c>
      <c r="D127" s="18" t="s">
        <v>123</v>
      </c>
      <c r="E127" s="18">
        <v>24</v>
      </c>
      <c r="F127" s="18">
        <f t="shared" si="2"/>
        <v>33330.5</v>
      </c>
      <c r="I127" s="18">
        <v>25</v>
      </c>
    </row>
    <row r="128" spans="3:9">
      <c r="C128" s="18">
        <v>1927</v>
      </c>
      <c r="D128" s="18" t="s">
        <v>123</v>
      </c>
      <c r="E128" s="18">
        <v>24.25</v>
      </c>
      <c r="F128" s="18">
        <f t="shared" si="2"/>
        <v>37196.837999999996</v>
      </c>
      <c r="I128" s="18">
        <v>27.9</v>
      </c>
    </row>
    <row r="129" spans="1:9">
      <c r="C129" s="18">
        <v>1927</v>
      </c>
      <c r="D129" s="18" t="s">
        <v>123</v>
      </c>
      <c r="E129" s="18">
        <v>24.51</v>
      </c>
      <c r="F129" s="18">
        <f t="shared" si="2"/>
        <v>41996.43</v>
      </c>
      <c r="I129" s="18">
        <v>31.5</v>
      </c>
    </row>
    <row r="130" spans="1:9">
      <c r="C130" s="18">
        <v>1927</v>
      </c>
      <c r="D130" s="18" t="s">
        <v>123</v>
      </c>
      <c r="E130" s="18">
        <v>24.53</v>
      </c>
      <c r="F130" s="18">
        <f t="shared" si="2"/>
        <v>42263.074000000001</v>
      </c>
      <c r="I130" s="18">
        <v>31.7</v>
      </c>
    </row>
    <row r="131" spans="1:9">
      <c r="A131" s="18" t="s">
        <v>121</v>
      </c>
      <c r="C131" s="18">
        <v>1935</v>
      </c>
      <c r="D131" s="18" t="s">
        <v>124</v>
      </c>
      <c r="E131" s="18">
        <v>20.45</v>
      </c>
      <c r="F131" s="18">
        <f t="shared" si="2"/>
        <v>5059.5699000000004</v>
      </c>
      <c r="I131" s="18">
        <v>3.7949999999999999</v>
      </c>
    </row>
    <row r="132" spans="1:9">
      <c r="C132" s="18">
        <v>1935</v>
      </c>
      <c r="D132" s="18" t="s">
        <v>124</v>
      </c>
      <c r="E132" s="18">
        <v>20.309999999999999</v>
      </c>
      <c r="F132" s="18">
        <f t="shared" si="2"/>
        <v>4647.6049200000007</v>
      </c>
      <c r="I132" s="18">
        <v>3.4860000000000002</v>
      </c>
    </row>
    <row r="133" spans="1:9">
      <c r="C133" s="18">
        <v>1935</v>
      </c>
      <c r="D133" s="18" t="s">
        <v>124</v>
      </c>
      <c r="E133" s="18">
        <v>19.79</v>
      </c>
      <c r="F133" s="18">
        <f t="shared" si="2"/>
        <v>3317.0513599999999</v>
      </c>
      <c r="I133" s="18">
        <v>2.488</v>
      </c>
    </row>
    <row r="134" spans="1:9">
      <c r="C134" s="18">
        <v>1935</v>
      </c>
      <c r="D134" s="18" t="s">
        <v>124</v>
      </c>
      <c r="E134" s="18">
        <v>19.45</v>
      </c>
      <c r="F134" s="18">
        <f t="shared" si="2"/>
        <v>2618.4440800000002</v>
      </c>
      <c r="I134" s="18">
        <v>1.964</v>
      </c>
    </row>
    <row r="135" spans="1:9">
      <c r="C135" s="18">
        <v>1935</v>
      </c>
      <c r="D135" s="18" t="s">
        <v>124</v>
      </c>
      <c r="E135" s="18">
        <v>19.149999999999999</v>
      </c>
      <c r="F135" s="18">
        <f t="shared" si="2"/>
        <v>2113.1536999999998</v>
      </c>
      <c r="I135" s="18">
        <v>1.585</v>
      </c>
    </row>
    <row r="136" spans="1:9">
      <c r="C136" s="18">
        <v>1935</v>
      </c>
      <c r="D136" s="18" t="s">
        <v>124</v>
      </c>
      <c r="E136" s="18">
        <v>18.579999999999998</v>
      </c>
      <c r="F136" s="18">
        <f t="shared" si="2"/>
        <v>1427.87862</v>
      </c>
      <c r="I136" s="18">
        <v>1.071</v>
      </c>
    </row>
    <row r="137" spans="1:9">
      <c r="C137" s="18">
        <v>1935</v>
      </c>
      <c r="D137" s="18" t="s">
        <v>124</v>
      </c>
      <c r="E137" s="18">
        <v>18.149999999999999</v>
      </c>
      <c r="F137" s="18">
        <f t="shared" si="2"/>
        <v>1010.5807600000001</v>
      </c>
      <c r="I137" s="18">
        <v>0.75800000000000001</v>
      </c>
    </row>
    <row r="138" spans="1:9">
      <c r="C138" s="18">
        <v>1935</v>
      </c>
      <c r="D138" s="18" t="s">
        <v>124</v>
      </c>
      <c r="E138" s="18">
        <v>17.97</v>
      </c>
      <c r="F138" s="18">
        <f t="shared" si="2"/>
        <v>893.25740000000008</v>
      </c>
      <c r="I138" s="18">
        <v>0.67</v>
      </c>
    </row>
    <row r="139" spans="1:9">
      <c r="C139" s="18">
        <v>1935</v>
      </c>
      <c r="D139" s="18" t="s">
        <v>124</v>
      </c>
      <c r="E139" s="18">
        <v>17.260000000000002</v>
      </c>
      <c r="F139" s="18">
        <f t="shared" si="2"/>
        <v>505.29038000000003</v>
      </c>
      <c r="I139" s="18">
        <v>0.379</v>
      </c>
    </row>
    <row r="140" spans="1:9">
      <c r="C140" s="18">
        <v>1935</v>
      </c>
      <c r="D140" s="18" t="s">
        <v>124</v>
      </c>
      <c r="E140" s="18">
        <v>16.93</v>
      </c>
      <c r="F140" s="18">
        <f t="shared" si="2"/>
        <v>355.96974</v>
      </c>
      <c r="I140" s="18">
        <v>0.26700000000000002</v>
      </c>
    </row>
    <row r="141" spans="1:9">
      <c r="C141" s="18">
        <v>1935</v>
      </c>
      <c r="D141" s="18" t="s">
        <v>124</v>
      </c>
      <c r="E141" s="18">
        <v>16.16</v>
      </c>
      <c r="F141" s="18">
        <f t="shared" si="2"/>
        <v>173.3186</v>
      </c>
      <c r="I141" s="18">
        <v>0.13</v>
      </c>
    </row>
    <row r="142" spans="1:9">
      <c r="C142" s="18">
        <v>1935</v>
      </c>
      <c r="D142" s="18" t="s">
        <v>124</v>
      </c>
      <c r="E142" s="18">
        <v>15.92</v>
      </c>
      <c r="F142" s="18">
        <f t="shared" si="2"/>
        <v>142.65454</v>
      </c>
      <c r="I142" s="18">
        <v>0.107</v>
      </c>
    </row>
    <row r="143" spans="1:9">
      <c r="C143" s="18">
        <v>1935</v>
      </c>
      <c r="D143" s="18" t="s">
        <v>124</v>
      </c>
      <c r="E143" s="18">
        <v>15.11</v>
      </c>
      <c r="F143" s="18">
        <f t="shared" si="2"/>
        <v>63.99456</v>
      </c>
      <c r="I143" s="18">
        <v>4.8000000000000001E-2</v>
      </c>
    </row>
    <row r="144" spans="1:9">
      <c r="C144" s="18">
        <v>1935</v>
      </c>
      <c r="D144" s="18" t="s">
        <v>124</v>
      </c>
      <c r="E144" s="18">
        <v>15.08</v>
      </c>
      <c r="F144" s="18">
        <f t="shared" si="2"/>
        <v>61.328119999999998</v>
      </c>
      <c r="I144" s="18">
        <v>4.5999999999999999E-2</v>
      </c>
    </row>
    <row r="145" spans="1:8">
      <c r="A145" t="s">
        <v>121</v>
      </c>
      <c r="B145" s="39" t="s">
        <v>125</v>
      </c>
      <c r="C145" s="39">
        <v>1960</v>
      </c>
      <c r="D145" t="s">
        <v>126</v>
      </c>
      <c r="E145" s="18">
        <v>16.420000000000002</v>
      </c>
      <c r="F145" s="18">
        <f>H145*133.322</f>
        <v>203.84933799999999</v>
      </c>
      <c r="H145" s="18">
        <v>1.5289999999999999</v>
      </c>
    </row>
    <row r="146" spans="1:8">
      <c r="C146">
        <v>1960</v>
      </c>
      <c r="D146" t="s">
        <v>126</v>
      </c>
      <c r="E146" s="18">
        <v>16.66</v>
      </c>
      <c r="F146" s="18">
        <f t="shared" ref="F146:F235" si="3">H146*133.322</f>
        <v>265.57742400000001</v>
      </c>
      <c r="H146" s="18">
        <v>1.992</v>
      </c>
    </row>
    <row r="147" spans="1:8">
      <c r="C147">
        <v>1960</v>
      </c>
      <c r="D147" t="s">
        <v>126</v>
      </c>
      <c r="E147" s="18">
        <v>16.670000000000002</v>
      </c>
      <c r="F147" s="18">
        <f t="shared" si="3"/>
        <v>269.97705000000002</v>
      </c>
      <c r="H147" s="18">
        <v>2.0249999999999999</v>
      </c>
    </row>
    <row r="148" spans="1:8">
      <c r="C148">
        <v>1960</v>
      </c>
      <c r="D148" t="s">
        <v>126</v>
      </c>
      <c r="E148" s="18">
        <v>16.690000000000001</v>
      </c>
      <c r="F148" s="18">
        <f t="shared" si="3"/>
        <v>274.909964</v>
      </c>
      <c r="H148" s="18">
        <v>2.0619999999999998</v>
      </c>
    </row>
    <row r="149" spans="1:8">
      <c r="C149">
        <v>1960</v>
      </c>
      <c r="D149" t="s">
        <v>126</v>
      </c>
      <c r="E149" s="18">
        <v>16.7</v>
      </c>
      <c r="F149" s="18">
        <f t="shared" si="3"/>
        <v>276.24318400000004</v>
      </c>
      <c r="H149" s="18">
        <v>2.0720000000000001</v>
      </c>
    </row>
    <row r="150" spans="1:8">
      <c r="C150">
        <v>1960</v>
      </c>
      <c r="D150" t="s">
        <v>126</v>
      </c>
      <c r="E150" s="18">
        <v>16.760000000000002</v>
      </c>
      <c r="F150" s="18">
        <f t="shared" si="3"/>
        <v>295.041586</v>
      </c>
      <c r="H150" s="18">
        <v>2.2130000000000001</v>
      </c>
    </row>
    <row r="151" spans="1:8">
      <c r="C151">
        <v>1960</v>
      </c>
      <c r="D151" t="s">
        <v>126</v>
      </c>
      <c r="E151" s="18">
        <v>16.93</v>
      </c>
      <c r="F151" s="18">
        <f t="shared" si="3"/>
        <v>350.77018199999998</v>
      </c>
      <c r="H151" s="18">
        <v>2.6309999999999998</v>
      </c>
    </row>
    <row r="152" spans="1:8">
      <c r="C152">
        <v>1960</v>
      </c>
      <c r="D152" t="s">
        <v>126</v>
      </c>
      <c r="E152" s="18">
        <v>16.96</v>
      </c>
      <c r="F152" s="18">
        <f t="shared" si="3"/>
        <v>360.10272200000003</v>
      </c>
      <c r="H152" s="18">
        <v>2.7010000000000001</v>
      </c>
    </row>
    <row r="153" spans="1:8">
      <c r="C153">
        <v>1960</v>
      </c>
      <c r="D153" t="s">
        <v>126</v>
      </c>
      <c r="E153" s="18">
        <v>17.100000000000001</v>
      </c>
      <c r="F153" s="18">
        <f t="shared" si="3"/>
        <v>412.898234</v>
      </c>
      <c r="H153" s="18">
        <v>3.097</v>
      </c>
    </row>
    <row r="154" spans="1:8">
      <c r="C154">
        <v>1960</v>
      </c>
      <c r="D154" t="s">
        <v>126</v>
      </c>
      <c r="E154" s="18">
        <v>17.11</v>
      </c>
      <c r="F154" s="18">
        <f t="shared" si="3"/>
        <v>418.23111399999999</v>
      </c>
      <c r="H154" s="18">
        <v>3.137</v>
      </c>
    </row>
    <row r="155" spans="1:8">
      <c r="C155">
        <v>1960</v>
      </c>
      <c r="D155" t="s">
        <v>126</v>
      </c>
      <c r="E155" s="18">
        <v>17.2</v>
      </c>
      <c r="F155" s="18">
        <f t="shared" si="3"/>
        <v>454.36137600000001</v>
      </c>
      <c r="H155" s="18">
        <v>3.4079999999999999</v>
      </c>
    </row>
    <row r="156" spans="1:8">
      <c r="C156">
        <v>1960</v>
      </c>
      <c r="D156" t="s">
        <v>126</v>
      </c>
      <c r="E156" s="18">
        <v>17.25</v>
      </c>
      <c r="F156" s="18">
        <f t="shared" si="3"/>
        <v>476.09286200000003</v>
      </c>
      <c r="H156" s="18">
        <v>3.5710000000000002</v>
      </c>
    </row>
    <row r="157" spans="1:8">
      <c r="C157">
        <v>1960</v>
      </c>
      <c r="D157" t="s">
        <v>126</v>
      </c>
      <c r="E157" s="18">
        <v>17.260000000000002</v>
      </c>
      <c r="F157" s="18">
        <f t="shared" si="3"/>
        <v>476.75947200000002</v>
      </c>
      <c r="H157" s="18">
        <v>3.5760000000000001</v>
      </c>
    </row>
    <row r="158" spans="1:8">
      <c r="C158">
        <v>1960</v>
      </c>
      <c r="D158" t="s">
        <v>126</v>
      </c>
      <c r="E158" s="18">
        <v>17.260000000000002</v>
      </c>
      <c r="F158" s="18">
        <f t="shared" si="3"/>
        <v>478.49265800000001</v>
      </c>
      <c r="H158" s="18">
        <v>3.589</v>
      </c>
    </row>
    <row r="159" spans="1:8">
      <c r="C159">
        <v>1960</v>
      </c>
      <c r="D159" t="s">
        <v>126</v>
      </c>
      <c r="E159" s="18">
        <v>17.5</v>
      </c>
      <c r="F159" s="18">
        <f t="shared" si="3"/>
        <v>599.01574600000004</v>
      </c>
      <c r="H159" s="18">
        <v>4.4930000000000003</v>
      </c>
    </row>
    <row r="160" spans="1:8">
      <c r="C160">
        <v>1960</v>
      </c>
      <c r="D160" t="s">
        <v>126</v>
      </c>
      <c r="E160" s="18">
        <v>17.600000000000001</v>
      </c>
      <c r="F160" s="18">
        <f t="shared" si="3"/>
        <v>655.14430800000002</v>
      </c>
      <c r="H160" s="18">
        <v>4.9139999999999997</v>
      </c>
    </row>
    <row r="161" spans="3:8">
      <c r="C161">
        <v>1960</v>
      </c>
      <c r="D161" t="s">
        <v>126</v>
      </c>
      <c r="E161" s="18">
        <v>17.63</v>
      </c>
      <c r="F161" s="18">
        <f t="shared" si="3"/>
        <v>672.07620200000008</v>
      </c>
      <c r="H161" s="18">
        <v>5.0410000000000004</v>
      </c>
    </row>
    <row r="162" spans="3:8">
      <c r="C162">
        <v>1960</v>
      </c>
      <c r="D162" t="s">
        <v>126</v>
      </c>
      <c r="E162" s="18">
        <v>17.86</v>
      </c>
      <c r="F162" s="18">
        <f t="shared" si="3"/>
        <v>812.73091199999999</v>
      </c>
      <c r="H162" s="18">
        <v>6.0960000000000001</v>
      </c>
    </row>
    <row r="163" spans="3:8">
      <c r="C163">
        <v>1960</v>
      </c>
      <c r="D163" t="s">
        <v>126</v>
      </c>
      <c r="E163" s="18">
        <v>17.89</v>
      </c>
      <c r="F163" s="18">
        <f t="shared" si="3"/>
        <v>834.32907599999999</v>
      </c>
      <c r="H163" s="18">
        <v>6.258</v>
      </c>
    </row>
    <row r="164" spans="3:8">
      <c r="C164">
        <v>1960</v>
      </c>
      <c r="D164" t="s">
        <v>126</v>
      </c>
      <c r="E164" s="18">
        <v>17.940000000000001</v>
      </c>
      <c r="F164" s="18">
        <f t="shared" si="3"/>
        <v>870.05937199999994</v>
      </c>
      <c r="H164" s="18">
        <v>6.5259999999999998</v>
      </c>
    </row>
    <row r="165" spans="3:8">
      <c r="C165">
        <v>1960</v>
      </c>
      <c r="D165" t="s">
        <v>126</v>
      </c>
      <c r="E165" s="18">
        <v>17.95</v>
      </c>
      <c r="F165" s="18">
        <f t="shared" si="3"/>
        <v>874.32567600000004</v>
      </c>
      <c r="H165" s="18">
        <v>6.5579999999999998</v>
      </c>
    </row>
    <row r="166" spans="3:8">
      <c r="C166">
        <v>1960</v>
      </c>
      <c r="D166" t="s">
        <v>126</v>
      </c>
      <c r="E166" s="18">
        <v>17.96</v>
      </c>
      <c r="F166" s="18">
        <f t="shared" si="3"/>
        <v>885.12475800000004</v>
      </c>
      <c r="H166" s="18">
        <v>6.6390000000000002</v>
      </c>
    </row>
    <row r="167" spans="3:8">
      <c r="C167">
        <v>1960</v>
      </c>
      <c r="D167" t="s">
        <v>126</v>
      </c>
      <c r="E167" s="18">
        <v>18.28</v>
      </c>
      <c r="F167" s="18">
        <f t="shared" si="3"/>
        <v>1133.5036440000001</v>
      </c>
      <c r="H167" s="18">
        <v>8.5020000000000007</v>
      </c>
    </row>
    <row r="168" spans="3:8">
      <c r="C168">
        <v>1960</v>
      </c>
      <c r="D168" t="s">
        <v>126</v>
      </c>
      <c r="E168" s="18">
        <v>18.43</v>
      </c>
      <c r="F168" s="18">
        <f t="shared" si="3"/>
        <v>1266.4256780000001</v>
      </c>
      <c r="H168" s="18">
        <v>9.4990000000000006</v>
      </c>
    </row>
    <row r="169" spans="3:8">
      <c r="C169">
        <v>1960</v>
      </c>
      <c r="D169" t="s">
        <v>126</v>
      </c>
      <c r="E169" s="18">
        <v>18.440000000000001</v>
      </c>
      <c r="F169" s="18">
        <f t="shared" si="3"/>
        <v>1267.492254</v>
      </c>
      <c r="H169" s="18">
        <v>9.5069999999999997</v>
      </c>
    </row>
    <row r="170" spans="3:8">
      <c r="C170">
        <v>1960</v>
      </c>
      <c r="D170" t="s">
        <v>126</v>
      </c>
      <c r="E170" s="18">
        <v>19.12</v>
      </c>
      <c r="F170" s="18">
        <f t="shared" si="3"/>
        <v>2151.8170800000003</v>
      </c>
      <c r="H170" s="18">
        <v>16.14</v>
      </c>
    </row>
    <row r="171" spans="3:8">
      <c r="C171">
        <v>1960</v>
      </c>
      <c r="D171" t="s">
        <v>126</v>
      </c>
      <c r="E171" s="18">
        <v>19.14</v>
      </c>
      <c r="F171" s="18">
        <f t="shared" si="3"/>
        <v>2180.2146660000003</v>
      </c>
      <c r="H171" s="18">
        <v>16.353000000000002</v>
      </c>
    </row>
    <row r="172" spans="3:8">
      <c r="C172">
        <v>1960</v>
      </c>
      <c r="D172" t="s">
        <v>126</v>
      </c>
      <c r="E172" s="18">
        <v>19.14</v>
      </c>
      <c r="F172" s="18">
        <f t="shared" si="3"/>
        <v>2189.81385</v>
      </c>
      <c r="H172" s="18">
        <v>16.425000000000001</v>
      </c>
    </row>
    <row r="173" spans="3:8">
      <c r="C173">
        <v>1960</v>
      </c>
      <c r="D173" t="s">
        <v>126</v>
      </c>
      <c r="E173" s="18">
        <v>19.149999999999999</v>
      </c>
      <c r="F173" s="18">
        <f t="shared" si="3"/>
        <v>2192.7469339999998</v>
      </c>
      <c r="H173" s="18">
        <v>16.446999999999999</v>
      </c>
    </row>
    <row r="174" spans="3:8">
      <c r="C174">
        <v>1960</v>
      </c>
      <c r="D174" t="s">
        <v>126</v>
      </c>
      <c r="E174" s="18">
        <v>19.149999999999999</v>
      </c>
      <c r="F174" s="18">
        <f t="shared" si="3"/>
        <v>2192.7469339999998</v>
      </c>
      <c r="H174" s="18">
        <v>16.446999999999999</v>
      </c>
    </row>
    <row r="175" spans="3:8">
      <c r="C175">
        <v>1960</v>
      </c>
      <c r="D175" t="s">
        <v>126</v>
      </c>
      <c r="E175" s="18">
        <v>19.18</v>
      </c>
      <c r="F175" s="18">
        <f t="shared" si="3"/>
        <v>2238.7430240000003</v>
      </c>
      <c r="H175" s="18">
        <v>16.792000000000002</v>
      </c>
    </row>
    <row r="176" spans="3:8">
      <c r="C176">
        <v>1960</v>
      </c>
      <c r="D176" t="s">
        <v>126</v>
      </c>
      <c r="E176" s="18">
        <v>19.21</v>
      </c>
      <c r="F176" s="18">
        <f t="shared" si="3"/>
        <v>2271.1402699999999</v>
      </c>
      <c r="H176" s="18">
        <v>17.035</v>
      </c>
    </row>
    <row r="177" spans="3:8">
      <c r="C177">
        <v>1960</v>
      </c>
      <c r="D177" t="s">
        <v>126</v>
      </c>
      <c r="E177" s="18">
        <v>19.23</v>
      </c>
      <c r="F177" s="18">
        <f t="shared" si="3"/>
        <v>2307.6704980000004</v>
      </c>
      <c r="H177" s="18">
        <v>17.309000000000001</v>
      </c>
    </row>
    <row r="178" spans="3:8">
      <c r="C178">
        <v>1960</v>
      </c>
      <c r="D178" t="s">
        <v>126</v>
      </c>
      <c r="E178" s="18">
        <v>19.260000000000002</v>
      </c>
      <c r="F178" s="18">
        <f t="shared" si="3"/>
        <v>2362.4658399999998</v>
      </c>
      <c r="H178" s="18">
        <v>17.72</v>
      </c>
    </row>
    <row r="179" spans="3:8">
      <c r="C179">
        <v>1960</v>
      </c>
      <c r="D179" t="s">
        <v>126</v>
      </c>
      <c r="E179" s="18">
        <v>19.98</v>
      </c>
      <c r="F179" s="18">
        <f t="shared" si="3"/>
        <v>3890.469282</v>
      </c>
      <c r="H179" s="18">
        <v>29.181000000000001</v>
      </c>
    </row>
    <row r="180" spans="3:8">
      <c r="C180">
        <v>1960</v>
      </c>
      <c r="D180" t="s">
        <v>126</v>
      </c>
      <c r="E180" s="18">
        <v>19.989999999999998</v>
      </c>
      <c r="F180" s="18">
        <f t="shared" si="3"/>
        <v>3914.8672080000001</v>
      </c>
      <c r="H180" s="18">
        <v>29.364000000000001</v>
      </c>
    </row>
    <row r="181" spans="3:8">
      <c r="C181">
        <v>1960</v>
      </c>
      <c r="D181" t="s">
        <v>126</v>
      </c>
      <c r="E181" s="18">
        <v>19.989999999999998</v>
      </c>
      <c r="F181" s="18">
        <f t="shared" si="3"/>
        <v>3923.6664599999999</v>
      </c>
      <c r="H181" s="18">
        <v>29.43</v>
      </c>
    </row>
    <row r="182" spans="3:8">
      <c r="C182">
        <v>1960</v>
      </c>
      <c r="D182" t="s">
        <v>126</v>
      </c>
      <c r="E182" s="18">
        <v>20</v>
      </c>
      <c r="F182" s="18">
        <f t="shared" si="3"/>
        <v>3936.0654060000002</v>
      </c>
      <c r="H182" s="18">
        <v>29.523</v>
      </c>
    </row>
    <row r="183" spans="3:8">
      <c r="C183">
        <v>1960</v>
      </c>
      <c r="D183" t="s">
        <v>126</v>
      </c>
      <c r="E183" s="18">
        <v>20.239999999999998</v>
      </c>
      <c r="F183" s="18">
        <f t="shared" si="3"/>
        <v>4587.7433420000007</v>
      </c>
      <c r="H183" s="18">
        <v>34.411000000000001</v>
      </c>
    </row>
    <row r="184" spans="3:8">
      <c r="C184">
        <v>1960</v>
      </c>
      <c r="D184" t="s">
        <v>126</v>
      </c>
      <c r="E184" s="18">
        <v>20.46</v>
      </c>
      <c r="F184" s="18">
        <f t="shared" si="3"/>
        <v>5284.2174699999996</v>
      </c>
      <c r="H184" s="18">
        <v>39.634999999999998</v>
      </c>
    </row>
    <row r="185" spans="3:8">
      <c r="C185">
        <v>1960</v>
      </c>
      <c r="D185" t="s">
        <v>126</v>
      </c>
      <c r="E185" s="18">
        <v>20.47</v>
      </c>
      <c r="F185" s="18">
        <f t="shared" si="3"/>
        <v>5310.8818700000002</v>
      </c>
      <c r="H185" s="18">
        <v>39.835000000000001</v>
      </c>
    </row>
    <row r="186" spans="3:8">
      <c r="C186">
        <v>1960</v>
      </c>
      <c r="D186" t="s">
        <v>126</v>
      </c>
      <c r="E186" s="18">
        <v>20.48</v>
      </c>
      <c r="F186" s="18">
        <f t="shared" si="3"/>
        <v>5340.0793880000001</v>
      </c>
      <c r="H186" s="18">
        <v>40.054000000000002</v>
      </c>
    </row>
    <row r="187" spans="3:8">
      <c r="C187">
        <v>1960</v>
      </c>
      <c r="D187" t="s">
        <v>126</v>
      </c>
      <c r="E187" s="18">
        <v>20.65</v>
      </c>
      <c r="F187" s="18">
        <f t="shared" si="3"/>
        <v>5975.6253619999998</v>
      </c>
      <c r="H187" s="18">
        <v>44.820999999999998</v>
      </c>
    </row>
    <row r="188" spans="3:8">
      <c r="C188">
        <v>1960</v>
      </c>
      <c r="D188" t="s">
        <v>126</v>
      </c>
      <c r="E188" s="18">
        <v>20.87</v>
      </c>
      <c r="F188" s="18">
        <f t="shared" si="3"/>
        <v>6824.3532139999998</v>
      </c>
      <c r="H188" s="18">
        <v>51.186999999999998</v>
      </c>
    </row>
    <row r="189" spans="3:8">
      <c r="C189">
        <v>1960</v>
      </c>
      <c r="D189" t="s">
        <v>126</v>
      </c>
      <c r="E189" s="18">
        <v>20.88</v>
      </c>
      <c r="F189" s="18">
        <f t="shared" si="3"/>
        <v>6856.4838159999999</v>
      </c>
      <c r="H189" s="18">
        <v>51.427999999999997</v>
      </c>
    </row>
    <row r="190" spans="3:8">
      <c r="C190">
        <v>1960</v>
      </c>
      <c r="D190" t="s">
        <v>126</v>
      </c>
      <c r="E190" s="18">
        <v>21.03</v>
      </c>
      <c r="F190" s="18">
        <f t="shared" si="3"/>
        <v>7503.3621600000006</v>
      </c>
      <c r="H190" s="18">
        <v>56.28</v>
      </c>
    </row>
    <row r="191" spans="3:8">
      <c r="C191">
        <v>1960</v>
      </c>
      <c r="D191" t="s">
        <v>126</v>
      </c>
      <c r="E191" s="18">
        <v>21.07</v>
      </c>
      <c r="F191" s="18">
        <f t="shared" si="3"/>
        <v>7723.4767819999997</v>
      </c>
      <c r="H191" s="18">
        <v>57.930999999999997</v>
      </c>
    </row>
    <row r="192" spans="3:8">
      <c r="C192">
        <v>1960</v>
      </c>
      <c r="D192" t="s">
        <v>126</v>
      </c>
      <c r="E192" s="18">
        <v>21.08</v>
      </c>
      <c r="F192" s="18">
        <f t="shared" si="3"/>
        <v>7751.2077580000005</v>
      </c>
      <c r="H192" s="18">
        <v>58.139000000000003</v>
      </c>
    </row>
    <row r="193" spans="3:8">
      <c r="C193">
        <v>1960</v>
      </c>
      <c r="D193" t="s">
        <v>126</v>
      </c>
      <c r="E193" s="18">
        <v>21.62</v>
      </c>
      <c r="F193" s="18">
        <f t="shared" si="3"/>
        <v>10588.033274000001</v>
      </c>
      <c r="H193" s="18">
        <v>79.417000000000002</v>
      </c>
    </row>
    <row r="194" spans="3:8">
      <c r="C194">
        <v>1960</v>
      </c>
      <c r="D194" t="s">
        <v>126</v>
      </c>
      <c r="E194" s="18">
        <v>21.63</v>
      </c>
      <c r="F194" s="18">
        <f t="shared" si="3"/>
        <v>10646.961598</v>
      </c>
      <c r="H194" s="18">
        <v>79.858999999999995</v>
      </c>
    </row>
    <row r="195" spans="3:8">
      <c r="C195">
        <v>1960</v>
      </c>
      <c r="D195" t="s">
        <v>126</v>
      </c>
      <c r="E195" s="18">
        <v>21.83</v>
      </c>
      <c r="F195" s="18">
        <f t="shared" si="3"/>
        <v>11931.385746</v>
      </c>
      <c r="H195" s="18">
        <v>89.492999999999995</v>
      </c>
    </row>
    <row r="196" spans="3:8">
      <c r="C196">
        <v>1960</v>
      </c>
      <c r="D196" t="s">
        <v>126</v>
      </c>
      <c r="E196" s="18">
        <v>21.84</v>
      </c>
      <c r="F196" s="18">
        <f t="shared" si="3"/>
        <v>12013.645420000001</v>
      </c>
      <c r="H196" s="18">
        <v>90.11</v>
      </c>
    </row>
    <row r="197" spans="3:8">
      <c r="C197">
        <v>1960</v>
      </c>
      <c r="D197" t="s">
        <v>126</v>
      </c>
      <c r="E197" s="18">
        <v>21.87</v>
      </c>
      <c r="F197" s="18">
        <f t="shared" si="3"/>
        <v>12041.643039999999</v>
      </c>
      <c r="H197" s="18">
        <v>90.32</v>
      </c>
    </row>
    <row r="198" spans="3:8">
      <c r="C198">
        <v>1960</v>
      </c>
      <c r="D198" t="s">
        <v>126</v>
      </c>
      <c r="E198" s="18">
        <v>22.14</v>
      </c>
      <c r="F198" s="18">
        <f t="shared" si="3"/>
        <v>14086.135910000001</v>
      </c>
      <c r="H198" s="18">
        <v>105.655</v>
      </c>
    </row>
    <row r="199" spans="3:8">
      <c r="C199">
        <v>1960</v>
      </c>
      <c r="D199" t="s">
        <v>126</v>
      </c>
      <c r="E199" s="18">
        <v>22.14</v>
      </c>
      <c r="F199" s="18">
        <f t="shared" si="3"/>
        <v>14119.466410000001</v>
      </c>
      <c r="H199" s="18">
        <v>105.905</v>
      </c>
    </row>
    <row r="200" spans="3:8">
      <c r="C200">
        <v>1960</v>
      </c>
      <c r="D200" t="s">
        <v>126</v>
      </c>
      <c r="E200" s="18">
        <v>22.16</v>
      </c>
      <c r="F200" s="18">
        <f t="shared" si="3"/>
        <v>14229.857026000001</v>
      </c>
      <c r="H200" s="18">
        <v>106.733</v>
      </c>
    </row>
    <row r="201" spans="3:8">
      <c r="C201">
        <v>1960</v>
      </c>
      <c r="D201" t="s">
        <v>126</v>
      </c>
      <c r="E201" s="18">
        <v>22.18</v>
      </c>
      <c r="F201" s="18">
        <f t="shared" si="3"/>
        <v>14363.712314</v>
      </c>
      <c r="H201" s="18">
        <v>107.73699999999999</v>
      </c>
    </row>
    <row r="202" spans="3:8">
      <c r="C202">
        <v>1960</v>
      </c>
      <c r="D202" t="s">
        <v>126</v>
      </c>
      <c r="E202" s="18">
        <v>22.18</v>
      </c>
      <c r="F202" s="18">
        <f t="shared" si="3"/>
        <v>14416.507825999999</v>
      </c>
      <c r="H202" s="18">
        <v>108.133</v>
      </c>
    </row>
    <row r="203" spans="3:8">
      <c r="C203">
        <v>1960</v>
      </c>
      <c r="D203" t="s">
        <v>126</v>
      </c>
      <c r="E203" s="18">
        <v>22.24</v>
      </c>
      <c r="F203" s="18">
        <f t="shared" si="3"/>
        <v>14798.875322000002</v>
      </c>
      <c r="H203" s="18">
        <v>111.001</v>
      </c>
    </row>
    <row r="204" spans="3:8">
      <c r="C204">
        <v>1960</v>
      </c>
      <c r="D204" t="s">
        <v>126</v>
      </c>
      <c r="E204" s="18">
        <v>22.25</v>
      </c>
      <c r="F204" s="18">
        <f t="shared" si="3"/>
        <v>14865.936288000001</v>
      </c>
      <c r="H204" s="18">
        <v>111.504</v>
      </c>
    </row>
    <row r="205" spans="3:8">
      <c r="C205">
        <v>1960</v>
      </c>
      <c r="D205" t="s">
        <v>126</v>
      </c>
      <c r="E205" s="18">
        <v>22.27</v>
      </c>
      <c r="F205" s="18">
        <f t="shared" si="3"/>
        <v>15008.05754</v>
      </c>
      <c r="H205" s="18">
        <v>112.57</v>
      </c>
    </row>
    <row r="206" spans="3:8">
      <c r="C206">
        <v>1960</v>
      </c>
      <c r="D206" t="s">
        <v>126</v>
      </c>
      <c r="E206" s="18">
        <v>22.75</v>
      </c>
      <c r="F206" s="18">
        <f t="shared" si="3"/>
        <v>18608.284828000003</v>
      </c>
      <c r="H206" s="18">
        <v>139.57400000000001</v>
      </c>
    </row>
    <row r="207" spans="3:8">
      <c r="C207">
        <v>1960</v>
      </c>
      <c r="D207" t="s">
        <v>126</v>
      </c>
      <c r="E207" s="18">
        <v>22.82</v>
      </c>
      <c r="F207" s="18">
        <f t="shared" si="3"/>
        <v>19210.366980000003</v>
      </c>
      <c r="H207" s="18">
        <v>144.09</v>
      </c>
    </row>
    <row r="208" spans="3:8">
      <c r="C208">
        <v>1960</v>
      </c>
      <c r="D208" t="s">
        <v>126</v>
      </c>
      <c r="E208" s="18">
        <v>22.83</v>
      </c>
      <c r="F208" s="18">
        <f t="shared" si="3"/>
        <v>19379.285953999999</v>
      </c>
      <c r="H208" s="18">
        <v>145.357</v>
      </c>
    </row>
    <row r="209" spans="3:8">
      <c r="C209">
        <v>1960</v>
      </c>
      <c r="D209" t="s">
        <v>126</v>
      </c>
      <c r="E209" s="18">
        <v>22.86</v>
      </c>
      <c r="F209" s="18">
        <f t="shared" si="3"/>
        <v>19601.800372000002</v>
      </c>
      <c r="H209" s="18">
        <v>147.02600000000001</v>
      </c>
    </row>
    <row r="210" spans="3:8">
      <c r="C210">
        <v>1960</v>
      </c>
      <c r="D210" t="s">
        <v>126</v>
      </c>
      <c r="E210" s="18">
        <v>22.87</v>
      </c>
      <c r="F210" s="18">
        <f t="shared" si="3"/>
        <v>19714.990750000001</v>
      </c>
      <c r="H210" s="18">
        <v>147.875</v>
      </c>
    </row>
    <row r="211" spans="3:8">
      <c r="C211">
        <v>1960</v>
      </c>
      <c r="D211" t="s">
        <v>126</v>
      </c>
      <c r="E211" s="18">
        <v>22.88</v>
      </c>
      <c r="F211" s="18">
        <f t="shared" si="3"/>
        <v>19724.456612000002</v>
      </c>
      <c r="H211" s="18">
        <v>147.946</v>
      </c>
    </row>
    <row r="212" spans="3:8">
      <c r="C212">
        <v>1960</v>
      </c>
      <c r="D212" t="s">
        <v>126</v>
      </c>
      <c r="E212" s="18">
        <v>23.04</v>
      </c>
      <c r="F212" s="18">
        <f t="shared" si="3"/>
        <v>21236.061448</v>
      </c>
      <c r="H212" s="18">
        <v>159.28399999999999</v>
      </c>
    </row>
    <row r="213" spans="3:8">
      <c r="C213">
        <v>1960</v>
      </c>
      <c r="D213" t="s">
        <v>126</v>
      </c>
      <c r="E213" s="18">
        <v>23.04</v>
      </c>
      <c r="F213" s="18">
        <f t="shared" si="3"/>
        <v>21238.461243999998</v>
      </c>
      <c r="H213" s="18">
        <v>159.30199999999999</v>
      </c>
    </row>
    <row r="214" spans="3:8">
      <c r="C214">
        <v>1960</v>
      </c>
      <c r="D214" t="s">
        <v>126</v>
      </c>
      <c r="E214" s="18">
        <v>23.04</v>
      </c>
      <c r="F214" s="18">
        <f t="shared" si="3"/>
        <v>21249.526969999999</v>
      </c>
      <c r="H214" s="18">
        <v>159.38499999999999</v>
      </c>
    </row>
    <row r="215" spans="3:8">
      <c r="C215">
        <v>1960</v>
      </c>
      <c r="D215" t="s">
        <v>126</v>
      </c>
      <c r="E215" s="18">
        <v>23.06</v>
      </c>
      <c r="F215" s="18">
        <f t="shared" si="3"/>
        <v>21396.84778</v>
      </c>
      <c r="H215" s="18">
        <v>160.49</v>
      </c>
    </row>
    <row r="216" spans="3:8">
      <c r="C216">
        <v>1960</v>
      </c>
      <c r="D216" t="s">
        <v>126</v>
      </c>
      <c r="E216" s="18">
        <v>23.16</v>
      </c>
      <c r="F216" s="18">
        <f t="shared" si="3"/>
        <v>22461.023984000003</v>
      </c>
      <c r="H216" s="18">
        <v>168.47200000000001</v>
      </c>
    </row>
    <row r="217" spans="3:8">
      <c r="C217">
        <v>1960</v>
      </c>
      <c r="D217" t="s">
        <v>126</v>
      </c>
      <c r="E217" s="18">
        <v>23.16</v>
      </c>
      <c r="F217" s="18">
        <f t="shared" si="3"/>
        <v>22463.023814</v>
      </c>
      <c r="H217" s="18">
        <v>168.48699999999999</v>
      </c>
    </row>
    <row r="218" spans="3:8">
      <c r="C218">
        <v>1960</v>
      </c>
      <c r="D218" t="s">
        <v>126</v>
      </c>
      <c r="E218" s="18">
        <v>23.17</v>
      </c>
      <c r="F218" s="18">
        <f t="shared" si="3"/>
        <v>22474.356184</v>
      </c>
      <c r="H218" s="18">
        <v>168.572</v>
      </c>
    </row>
    <row r="219" spans="3:8">
      <c r="C219">
        <v>1960</v>
      </c>
      <c r="D219" t="s">
        <v>126</v>
      </c>
      <c r="E219" s="18">
        <v>23.17</v>
      </c>
      <c r="F219" s="18">
        <f t="shared" si="3"/>
        <v>22499.687364000001</v>
      </c>
      <c r="H219" s="18">
        <v>168.762</v>
      </c>
    </row>
    <row r="220" spans="3:8">
      <c r="C220">
        <v>1960</v>
      </c>
      <c r="D220" t="s">
        <v>126</v>
      </c>
      <c r="E220" s="18">
        <v>23.17</v>
      </c>
      <c r="F220" s="18">
        <f t="shared" si="3"/>
        <v>22507.286717999999</v>
      </c>
      <c r="H220" s="18">
        <v>168.81899999999999</v>
      </c>
    </row>
    <row r="221" spans="3:8">
      <c r="C221">
        <v>1960</v>
      </c>
      <c r="D221" t="s">
        <v>126</v>
      </c>
      <c r="E221" s="18">
        <v>23.6</v>
      </c>
      <c r="F221" s="18">
        <f t="shared" si="3"/>
        <v>27636.717346000001</v>
      </c>
      <c r="H221" s="18">
        <v>207.29300000000001</v>
      </c>
    </row>
    <row r="222" spans="3:8">
      <c r="C222">
        <v>1960</v>
      </c>
      <c r="D222" t="s">
        <v>126</v>
      </c>
      <c r="E222" s="18">
        <v>23.61</v>
      </c>
      <c r="F222" s="18">
        <f t="shared" si="3"/>
        <v>27854.298850000003</v>
      </c>
      <c r="H222" s="18">
        <v>208.92500000000001</v>
      </c>
    </row>
    <row r="223" spans="3:8">
      <c r="C223">
        <v>1960</v>
      </c>
      <c r="D223" t="s">
        <v>126</v>
      </c>
      <c r="E223" s="18">
        <v>23.62</v>
      </c>
      <c r="F223" s="18">
        <f t="shared" si="3"/>
        <v>27943.357946</v>
      </c>
      <c r="H223" s="18">
        <v>209.59299999999999</v>
      </c>
    </row>
    <row r="224" spans="3:8">
      <c r="C224">
        <v>1960</v>
      </c>
      <c r="D224" t="s">
        <v>126</v>
      </c>
      <c r="E224" s="18">
        <v>23.77</v>
      </c>
      <c r="F224" s="18">
        <f t="shared" si="3"/>
        <v>29986.384274</v>
      </c>
      <c r="H224" s="18">
        <v>224.917</v>
      </c>
    </row>
    <row r="225" spans="1:8">
      <c r="C225">
        <v>1960</v>
      </c>
      <c r="D225" t="s">
        <v>126</v>
      </c>
      <c r="E225" s="18">
        <v>23.77</v>
      </c>
      <c r="F225" s="18">
        <f t="shared" si="3"/>
        <v>29990.783899999999</v>
      </c>
      <c r="H225" s="18">
        <v>224.95</v>
      </c>
    </row>
    <row r="226" spans="1:8">
      <c r="C226">
        <v>1960</v>
      </c>
      <c r="D226" t="s">
        <v>126</v>
      </c>
      <c r="E226" s="18">
        <v>24.01</v>
      </c>
      <c r="F226" s="18">
        <f t="shared" si="3"/>
        <v>33319.700918000002</v>
      </c>
      <c r="H226" s="18">
        <v>249.91900000000001</v>
      </c>
    </row>
    <row r="227" spans="1:8">
      <c r="C227">
        <v>1960</v>
      </c>
      <c r="D227" t="s">
        <v>126</v>
      </c>
      <c r="E227" s="18">
        <v>24.01</v>
      </c>
      <c r="F227" s="18">
        <f t="shared" si="3"/>
        <v>33384.228766</v>
      </c>
      <c r="H227" s="18">
        <v>250.40299999999999</v>
      </c>
    </row>
    <row r="228" spans="1:8">
      <c r="C228">
        <v>1960</v>
      </c>
      <c r="D228" t="s">
        <v>126</v>
      </c>
      <c r="E228" s="18">
        <v>24.22</v>
      </c>
      <c r="F228" s="18">
        <f t="shared" si="3"/>
        <v>36637.952175999999</v>
      </c>
      <c r="H228" s="18">
        <v>274.80799999999999</v>
      </c>
    </row>
    <row r="229" spans="1:8">
      <c r="C229">
        <v>1960</v>
      </c>
      <c r="D229" t="s">
        <v>126</v>
      </c>
      <c r="E229" s="18">
        <v>24.22</v>
      </c>
      <c r="F229" s="18">
        <f t="shared" si="3"/>
        <v>36650.617766000003</v>
      </c>
      <c r="H229" s="18">
        <v>274.90300000000002</v>
      </c>
    </row>
    <row r="230" spans="1:8">
      <c r="C230">
        <v>1960</v>
      </c>
      <c r="D230" t="s">
        <v>126</v>
      </c>
      <c r="E230" s="18">
        <v>24.22</v>
      </c>
      <c r="F230" s="18">
        <f t="shared" si="3"/>
        <v>36656.483934000004</v>
      </c>
      <c r="H230" s="18">
        <v>274.947</v>
      </c>
    </row>
    <row r="231" spans="1:8">
      <c r="C231">
        <v>1960</v>
      </c>
      <c r="D231" t="s">
        <v>126</v>
      </c>
      <c r="E231" s="18">
        <v>24.36</v>
      </c>
      <c r="F231" s="18">
        <f t="shared" si="3"/>
        <v>39239.864328000003</v>
      </c>
      <c r="H231" s="18">
        <v>294.32400000000001</v>
      </c>
    </row>
    <row r="232" spans="1:8">
      <c r="B232" s="18" t="s">
        <v>127</v>
      </c>
      <c r="C232">
        <v>1960</v>
      </c>
      <c r="D232" t="s">
        <v>126</v>
      </c>
      <c r="E232" s="18">
        <v>24.49</v>
      </c>
      <c r="F232" s="18">
        <f t="shared" si="3"/>
        <v>41531.269542000002</v>
      </c>
      <c r="H232" s="18">
        <v>311.51100000000002</v>
      </c>
    </row>
    <row r="233" spans="1:8">
      <c r="C233">
        <v>1960</v>
      </c>
      <c r="D233" t="s">
        <v>126</v>
      </c>
      <c r="E233" s="18">
        <v>24.5</v>
      </c>
      <c r="F233" s="18">
        <f t="shared" si="3"/>
        <v>41556.867365999999</v>
      </c>
      <c r="H233" s="18">
        <v>311.70299999999997</v>
      </c>
    </row>
    <row r="234" spans="1:8">
      <c r="C234">
        <v>1960</v>
      </c>
      <c r="D234" t="s">
        <v>126</v>
      </c>
      <c r="E234" s="18">
        <v>24.5</v>
      </c>
      <c r="F234" s="18">
        <f t="shared" si="3"/>
        <v>41556.867365999999</v>
      </c>
      <c r="H234" s="18">
        <v>311.70299999999997</v>
      </c>
    </row>
    <row r="235" spans="1:8">
      <c r="C235">
        <v>1960</v>
      </c>
      <c r="D235" t="s">
        <v>126</v>
      </c>
      <c r="E235" s="18">
        <v>24.5</v>
      </c>
      <c r="F235" s="18">
        <f t="shared" si="3"/>
        <v>41612.462639999998</v>
      </c>
      <c r="H235" s="18">
        <v>312.12</v>
      </c>
    </row>
    <row r="236" spans="1:8" ht="16.5">
      <c r="A236" s="18" t="s">
        <v>128</v>
      </c>
      <c r="B236" s="40" t="s">
        <v>129</v>
      </c>
      <c r="C236" s="18">
        <v>1970</v>
      </c>
      <c r="D236" s="18" t="s">
        <v>130</v>
      </c>
      <c r="E236" s="18">
        <v>24.553000000000001</v>
      </c>
      <c r="F236" s="18">
        <f>G236*133.322</f>
        <v>43332.316439999995</v>
      </c>
      <c r="G236" s="18">
        <v>325.02</v>
      </c>
    </row>
    <row r="237" spans="1:8">
      <c r="B237" s="32" t="s">
        <v>131</v>
      </c>
      <c r="C237" s="18">
        <v>1962</v>
      </c>
      <c r="D237" s="18" t="s">
        <v>132</v>
      </c>
      <c r="E237" s="18">
        <v>20.300999999999998</v>
      </c>
      <c r="F237" s="18">
        <f>H237*133.322</f>
        <v>4668.4331915227931</v>
      </c>
      <c r="H237" s="18">
        <f>10^(6.89224-(110.809*E237^-1)+(0.0054348)*E237)</f>
        <v>35.016225315572768</v>
      </c>
    </row>
    <row r="238" spans="1:8">
      <c r="C238" s="18">
        <v>1962</v>
      </c>
      <c r="D238" s="18" t="s">
        <v>132</v>
      </c>
      <c r="E238" s="18">
        <v>20.5</v>
      </c>
      <c r="F238" s="18">
        <f t="shared" ref="F238:F258" si="4">H238*133.322</f>
        <v>5287.3510596764909</v>
      </c>
      <c r="H238" s="18">
        <f t="shared" ref="H238:H258" si="5">10^(6.89224-(110.809*E238^-1)+(0.0054348)*E238)</f>
        <v>39.658503920406915</v>
      </c>
    </row>
    <row r="239" spans="1:8">
      <c r="C239" s="18">
        <v>1962</v>
      </c>
      <c r="D239" s="18" t="s">
        <v>132</v>
      </c>
      <c r="E239" s="18">
        <v>20.7</v>
      </c>
      <c r="F239" s="18">
        <f t="shared" si="4"/>
        <v>5977.9240441683405</v>
      </c>
      <c r="H239" s="18">
        <f t="shared" si="5"/>
        <v>44.838241581797007</v>
      </c>
    </row>
    <row r="240" spans="1:8">
      <c r="C240" s="18">
        <v>1962</v>
      </c>
      <c r="D240" s="18" t="s">
        <v>132</v>
      </c>
      <c r="E240" s="18">
        <v>20.9</v>
      </c>
      <c r="F240" s="18">
        <f t="shared" si="4"/>
        <v>6743.1545139748941</v>
      </c>
      <c r="H240" s="18">
        <f t="shared" si="5"/>
        <v>50.577957981240111</v>
      </c>
    </row>
    <row r="241" spans="3:8">
      <c r="C241" s="18">
        <v>1962</v>
      </c>
      <c r="D241" s="18" t="s">
        <v>132</v>
      </c>
      <c r="E241" s="18">
        <v>21.1</v>
      </c>
      <c r="F241" s="18">
        <f t="shared" si="4"/>
        <v>7589.3525136662838</v>
      </c>
      <c r="H241" s="18">
        <f t="shared" si="5"/>
        <v>56.924982476007585</v>
      </c>
    </row>
    <row r="242" spans="3:8">
      <c r="C242" s="18">
        <v>1962</v>
      </c>
      <c r="D242" s="18" t="s">
        <v>132</v>
      </c>
      <c r="E242" s="18">
        <v>21.3</v>
      </c>
      <c r="F242" s="18">
        <f t="shared" si="4"/>
        <v>8523.1982549894747</v>
      </c>
      <c r="H242" s="18">
        <f t="shared" si="5"/>
        <v>63.929420913198676</v>
      </c>
    </row>
    <row r="243" spans="3:8">
      <c r="C243" s="18">
        <v>1962</v>
      </c>
      <c r="D243" s="18" t="s">
        <v>132</v>
      </c>
      <c r="E243" s="18">
        <v>21.5</v>
      </c>
      <c r="F243" s="18">
        <f t="shared" si="4"/>
        <v>9551.7521160748747</v>
      </c>
      <c r="H243" s="18">
        <f t="shared" si="5"/>
        <v>71.644230630165126</v>
      </c>
    </row>
    <row r="244" spans="3:8">
      <c r="C244" s="18">
        <v>1962</v>
      </c>
      <c r="D244" s="18" t="s">
        <v>132</v>
      </c>
      <c r="E244" s="18">
        <v>21.7</v>
      </c>
      <c r="F244" s="18">
        <f t="shared" si="4"/>
        <v>10682.464298587982</v>
      </c>
      <c r="H244" s="18">
        <f t="shared" si="5"/>
        <v>80.125292889305456</v>
      </c>
    </row>
    <row r="245" spans="3:8">
      <c r="C245" s="18">
        <v>1962</v>
      </c>
      <c r="D245" s="18" t="s">
        <v>132</v>
      </c>
      <c r="E245" s="18">
        <v>21.9</v>
      </c>
      <c r="F245" s="18">
        <f t="shared" si="4"/>
        <v>11923.184121349101</v>
      </c>
      <c r="H245" s="18">
        <f t="shared" si="5"/>
        <v>89.431482586138074</v>
      </c>
    </row>
    <row r="246" spans="3:8">
      <c r="C246" s="18">
        <v>1962</v>
      </c>
      <c r="D246" s="18" t="s">
        <v>132</v>
      </c>
      <c r="E246" s="18">
        <v>22.1</v>
      </c>
      <c r="F246" s="18">
        <f t="shared" si="4"/>
        <v>13282.168930597511</v>
      </c>
      <c r="H246" s="18">
        <f t="shared" si="5"/>
        <v>99.624735081963294</v>
      </c>
    </row>
    <row r="247" spans="3:8">
      <c r="C247" s="18">
        <v>1962</v>
      </c>
      <c r="D247" s="18" t="s">
        <v>132</v>
      </c>
      <c r="E247" s="18">
        <v>22.3</v>
      </c>
      <c r="F247" s="18">
        <f t="shared" si="4"/>
        <v>14768.092608753179</v>
      </c>
      <c r="H247" s="18">
        <f t="shared" si="5"/>
        <v>110.77011002500096</v>
      </c>
    </row>
    <row r="248" spans="3:8">
      <c r="C248" s="18">
        <v>1962</v>
      </c>
      <c r="D248" s="18" t="s">
        <v>132</v>
      </c>
      <c r="E248" s="18">
        <v>22.5</v>
      </c>
      <c r="F248" s="18">
        <f t="shared" si="4"/>
        <v>16390.053665223109</v>
      </c>
      <c r="H248" s="18">
        <f t="shared" si="5"/>
        <v>122.93585203659643</v>
      </c>
    </row>
    <row r="249" spans="3:8">
      <c r="C249" s="18">
        <v>1962</v>
      </c>
      <c r="D249" s="18" t="s">
        <v>132</v>
      </c>
      <c r="E249" s="18">
        <v>22.7</v>
      </c>
      <c r="F249" s="18">
        <f t="shared" si="4"/>
        <v>18157.582894495928</v>
      </c>
      <c r="H249" s="18">
        <f t="shared" si="5"/>
        <v>136.19344815181236</v>
      </c>
    </row>
    <row r="250" spans="3:8">
      <c r="C250" s="18">
        <v>1962</v>
      </c>
      <c r="D250" s="18" t="s">
        <v>132</v>
      </c>
      <c r="E250" s="18">
        <v>22.9</v>
      </c>
      <c r="F250" s="18">
        <f t="shared" si="4"/>
        <v>20080.650588459248</v>
      </c>
      <c r="H250" s="18">
        <f t="shared" si="5"/>
        <v>150.61768191640726</v>
      </c>
    </row>
    <row r="251" spans="3:8">
      <c r="C251" s="18">
        <v>1962</v>
      </c>
      <c r="D251" s="18" t="s">
        <v>132</v>
      </c>
      <c r="E251" s="18">
        <v>23.1</v>
      </c>
      <c r="F251" s="18">
        <f t="shared" si="4"/>
        <v>22169.673291552837</v>
      </c>
      <c r="H251" s="18">
        <f t="shared" si="5"/>
        <v>166.28668405479092</v>
      </c>
    </row>
    <row r="252" spans="3:8">
      <c r="C252" s="18">
        <v>1962</v>
      </c>
      <c r="D252" s="18" t="s">
        <v>132</v>
      </c>
      <c r="E252" s="18">
        <v>23.3</v>
      </c>
      <c r="F252" s="18">
        <f t="shared" si="4"/>
        <v>24435.520089023263</v>
      </c>
      <c r="H252" s="18">
        <f t="shared" si="5"/>
        <v>183.28197963594351</v>
      </c>
    </row>
    <row r="253" spans="3:8">
      <c r="C253" s="18">
        <v>1962</v>
      </c>
      <c r="D253" s="18" t="s">
        <v>132</v>
      </c>
      <c r="E253" s="18">
        <v>23.5</v>
      </c>
      <c r="F253" s="18">
        <f t="shared" si="4"/>
        <v>26889.518420173237</v>
      </c>
      <c r="H253" s="18">
        <f t="shared" si="5"/>
        <v>201.68853167649178</v>
      </c>
    </row>
    <row r="254" spans="3:8">
      <c r="C254" s="18">
        <v>1962</v>
      </c>
      <c r="D254" s="18" t="s">
        <v>132</v>
      </c>
      <c r="E254" s="18">
        <v>23.7</v>
      </c>
      <c r="F254" s="18">
        <f t="shared" si="4"/>
        <v>29543.459410082709</v>
      </c>
      <c r="H254" s="18">
        <f t="shared" si="5"/>
        <v>221.59478113201652</v>
      </c>
    </row>
    <row r="255" spans="3:8">
      <c r="C255" s="18">
        <v>1962</v>
      </c>
      <c r="D255" s="18" t="s">
        <v>132</v>
      </c>
      <c r="E255" s="18">
        <v>23.9</v>
      </c>
      <c r="F255" s="18">
        <f t="shared" si="4"/>
        <v>32409.60271482859</v>
      </c>
      <c r="H255" s="18">
        <f t="shared" si="5"/>
        <v>243.09268323928976</v>
      </c>
    </row>
    <row r="256" spans="3:8">
      <c r="C256" s="18">
        <v>1962</v>
      </c>
      <c r="D256" s="18" t="s">
        <v>132</v>
      </c>
      <c r="E256" s="18">
        <v>24.1</v>
      </c>
      <c r="F256" s="18">
        <f t="shared" si="4"/>
        <v>35500.680876724866</v>
      </c>
      <c r="H256" s="18">
        <f t="shared" si="5"/>
        <v>266.27774018335208</v>
      </c>
    </row>
    <row r="257" spans="1:10">
      <c r="C257" s="18">
        <v>1962</v>
      </c>
      <c r="D257" s="18" t="s">
        <v>132</v>
      </c>
      <c r="E257" s="18">
        <v>24.3</v>
      </c>
      <c r="F257" s="18">
        <f t="shared" si="4"/>
        <v>38829.903187550066</v>
      </c>
      <c r="H257" s="18">
        <f t="shared" si="5"/>
        <v>291.2490300741818</v>
      </c>
    </row>
    <row r="258" spans="1:10">
      <c r="C258" s="18">
        <v>1962</v>
      </c>
      <c r="D258" s="18" t="s">
        <v>132</v>
      </c>
      <c r="E258" s="18">
        <v>24.544</v>
      </c>
      <c r="F258" s="18">
        <f t="shared" si="4"/>
        <v>43233.985463565339</v>
      </c>
      <c r="H258" s="18">
        <f t="shared" si="5"/>
        <v>324.28245498541378</v>
      </c>
      <c r="I258" s="18" t="s">
        <v>133</v>
      </c>
      <c r="J258" t="s">
        <v>134</v>
      </c>
    </row>
    <row r="259" spans="1:10">
      <c r="A259" s="18" t="s">
        <v>135</v>
      </c>
      <c r="B259" s="41" t="s">
        <v>136</v>
      </c>
      <c r="C259" s="18">
        <v>1998</v>
      </c>
      <c r="D259" t="s">
        <v>137</v>
      </c>
      <c r="E259">
        <v>5.98</v>
      </c>
      <c r="F259" s="18">
        <f>133.322*G259</f>
        <v>2.0096747460765198E-9</v>
      </c>
      <c r="G259" s="18">
        <f>EXP($I$259-$J$259/E259)</f>
        <v>1.5073841872133029E-11</v>
      </c>
      <c r="I259" s="18">
        <v>13</v>
      </c>
      <c r="J259">
        <v>226.75</v>
      </c>
    </row>
    <row r="260" spans="1:10">
      <c r="C260" s="18">
        <v>1998</v>
      </c>
      <c r="D260" t="s">
        <v>137</v>
      </c>
      <c r="E260">
        <v>6</v>
      </c>
      <c r="F260" s="18">
        <f t="shared" ref="F260:F268" si="6">133.322*G260</f>
        <v>2.2804354808636983E-9</v>
      </c>
      <c r="G260" s="18">
        <f t="shared" ref="G260:G264" si="7">EXP($I$259-$J$259/E260)</f>
        <v>1.710472000767839E-11</v>
      </c>
    </row>
    <row r="261" spans="1:10">
      <c r="C261" s="18">
        <v>1998</v>
      </c>
      <c r="D261" t="s">
        <v>137</v>
      </c>
      <c r="E261">
        <v>7</v>
      </c>
      <c r="F261" s="18">
        <f t="shared" si="6"/>
        <v>5.0430232978754335E-7</v>
      </c>
      <c r="G261" s="18">
        <f t="shared" si="7"/>
        <v>3.78258899347102E-9</v>
      </c>
    </row>
    <row r="262" spans="1:10">
      <c r="C262" s="18">
        <v>1998</v>
      </c>
      <c r="D262" t="s">
        <v>137</v>
      </c>
      <c r="E262">
        <v>8</v>
      </c>
      <c r="F262" s="18">
        <f t="shared" si="6"/>
        <v>2.8919838496736341E-5</v>
      </c>
      <c r="G262" s="18">
        <f t="shared" si="7"/>
        <v>2.1691722668979119E-7</v>
      </c>
    </row>
    <row r="263" spans="1:10">
      <c r="C263" s="18">
        <v>1998</v>
      </c>
      <c r="D263" t="s">
        <v>137</v>
      </c>
      <c r="E263">
        <v>9</v>
      </c>
      <c r="F263" s="18">
        <f t="shared" si="6"/>
        <v>6.7440671817652986E-4</v>
      </c>
      <c r="G263" s="18">
        <f t="shared" si="7"/>
        <v>5.0584803571543317E-6</v>
      </c>
    </row>
    <row r="264" spans="1:10">
      <c r="C264" s="18">
        <v>1998</v>
      </c>
      <c r="D264" t="s">
        <v>137</v>
      </c>
      <c r="E264">
        <v>9.1300000000000008</v>
      </c>
      <c r="F264" s="18">
        <f t="shared" si="6"/>
        <v>9.6542783032730066E-4</v>
      </c>
      <c r="G264" s="18">
        <f t="shared" si="7"/>
        <v>7.2413242400151562E-6</v>
      </c>
      <c r="I264" s="18" t="s">
        <v>133</v>
      </c>
      <c r="J264" t="s">
        <v>134</v>
      </c>
    </row>
    <row r="265" spans="1:10">
      <c r="A265" s="18" t="s">
        <v>135</v>
      </c>
      <c r="B265" s="32" t="s">
        <v>138</v>
      </c>
      <c r="C265" s="18">
        <v>2002</v>
      </c>
      <c r="D265" s="18" t="s">
        <v>139</v>
      </c>
      <c r="E265" s="18">
        <v>5.5</v>
      </c>
      <c r="F265" s="18">
        <f t="shared" si="6"/>
        <v>5.0961023631801179E-11</v>
      </c>
      <c r="G265" s="18">
        <f>EXP($I$265-$J$265/E265)</f>
        <v>3.822401676527593E-13</v>
      </c>
      <c r="I265" s="18">
        <v>14.02</v>
      </c>
      <c r="J265">
        <v>234.37</v>
      </c>
    </row>
    <row r="266" spans="1:10">
      <c r="C266" s="18">
        <v>2002</v>
      </c>
      <c r="D266" s="18" t="s">
        <v>139</v>
      </c>
      <c r="E266" s="18">
        <v>6</v>
      </c>
      <c r="F266" s="18">
        <f t="shared" si="6"/>
        <v>1.7760049382404577E-9</v>
      </c>
      <c r="G266" s="18">
        <f t="shared" ref="G266:G268" si="8">EXP($I$265-$J$265/E266)</f>
        <v>1.332116933619701E-11</v>
      </c>
    </row>
    <row r="267" spans="1:10">
      <c r="C267" s="18">
        <v>2002</v>
      </c>
      <c r="D267" s="18" t="s">
        <v>139</v>
      </c>
      <c r="E267" s="18">
        <v>6.5</v>
      </c>
      <c r="F267" s="18">
        <f t="shared" si="6"/>
        <v>3.5841628131476849E-8</v>
      </c>
      <c r="G267" s="18">
        <f t="shared" si="8"/>
        <v>2.688350619663435E-10</v>
      </c>
    </row>
    <row r="268" spans="1:10">
      <c r="C268" s="18">
        <v>2002</v>
      </c>
      <c r="D268" s="18" t="s">
        <v>139</v>
      </c>
      <c r="E268" s="18">
        <v>7</v>
      </c>
      <c r="F268" s="18">
        <f t="shared" si="6"/>
        <v>4.7088058194204223E-7</v>
      </c>
      <c r="G268" s="18">
        <f t="shared" si="8"/>
        <v>3.5319045764543154E-9</v>
      </c>
    </row>
    <row r="269" spans="1:10" ht="16.5">
      <c r="B269" s="40" t="s">
        <v>140</v>
      </c>
      <c r="C269" s="18">
        <v>1978</v>
      </c>
      <c r="D269" s="18" t="s">
        <v>141</v>
      </c>
      <c r="E269" s="42">
        <v>24.562000000000001</v>
      </c>
      <c r="F269" s="18">
        <f>133.322*H269</f>
        <v>43378.979140000003</v>
      </c>
      <c r="H269" s="18">
        <v>325.37</v>
      </c>
    </row>
    <row r="270" spans="1:10">
      <c r="C270" s="18">
        <v>1978</v>
      </c>
      <c r="D270" s="18" t="s">
        <v>141</v>
      </c>
      <c r="E270" s="18">
        <v>20</v>
      </c>
      <c r="F270" s="18">
        <f>133.322*H270</f>
        <v>3827.2096082394205</v>
      </c>
      <c r="H270" s="18">
        <f>EXP((-266.9172*E270^-1)+17.67141+(-0.07875422*E270)+(0.001516646*E270^2))</f>
        <v>28.706512115325456</v>
      </c>
    </row>
    <row r="271" spans="1:10">
      <c r="C271" s="18">
        <v>1978</v>
      </c>
      <c r="D271" s="18" t="s">
        <v>141</v>
      </c>
      <c r="E271" s="18">
        <v>20.5</v>
      </c>
      <c r="F271" s="18">
        <f t="shared" ref="F271:F279" si="9">133.322*H271</f>
        <v>5253.9476523968788</v>
      </c>
      <c r="H271" s="18">
        <f t="shared" ref="H271:H279" si="10">EXP((-266.9172*E271^-1)+17.67141+(-0.07875422*E271)+(0.001516646*E271^2))</f>
        <v>39.40795706932748</v>
      </c>
    </row>
    <row r="272" spans="1:10">
      <c r="C272" s="18">
        <v>1978</v>
      </c>
      <c r="D272" s="18" t="s">
        <v>141</v>
      </c>
      <c r="E272" s="18">
        <v>21</v>
      </c>
      <c r="F272" s="18">
        <f t="shared" si="9"/>
        <v>7107.0083212885465</v>
      </c>
      <c r="H272" s="18">
        <f t="shared" si="10"/>
        <v>53.307093512612667</v>
      </c>
    </row>
    <row r="273" spans="3:10">
      <c r="C273" s="18">
        <v>1978</v>
      </c>
      <c r="D273" s="18" t="s">
        <v>141</v>
      </c>
      <c r="E273" s="18">
        <v>21.5</v>
      </c>
      <c r="F273" s="18">
        <f t="shared" si="9"/>
        <v>9483.2053003658821</v>
      </c>
      <c r="H273" s="18">
        <f t="shared" si="10"/>
        <v>71.130085810037968</v>
      </c>
    </row>
    <row r="274" spans="3:10">
      <c r="C274" s="18">
        <v>1978</v>
      </c>
      <c r="D274" s="18" t="s">
        <v>141</v>
      </c>
      <c r="E274" s="18">
        <v>22</v>
      </c>
      <c r="F274" s="18">
        <f t="shared" si="9"/>
        <v>12494.465669723913</v>
      </c>
      <c r="H274" s="18">
        <f t="shared" si="10"/>
        <v>93.716458421895211</v>
      </c>
    </row>
    <row r="275" spans="3:10">
      <c r="C275" s="18">
        <v>1978</v>
      </c>
      <c r="D275" s="18" t="s">
        <v>141</v>
      </c>
      <c r="E275" s="18">
        <v>22.5</v>
      </c>
      <c r="F275" s="18">
        <f t="shared" si="9"/>
        <v>16269.096640609067</v>
      </c>
      <c r="H275" s="18">
        <f t="shared" si="10"/>
        <v>122.028597235333</v>
      </c>
    </row>
    <row r="276" spans="3:10">
      <c r="C276" s="18">
        <v>1978</v>
      </c>
      <c r="D276" s="18" t="s">
        <v>141</v>
      </c>
      <c r="E276" s="18">
        <v>23</v>
      </c>
      <c r="F276" s="18">
        <f t="shared" si="9"/>
        <v>20953.066284169163</v>
      </c>
      <c r="H276" s="18">
        <f t="shared" si="10"/>
        <v>157.16135584651568</v>
      </c>
    </row>
    <row r="277" spans="3:10">
      <c r="C277" s="18">
        <v>1978</v>
      </c>
      <c r="D277" s="18" t="s">
        <v>141</v>
      </c>
      <c r="E277" s="18">
        <v>23.5</v>
      </c>
      <c r="F277" s="18">
        <f t="shared" si="9"/>
        <v>26711.303715369202</v>
      </c>
      <c r="H277" s="18">
        <f t="shared" si="10"/>
        <v>200.35180776892938</v>
      </c>
    </row>
    <row r="278" spans="3:10">
      <c r="C278" s="18">
        <v>1978</v>
      </c>
      <c r="D278" s="18" t="s">
        <v>141</v>
      </c>
      <c r="E278" s="18">
        <v>24</v>
      </c>
      <c r="F278" s="18">
        <f t="shared" si="9"/>
        <v>33729.026659725845</v>
      </c>
      <c r="H278" s="18">
        <f t="shared" si="10"/>
        <v>252.9892040302864</v>
      </c>
    </row>
    <row r="279" spans="3:10">
      <c r="C279" s="18">
        <v>1978</v>
      </c>
      <c r="D279" s="18" t="s">
        <v>141</v>
      </c>
      <c r="E279" s="18">
        <v>24.5</v>
      </c>
      <c r="F279" s="18">
        <f t="shared" si="9"/>
        <v>42213.106589397801</v>
      </c>
      <c r="H279" s="18">
        <f t="shared" si="10"/>
        <v>316.62521256355143</v>
      </c>
      <c r="I279" s="18" t="s">
        <v>110</v>
      </c>
      <c r="J279" t="s">
        <v>142</v>
      </c>
    </row>
    <row r="280" spans="3:10">
      <c r="C280" s="18">
        <v>1947</v>
      </c>
      <c r="D280" s="18" t="s">
        <v>143</v>
      </c>
      <c r="E280" s="18">
        <f>273.15+J280</f>
        <v>15.849999999999966</v>
      </c>
      <c r="F280" s="18">
        <f>I280*133.322</f>
        <v>133.322</v>
      </c>
      <c r="I280" s="18">
        <v>1</v>
      </c>
      <c r="J280">
        <v>-257.3</v>
      </c>
    </row>
    <row r="281" spans="3:10">
      <c r="C281" s="18">
        <v>1947</v>
      </c>
      <c r="D281" s="18" t="s">
        <v>143</v>
      </c>
      <c r="E281" s="18">
        <f t="shared" ref="E281:E289" si="11">273.15+J281</f>
        <v>17.649999999999977</v>
      </c>
      <c r="F281" s="18">
        <f t="shared" ref="F281:F289" si="12">I281*133.322</f>
        <v>666.61</v>
      </c>
      <c r="I281" s="18">
        <v>5</v>
      </c>
      <c r="J281">
        <v>-255.5</v>
      </c>
    </row>
    <row r="282" spans="3:10">
      <c r="C282" s="18">
        <v>1947</v>
      </c>
      <c r="D282" s="18" t="s">
        <v>143</v>
      </c>
      <c r="E282" s="18">
        <f t="shared" si="11"/>
        <v>18.549999999999983</v>
      </c>
      <c r="F282" s="18">
        <f t="shared" si="12"/>
        <v>1333.22</v>
      </c>
      <c r="I282" s="18">
        <v>10</v>
      </c>
      <c r="J282">
        <v>-254.6</v>
      </c>
    </row>
    <row r="283" spans="3:10">
      <c r="C283" s="18">
        <v>1947</v>
      </c>
      <c r="D283" s="18" t="s">
        <v>143</v>
      </c>
      <c r="E283" s="18">
        <f t="shared" si="11"/>
        <v>19.449999999999989</v>
      </c>
      <c r="F283" s="18">
        <f t="shared" si="12"/>
        <v>2666.44</v>
      </c>
      <c r="I283" s="18">
        <v>20</v>
      </c>
      <c r="J283">
        <v>-253.7</v>
      </c>
    </row>
    <row r="284" spans="3:10">
      <c r="C284" s="18">
        <v>1947</v>
      </c>
      <c r="D284" s="18" t="s">
        <v>143</v>
      </c>
      <c r="E284" s="18">
        <f t="shared" si="11"/>
        <v>20.549999999999983</v>
      </c>
      <c r="F284" s="18">
        <f t="shared" si="12"/>
        <v>5332.88</v>
      </c>
      <c r="I284" s="18">
        <v>40</v>
      </c>
      <c r="J284">
        <v>-252.6</v>
      </c>
    </row>
    <row r="285" spans="3:10">
      <c r="C285" s="18">
        <v>1947</v>
      </c>
      <c r="D285" s="18" t="s">
        <v>143</v>
      </c>
      <c r="E285" s="18">
        <f t="shared" si="11"/>
        <v>21.249999999999972</v>
      </c>
      <c r="F285" s="18">
        <f t="shared" si="12"/>
        <v>7999.32</v>
      </c>
      <c r="I285" s="18">
        <v>60</v>
      </c>
      <c r="J285">
        <v>-251.9</v>
      </c>
    </row>
    <row r="286" spans="3:10">
      <c r="C286" s="18">
        <v>1947</v>
      </c>
      <c r="D286" s="18" t="s">
        <v>143</v>
      </c>
      <c r="E286" s="18">
        <f t="shared" si="11"/>
        <v>22.149999999999977</v>
      </c>
      <c r="F286" s="18">
        <f t="shared" si="12"/>
        <v>13332.2</v>
      </c>
      <c r="I286" s="18">
        <v>100</v>
      </c>
      <c r="J286">
        <v>-251</v>
      </c>
    </row>
    <row r="287" spans="3:10">
      <c r="C287" s="18">
        <v>1947</v>
      </c>
      <c r="D287" s="18" t="s">
        <v>143</v>
      </c>
      <c r="E287" s="18">
        <f t="shared" si="11"/>
        <v>23.449999999999989</v>
      </c>
      <c r="F287" s="18">
        <f t="shared" si="12"/>
        <v>26664.400000000001</v>
      </c>
      <c r="I287" s="18">
        <v>200</v>
      </c>
      <c r="J287">
        <v>-249.7</v>
      </c>
    </row>
    <row r="288" spans="3:10">
      <c r="C288" s="18">
        <v>1947</v>
      </c>
      <c r="D288" s="18" t="s">
        <v>143</v>
      </c>
      <c r="E288" s="18">
        <f t="shared" si="11"/>
        <v>25.049999999999983</v>
      </c>
      <c r="F288" s="18">
        <f t="shared" si="12"/>
        <v>53328.800000000003</v>
      </c>
      <c r="I288" s="18">
        <v>400</v>
      </c>
      <c r="J288">
        <v>-248.1</v>
      </c>
    </row>
    <row r="289" spans="3:10">
      <c r="C289" s="18">
        <v>1947</v>
      </c>
      <c r="D289" s="18" t="s">
        <v>143</v>
      </c>
      <c r="E289" s="18">
        <f t="shared" si="11"/>
        <v>27.149999999999977</v>
      </c>
      <c r="F289" s="18">
        <f t="shared" si="12"/>
        <v>101324.72</v>
      </c>
      <c r="I289" s="18">
        <v>760</v>
      </c>
      <c r="J289">
        <v>-246</v>
      </c>
    </row>
  </sheetData>
  <mergeCells count="8">
    <mergeCell ref="A1:I1"/>
    <mergeCell ref="F3:H3"/>
    <mergeCell ref="F4:H4"/>
    <mergeCell ref="B2:F2"/>
    <mergeCell ref="A3:A5"/>
    <mergeCell ref="B3:B5"/>
    <mergeCell ref="C3:C5"/>
    <mergeCell ref="D3:D5"/>
  </mergeCells>
  <hyperlinks>
    <hyperlink ref="B19" r:id="rId1" xr:uid="{D77825F1-A570-4DF7-9B00-84C97482F6C9}"/>
    <hyperlink ref="B107" r:id="rId2" tooltip="Persistent link using digital object identifier" xr:uid="{969C54CD-3E28-4AB1-B642-0D4BE81F10EB}"/>
    <hyperlink ref="B7" r:id="rId3" display="https://doi.org/10.1016/j.jct.2017.11.004" xr:uid="{89FC712D-FF68-4C7A-82E4-50A930803CD9}"/>
    <hyperlink ref="B237" r:id="rId4" tooltip="Persistent link using digital object identifier" xr:uid="{70E466F0-BA3D-4BD3-A08D-21476A11B750}"/>
    <hyperlink ref="B265" r:id="rId5" xr:uid="{7512E99B-3A9F-4C66-AD32-020F0C19EA13}"/>
    <hyperlink ref="B259" r:id="rId6" xr:uid="{1BC6D575-160C-4BDE-8147-12EFE7D44D11}"/>
  </hyperlinks>
  <pageMargins left="0.7" right="0.7" top="0.75" bottom="0.75" header="0.3" footer="0.3"/>
  <pageSetup paperSize="9" orientation="portrait" horizontalDpi="0" verticalDpi="0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P60"/>
  <sheetViews>
    <sheetView zoomScale="70" zoomScaleNormal="70" workbookViewId="0">
      <pane ySplit="5" topLeftCell="A6" activePane="bottomLeft" state="frozenSplit"/>
      <selection pane="bottomLeft" activeCell="M13" sqref="M13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2" style="18" customWidth="1"/>
    <col min="7" max="7" width="13.125" style="18" customWidth="1"/>
    <col min="8" max="12" width="10.75" style="18"/>
    <col min="13" max="13" width="11.75" style="18" bestFit="1" customWidth="1"/>
    <col min="14" max="14" width="10.75" style="18"/>
    <col min="15" max="15" width="12.625" style="18" customWidth="1"/>
    <col min="16" max="16" width="13.5" style="18" bestFit="1" customWidth="1"/>
    <col min="17" max="16384" width="10.75" style="18"/>
  </cols>
  <sheetData>
    <row r="1" spans="1:16" s="21" customFormat="1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2" spans="1:16" s="15" customFormat="1">
      <c r="A2" s="14"/>
      <c r="B2" s="65" t="s">
        <v>4</v>
      </c>
      <c r="C2" s="65"/>
      <c r="D2" s="65"/>
      <c r="E2" s="65"/>
      <c r="F2" s="65"/>
    </row>
    <row r="3" spans="1:16" s="4" customFormat="1" ht="18.95" customHeight="1">
      <c r="A3" s="55"/>
      <c r="B3" s="57" t="s">
        <v>6</v>
      </c>
      <c r="C3" s="57" t="s">
        <v>7</v>
      </c>
      <c r="D3" s="57" t="s">
        <v>8</v>
      </c>
      <c r="E3" s="6" t="s">
        <v>9</v>
      </c>
      <c r="F3" s="57" t="s">
        <v>82</v>
      </c>
      <c r="G3" s="57"/>
      <c r="H3" s="57"/>
      <c r="I3" s="8"/>
      <c r="J3" s="6"/>
      <c r="K3" s="6"/>
      <c r="L3" s="6"/>
      <c r="M3" s="6"/>
      <c r="N3" s="57"/>
      <c r="O3" s="57"/>
    </row>
    <row r="4" spans="1:16" s="4" customFormat="1" ht="17.100000000000001" customHeight="1">
      <c r="A4" s="55"/>
      <c r="B4" s="57"/>
      <c r="C4" s="57"/>
      <c r="D4" s="57"/>
      <c r="E4" s="6" t="s">
        <v>15</v>
      </c>
      <c r="F4" s="59" t="s">
        <v>85</v>
      </c>
      <c r="G4" s="59"/>
      <c r="H4" s="59"/>
      <c r="I4" s="8"/>
      <c r="J4" s="6"/>
      <c r="K4" s="6"/>
      <c r="L4" s="6"/>
      <c r="M4" s="6"/>
      <c r="N4" s="57"/>
      <c r="O4" s="57"/>
    </row>
    <row r="5" spans="1:16" s="17" customFormat="1" ht="16.5" thickBot="1">
      <c r="A5" s="56"/>
      <c r="B5" s="58"/>
      <c r="C5" s="58"/>
      <c r="D5" s="58"/>
      <c r="E5" s="10" t="s">
        <v>22</v>
      </c>
      <c r="F5" s="10" t="s">
        <v>27</v>
      </c>
      <c r="G5" s="10" t="s">
        <v>109</v>
      </c>
      <c r="H5" s="10" t="s">
        <v>110</v>
      </c>
      <c r="I5" s="20" t="s">
        <v>111</v>
      </c>
      <c r="J5" s="6" t="s">
        <v>30</v>
      </c>
      <c r="K5" s="6" t="s">
        <v>29</v>
      </c>
      <c r="L5" s="6" t="s">
        <v>28</v>
      </c>
      <c r="M5" s="10"/>
      <c r="N5" s="13"/>
      <c r="O5" s="16"/>
      <c r="P5" s="16"/>
    </row>
    <row r="6" spans="1:16">
      <c r="B6" s="24"/>
      <c r="C6">
        <v>1971</v>
      </c>
      <c r="D6" t="s">
        <v>58</v>
      </c>
      <c r="E6" s="25">
        <v>33.143999999999998</v>
      </c>
      <c r="F6" s="18">
        <f>100000*K6</f>
        <v>62903000</v>
      </c>
      <c r="J6" s="26"/>
      <c r="K6" s="25">
        <v>629.03</v>
      </c>
      <c r="L6"/>
    </row>
    <row r="7" spans="1:16">
      <c r="B7" s="27"/>
      <c r="C7">
        <v>1971</v>
      </c>
      <c r="D7" t="s">
        <v>58</v>
      </c>
      <c r="E7" s="28">
        <v>33.146000000000001</v>
      </c>
      <c r="F7" s="18">
        <f t="shared" ref="F7:F60" si="0">100000*K7</f>
        <v>62924000</v>
      </c>
      <c r="J7" s="29"/>
      <c r="K7" s="28">
        <v>629.24</v>
      </c>
      <c r="L7"/>
    </row>
    <row r="8" spans="1:16">
      <c r="B8" s="1"/>
      <c r="C8">
        <v>1971</v>
      </c>
      <c r="D8" t="s">
        <v>58</v>
      </c>
      <c r="E8" s="25">
        <v>41.53</v>
      </c>
      <c r="F8" s="18">
        <f t="shared" si="0"/>
        <v>135520000</v>
      </c>
      <c r="J8" s="26"/>
      <c r="K8" s="30">
        <v>1355.2</v>
      </c>
      <c r="L8"/>
    </row>
    <row r="9" spans="1:16">
      <c r="B9" s="24"/>
      <c r="C9">
        <v>1971</v>
      </c>
      <c r="D9" t="s">
        <v>58</v>
      </c>
      <c r="E9" s="28">
        <v>41.53</v>
      </c>
      <c r="F9" s="18">
        <f t="shared" si="0"/>
        <v>135519000</v>
      </c>
      <c r="J9" s="29"/>
      <c r="K9" s="31">
        <v>1355.19</v>
      </c>
      <c r="L9"/>
    </row>
    <row r="10" spans="1:16">
      <c r="B10" s="24"/>
      <c r="C10">
        <v>1971</v>
      </c>
      <c r="D10" t="s">
        <v>58</v>
      </c>
      <c r="E10" s="25">
        <v>48.497</v>
      </c>
      <c r="F10" s="18">
        <f t="shared" si="0"/>
        <v>202763000</v>
      </c>
      <c r="J10" s="26"/>
      <c r="K10" s="30">
        <v>2027.63</v>
      </c>
      <c r="L10"/>
    </row>
    <row r="11" spans="1:16">
      <c r="B11" s="24"/>
      <c r="C11">
        <v>1971</v>
      </c>
      <c r="D11" t="s">
        <v>58</v>
      </c>
      <c r="E11" s="28">
        <v>48.497999999999998</v>
      </c>
      <c r="F11" s="18">
        <f t="shared" si="0"/>
        <v>202781000</v>
      </c>
      <c r="J11" s="29"/>
      <c r="K11" s="31">
        <v>2027.81</v>
      </c>
      <c r="L11"/>
    </row>
    <row r="12" spans="1:16">
      <c r="B12" s="24"/>
      <c r="C12">
        <v>1971</v>
      </c>
      <c r="D12" t="s">
        <v>58</v>
      </c>
      <c r="E12" s="25">
        <v>54.512999999999998</v>
      </c>
      <c r="F12" s="18">
        <f t="shared" si="0"/>
        <v>265357000.00000003</v>
      </c>
      <c r="J12" s="26"/>
      <c r="K12" s="30">
        <v>2653.57</v>
      </c>
      <c r="L12"/>
    </row>
    <row r="13" spans="1:16">
      <c r="B13" s="24"/>
      <c r="C13">
        <v>1971</v>
      </c>
      <c r="D13" t="s">
        <v>58</v>
      </c>
      <c r="E13" s="28">
        <v>54.512999999999998</v>
      </c>
      <c r="F13" s="18">
        <f t="shared" si="0"/>
        <v>265364000</v>
      </c>
      <c r="J13" s="29"/>
      <c r="K13" s="31">
        <v>2653.64</v>
      </c>
      <c r="L13"/>
    </row>
    <row r="14" spans="1:16">
      <c r="B14" s="24"/>
      <c r="C14">
        <v>1971</v>
      </c>
      <c r="D14" t="s">
        <v>58</v>
      </c>
      <c r="E14" s="25">
        <v>59.872999999999998</v>
      </c>
      <c r="F14" s="18">
        <f t="shared" si="0"/>
        <v>324372000</v>
      </c>
      <c r="J14" s="26"/>
      <c r="K14" s="30">
        <v>3243.72</v>
      </c>
      <c r="L14"/>
    </row>
    <row r="15" spans="1:16">
      <c r="B15" s="24"/>
      <c r="C15">
        <v>1971</v>
      </c>
      <c r="D15" t="s">
        <v>58</v>
      </c>
      <c r="E15" s="28">
        <v>59.973999999999997</v>
      </c>
      <c r="F15" s="18">
        <f t="shared" si="0"/>
        <v>324380000</v>
      </c>
      <c r="J15" s="29"/>
      <c r="K15" s="31">
        <v>3243.8</v>
      </c>
      <c r="L15"/>
    </row>
    <row r="16" spans="1:16">
      <c r="B16" s="24"/>
      <c r="C16">
        <v>1971</v>
      </c>
      <c r="D16" t="s">
        <v>58</v>
      </c>
      <c r="E16" s="25">
        <v>64.665000000000006</v>
      </c>
      <c r="F16" s="18">
        <f t="shared" si="0"/>
        <v>379487000</v>
      </c>
      <c r="J16" s="26"/>
      <c r="K16" s="30">
        <v>3794.87</v>
      </c>
      <c r="L16"/>
    </row>
    <row r="17" spans="2:12">
      <c r="B17" s="24"/>
      <c r="C17">
        <v>1971</v>
      </c>
      <c r="D17" t="s">
        <v>58</v>
      </c>
      <c r="E17" s="28">
        <v>64.665000000000006</v>
      </c>
      <c r="F17" s="18">
        <f t="shared" si="0"/>
        <v>379496000</v>
      </c>
      <c r="J17" s="29"/>
      <c r="K17" s="31">
        <v>3794.96</v>
      </c>
      <c r="L17"/>
    </row>
    <row r="18" spans="2:12">
      <c r="B18" s="24"/>
      <c r="C18">
        <v>1971</v>
      </c>
      <c r="D18" t="s">
        <v>58</v>
      </c>
      <c r="E18" s="25">
        <v>69.475999999999999</v>
      </c>
      <c r="F18" s="18">
        <f t="shared" si="0"/>
        <v>437020000</v>
      </c>
      <c r="J18" s="26"/>
      <c r="K18" s="30">
        <v>4370.2</v>
      </c>
      <c r="L18"/>
    </row>
    <row r="19" spans="2:12">
      <c r="B19" s="32"/>
      <c r="C19">
        <v>1971</v>
      </c>
      <c r="D19" t="s">
        <v>58</v>
      </c>
      <c r="E19" s="28">
        <v>69.477000000000004</v>
      </c>
      <c r="F19" s="18">
        <f t="shared" si="0"/>
        <v>437026000</v>
      </c>
      <c r="J19" s="29"/>
      <c r="K19" s="31">
        <v>4370.26</v>
      </c>
      <c r="L19"/>
    </row>
    <row r="20" spans="2:12">
      <c r="B20" s="33"/>
      <c r="C20">
        <v>1971</v>
      </c>
      <c r="D20" t="s">
        <v>58</v>
      </c>
      <c r="E20" s="25">
        <v>74.168000000000006</v>
      </c>
      <c r="F20" s="18">
        <f t="shared" si="0"/>
        <v>495152000.00000006</v>
      </c>
      <c r="J20" s="26"/>
      <c r="K20" s="30">
        <v>4951.5200000000004</v>
      </c>
      <c r="L20"/>
    </row>
    <row r="21" spans="2:12">
      <c r="B21" s="19"/>
      <c r="C21">
        <v>1971</v>
      </c>
      <c r="D21" t="s">
        <v>58</v>
      </c>
      <c r="E21" s="28">
        <v>74.17</v>
      </c>
      <c r="F21" s="18">
        <f t="shared" si="0"/>
        <v>495134000</v>
      </c>
      <c r="J21" s="29"/>
      <c r="K21" s="31">
        <v>4951.34</v>
      </c>
      <c r="L21"/>
    </row>
    <row r="22" spans="2:12">
      <c r="B22" s="19"/>
      <c r="C22">
        <v>1971</v>
      </c>
      <c r="D22" t="s">
        <v>58</v>
      </c>
      <c r="E22" s="25">
        <v>78.896000000000001</v>
      </c>
      <c r="F22" s="18">
        <f t="shared" si="0"/>
        <v>555534000</v>
      </c>
      <c r="J22" s="26"/>
      <c r="K22" s="30">
        <v>5555.34</v>
      </c>
      <c r="L22"/>
    </row>
    <row r="23" spans="2:12">
      <c r="B23" s="19"/>
      <c r="C23">
        <v>1971</v>
      </c>
      <c r="D23" t="s">
        <v>58</v>
      </c>
      <c r="E23" s="28">
        <v>78.900000000000006</v>
      </c>
      <c r="F23" s="18">
        <f t="shared" si="0"/>
        <v>555566000</v>
      </c>
      <c r="J23" s="29"/>
      <c r="K23" s="31">
        <v>5555.66</v>
      </c>
      <c r="L23"/>
    </row>
    <row r="24" spans="2:12">
      <c r="B24" s="19"/>
      <c r="C24">
        <v>1971</v>
      </c>
      <c r="D24" t="s">
        <v>58</v>
      </c>
      <c r="E24" s="25">
        <v>82.311000000000007</v>
      </c>
      <c r="F24" s="18">
        <f t="shared" si="0"/>
        <v>600254000</v>
      </c>
      <c r="J24" s="26"/>
      <c r="K24" s="30">
        <v>6002.54</v>
      </c>
      <c r="L24"/>
    </row>
    <row r="25" spans="2:12">
      <c r="B25" s="19"/>
      <c r="C25">
        <v>1971</v>
      </c>
      <c r="D25" t="s">
        <v>58</v>
      </c>
      <c r="E25" s="28">
        <v>82.311999999999998</v>
      </c>
      <c r="F25" s="18">
        <f t="shared" si="0"/>
        <v>600362000</v>
      </c>
      <c r="J25" s="29"/>
      <c r="K25" s="31">
        <v>6003.62</v>
      </c>
      <c r="L25"/>
    </row>
    <row r="26" spans="2:12">
      <c r="B26" s="19"/>
      <c r="C26">
        <v>1971</v>
      </c>
      <c r="D26" t="s">
        <v>58</v>
      </c>
      <c r="E26" s="25">
        <v>87.519000000000005</v>
      </c>
      <c r="F26" s="18">
        <f t="shared" si="0"/>
        <v>670230000</v>
      </c>
      <c r="J26" s="26"/>
      <c r="K26" s="30">
        <v>6702.3</v>
      </c>
      <c r="L26"/>
    </row>
    <row r="27" spans="2:12">
      <c r="B27" s="19"/>
      <c r="C27">
        <v>1971</v>
      </c>
      <c r="D27" t="s">
        <v>58</v>
      </c>
      <c r="E27" s="28">
        <v>87.52</v>
      </c>
      <c r="F27" s="18">
        <f t="shared" si="0"/>
        <v>670255000</v>
      </c>
      <c r="J27" s="29"/>
      <c r="K27" s="31">
        <v>6702.55</v>
      </c>
      <c r="L27"/>
    </row>
    <row r="28" spans="2:12">
      <c r="B28" s="19"/>
      <c r="C28">
        <v>1971</v>
      </c>
      <c r="D28" t="s">
        <v>58</v>
      </c>
      <c r="E28" s="25">
        <v>93.614999999999995</v>
      </c>
      <c r="F28" s="18">
        <f t="shared" si="0"/>
        <v>754849000</v>
      </c>
      <c r="J28" s="26"/>
      <c r="K28" s="30">
        <v>7548.49</v>
      </c>
      <c r="L28"/>
    </row>
    <row r="29" spans="2:12">
      <c r="B29" s="19"/>
      <c r="C29">
        <v>1971</v>
      </c>
      <c r="D29" t="s">
        <v>58</v>
      </c>
      <c r="E29" s="28">
        <v>93.614999999999995</v>
      </c>
      <c r="F29" s="18">
        <f t="shared" si="0"/>
        <v>754804000</v>
      </c>
      <c r="J29" s="29"/>
      <c r="K29" s="31">
        <v>7548.04</v>
      </c>
      <c r="L29"/>
    </row>
    <row r="30" spans="2:12">
      <c r="B30" s="19"/>
      <c r="C30">
        <v>1971</v>
      </c>
      <c r="D30" t="s">
        <v>58</v>
      </c>
      <c r="E30" s="25">
        <v>96.715999999999994</v>
      </c>
      <c r="F30" s="18">
        <f t="shared" si="0"/>
        <v>798815000</v>
      </c>
      <c r="J30" s="26"/>
      <c r="K30" s="30">
        <v>7988.15</v>
      </c>
      <c r="L30"/>
    </row>
    <row r="31" spans="2:12">
      <c r="C31">
        <v>1971</v>
      </c>
      <c r="D31" t="s">
        <v>58</v>
      </c>
      <c r="E31" s="28">
        <v>96.715999999999994</v>
      </c>
      <c r="F31" s="18">
        <f t="shared" si="0"/>
        <v>798944000</v>
      </c>
      <c r="J31" s="29"/>
      <c r="K31" s="31">
        <v>7989.44</v>
      </c>
      <c r="L31"/>
    </row>
    <row r="32" spans="2:12">
      <c r="C32">
        <v>1971</v>
      </c>
      <c r="D32" t="s">
        <v>58</v>
      </c>
      <c r="E32" s="25">
        <v>99.962000000000003</v>
      </c>
      <c r="F32" s="18">
        <f t="shared" si="0"/>
        <v>845669000</v>
      </c>
      <c r="J32" s="26"/>
      <c r="K32" s="30">
        <v>8456.69</v>
      </c>
      <c r="L32"/>
    </row>
    <row r="33" spans="3:12">
      <c r="C33">
        <v>1971</v>
      </c>
      <c r="D33" t="s">
        <v>58</v>
      </c>
      <c r="E33" s="28">
        <v>100.023</v>
      </c>
      <c r="F33" s="18">
        <f t="shared" si="0"/>
        <v>846509000</v>
      </c>
      <c r="J33" s="29"/>
      <c r="K33" s="31">
        <v>8465.09</v>
      </c>
      <c r="L33"/>
    </row>
    <row r="34" spans="3:12">
      <c r="C34">
        <v>1971</v>
      </c>
      <c r="D34" t="s">
        <v>58</v>
      </c>
      <c r="E34" s="25">
        <v>105.253</v>
      </c>
      <c r="F34" s="18">
        <f t="shared" si="0"/>
        <v>923466000</v>
      </c>
      <c r="J34" s="26"/>
      <c r="K34" s="30">
        <v>9234.66</v>
      </c>
      <c r="L34"/>
    </row>
    <row r="35" spans="3:12">
      <c r="C35">
        <v>1971</v>
      </c>
      <c r="D35" t="s">
        <v>58</v>
      </c>
      <c r="E35" s="28">
        <v>105.253</v>
      </c>
      <c r="F35" s="18">
        <f t="shared" si="0"/>
        <v>923465000</v>
      </c>
      <c r="J35" s="29"/>
      <c r="K35" s="31">
        <v>9234.65</v>
      </c>
      <c r="L35"/>
    </row>
    <row r="36" spans="3:12">
      <c r="C36">
        <v>1971</v>
      </c>
      <c r="D36" t="s">
        <v>58</v>
      </c>
      <c r="E36" s="25">
        <v>109.87</v>
      </c>
      <c r="F36" s="18">
        <f t="shared" si="0"/>
        <v>992811000</v>
      </c>
      <c r="J36" s="26"/>
      <c r="K36" s="30">
        <v>9928.11</v>
      </c>
      <c r="L36"/>
    </row>
    <row r="37" spans="3:12">
      <c r="C37">
        <v>1971</v>
      </c>
      <c r="D37" t="s">
        <v>58</v>
      </c>
      <c r="E37" s="28">
        <v>109.876</v>
      </c>
      <c r="F37" s="18">
        <f t="shared" si="0"/>
        <v>992920999.99999988</v>
      </c>
      <c r="J37" s="29"/>
      <c r="K37" s="31">
        <v>9929.2099999999991</v>
      </c>
      <c r="L37"/>
    </row>
    <row r="38" spans="3:12">
      <c r="C38">
        <v>1971</v>
      </c>
      <c r="D38" t="s">
        <v>58</v>
      </c>
      <c r="E38" s="25">
        <v>110.04</v>
      </c>
      <c r="F38" s="18">
        <f t="shared" si="0"/>
        <v>995354999.99999988</v>
      </c>
      <c r="J38" s="26"/>
      <c r="K38" s="30">
        <v>9953.5499999999993</v>
      </c>
      <c r="L38"/>
    </row>
    <row r="39" spans="3:12">
      <c r="C39">
        <v>1971</v>
      </c>
      <c r="D39" t="s">
        <v>58</v>
      </c>
      <c r="E39" s="28">
        <v>110.041</v>
      </c>
      <c r="F39" s="18">
        <f t="shared" si="0"/>
        <v>995358000</v>
      </c>
      <c r="J39" s="29"/>
      <c r="K39" s="31">
        <v>9953.58</v>
      </c>
      <c r="L39"/>
    </row>
    <row r="40" spans="3:12">
      <c r="C40" s="18">
        <v>1971</v>
      </c>
      <c r="D40" s="18" t="s">
        <v>144</v>
      </c>
      <c r="E40" s="34">
        <v>143.30000000000001</v>
      </c>
      <c r="F40" s="18">
        <f>L40*1000*100000</f>
        <v>1570000000</v>
      </c>
      <c r="J40" s="26"/>
      <c r="K40" s="25"/>
      <c r="L40" s="26">
        <v>15.7</v>
      </c>
    </row>
    <row r="41" spans="3:12">
      <c r="C41" s="18">
        <v>1971</v>
      </c>
      <c r="D41" s="18" t="s">
        <v>144</v>
      </c>
      <c r="E41" s="29">
        <v>177.4</v>
      </c>
      <c r="F41" s="18">
        <f t="shared" ref="F41:F49" si="1">L41*1000*100000</f>
        <v>2180000000</v>
      </c>
      <c r="J41" s="29"/>
      <c r="K41" s="28"/>
      <c r="L41" s="29">
        <v>21.8</v>
      </c>
    </row>
    <row r="42" spans="3:12">
      <c r="C42" s="18">
        <v>1971</v>
      </c>
      <c r="D42" s="18" t="s">
        <v>144</v>
      </c>
      <c r="E42" s="26">
        <v>197.7</v>
      </c>
      <c r="F42" s="18">
        <f t="shared" si="1"/>
        <v>2590000000</v>
      </c>
      <c r="J42" s="26"/>
      <c r="K42" s="25"/>
      <c r="L42" s="26">
        <v>25.9</v>
      </c>
    </row>
    <row r="43" spans="3:12">
      <c r="C43" s="18">
        <v>1971</v>
      </c>
      <c r="D43" s="18" t="s">
        <v>144</v>
      </c>
      <c r="E43" s="29">
        <v>270.60000000000002</v>
      </c>
      <c r="F43" s="18">
        <f t="shared" si="1"/>
        <v>4130000000</v>
      </c>
      <c r="J43" s="29"/>
      <c r="K43" s="28"/>
      <c r="L43" s="29">
        <v>41.3</v>
      </c>
    </row>
    <row r="44" spans="3:12">
      <c r="C44" s="18">
        <v>1971</v>
      </c>
      <c r="D44" s="18" t="s">
        <v>144</v>
      </c>
      <c r="E44" s="26">
        <v>273.5</v>
      </c>
      <c r="F44" s="18">
        <f t="shared" si="1"/>
        <v>4180000000</v>
      </c>
      <c r="J44" s="26"/>
      <c r="K44" s="25"/>
      <c r="L44" s="26">
        <v>41.8</v>
      </c>
    </row>
    <row r="45" spans="3:12">
      <c r="C45" s="18">
        <v>1971</v>
      </c>
      <c r="D45" s="18" t="s">
        <v>144</v>
      </c>
      <c r="E45" s="29">
        <v>288.39999999999998</v>
      </c>
      <c r="F45" s="18">
        <f t="shared" si="1"/>
        <v>4540000000</v>
      </c>
      <c r="J45" s="29"/>
      <c r="K45" s="28"/>
      <c r="L45" s="29">
        <v>45.4</v>
      </c>
    </row>
    <row r="46" spans="3:12">
      <c r="C46" s="18">
        <v>1971</v>
      </c>
      <c r="D46" s="18" t="s">
        <v>144</v>
      </c>
      <c r="E46" s="26">
        <v>293.5</v>
      </c>
      <c r="F46" s="18">
        <f t="shared" si="1"/>
        <v>4640000000</v>
      </c>
      <c r="J46" s="26"/>
      <c r="K46" s="25"/>
      <c r="L46" s="26">
        <v>46.4</v>
      </c>
    </row>
    <row r="47" spans="3:12">
      <c r="C47" s="18">
        <v>1971</v>
      </c>
      <c r="D47" s="18" t="s">
        <v>144</v>
      </c>
      <c r="E47" s="29">
        <v>294.2</v>
      </c>
      <c r="F47" s="18">
        <f t="shared" si="1"/>
        <v>4660000000</v>
      </c>
      <c r="J47" s="29"/>
      <c r="K47" s="28"/>
      <c r="L47" s="29">
        <v>46.6</v>
      </c>
    </row>
    <row r="48" spans="3:12">
      <c r="C48" s="18">
        <v>1971</v>
      </c>
      <c r="D48" s="18" t="s">
        <v>144</v>
      </c>
      <c r="E48" s="26">
        <v>321.3</v>
      </c>
      <c r="F48" s="18">
        <f t="shared" si="1"/>
        <v>5280000000</v>
      </c>
      <c r="J48" s="26"/>
      <c r="K48" s="25"/>
      <c r="L48" s="26">
        <v>52.8</v>
      </c>
    </row>
    <row r="49" spans="3:12">
      <c r="C49" s="18">
        <v>1971</v>
      </c>
      <c r="D49" s="18" t="s">
        <v>144</v>
      </c>
      <c r="E49" s="29">
        <v>327.9</v>
      </c>
      <c r="F49" s="18">
        <f t="shared" si="1"/>
        <v>5450000000</v>
      </c>
      <c r="J49" s="29"/>
      <c r="K49" s="28"/>
      <c r="L49" s="29">
        <v>54.5</v>
      </c>
    </row>
    <row r="50" spans="3:12">
      <c r="C50" s="18">
        <v>1977</v>
      </c>
      <c r="D50" s="18" t="s">
        <v>58</v>
      </c>
      <c r="E50" s="26">
        <v>24.533000000000001</v>
      </c>
      <c r="F50" s="18">
        <f t="shared" si="0"/>
        <v>40000</v>
      </c>
      <c r="J50" s="26"/>
      <c r="K50" s="25">
        <v>0.4</v>
      </c>
      <c r="L50"/>
    </row>
    <row r="51" spans="3:12">
      <c r="C51" s="18">
        <v>1977</v>
      </c>
      <c r="D51" s="18" t="s">
        <v>58</v>
      </c>
      <c r="E51" s="29">
        <v>25</v>
      </c>
      <c r="F51" s="18">
        <f t="shared" si="0"/>
        <v>3030000</v>
      </c>
      <c r="J51" s="29"/>
      <c r="K51" s="28">
        <v>30.3</v>
      </c>
      <c r="L51"/>
    </row>
    <row r="52" spans="3:12">
      <c r="C52" s="18">
        <v>1977</v>
      </c>
      <c r="D52" s="18" t="s">
        <v>58</v>
      </c>
      <c r="E52" s="26">
        <v>30</v>
      </c>
      <c r="F52" s="18">
        <f t="shared" si="0"/>
        <v>38380000</v>
      </c>
      <c r="J52" s="26"/>
      <c r="K52" s="25">
        <v>383.8</v>
      </c>
      <c r="L52"/>
    </row>
    <row r="53" spans="3:12">
      <c r="C53" s="18">
        <v>1977</v>
      </c>
      <c r="D53" s="18" t="s">
        <v>58</v>
      </c>
      <c r="E53" s="29">
        <v>35</v>
      </c>
      <c r="F53" s="18">
        <f t="shared" si="0"/>
        <v>78040000</v>
      </c>
      <c r="J53" s="29"/>
      <c r="K53" s="28">
        <v>780.4</v>
      </c>
      <c r="L53"/>
    </row>
    <row r="54" spans="3:12">
      <c r="C54" s="18">
        <v>1977</v>
      </c>
      <c r="D54" s="18" t="s">
        <v>58</v>
      </c>
      <c r="E54" s="26">
        <v>40</v>
      </c>
      <c r="F54" s="18">
        <f t="shared" si="0"/>
        <v>121459999.99999999</v>
      </c>
      <c r="J54" s="26"/>
      <c r="K54" s="30">
        <v>1214.5999999999999</v>
      </c>
      <c r="L54"/>
    </row>
    <row r="55" spans="3:12">
      <c r="C55" s="18">
        <v>1977</v>
      </c>
      <c r="D55" s="18" t="s">
        <v>58</v>
      </c>
      <c r="E55" s="29">
        <v>45</v>
      </c>
      <c r="F55" s="18">
        <f t="shared" si="0"/>
        <v>168220000</v>
      </c>
      <c r="J55" s="29"/>
      <c r="K55" s="31">
        <v>1682.2</v>
      </c>
      <c r="L55"/>
    </row>
    <row r="56" spans="3:12">
      <c r="C56" s="18">
        <v>1977</v>
      </c>
      <c r="D56" s="18" t="s">
        <v>58</v>
      </c>
      <c r="E56" s="26">
        <v>50</v>
      </c>
      <c r="F56" s="18">
        <f t="shared" si="0"/>
        <v>218019999.99999997</v>
      </c>
      <c r="J56" s="26"/>
      <c r="K56" s="30">
        <v>2180.1999999999998</v>
      </c>
      <c r="L56"/>
    </row>
    <row r="57" spans="3:12">
      <c r="C57" s="18">
        <v>1977</v>
      </c>
      <c r="D57" s="18" t="s">
        <v>58</v>
      </c>
      <c r="E57" s="29">
        <v>60</v>
      </c>
      <c r="F57" s="18">
        <f t="shared" si="0"/>
        <v>325840000</v>
      </c>
      <c r="J57" s="29"/>
      <c r="K57" s="31">
        <v>3258.4</v>
      </c>
      <c r="L57"/>
    </row>
    <row r="58" spans="3:12">
      <c r="C58" s="18">
        <v>1977</v>
      </c>
      <c r="D58" s="18" t="s">
        <v>58</v>
      </c>
      <c r="E58" s="26">
        <v>80</v>
      </c>
      <c r="F58" s="18">
        <f t="shared" si="0"/>
        <v>569880000</v>
      </c>
      <c r="J58" s="26"/>
      <c r="K58" s="30">
        <v>5698.8</v>
      </c>
      <c r="L58"/>
    </row>
    <row r="59" spans="3:12">
      <c r="C59" s="18">
        <v>1977</v>
      </c>
      <c r="D59" s="18" t="s">
        <v>58</v>
      </c>
      <c r="E59" s="29">
        <v>110</v>
      </c>
      <c r="F59" s="18">
        <f t="shared" si="0"/>
        <v>994850000</v>
      </c>
      <c r="J59" s="29"/>
      <c r="K59" s="31">
        <v>9948.5</v>
      </c>
      <c r="L59"/>
    </row>
    <row r="60" spans="3:12">
      <c r="C60" s="18">
        <v>1977</v>
      </c>
      <c r="D60" s="18" t="s">
        <v>58</v>
      </c>
      <c r="E60" s="26">
        <v>300</v>
      </c>
      <c r="F60" s="18">
        <f t="shared" si="0"/>
        <v>4788000000</v>
      </c>
      <c r="J60" s="26"/>
      <c r="K60" s="30">
        <v>47880</v>
      </c>
      <c r="L60"/>
    </row>
  </sheetData>
  <mergeCells count="10">
    <mergeCell ref="A1:I1"/>
    <mergeCell ref="N3:N4"/>
    <mergeCell ref="O3:O4"/>
    <mergeCell ref="A3:A5"/>
    <mergeCell ref="B3:B5"/>
    <mergeCell ref="C3:C5"/>
    <mergeCell ref="D3:D5"/>
    <mergeCell ref="B2:F2"/>
    <mergeCell ref="F3:H3"/>
    <mergeCell ref="F4:H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18"/>
  <sheetViews>
    <sheetView zoomScale="70" zoomScaleNormal="70" workbookViewId="0">
      <pane ySplit="5" topLeftCell="A6" activePane="bottomLeft" state="frozenSplit"/>
      <selection pane="bottomLeft" activeCell="I13" sqref="I13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18" s="15" customFormat="1">
      <c r="A2" s="14"/>
      <c r="B2" s="65" t="s">
        <v>4</v>
      </c>
      <c r="C2" s="65"/>
      <c r="D2" s="65"/>
      <c r="E2" s="65"/>
      <c r="F2" s="65"/>
      <c r="G2" s="65"/>
      <c r="H2" s="65"/>
      <c r="I2" s="65"/>
    </row>
    <row r="3" spans="1:18" s="4" customFormat="1" ht="18.95" customHeight="1">
      <c r="A3" s="55"/>
      <c r="B3" s="57" t="s">
        <v>6</v>
      </c>
      <c r="C3" s="57" t="s">
        <v>7</v>
      </c>
      <c r="D3" s="57" t="s">
        <v>8</v>
      </c>
      <c r="E3" s="6" t="s">
        <v>9</v>
      </c>
      <c r="F3" s="57" t="s">
        <v>145</v>
      </c>
      <c r="G3" s="57"/>
      <c r="H3" s="57"/>
      <c r="I3" s="57"/>
      <c r="L3" s="57"/>
      <c r="M3" s="57"/>
      <c r="N3" s="57"/>
      <c r="O3" s="6"/>
      <c r="P3" s="57"/>
      <c r="Q3" s="57"/>
    </row>
    <row r="4" spans="1:18" s="4" customFormat="1" ht="17.100000000000001" customHeight="1">
      <c r="A4" s="55"/>
      <c r="B4" s="57"/>
      <c r="C4" s="57"/>
      <c r="D4" s="57"/>
      <c r="E4" s="6" t="s">
        <v>15</v>
      </c>
      <c r="F4" s="7" t="s">
        <v>146</v>
      </c>
      <c r="G4" s="7" t="s">
        <v>147</v>
      </c>
      <c r="H4" s="7" t="s">
        <v>146</v>
      </c>
      <c r="I4" s="7" t="s">
        <v>147</v>
      </c>
      <c r="L4" s="57"/>
      <c r="M4" s="57"/>
      <c r="N4" s="57"/>
      <c r="O4" s="6"/>
      <c r="P4" s="57"/>
      <c r="Q4" s="57"/>
    </row>
    <row r="5" spans="1:18" s="17" customFormat="1" ht="16.5" thickBot="1">
      <c r="A5" s="56"/>
      <c r="B5" s="58"/>
      <c r="C5" s="58"/>
      <c r="D5" s="58"/>
      <c r="E5" s="10" t="s">
        <v>22</v>
      </c>
      <c r="F5" s="10" t="s">
        <v>148</v>
      </c>
      <c r="G5" s="10" t="s">
        <v>148</v>
      </c>
      <c r="H5" s="10" t="s">
        <v>149</v>
      </c>
      <c r="I5" s="10" t="s">
        <v>150</v>
      </c>
      <c r="L5" s="58"/>
      <c r="M5" s="58"/>
      <c r="N5" s="58"/>
      <c r="O5" s="10"/>
      <c r="P5" s="13"/>
      <c r="Q5" s="16"/>
      <c r="R5" s="16"/>
    </row>
    <row r="6" spans="1:18">
      <c r="B6" s="19"/>
      <c r="C6" s="23"/>
      <c r="D6" s="23"/>
      <c r="E6" s="23"/>
      <c r="F6" s="23"/>
      <c r="I6" s="23"/>
    </row>
    <row r="7" spans="1:18">
      <c r="B7" s="19"/>
      <c r="C7" s="23"/>
      <c r="D7" s="23"/>
      <c r="E7" s="23"/>
      <c r="F7" s="23"/>
      <c r="G7" s="23"/>
    </row>
    <row r="8" spans="1:18">
      <c r="B8" s="19"/>
      <c r="C8" s="23"/>
      <c r="D8" s="23"/>
      <c r="E8" s="23"/>
      <c r="F8" s="23"/>
      <c r="G8" s="23"/>
    </row>
    <row r="9" spans="1:18">
      <c r="B9" s="19"/>
      <c r="C9" s="23">
        <v>2018</v>
      </c>
      <c r="D9" s="23" t="s">
        <v>151</v>
      </c>
      <c r="E9" s="23">
        <v>7.55</v>
      </c>
      <c r="F9" s="23">
        <v>1.88</v>
      </c>
      <c r="G9" s="23"/>
    </row>
    <row r="10" spans="1:18">
      <c r="B10" s="19"/>
      <c r="C10" s="23">
        <v>2018</v>
      </c>
      <c r="D10" s="23" t="s">
        <v>151</v>
      </c>
      <c r="E10" s="23">
        <v>8.9</v>
      </c>
      <c r="F10" s="23">
        <v>1.9</v>
      </c>
      <c r="G10" s="23"/>
    </row>
    <row r="11" spans="1:18">
      <c r="B11" s="19"/>
    </row>
    <row r="12" spans="1:18">
      <c r="B12" s="19"/>
    </row>
    <row r="13" spans="1:18">
      <c r="B13" s="19"/>
    </row>
    <row r="14" spans="1:18">
      <c r="B14" s="19"/>
    </row>
    <row r="15" spans="1:18">
      <c r="B15" s="19"/>
    </row>
    <row r="16" spans="1:18">
      <c r="B16" s="19"/>
    </row>
    <row r="17" spans="2:2">
      <c r="B17" s="19"/>
    </row>
    <row r="18" spans="2:2">
      <c r="B18" s="19"/>
    </row>
  </sheetData>
  <mergeCells count="12">
    <mergeCell ref="A1:I1"/>
    <mergeCell ref="L3:L5"/>
    <mergeCell ref="M3:M5"/>
    <mergeCell ref="N3:N5"/>
    <mergeCell ref="P3:P4"/>
    <mergeCell ref="Q3:Q4"/>
    <mergeCell ref="F3:I3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D1" zoomScale="125" workbookViewId="0">
      <pane ySplit="5" topLeftCell="A6" activePane="bottomLeft" state="frozenSplit"/>
      <selection pane="bottomLeft" activeCell="I6" sqref="I6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18" s="14" customFormat="1">
      <c r="B2" s="65" t="s">
        <v>4</v>
      </c>
      <c r="C2" s="65"/>
      <c r="D2" s="65"/>
      <c r="E2" s="65"/>
      <c r="F2" s="65"/>
      <c r="G2" s="65"/>
      <c r="H2" s="65"/>
      <c r="I2" s="65"/>
    </row>
    <row r="3" spans="1:18" s="6" customFormat="1" ht="18.95" customHeight="1">
      <c r="A3" s="55"/>
      <c r="B3" s="57" t="s">
        <v>6</v>
      </c>
      <c r="C3" s="57" t="s">
        <v>7</v>
      </c>
      <c r="D3" s="57" t="s">
        <v>8</v>
      </c>
      <c r="E3" s="6" t="s">
        <v>9</v>
      </c>
      <c r="F3" s="6" t="s">
        <v>145</v>
      </c>
      <c r="L3" s="57" t="s">
        <v>6</v>
      </c>
      <c r="M3" s="57" t="s">
        <v>7</v>
      </c>
      <c r="N3" s="57" t="s">
        <v>8</v>
      </c>
      <c r="O3" s="6" t="s">
        <v>9</v>
      </c>
      <c r="P3" s="57" t="s">
        <v>83</v>
      </c>
      <c r="Q3" s="57" t="s">
        <v>84</v>
      </c>
    </row>
    <row r="4" spans="1:18" s="6" customFormat="1" ht="17.100000000000001" customHeight="1">
      <c r="A4" s="55"/>
      <c r="B4" s="57"/>
      <c r="C4" s="57"/>
      <c r="D4" s="57"/>
      <c r="E4" s="6" t="s">
        <v>15</v>
      </c>
      <c r="F4" s="7" t="s">
        <v>146</v>
      </c>
      <c r="H4" s="7"/>
      <c r="I4" s="7"/>
      <c r="L4" s="57"/>
      <c r="M4" s="57"/>
      <c r="N4" s="57"/>
      <c r="O4" s="6" t="s">
        <v>15</v>
      </c>
      <c r="P4" s="57"/>
      <c r="Q4" s="57"/>
    </row>
    <row r="5" spans="1:18" s="10" customFormat="1" ht="19.5" thickBot="1">
      <c r="A5" s="56"/>
      <c r="B5" s="58"/>
      <c r="C5" s="58"/>
      <c r="D5" s="58"/>
      <c r="E5" s="10" t="s">
        <v>22</v>
      </c>
      <c r="F5" s="10" t="s">
        <v>148</v>
      </c>
      <c r="G5" s="10" t="s">
        <v>152</v>
      </c>
      <c r="H5" s="10" t="s">
        <v>153</v>
      </c>
      <c r="I5" s="10" t="s">
        <v>150</v>
      </c>
      <c r="L5" s="58"/>
      <c r="M5" s="58"/>
      <c r="N5" s="58"/>
      <c r="O5" s="10" t="s">
        <v>22</v>
      </c>
      <c r="P5" s="13" t="s">
        <v>86</v>
      </c>
      <c r="Q5" s="16" t="s">
        <v>90</v>
      </c>
      <c r="R5" s="16" t="s">
        <v>91</v>
      </c>
    </row>
    <row r="6" spans="1:18">
      <c r="B6" s="19"/>
      <c r="C6">
        <v>1977</v>
      </c>
      <c r="D6" t="s">
        <v>154</v>
      </c>
      <c r="E6">
        <v>24.55</v>
      </c>
      <c r="F6">
        <f>I6*4.184/1000</f>
        <v>0.3351384</v>
      </c>
      <c r="I6">
        <v>80.099999999999994</v>
      </c>
    </row>
    <row r="7" spans="1:18">
      <c r="B7" s="19"/>
    </row>
    <row r="8" spans="1:18">
      <c r="B8" s="19"/>
    </row>
    <row r="9" spans="1:18">
      <c r="B9" s="19"/>
    </row>
    <row r="10" spans="1:18">
      <c r="B10" s="19"/>
    </row>
    <row r="11" spans="1:18">
      <c r="B11" s="19"/>
    </row>
    <row r="12" spans="1:18">
      <c r="B12" s="19"/>
    </row>
    <row r="13" spans="1:18">
      <c r="B13" s="19"/>
    </row>
    <row r="14" spans="1:18">
      <c r="B14" s="19"/>
    </row>
    <row r="15" spans="1:18">
      <c r="B15" s="19"/>
    </row>
    <row r="16" spans="1:18">
      <c r="B16" s="19"/>
    </row>
    <row r="17" spans="2:2">
      <c r="B17" s="19"/>
    </row>
    <row r="18" spans="2:2">
      <c r="B18" s="19"/>
    </row>
  </sheetData>
  <mergeCells count="11">
    <mergeCell ref="L3:L5"/>
    <mergeCell ref="M3:M5"/>
    <mergeCell ref="N3:N5"/>
    <mergeCell ref="P3:P4"/>
    <mergeCell ref="Q3:Q4"/>
    <mergeCell ref="A1:I1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Heat Capacity</vt:lpstr>
      <vt:lpstr>Sublimation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2025-09-20T05:37:30Z</dcterms:modified>
  <cp:category/>
  <cp:contentStatus/>
</cp:coreProperties>
</file>