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0" documentId="8_{035F51D7-789F-4644-9D14-8806724964AD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Inputs" sheetId="1" r:id="rId1"/>
    <sheet name="Parameters" sheetId="2" r:id="rId2"/>
    <sheet name="Outputs" sheetId="3" r:id="rId3"/>
    <sheet name="Sheet1" sheetId="4" r:id="rId4"/>
  </sheets>
  <definedNames>
    <definedName name="p_in">Inputs!$B$3</definedName>
    <definedName name="ParametersRange">Parameters!$B$2:$B$32</definedName>
    <definedName name="T_in">Inputs!$B$2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2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<sst xmlns="http://schemas.openxmlformats.org/spreadsheetml/2006/main" count="57" uniqueCount="55">
  <si>
    <t>Field</t>
  </si>
  <si>
    <t>Value</t>
  </si>
  <si>
    <t>INSTRUCTIONS</t>
  </si>
  <si>
    <t>Temperature T (K)</t>
  </si>
  <si>
    <t>1) Import thermo_udfs.bas into this workbook's VBA (Alt+F11 → File → Import File...)</t>
  </si>
  <si>
    <t>Pressure p (MPa)</t>
  </si>
  <si>
    <t>2) Save as macro-enabled workbook (.xlsm).</t>
  </si>
  <si>
    <t>3) Ensure 'Parameters' values are set.</t>
  </si>
  <si>
    <t>4) Outputs sheet will then populate via UDF.</t>
  </si>
  <si>
    <t>Parameter</t>
  </si>
  <si>
    <t>v00 [cm^3/mol] (index 0)</t>
  </si>
  <si>
    <t>a1 (index 1)</t>
  </si>
  <si>
    <t>a2 (index 2)</t>
  </si>
  <si>
    <t>a3 (index 3)</t>
  </si>
  <si>
    <t>unused (index 4)</t>
  </si>
  <si>
    <t>unused (index 5)</t>
  </si>
  <si>
    <t>unused (index 6)</t>
  </si>
  <si>
    <t>unused (index 7)</t>
  </si>
  <si>
    <t>unused (index 8)</t>
  </si>
  <si>
    <t>Th[0] (index 9)</t>
  </si>
  <si>
    <t>Th[1] (index 10)</t>
  </si>
  <si>
    <t>Th[2] (index 11)</t>
  </si>
  <si>
    <t>Th[3] (index 12)</t>
  </si>
  <si>
    <t>Th[4] (index 13)</t>
  </si>
  <si>
    <t>Th[5] (index 14)</t>
  </si>
  <si>
    <t>g[0] (index 15)</t>
  </si>
  <si>
    <t>g[1] (index 16)</t>
  </si>
  <si>
    <t>g[2] (index 17)</t>
  </si>
  <si>
    <t>g[3] (index 18)</t>
  </si>
  <si>
    <t>g[4] (index 19)</t>
  </si>
  <si>
    <t>g[5] (index 20)</t>
  </si>
  <si>
    <t>q[0] (index 21)</t>
  </si>
  <si>
    <t>q[1] (index 22)</t>
  </si>
  <si>
    <t>q[2] (index 23)</t>
  </si>
  <si>
    <t>q[3] (index 24)</t>
  </si>
  <si>
    <t>q[4] (index 25)</t>
  </si>
  <si>
    <t>q[5] (index 26)</t>
  </si>
  <si>
    <t>aa (index 27)</t>
  </si>
  <si>
    <t>bb (index 28)</t>
  </si>
  <si>
    <t>cc (index 29)</t>
  </si>
  <si>
    <t>s (index 30)</t>
  </si>
  <si>
    <t>Property</t>
  </si>
  <si>
    <t>v [cm^3/mol]</t>
  </si>
  <si>
    <t>KappaT [1/MPa]</t>
  </si>
  <si>
    <t>KappaS [1/MPa]</t>
  </si>
  <si>
    <t>Alpha [1/K]</t>
  </si>
  <si>
    <t>cp [J/mol/K]</t>
  </si>
  <si>
    <t>cv [J/mol/K]</t>
  </si>
  <si>
    <t>Gruneisen [-]</t>
  </si>
  <si>
    <t>U [J/mol]</t>
  </si>
  <si>
    <t>S [J/mol/K]</t>
  </si>
  <si>
    <t>A [J/mol]</t>
  </si>
  <si>
    <t>H [J/mol]</t>
  </si>
  <si>
    <t>G [J/mol]</t>
  </si>
  <si>
    <t>Full vector (use dynamic array Excel: select B15:M15 and enter formula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</si>
</sst>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zoomScale="295" zoomScaleNormal="295" workbookViewId="0">
      <selection activeCell="B3" sqref="B3"/>
    </sheetView>
  </sheetViews>
  <sheetFormatPr defaultRowHeight="15" x14ac:dyDescent="0.25"/>
  <cols>
    <col min="1" max="1" width="17.28515625" bestFit="1" customWidth="1"/>
  </cols>
  <sheetData>
    <row r="1" spans="1:4" x14ac:dyDescent="0.25">
      <c r="A1" s="1" t="s">
        <v>0</v>
      </c>
      <c r="B1" s="1" t="s">
        <v>1</v>
      </c>
      <c r="D1" t="s">
        <v>2</v>
      </c>
    </row>
    <row r="2" spans="1:4" x14ac:dyDescent="0.25">
      <c r="A2" t="s">
        <v>3</v>
      </c>
      <c r="B2">
        <v>10</v>
      </c>
      <c r="D2" t="s">
        <v>4</v>
      </c>
    </row>
    <row r="3" spans="1:4" x14ac:dyDescent="0.25">
      <c r="A3" t="s">
        <v>5</v>
      </c>
      <c r="B3">
        <v>0.1</v>
      </c>
      <c r="D3" t="s">
        <v>6</v>
      </c>
    </row>
    <row r="4" spans="1:4" x14ac:dyDescent="0.25">
      <c r="D4" t="s">
        <v>7</v>
      </c>
    </row>
    <row r="5" spans="1:4" x14ac:dyDescent="0.25">
      <c r="D5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2"/>
  <sheetViews>
    <sheetView topLeftCell="A19" zoomScale="190" zoomScaleNormal="190" workbookViewId="0">
      <selection activeCell="C32" sqref="C32"/>
    </sheetView>
  </sheetViews>
  <sheetFormatPr defaultRowHeight="15" x14ac:dyDescent="0.25"/>
  <cols>
    <col min="1" max="1" width="23.42578125" bestFit="1" customWidth="1"/>
  </cols>
  <sheetData>
    <row r="1" spans="1:2" x14ac:dyDescent="0.25">
      <c r="A1" s="1" t="s">
        <v>9</v>
      </c>
      <c r="B1" s="1" t="s">
        <v>1</v>
      </c>
    </row>
    <row r="2" spans="1:2" x14ac:dyDescent="0.25">
      <c r="A2" t="s">
        <v>10</v>
      </c>
      <c r="B2">
        <v>13.38</v>
      </c>
    </row>
    <row r="3" spans="1:2" x14ac:dyDescent="0.25">
      <c r="A3" t="s">
        <v>11</v>
      </c>
      <c r="B3">
        <v>997.79</v>
      </c>
    </row>
    <row r="4" spans="1:2" x14ac:dyDescent="0.25">
      <c r="A4" t="s">
        <v>12</v>
      </c>
      <c r="B4">
        <v>469.13</v>
      </c>
    </row>
    <row r="5" spans="1:2" x14ac:dyDescent="0.25">
      <c r="A5" t="s">
        <v>13</v>
      </c>
      <c r="B5">
        <v>114.76</v>
      </c>
    </row>
    <row r="6" spans="1:2" x14ac:dyDescent="0.25">
      <c r="A6" t="s">
        <v>14</v>
      </c>
      <c r="B6">
        <v>0</v>
      </c>
    </row>
    <row r="7" spans="1:2" x14ac:dyDescent="0.25">
      <c r="A7" t="s">
        <v>15</v>
      </c>
      <c r="B7">
        <v>0</v>
      </c>
    </row>
    <row r="8" spans="1:2" x14ac:dyDescent="0.25">
      <c r="A8" t="s">
        <v>16</v>
      </c>
      <c r="B8">
        <v>0</v>
      </c>
    </row>
    <row r="9" spans="1:2" x14ac:dyDescent="0.25">
      <c r="A9" t="s">
        <v>17</v>
      </c>
      <c r="B9">
        <v>0</v>
      </c>
    </row>
    <row r="10" spans="1:2" x14ac:dyDescent="0.25">
      <c r="A10" t="s">
        <v>18</v>
      </c>
      <c r="B10">
        <v>0</v>
      </c>
    </row>
    <row r="11" spans="1:2" x14ac:dyDescent="0.25">
      <c r="A11" t="s">
        <v>19</v>
      </c>
      <c r="B11">
        <v>61.27</v>
      </c>
    </row>
    <row r="12" spans="1:2" x14ac:dyDescent="0.25">
      <c r="A12" t="s">
        <v>20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22</v>
      </c>
      <c r="B14">
        <v>0</v>
      </c>
    </row>
    <row r="15" spans="1:2" x14ac:dyDescent="0.25">
      <c r="A15" t="s">
        <v>23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25</v>
      </c>
      <c r="B17">
        <v>2.69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>
        <v>0</v>
      </c>
    </row>
    <row r="20" spans="1:2" x14ac:dyDescent="0.25">
      <c r="A20" t="s">
        <v>28</v>
      </c>
      <c r="B20">
        <v>0</v>
      </c>
    </row>
    <row r="21" spans="1:2" x14ac:dyDescent="0.25">
      <c r="A21" t="s">
        <v>29</v>
      </c>
      <c r="B21">
        <v>0</v>
      </c>
    </row>
    <row r="22" spans="1:2" x14ac:dyDescent="0.25">
      <c r="A22" t="s">
        <v>30</v>
      </c>
      <c r="B22">
        <v>0</v>
      </c>
    </row>
    <row r="23" spans="1:2" x14ac:dyDescent="0.25">
      <c r="A23" t="s">
        <v>31</v>
      </c>
      <c r="B23">
        <v>0.2</v>
      </c>
    </row>
    <row r="24" spans="1:2" x14ac:dyDescent="0.25">
      <c r="A24" t="s">
        <v>32</v>
      </c>
      <c r="B24">
        <v>0</v>
      </c>
    </row>
    <row r="25" spans="1:2" x14ac:dyDescent="0.25">
      <c r="A25" t="s">
        <v>33</v>
      </c>
      <c r="B25">
        <v>0</v>
      </c>
    </row>
    <row r="26" spans="1:2" x14ac:dyDescent="0.25">
      <c r="A26" t="s">
        <v>34</v>
      </c>
      <c r="B26">
        <v>0</v>
      </c>
    </row>
    <row r="27" spans="1:2" x14ac:dyDescent="0.25">
      <c r="A27" t="s">
        <v>35</v>
      </c>
      <c r="B27">
        <v>0</v>
      </c>
    </row>
    <row r="28" spans="1:2" x14ac:dyDescent="0.25">
      <c r="A28" t="s">
        <v>36</v>
      </c>
      <c r="B28">
        <v>0</v>
      </c>
    </row>
    <row r="29" spans="1:2" x14ac:dyDescent="0.25">
      <c r="A29" t="s">
        <v>37</v>
      </c>
      <c r="B29">
        <v>0</v>
      </c>
    </row>
    <row r="30" spans="1:2" x14ac:dyDescent="0.25">
      <c r="A30" t="s">
        <v>38</v>
      </c>
      <c r="B30">
        <v>0</v>
      </c>
    </row>
    <row r="31" spans="1:2" x14ac:dyDescent="0.25">
      <c r="A31" t="s">
        <v>39</v>
      </c>
      <c r="B31">
        <v>0</v>
      </c>
    </row>
    <row r="32" spans="1:2" x14ac:dyDescent="0.25">
      <c r="A32" t="s">
        <v>40</v>
      </c>
      <c r="B32">
        <v>69.25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6"/>
  <sheetViews>
    <sheetView zoomScale="145" zoomScaleNormal="145" workbookViewId="0">
      <selection activeCell="E13" sqref="E13"/>
    </sheetView>
  </sheetViews>
  <sheetFormatPr defaultRowHeight="15" x14ac:dyDescent="0.25"/>
  <cols>
    <col min="1" max="1" width="71.7109375" bestFit="1" customWidth="1"/>
  </cols>
  <sheetData>
    <row r="1" spans="1:2" x14ac:dyDescent="0.25">
      <c r="A1" s="1" t="s">
        <v>41</v>
      </c>
      <c r="B1" s="1" t="s">
        <v>1</v>
      </c>
    </row>
    <row r="2" spans="1:2" x14ac:dyDescent="0.25">
      <c r="A2" t="s">
        <v>42</v>
      </c>
      <c r="B2">
        <f>INDEX(ComputeThermoProps(T_in,p_in,ParametersRange),1,1)</f>
        <v>13.429668013573778</v>
      </c>
    </row>
    <row r="3" spans="1:2" x14ac:dyDescent="0.25">
      <c r="A3" t="s">
        <v>43</v>
      </c>
      <c r="B3">
        <f>INDEX(ComputeThermoProps(T_in,p_in,ParametersRange),1,2)</f>
        <v>1.0360772908632155E-3</v>
      </c>
    </row>
    <row r="4" spans="1:2" x14ac:dyDescent="0.25">
      <c r="A4" t="s">
        <v>44</v>
      </c>
      <c r="B4">
        <f>INDEX(ComputeThermoProps(T_in,p_in,ParametersRange),1,3)</f>
        <v>9.9984696784036252E-4</v>
      </c>
    </row>
    <row r="5" spans="1:2" x14ac:dyDescent="0.25">
      <c r="A5" t="s">
        <v>45</v>
      </c>
      <c r="B5">
        <f>INDEX(ComputeThermoProps(T_in,p_in,ParametersRange),1,4)</f>
        <v>1.3460604362834729E-3</v>
      </c>
    </row>
    <row r="6" spans="1:2" x14ac:dyDescent="0.25">
      <c r="A6" t="s">
        <v>46</v>
      </c>
      <c r="B6">
        <f>INDEX(ComputeThermoProps(T_in,p_in,ParametersRange),1,5)</f>
        <v>6.716177877125781</v>
      </c>
    </row>
    <row r="7" spans="1:2" x14ac:dyDescent="0.25">
      <c r="A7" t="s">
        <v>47</v>
      </c>
      <c r="B7">
        <f>INDEX(ComputeThermoProps(T_in,p_in,ParametersRange),1,6)</f>
        <v>6.4813215627242995</v>
      </c>
    </row>
    <row r="8" spans="1:2" x14ac:dyDescent="0.25">
      <c r="A8" t="s">
        <v>48</v>
      </c>
      <c r="B8">
        <f>INDEX(ComputeThermoProps(T_in,p_in,ParametersRange),1,7)</f>
        <v>2.691994155632444</v>
      </c>
    </row>
    <row r="9" spans="1:2" x14ac:dyDescent="0.25">
      <c r="A9" t="s">
        <v>49</v>
      </c>
      <c r="B9">
        <f>INDEX(ComputeThermoProps(T_in,p_in,ParametersRange),1,8)</f>
        <v>18.933836128368426</v>
      </c>
    </row>
    <row r="10" spans="1:2" x14ac:dyDescent="0.25">
      <c r="A10" t="s">
        <v>50</v>
      </c>
      <c r="B10">
        <f>INDEX(ComputeThermoProps(T_in,p_in,ParametersRange),1,9)</f>
        <v>2.5702414647711924</v>
      </c>
    </row>
    <row r="11" spans="1:2" x14ac:dyDescent="0.25">
      <c r="A11" t="s">
        <v>51</v>
      </c>
      <c r="B11">
        <f>INDEX(ComputeThermoProps(T_in,p_in,ParametersRange),1,10)</f>
        <v>-6.7685785193434977</v>
      </c>
    </row>
    <row r="12" spans="1:2" x14ac:dyDescent="0.25">
      <c r="A12" t="s">
        <v>52</v>
      </c>
      <c r="B12">
        <f>INDEX(ComputeThermoProps(T_in,p_in,ParametersRange),1,11)</f>
        <v>20.276802929725804</v>
      </c>
    </row>
    <row r="13" spans="1:2" x14ac:dyDescent="0.25">
      <c r="A13" t="s">
        <v>53</v>
      </c>
      <c r="B13">
        <f>INDEX(ComputeThermoProps(T_in,p_in,ParametersRange),1,12)</f>
        <v>-5.4256117179861203</v>
      </c>
    </row>
    <row r="15" spans="1:2" x14ac:dyDescent="0.25">
      <c r="A15" t="s">
        <v>54</v>
      </c>
    </row>
    <row r="16" spans="1:2" x14ac:dyDescent="0.25">
      <c r="B16">
        <f>ComputeThermoProps(T_in,p_in,ParametersRange)</f>
        <v>13.429668013573778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6050-6CB6-442C-AFD7-F6542488DA3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Inputs</vt:lpstr>
      <vt:lpstr>Parameters</vt:lpstr>
      <vt:lpstr>Outputs</vt:lpstr>
      <vt:lpstr>Sheet1</vt:lpstr>
      <vt:lpstr>p_in</vt:lpstr>
      <vt:lpstr>ParametersRange</vt:lpstr>
      <vt:lpstr>T_in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Iash Bashir (23059859)</cp:lastModifiedBy>
  <dcterms:created xsi:type="dcterms:W3CDTF">2025-09-21T02:19:55Z</dcterms:created>
  <dcterms:modified xsi:type="dcterms:W3CDTF">2025-09-21T02:29:11Z</dcterms:modified>
</cp:coreProperties>
</file>