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28" documentId="13_ncr:1_{B44DC191-5C1A-164A-8ECA-80A761F944C1}" xr6:coauthVersionLast="47" xr6:coauthVersionMax="47" xr10:uidLastSave="{DA353C3D-4175-47C3-B356-E507D7312AA2}"/>
  <bookViews>
    <workbookView xWindow="-28920" yWindow="-120" windowWidth="29040" windowHeight="15720" firstSheet="2" activeTab="2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Heat Capacity" sheetId="8" r:id="rId4"/>
    <sheet name="Sublimation" sheetId="9" r:id="rId5"/>
    <sheet name="Melting" sheetId="10" r:id="rId6"/>
    <sheet name="Heat of Sublimation" sheetId="12" r:id="rId7"/>
    <sheet name="Heat of Fusion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I11" i="6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468" i="9"/>
  <c r="F467" i="9"/>
  <c r="F466" i="9"/>
  <c r="F465" i="9"/>
  <c r="F464" i="9"/>
  <c r="F463" i="9"/>
  <c r="F462" i="9"/>
  <c r="F461" i="9"/>
  <c r="E461" i="9"/>
  <c r="F460" i="9"/>
  <c r="E460" i="9"/>
  <c r="F459" i="9"/>
  <c r="E459" i="9"/>
  <c r="F458" i="9"/>
  <c r="E458" i="9"/>
  <c r="F457" i="9"/>
  <c r="E457" i="9"/>
  <c r="F456" i="9"/>
  <c r="E456" i="9"/>
  <c r="F455" i="9"/>
  <c r="E455" i="9"/>
  <c r="F454" i="9"/>
  <c r="E454" i="9"/>
  <c r="F453" i="9"/>
  <c r="E453" i="9"/>
  <c r="F452" i="9"/>
  <c r="E452" i="9"/>
  <c r="F451" i="9"/>
  <c r="E451" i="9"/>
  <c r="F450" i="9"/>
  <c r="E450" i="9"/>
  <c r="F449" i="9"/>
  <c r="E449" i="9"/>
  <c r="F448" i="9"/>
  <c r="E448" i="9"/>
  <c r="F447" i="9"/>
  <c r="E447" i="9"/>
  <c r="G446" i="9"/>
  <c r="F446" i="9" s="1"/>
  <c r="G445" i="9"/>
  <c r="F445" i="9" s="1"/>
  <c r="G444" i="9"/>
  <c r="F444" i="9" s="1"/>
  <c r="G443" i="9"/>
  <c r="F443" i="9" s="1"/>
  <c r="G442" i="9"/>
  <c r="F442" i="9" s="1"/>
  <c r="G441" i="9"/>
  <c r="F441" i="9" s="1"/>
  <c r="G440" i="9"/>
  <c r="F440" i="9" s="1"/>
  <c r="G439" i="9"/>
  <c r="F439" i="9" s="1"/>
  <c r="G438" i="9"/>
  <c r="F438" i="9" s="1"/>
  <c r="F437" i="9"/>
  <c r="F436" i="9"/>
  <c r="I435" i="9"/>
  <c r="F435" i="9" s="1"/>
  <c r="I434" i="9"/>
  <c r="F434" i="9" s="1"/>
  <c r="I433" i="9"/>
  <c r="F433" i="9" s="1"/>
  <c r="I432" i="9"/>
  <c r="F432" i="9" s="1"/>
  <c r="I431" i="9"/>
  <c r="F431" i="9" s="1"/>
  <c r="I430" i="9"/>
  <c r="F430" i="9" s="1"/>
  <c r="I429" i="9"/>
  <c r="F429" i="9" s="1"/>
  <c r="I428" i="9"/>
  <c r="F428" i="9" s="1"/>
  <c r="I427" i="9"/>
  <c r="F427" i="9" s="1"/>
  <c r="I426" i="9"/>
  <c r="F426" i="9" s="1"/>
  <c r="I425" i="9"/>
  <c r="F425" i="9" s="1"/>
  <c r="I424" i="9"/>
  <c r="F424" i="9" s="1"/>
  <c r="I423" i="9"/>
  <c r="F423" i="9" s="1"/>
  <c r="I422" i="9"/>
  <c r="F422" i="9" s="1"/>
  <c r="I421" i="9"/>
  <c r="F421" i="9" s="1"/>
  <c r="I420" i="9"/>
  <c r="F420" i="9" s="1"/>
  <c r="I419" i="9"/>
  <c r="F419" i="9" s="1"/>
  <c r="I418" i="9"/>
  <c r="F418" i="9" s="1"/>
  <c r="I417" i="9"/>
  <c r="F417" i="9" s="1"/>
  <c r="I416" i="9"/>
  <c r="F416" i="9" s="1"/>
  <c r="I415" i="9"/>
  <c r="F415" i="9" s="1"/>
  <c r="I414" i="9"/>
  <c r="F414" i="9" s="1"/>
  <c r="I413" i="9"/>
  <c r="F413" i="9" s="1"/>
  <c r="I412" i="9"/>
  <c r="F412" i="9" s="1"/>
  <c r="I411" i="9"/>
  <c r="F411" i="9" s="1"/>
  <c r="I410" i="9"/>
  <c r="F410" i="9" s="1"/>
  <c r="I409" i="9"/>
  <c r="F409" i="9" s="1"/>
  <c r="I408" i="9"/>
  <c r="F408" i="9" s="1"/>
  <c r="I407" i="9"/>
  <c r="F407" i="9" s="1"/>
  <c r="I406" i="9"/>
  <c r="F406" i="9" s="1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1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6" i="8"/>
  <c r="I7" i="6"/>
  <c r="I8" i="6"/>
  <c r="I9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6" i="6"/>
  <c r="AE136" i="1"/>
  <c r="AE135" i="1"/>
  <c r="AE134" i="1"/>
  <c r="AE133" i="1"/>
  <c r="AE132" i="1"/>
  <c r="AE131" i="1"/>
  <c r="AA131" i="1"/>
  <c r="R131" i="1" s="1"/>
  <c r="U131" i="1"/>
  <c r="AE130" i="1"/>
  <c r="AA130" i="1"/>
  <c r="R130" i="1" s="1"/>
  <c r="U130" i="1"/>
  <c r="AE129" i="1"/>
  <c r="AA129" i="1"/>
  <c r="R129" i="1" s="1"/>
  <c r="U129" i="1"/>
  <c r="AA128" i="1"/>
  <c r="R128" i="1" s="1"/>
  <c r="U128" i="1"/>
  <c r="AA127" i="1"/>
  <c r="R127" i="1" s="1"/>
  <c r="U127" i="1"/>
  <c r="AA126" i="1"/>
  <c r="R126" i="1" s="1"/>
  <c r="U126" i="1"/>
  <c r="AA125" i="1"/>
  <c r="R125" i="1" s="1"/>
  <c r="U125" i="1"/>
  <c r="AA124" i="1"/>
  <c r="R124" i="1" s="1"/>
  <c r="U124" i="1"/>
  <c r="AA123" i="1"/>
  <c r="R123" i="1" s="1"/>
  <c r="U123" i="1"/>
  <c r="U122" i="1"/>
  <c r="R122" i="1"/>
  <c r="U121" i="1"/>
  <c r="R121" i="1"/>
  <c r="U120" i="1"/>
  <c r="R120" i="1"/>
  <c r="U119" i="1"/>
  <c r="R119" i="1"/>
  <c r="U118" i="1"/>
  <c r="R118" i="1"/>
  <c r="U117" i="1"/>
  <c r="R117" i="1"/>
  <c r="U116" i="1"/>
  <c r="R116" i="1"/>
  <c r="U115" i="1"/>
  <c r="R115" i="1"/>
  <c r="U114" i="1"/>
  <c r="R114" i="1"/>
  <c r="U113" i="1"/>
  <c r="R113" i="1"/>
  <c r="U112" i="1"/>
  <c r="R112" i="1"/>
  <c r="U111" i="1"/>
  <c r="R111" i="1"/>
  <c r="U110" i="1"/>
  <c r="R110" i="1"/>
  <c r="U109" i="1"/>
  <c r="R109" i="1"/>
  <c r="U108" i="1"/>
  <c r="R108" i="1"/>
  <c r="U107" i="1"/>
  <c r="R107" i="1"/>
  <c r="U106" i="1"/>
  <c r="R106" i="1"/>
  <c r="U105" i="1"/>
  <c r="R105" i="1"/>
  <c r="U104" i="1"/>
  <c r="R104" i="1"/>
  <c r="U103" i="1"/>
  <c r="R103" i="1"/>
  <c r="U102" i="1"/>
  <c r="R102" i="1"/>
  <c r="AE101" i="1"/>
  <c r="U101" i="1"/>
  <c r="R101" i="1"/>
  <c r="AE100" i="1"/>
  <c r="R95" i="1" s="1"/>
  <c r="U100" i="1"/>
  <c r="R100" i="1"/>
  <c r="AE99" i="1"/>
  <c r="U99" i="1"/>
  <c r="R99" i="1"/>
  <c r="AE98" i="1"/>
  <c r="U98" i="1"/>
  <c r="R98" i="1"/>
  <c r="AE97" i="1"/>
  <c r="U97" i="1"/>
  <c r="R97" i="1"/>
  <c r="AE96" i="1"/>
  <c r="AA96" i="1"/>
  <c r="R96" i="1" s="1"/>
  <c r="U96" i="1"/>
  <c r="AE95" i="1"/>
  <c r="AA95" i="1"/>
  <c r="U95" i="1"/>
  <c r="AE94" i="1"/>
  <c r="AA94" i="1"/>
  <c r="R94" i="1" s="1"/>
  <c r="U94" i="1"/>
  <c r="AE93" i="1"/>
  <c r="AA93" i="1"/>
  <c r="R93" i="1" s="1"/>
  <c r="U93" i="1"/>
  <c r="AE92" i="1"/>
  <c r="AA92" i="1"/>
  <c r="U92" i="1"/>
  <c r="R92" i="1"/>
  <c r="AE91" i="1"/>
  <c r="AA91" i="1"/>
  <c r="R91" i="1" s="1"/>
  <c r="U91" i="1"/>
  <c r="AE90" i="1"/>
  <c r="AA90" i="1"/>
  <c r="U90" i="1"/>
  <c r="R90" i="1"/>
  <c r="AE89" i="1"/>
  <c r="AA89" i="1"/>
  <c r="R89" i="1" s="1"/>
  <c r="U89" i="1"/>
  <c r="AE88" i="1"/>
  <c r="AA88" i="1"/>
  <c r="R88" i="1" s="1"/>
  <c r="U88" i="1"/>
  <c r="AE87" i="1"/>
  <c r="AA87" i="1"/>
  <c r="U87" i="1"/>
  <c r="R87" i="1"/>
  <c r="AE86" i="1"/>
  <c r="AA86" i="1"/>
  <c r="R86" i="1" s="1"/>
  <c r="U86" i="1"/>
  <c r="AE85" i="1"/>
  <c r="AA85" i="1"/>
  <c r="U85" i="1"/>
  <c r="R85" i="1"/>
  <c r="AE84" i="1"/>
  <c r="AA84" i="1"/>
  <c r="R84" i="1" s="1"/>
  <c r="U84" i="1"/>
  <c r="AE83" i="1"/>
  <c r="AA83" i="1"/>
  <c r="R83" i="1" s="1"/>
  <c r="U83" i="1"/>
  <c r="AE82" i="1"/>
  <c r="AA82" i="1"/>
  <c r="U82" i="1"/>
  <c r="R82" i="1"/>
  <c r="AE81" i="1"/>
  <c r="AA81" i="1"/>
  <c r="R81" i="1" s="1"/>
  <c r="U81" i="1"/>
  <c r="AE80" i="1"/>
  <c r="AA80" i="1"/>
  <c r="U80" i="1"/>
  <c r="R80" i="1"/>
  <c r="J80" i="1"/>
  <c r="AE79" i="1"/>
  <c r="AA79" i="1"/>
  <c r="R79" i="1" s="1"/>
  <c r="U79" i="1"/>
  <c r="J79" i="1"/>
  <c r="F79" i="1" s="1"/>
  <c r="AE78" i="1"/>
  <c r="AA78" i="1"/>
  <c r="U78" i="1"/>
  <c r="R78" i="1"/>
  <c r="J78" i="1"/>
  <c r="AE77" i="1"/>
  <c r="AA77" i="1"/>
  <c r="R77" i="1" s="1"/>
  <c r="U77" i="1"/>
  <c r="J77" i="1"/>
  <c r="AE76" i="1"/>
  <c r="AA76" i="1"/>
  <c r="R76" i="1" s="1"/>
  <c r="U76" i="1"/>
  <c r="J76" i="1"/>
  <c r="AE75" i="1"/>
  <c r="AA75" i="1"/>
  <c r="R75" i="1" s="1"/>
  <c r="U75" i="1"/>
  <c r="J75" i="1"/>
  <c r="AE74" i="1"/>
  <c r="AA74" i="1"/>
  <c r="R74" i="1" s="1"/>
  <c r="U74" i="1"/>
  <c r="J74" i="1"/>
  <c r="F74" i="1" s="1"/>
  <c r="AE73" i="1"/>
  <c r="AA73" i="1"/>
  <c r="U73" i="1"/>
  <c r="R73" i="1"/>
  <c r="J73" i="1"/>
  <c r="F73" i="1" s="1"/>
  <c r="AE72" i="1"/>
  <c r="AA72" i="1"/>
  <c r="R72" i="1" s="1"/>
  <c r="U72" i="1"/>
  <c r="J72" i="1"/>
  <c r="AE71" i="1"/>
  <c r="AA71" i="1"/>
  <c r="U71" i="1"/>
  <c r="R71" i="1"/>
  <c r="J71" i="1"/>
  <c r="AE70" i="1"/>
  <c r="AA70" i="1"/>
  <c r="U70" i="1"/>
  <c r="R70" i="1"/>
  <c r="J70" i="1"/>
  <c r="AE69" i="1"/>
  <c r="R64" i="1" s="1"/>
  <c r="AA69" i="1"/>
  <c r="R69" i="1" s="1"/>
  <c r="U69" i="1"/>
  <c r="J69" i="1"/>
  <c r="AE68" i="1"/>
  <c r="AA68" i="1"/>
  <c r="U68" i="1"/>
  <c r="R68" i="1"/>
  <c r="J68" i="1"/>
  <c r="AE67" i="1"/>
  <c r="AA67" i="1"/>
  <c r="U67" i="1"/>
  <c r="R67" i="1"/>
  <c r="F67" i="1"/>
  <c r="AA66" i="1"/>
  <c r="U66" i="1"/>
  <c r="R66" i="1"/>
  <c r="F66" i="1"/>
  <c r="AA65" i="1"/>
  <c r="R65" i="1" s="1"/>
  <c r="U65" i="1"/>
  <c r="F65" i="1"/>
  <c r="AA64" i="1"/>
  <c r="U64" i="1"/>
  <c r="F64" i="1"/>
  <c r="AA63" i="1"/>
  <c r="U63" i="1"/>
  <c r="R63" i="1"/>
  <c r="F63" i="1"/>
  <c r="AA62" i="1"/>
  <c r="U62" i="1"/>
  <c r="R62" i="1"/>
  <c r="F62" i="1"/>
  <c r="AA61" i="1"/>
  <c r="U61" i="1"/>
  <c r="F61" i="1"/>
  <c r="AA60" i="1"/>
  <c r="R60" i="1" s="1"/>
  <c r="U60" i="1"/>
  <c r="AA59" i="1"/>
  <c r="U59" i="1"/>
  <c r="AA58" i="1"/>
  <c r="U58" i="1"/>
  <c r="AA57" i="1"/>
  <c r="R57" i="1" s="1"/>
  <c r="U57" i="1"/>
  <c r="AA56" i="1"/>
  <c r="U56" i="1"/>
  <c r="AA55" i="1"/>
  <c r="U55" i="1"/>
  <c r="AA54" i="1"/>
  <c r="R54" i="1" s="1"/>
  <c r="U54" i="1"/>
  <c r="AA53" i="1"/>
  <c r="R53" i="1" s="1"/>
  <c r="U53" i="1"/>
  <c r="AA52" i="1"/>
  <c r="U52" i="1"/>
  <c r="AA51" i="1"/>
  <c r="U51" i="1"/>
  <c r="AA50" i="1"/>
  <c r="R50" i="1" s="1"/>
  <c r="U50" i="1"/>
  <c r="AA49" i="1"/>
  <c r="R49" i="1" s="1"/>
  <c r="U49" i="1"/>
  <c r="AA48" i="1"/>
  <c r="U48" i="1"/>
  <c r="AA47" i="1"/>
  <c r="R47" i="1" s="1"/>
  <c r="U47" i="1"/>
  <c r="AA46" i="1"/>
  <c r="R46" i="1" s="1"/>
  <c r="U46" i="1"/>
  <c r="AA45" i="1"/>
  <c r="U45" i="1"/>
  <c r="AA44" i="1"/>
  <c r="U44" i="1"/>
  <c r="AA43" i="1"/>
  <c r="U43" i="1"/>
  <c r="AA42" i="1"/>
  <c r="U42" i="1"/>
  <c r="AA41" i="1"/>
  <c r="U41" i="1"/>
  <c r="R41" i="1"/>
  <c r="AA40" i="1"/>
  <c r="R40" i="1" s="1"/>
  <c r="U40" i="1"/>
  <c r="AA39" i="1"/>
  <c r="U39" i="1"/>
  <c r="AA38" i="1"/>
  <c r="U38" i="1"/>
  <c r="AA37" i="1"/>
  <c r="R37" i="1" s="1"/>
  <c r="U37" i="1"/>
  <c r="AA36" i="1"/>
  <c r="U36" i="1"/>
  <c r="AA35" i="1"/>
  <c r="U35" i="1"/>
  <c r="AA34" i="1"/>
  <c r="R34" i="1" s="1"/>
  <c r="U34" i="1"/>
  <c r="AA33" i="1"/>
  <c r="R33" i="1" s="1"/>
  <c r="U33" i="1"/>
  <c r="AA32" i="1"/>
  <c r="U32" i="1"/>
  <c r="AA31" i="1"/>
  <c r="U31" i="1"/>
  <c r="AA30" i="1"/>
  <c r="R30" i="1" s="1"/>
  <c r="U30" i="1"/>
  <c r="AA29" i="1"/>
  <c r="R29" i="1" s="1"/>
  <c r="U29" i="1"/>
  <c r="AA28" i="1"/>
  <c r="U28" i="1"/>
  <c r="J28" i="1"/>
  <c r="F28" i="1" s="1"/>
  <c r="AA27" i="1"/>
  <c r="R27" i="1" s="1"/>
  <c r="U27" i="1"/>
  <c r="F27" i="1"/>
  <c r="AA26" i="1"/>
  <c r="U26" i="1"/>
  <c r="F26" i="1"/>
  <c r="AA25" i="1"/>
  <c r="R25" i="1" s="1"/>
  <c r="U25" i="1"/>
  <c r="F25" i="1"/>
  <c r="AA24" i="1"/>
  <c r="R24" i="1" s="1"/>
  <c r="U24" i="1"/>
  <c r="F24" i="1"/>
  <c r="AA23" i="1"/>
  <c r="U23" i="1"/>
  <c r="R23" i="1"/>
  <c r="F23" i="1"/>
  <c r="AA22" i="1"/>
  <c r="R22" i="1" s="1"/>
  <c r="U22" i="1"/>
  <c r="F22" i="1"/>
  <c r="AA21" i="1"/>
  <c r="U21" i="1"/>
  <c r="F21" i="1"/>
  <c r="AA20" i="1"/>
  <c r="R20" i="1" s="1"/>
  <c r="U20" i="1"/>
  <c r="F20" i="1"/>
  <c r="AA19" i="1"/>
  <c r="R19" i="1" s="1"/>
  <c r="U19" i="1"/>
  <c r="F19" i="1"/>
  <c r="F18" i="1"/>
  <c r="F17" i="1"/>
  <c r="AA16" i="1"/>
  <c r="R16" i="1" s="1"/>
  <c r="F16" i="1"/>
  <c r="AA15" i="1"/>
  <c r="R15" i="1" s="1"/>
  <c r="F15" i="1"/>
  <c r="AA14" i="1"/>
  <c r="F14" i="1"/>
  <c r="U13" i="1"/>
  <c r="U12" i="1"/>
  <c r="J12" i="1"/>
  <c r="F12" i="1" s="1"/>
  <c r="U11" i="1"/>
  <c r="J11" i="1"/>
  <c r="F11" i="1" s="1"/>
  <c r="U10" i="1"/>
  <c r="J10" i="1"/>
  <c r="U9" i="1"/>
  <c r="J9" i="1"/>
  <c r="F9" i="1" s="1"/>
  <c r="U8" i="1"/>
  <c r="J8" i="1"/>
  <c r="F8" i="1" s="1"/>
  <c r="U7" i="1"/>
  <c r="J7" i="1"/>
  <c r="U6" i="1"/>
  <c r="J6" i="1"/>
  <c r="K2" i="1"/>
  <c r="R44" i="1" s="1"/>
  <c r="R61" i="1" l="1"/>
  <c r="F70" i="1"/>
  <c r="F80" i="1"/>
  <c r="F10" i="1"/>
  <c r="R28" i="1"/>
  <c r="R48" i="1"/>
  <c r="R35" i="1"/>
  <c r="R55" i="1"/>
  <c r="R42" i="1"/>
  <c r="F77" i="1"/>
  <c r="R36" i="1"/>
  <c r="R56" i="1"/>
  <c r="R43" i="1"/>
  <c r="F71" i="1"/>
  <c r="F78" i="1"/>
  <c r="R52" i="1"/>
  <c r="R39" i="1"/>
  <c r="R59" i="1"/>
  <c r="F69" i="1"/>
  <c r="F6" i="1"/>
  <c r="R38" i="1"/>
  <c r="R58" i="1"/>
  <c r="F75" i="1"/>
  <c r="R26" i="1"/>
  <c r="R14" i="1"/>
  <c r="F68" i="1"/>
  <c r="R31" i="1"/>
  <c r="R51" i="1"/>
  <c r="R21" i="1"/>
  <c r="R45" i="1"/>
  <c r="F7" i="1"/>
  <c r="R32" i="1"/>
  <c r="F72" i="1"/>
  <c r="F76" i="1"/>
</calcChain>
</file>

<file path=xl/sharedStrings.xml><?xml version="1.0" encoding="utf-8"?>
<sst xmlns="http://schemas.openxmlformats.org/spreadsheetml/2006/main" count="1373" uniqueCount="170">
  <si>
    <t>KRYPTON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</si>
  <si>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</si>
  <si>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</si>
  <si>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</si>
  <si>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</si>
  <si>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</si>
  <si>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</si>
  <si>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</si>
  <si>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</si>
  <si>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</si>
  <si>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</si>
  <si>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</si>
  <si>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</si>
  <si>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</si>
  <si>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</si>
  <si>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</si>
  <si>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</si>
  <si>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</si>
  <si>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</si>
  <si>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</si>
  <si>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</si>
  <si>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</si>
  <si>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2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</si>
  <si>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</si>
  <si>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</si>
  <si>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</si>
  <si>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10^26 mol/m^3</t>
  </si>
  <si>
    <t>Mpa</t>
  </si>
  <si>
    <t>katm</t>
  </si>
  <si>
    <t>atm</t>
  </si>
  <si>
    <t>Gpa</t>
  </si>
  <si>
    <t>Referenced in Cheesman (1957)</t>
  </si>
  <si>
    <t>Find</t>
  </si>
  <si>
    <t>Keeson</t>
  </si>
  <si>
    <t xml:space="preserve">https://pubs.acs.org/doi/10.1021/je60012a012 </t>
  </si>
  <si>
    <t>Lahr</t>
  </si>
  <si>
    <t>Natta</t>
  </si>
  <si>
    <t>Simon</t>
  </si>
  <si>
    <t>The Lattice Constants of the Inert Elements - IOPscience</t>
  </si>
  <si>
    <t>Cheesman</t>
  </si>
  <si>
    <t>Find pdf in folder</t>
  </si>
  <si>
    <t>https://doi.org/10.1515/zpch-1940-4602</t>
  </si>
  <si>
    <t>Clusius</t>
  </si>
  <si>
    <t>https://doi.org/10.1080/14786436008243301</t>
  </si>
  <si>
    <t>Figgins</t>
  </si>
  <si>
    <t>https://doi.org/10.1002/pssa.2210480238</t>
  </si>
  <si>
    <t>Macrander</t>
  </si>
  <si>
    <t xml:space="preserve">  </t>
  </si>
  <si>
    <t>High Pressure</t>
  </si>
  <si>
    <t>aFCC</t>
  </si>
  <si>
    <t>Vfcc</t>
  </si>
  <si>
    <t>pdf in folder</t>
  </si>
  <si>
    <t>https://doi.org/10.1088/0370-1328/78/6/347</t>
  </si>
  <si>
    <t>Beaumont</t>
  </si>
  <si>
    <t>Cicco</t>
  </si>
  <si>
    <t>aHCP</t>
  </si>
  <si>
    <t>cHCP</t>
  </si>
  <si>
    <t>VFhcp</t>
  </si>
  <si>
    <t>Vhcp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</si>
  <si>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</si>
  <si>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</si>
  <si>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DOI: https://doi.org/10.1103/PhysRev.172.944</t>
  </si>
  <si>
    <t>Losee</t>
  </si>
  <si>
    <t>Rosa</t>
  </si>
  <si>
    <t>https://doi.org/10.1103/PhysRevB.21.2549</t>
  </si>
  <si>
    <t>https://doi.org/10.1063/1.459785</t>
  </si>
  <si>
    <t>Peek</t>
  </si>
  <si>
    <t>In Rare Gas Solids</t>
  </si>
  <si>
    <t>https://doi.org/10.1002/pssa.2210060121</t>
  </si>
  <si>
    <t>Korpiun</t>
  </si>
  <si>
    <t xml:space="preserve">In Files </t>
  </si>
  <si>
    <t>Herrero</t>
  </si>
  <si>
    <t xml:space="preserve"> </t>
  </si>
  <si>
    <t>Jephcoat</t>
  </si>
  <si>
    <t>g/cm3</t>
  </si>
  <si>
    <t>Polian</t>
  </si>
  <si>
    <t>Errandonea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</si>
  <si>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</si>
  <si>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</si>
  <si>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</si>
  <si>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</si>
  <si>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</si>
  <si>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</si>
  <si>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Tilford</t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</si>
  <si>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</si>
  <si>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</si>
  <si>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</si>
  <si>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</si>
  <si>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</si>
  <si>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</si>
  <si>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</si>
  <si>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</si>
  <si>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</si>
  <si>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</si>
  <si>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</si>
  <si>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</si>
  <si>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</si>
  <si>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Anderson</t>
  </si>
  <si>
    <t>Landheer</t>
  </si>
  <si>
    <t>Skalyo</t>
  </si>
  <si>
    <t>Rand</t>
  </si>
  <si>
    <t>Petert</t>
  </si>
  <si>
    <t>Klein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</si>
  <si>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</si>
  <si>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</si>
  <si>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</si>
  <si>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</si>
  <si>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</si>
  <si>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</si>
  <si>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</si>
  <si>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mJ/mol/K</t>
  </si>
  <si>
    <t>Finegold</t>
  </si>
  <si>
    <t>Pa</t>
  </si>
  <si>
    <t>torr</t>
  </si>
  <si>
    <t>cmHg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</si>
  <si>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</si>
  <si>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</si>
  <si>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</si>
  <si>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</si>
  <si>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</si>
  <si>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</si>
  <si>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https://doi.org/10.1016/S0031-8914(35)90142-2</t>
  </si>
  <si>
    <t>Keesom</t>
  </si>
  <si>
    <t>https://doi.org/10.1021/j150562a034</t>
  </si>
  <si>
    <t>Fisher</t>
  </si>
  <si>
    <t>https://doi.org/10.1063/1.1677907</t>
  </si>
  <si>
    <t>Lee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</si>
  <si>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</si>
  <si>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</si>
  <si>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</si>
  <si>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</si>
  <si>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</si>
  <si>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t>https://doi.org/10.1051/jcp/1968651683</t>
  </si>
  <si>
    <t>Larher</t>
  </si>
  <si>
    <t>In pdf in files</t>
  </si>
  <si>
    <t>Need to get</t>
  </si>
  <si>
    <t>levenson</t>
  </si>
  <si>
    <t>TBA</t>
  </si>
  <si>
    <t>DOI 10.1088/0370-1328/73/3/315</t>
  </si>
  <si>
    <t>p / mmHg</t>
  </si>
  <si>
    <t>A</t>
  </si>
  <si>
    <t>B</t>
  </si>
  <si>
    <t>https://doi.org/10.1021/j150542a022</t>
  </si>
  <si>
    <t>Freeman</t>
  </si>
  <si>
    <t>How many points when give you range?</t>
  </si>
  <si>
    <t>https://doi.org/10.1063/1.1699916</t>
  </si>
  <si>
    <t>Liang</t>
  </si>
  <si>
    <t>Heastie</t>
  </si>
  <si>
    <t>graph conversion</t>
  </si>
  <si>
    <t>Leverson</t>
  </si>
  <si>
    <t>T / C</t>
  </si>
  <si>
    <t>Stull</t>
  </si>
  <si>
    <t>Allen</t>
  </si>
  <si>
    <t>kPa</t>
  </si>
  <si>
    <t>Lide</t>
  </si>
  <si>
    <t>bar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</si>
  <si>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</si>
  <si>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</si>
  <si>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</si>
  <si>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</si>
  <si>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</si>
  <si>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</si>
  <si>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</si>
  <si>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cal/mol</t>
  </si>
  <si>
    <t>Chen</t>
  </si>
  <si>
    <t>J/g</t>
  </si>
  <si>
    <t>kg cm/gm</t>
  </si>
  <si>
    <t>cal/gmol</t>
  </si>
  <si>
    <t>Ferreira</t>
  </si>
  <si>
    <t>Pollack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</si>
</sst>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E+00"/>
  </numFmts>
  <fonts count="27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vertAlign val="superscript"/>
      <sz val="12"/>
      <color theme="1"/>
      <name val="Aptos Narrow"/>
      <family val="2"/>
      <scheme val="minor"/>
    </font>
    <font>
      <sz val="11"/>
      <color rgb="FF333333"/>
      <name val="Segoe UI"/>
      <family val="2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8B0F6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0" xfId="0" applyFill="1"/>
    <xf numFmtId="0" fontId="17" fillId="0" borderId="0" xfId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17" fillId="0" borderId="0" xfId="1" applyAlignment="1"/>
    <xf numFmtId="0" fontId="18" fillId="4" borderId="0" xfId="0" applyFont="1" applyFill="1"/>
    <xf numFmtId="0" fontId="5" fillId="3" borderId="0" xfId="0" applyFont="1" applyFill="1" applyAlignment="1">
      <alignment vertical="center"/>
    </xf>
    <xf numFmtId="164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20" fillId="0" borderId="0" xfId="0" applyFont="1"/>
    <xf numFmtId="0" fontId="21" fillId="5" borderId="3" xfId="0" applyFont="1" applyFill="1" applyBorder="1" applyAlignment="1">
      <alignment horizontal="right"/>
    </xf>
    <xf numFmtId="0" fontId="21" fillId="6" borderId="3" xfId="0" applyFont="1" applyFill="1" applyBorder="1" applyAlignment="1">
      <alignment horizontal="right"/>
    </xf>
    <xf numFmtId="0" fontId="21" fillId="6" borderId="3" xfId="0" applyFont="1" applyFill="1" applyBorder="1"/>
    <xf numFmtId="0" fontId="21" fillId="5" borderId="3" xfId="0" applyFont="1" applyFill="1" applyBorder="1"/>
    <xf numFmtId="0" fontId="22" fillId="0" borderId="0" xfId="0" applyFont="1"/>
    <xf numFmtId="0" fontId="21" fillId="5" borderId="4" xfId="0" applyFont="1" applyFill="1" applyBorder="1" applyAlignment="1">
      <alignment horizontal="right"/>
    </xf>
    <xf numFmtId="0" fontId="21" fillId="6" borderId="4" xfId="0" applyFont="1" applyFill="1" applyBorder="1" applyAlignment="1">
      <alignment horizontal="right"/>
    </xf>
    <xf numFmtId="0" fontId="21" fillId="6" borderId="4" xfId="0" applyFont="1" applyFill="1" applyBorder="1"/>
    <xf numFmtId="0" fontId="21" fillId="5" borderId="4" xfId="0" applyFont="1" applyFill="1" applyBorder="1"/>
    <xf numFmtId="0" fontId="21" fillId="6" borderId="0" xfId="0" applyFont="1" applyFill="1"/>
    <xf numFmtId="0" fontId="21" fillId="5" borderId="0" xfId="0" applyFont="1" applyFill="1"/>
    <xf numFmtId="0" fontId="21" fillId="6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 wrapText="1"/>
    </xf>
    <xf numFmtId="0" fontId="21" fillId="5" borderId="0" xfId="0" applyFont="1" applyFill="1" applyAlignment="1">
      <alignment horizontal="right"/>
    </xf>
    <xf numFmtId="0" fontId="21" fillId="6" borderId="0" xfId="0" applyFont="1" applyFill="1" applyAlignment="1">
      <alignment horizontal="right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17" fillId="7" borderId="0" xfId="1" applyFill="1" applyAlignment="1">
      <alignment vertical="center"/>
    </xf>
    <xf numFmtId="0" fontId="0" fillId="8" borderId="0" xfId="0" applyFill="1"/>
    <xf numFmtId="4" fontId="21" fillId="6" borderId="3" xfId="0" applyNumberFormat="1" applyFont="1" applyFill="1" applyBorder="1" applyAlignment="1">
      <alignment horizontal="right"/>
    </xf>
    <xf numFmtId="4" fontId="21" fillId="5" borderId="3" xfId="0" applyNumberFormat="1" applyFont="1" applyFill="1" applyBorder="1" applyAlignment="1">
      <alignment horizontal="right"/>
    </xf>
    <xf numFmtId="0" fontId="0" fillId="9" borderId="0" xfId="0" applyFill="1"/>
    <xf numFmtId="0" fontId="18" fillId="0" borderId="0" xfId="0" applyFont="1" applyAlignment="1">
      <alignment horizontal="center" vertical="center"/>
    </xf>
    <xf numFmtId="0" fontId="17" fillId="0" borderId="0" xfId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2" xfId="1" applyBorder="1" applyAlignment="1">
      <alignment horizontal="left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2" fillId="9" borderId="0" xfId="0" applyFont="1" applyFill="1"/>
    <xf numFmtId="0" fontId="0" fillId="0" borderId="0" xfId="0" applyFill="1"/>
    <xf numFmtId="0" fontId="2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8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'Cell Volume '!$E$6:$E$81</c:f>
              <c:numCache>
                <c:formatCode>General</c:formatCode>
                <c:ptCount val="76"/>
                <c:pt idx="0">
                  <c:v>20</c:v>
                </c:pt>
                <c:pt idx="1">
                  <c:v>78</c:v>
                </c:pt>
                <c:pt idx="2">
                  <c:v>82</c:v>
                </c:pt>
                <c:pt idx="3">
                  <c:v>89</c:v>
                </c:pt>
                <c:pt idx="4">
                  <c:v>92</c:v>
                </c:pt>
                <c:pt idx="5">
                  <c:v>58</c:v>
                </c:pt>
                <c:pt idx="6">
                  <c:v>68</c:v>
                </c:pt>
                <c:pt idx="7">
                  <c:v>115.95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90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30</c:v>
                </c:pt>
                <c:pt idx="20">
                  <c:v>40</c:v>
                </c:pt>
                <c:pt idx="21">
                  <c:v>50</c:v>
                </c:pt>
                <c:pt idx="22">
                  <c:v>7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10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70</c:v>
                </c:pt>
                <c:pt idx="39">
                  <c:v>75</c:v>
                </c:pt>
                <c:pt idx="40">
                  <c:v>80</c:v>
                </c:pt>
                <c:pt idx="41">
                  <c:v>85</c:v>
                </c:pt>
                <c:pt idx="42">
                  <c:v>90</c:v>
                </c:pt>
                <c:pt idx="43">
                  <c:v>95</c:v>
                </c:pt>
                <c:pt idx="44">
                  <c:v>100</c:v>
                </c:pt>
                <c:pt idx="45">
                  <c:v>105</c:v>
                </c:pt>
                <c:pt idx="46">
                  <c:v>110</c:v>
                </c:pt>
                <c:pt idx="47">
                  <c:v>115</c:v>
                </c:pt>
                <c:pt idx="48">
                  <c:v>115.78</c:v>
                </c:pt>
                <c:pt idx="49">
                  <c:v>95</c:v>
                </c:pt>
                <c:pt idx="50">
                  <c:v>100</c:v>
                </c:pt>
                <c:pt idx="51">
                  <c:v>105</c:v>
                </c:pt>
                <c:pt idx="52">
                  <c:v>110</c:v>
                </c:pt>
                <c:pt idx="53">
                  <c:v>115</c:v>
                </c:pt>
                <c:pt idx="54">
                  <c:v>114.7</c:v>
                </c:pt>
                <c:pt idx="55">
                  <c:v>85</c:v>
                </c:pt>
                <c:pt idx="56">
                  <c:v>90</c:v>
                </c:pt>
                <c:pt idx="57">
                  <c:v>95</c:v>
                </c:pt>
                <c:pt idx="58">
                  <c:v>100</c:v>
                </c:pt>
                <c:pt idx="59">
                  <c:v>105</c:v>
                </c:pt>
                <c:pt idx="60">
                  <c:v>110</c:v>
                </c:pt>
                <c:pt idx="61">
                  <c:v>115</c:v>
                </c:pt>
                <c:pt idx="62">
                  <c:v>109.88</c:v>
                </c:pt>
                <c:pt idx="63">
                  <c:v>99.775000000000006</c:v>
                </c:pt>
                <c:pt idx="64">
                  <c:v>89.662999999999997</c:v>
                </c:pt>
                <c:pt idx="65">
                  <c:v>79.551000000000002</c:v>
                </c:pt>
                <c:pt idx="66">
                  <c:v>69.438000000000002</c:v>
                </c:pt>
                <c:pt idx="67">
                  <c:v>59.326000000000001</c:v>
                </c:pt>
                <c:pt idx="68">
                  <c:v>49.213000000000001</c:v>
                </c:pt>
                <c:pt idx="69">
                  <c:v>39.774999999999999</c:v>
                </c:pt>
                <c:pt idx="70">
                  <c:v>29.663</c:v>
                </c:pt>
                <c:pt idx="71">
                  <c:v>19.550999999999998</c:v>
                </c:pt>
                <c:pt idx="72">
                  <c:v>9.4380000000000006</c:v>
                </c:pt>
                <c:pt idx="73">
                  <c:v>4.7190000000000003</c:v>
                </c:pt>
                <c:pt idx="74">
                  <c:v>1.3480000000000001</c:v>
                </c:pt>
                <c:pt idx="75">
                  <c:v>4</c:v>
                </c:pt>
              </c:numCache>
            </c:numRef>
          </c:xVal>
          <c:yVal>
            <c:numRef>
              <c:f>'Cell Volume '!$F$6:$F$81</c:f>
              <c:numCache>
                <c:formatCode>General</c:formatCode>
                <c:ptCount val="76"/>
                <c:pt idx="0">
                  <c:v>26.298218821387195</c:v>
                </c:pt>
                <c:pt idx="1">
                  <c:v>29.07196762444249</c:v>
                </c:pt>
                <c:pt idx="2">
                  <c:v>27.588997395870205</c:v>
                </c:pt>
                <c:pt idx="3">
                  <c:v>27.734970625161669</c:v>
                </c:pt>
                <c:pt idx="4">
                  <c:v>27.734970625161669</c:v>
                </c:pt>
                <c:pt idx="5">
                  <c:v>28.02845995620731</c:v>
                </c:pt>
                <c:pt idx="6">
                  <c:v>28.383371194160311</c:v>
                </c:pt>
                <c:pt idx="7">
                  <c:v>29.65</c:v>
                </c:pt>
                <c:pt idx="8">
                  <c:v>27.224821312540612</c:v>
                </c:pt>
                <c:pt idx="9">
                  <c:v>27.565131578947369</c:v>
                </c:pt>
                <c:pt idx="10">
                  <c:v>28.044846050870149</c:v>
                </c:pt>
                <c:pt idx="11">
                  <c:v>28.6390977443609</c:v>
                </c:pt>
                <c:pt idx="12">
                  <c:v>28.965779467680612</c:v>
                </c:pt>
                <c:pt idx="13">
                  <c:v>27.092790171354672</c:v>
                </c:pt>
                <c:pt idx="14">
                  <c:v>27.092790171354672</c:v>
                </c:pt>
                <c:pt idx="15">
                  <c:v>27.101552393272961</c:v>
                </c:pt>
                <c:pt idx="16">
                  <c:v>27.136658031088082</c:v>
                </c:pt>
                <c:pt idx="17">
                  <c:v>27.19831223628692</c:v>
                </c:pt>
                <c:pt idx="18">
                  <c:v>27.269118125610152</c:v>
                </c:pt>
                <c:pt idx="19">
                  <c:v>27.358145608880182</c:v>
                </c:pt>
                <c:pt idx="20">
                  <c:v>27.556067083196318</c:v>
                </c:pt>
                <c:pt idx="21">
                  <c:v>27.793698175787728</c:v>
                </c:pt>
                <c:pt idx="22">
                  <c:v>27.08212572064819</c:v>
                </c:pt>
                <c:pt idx="23">
                  <c:v>27.097000000000001</c:v>
                </c:pt>
                <c:pt idx="24">
                  <c:v>27.099</c:v>
                </c:pt>
                <c:pt idx="25">
                  <c:v>27.103000000000002</c:v>
                </c:pt>
                <c:pt idx="26">
                  <c:v>27.111999999999998</c:v>
                </c:pt>
                <c:pt idx="27">
                  <c:v>27.145</c:v>
                </c:pt>
                <c:pt idx="28">
                  <c:v>27.202000000000002</c:v>
                </c:pt>
                <c:pt idx="29">
                  <c:v>27.273</c:v>
                </c:pt>
                <c:pt idx="30">
                  <c:v>27.356999999999999</c:v>
                </c:pt>
                <c:pt idx="31">
                  <c:v>27.452000000000002</c:v>
                </c:pt>
                <c:pt idx="32">
                  <c:v>27.552</c:v>
                </c:pt>
                <c:pt idx="33">
                  <c:v>27.658999999999999</c:v>
                </c:pt>
                <c:pt idx="34">
                  <c:v>27.771000000000001</c:v>
                </c:pt>
                <c:pt idx="35">
                  <c:v>27.888000000000002</c:v>
                </c:pt>
                <c:pt idx="36">
                  <c:v>28.012</c:v>
                </c:pt>
                <c:pt idx="37">
                  <c:v>28.141999999999999</c:v>
                </c:pt>
                <c:pt idx="38">
                  <c:v>28.279</c:v>
                </c:pt>
                <c:pt idx="39">
                  <c:v>28.420999999999999</c:v>
                </c:pt>
                <c:pt idx="40">
                  <c:v>28.571000000000002</c:v>
                </c:pt>
                <c:pt idx="41">
                  <c:v>28.727</c:v>
                </c:pt>
                <c:pt idx="42">
                  <c:v>28.893000000000001</c:v>
                </c:pt>
                <c:pt idx="43">
                  <c:v>29.067</c:v>
                </c:pt>
                <c:pt idx="44">
                  <c:v>29.245999999999999</c:v>
                </c:pt>
                <c:pt idx="45">
                  <c:v>29.440999999999999</c:v>
                </c:pt>
                <c:pt idx="46">
                  <c:v>29.654</c:v>
                </c:pt>
                <c:pt idx="47">
                  <c:v>29.884</c:v>
                </c:pt>
                <c:pt idx="48">
                  <c:v>29.922999999999998</c:v>
                </c:pt>
                <c:pt idx="49">
                  <c:v>29.062999999999999</c:v>
                </c:pt>
                <c:pt idx="50">
                  <c:v>29.244</c:v>
                </c:pt>
                <c:pt idx="51">
                  <c:v>29.439</c:v>
                </c:pt>
                <c:pt idx="52">
                  <c:v>29.651</c:v>
                </c:pt>
                <c:pt idx="53">
                  <c:v>29.881</c:v>
                </c:pt>
                <c:pt idx="54">
                  <c:v>29.7</c:v>
                </c:pt>
                <c:pt idx="55">
                  <c:v>28.727459718889271</c:v>
                </c:pt>
                <c:pt idx="56">
                  <c:v>28.895862068965517</c:v>
                </c:pt>
                <c:pt idx="57">
                  <c:v>29.076335877862594</c:v>
                </c:pt>
                <c:pt idx="58">
                  <c:v>29.259078212290504</c:v>
                </c:pt>
                <c:pt idx="59">
                  <c:v>29.464838255977497</c:v>
                </c:pt>
                <c:pt idx="60">
                  <c:v>29.705069124423961</c:v>
                </c:pt>
                <c:pt idx="61">
                  <c:v>29.959957096889525</c:v>
                </c:pt>
                <c:pt idx="62">
                  <c:v>29.756284349482854</c:v>
                </c:pt>
                <c:pt idx="63">
                  <c:v>29.344420954173533</c:v>
                </c:pt>
                <c:pt idx="64">
                  <c:v>28.981526034136749</c:v>
                </c:pt>
                <c:pt idx="65">
                  <c:v>28.666457860136831</c:v>
                </c:pt>
                <c:pt idx="66">
                  <c:v>28.368523746582962</c:v>
                </c:pt>
                <c:pt idx="67">
                  <c:v>28.087405173417157</c:v>
                </c:pt>
                <c:pt idx="68">
                  <c:v>27.808149929492533</c:v>
                </c:pt>
                <c:pt idx="69">
                  <c:v>27.588997395870205</c:v>
                </c:pt>
                <c:pt idx="70">
                  <c:v>27.370999306631575</c:v>
                </c:pt>
                <c:pt idx="71">
                  <c:v>27.197429986464631</c:v>
                </c:pt>
                <c:pt idx="72">
                  <c:v>27.12532655113036</c:v>
                </c:pt>
                <c:pt idx="73">
                  <c:v>27.096520897023467</c:v>
                </c:pt>
                <c:pt idx="74">
                  <c:v>27.096520897023467</c:v>
                </c:pt>
                <c:pt idx="75">
                  <c:v>27.094000000000001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C-4E0C-8FA0-F8E5DA86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86895"/>
        <c:axId val="2069489295"/>
      </c:scatterChart>
      <c:valAx>
        <c:axId val="206948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9295"/>
        <c:crosses val="autoZero"/>
        <c:crossBetween val="midCat"/>
      </c:valAx>
      <c:valAx>
        <c:axId val="206948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8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'Compressibility Bulk Modulus'!$O$6:$O$14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</c:numCache>
            </c:numRef>
          </c:xVal>
          <c:yVal>
            <c:numRef>
              <c:f>'Compressibility Bulk Modulus'!$P$6:$P$14</c:f>
              <c:numCache>
                <c:formatCode>General</c:formatCode>
                <c:ptCount val="9"/>
                <c:pt idx="0">
                  <c:v>3.88E-4</c:v>
                </c:pt>
                <c:pt idx="1">
                  <c:v>3.8900000000000002E-4</c:v>
                </c:pt>
                <c:pt idx="2">
                  <c:v>3.9100000000000002E-4</c:v>
                </c:pt>
                <c:pt idx="3">
                  <c:v>3.9500000000000001E-4</c:v>
                </c:pt>
                <c:pt idx="4">
                  <c:v>4.0000000000000002E-4</c:v>
                </c:pt>
                <c:pt idx="5">
                  <c:v>4.06E-4</c:v>
                </c:pt>
                <c:pt idx="6">
                  <c:v>4.0999999999999999E-4</c:v>
                </c:pt>
                <c:pt idx="7">
                  <c:v>4.3800000000000002E-4</c:v>
                </c:pt>
                <c:pt idx="8">
                  <c:v>4.5600000000000003E-4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A-4515-88C6-40D63E0F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69871"/>
        <c:axId val="282562671"/>
      </c:scatterChart>
      <c:valAx>
        <c:axId val="2825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2671"/>
        <c:crosses val="autoZero"/>
        <c:crossBetween val="midCat"/>
      </c:valAx>
      <c:valAx>
        <c:axId val="2825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6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496660</xdr:colOff>
      <xdr:row>46</xdr:row>
      <xdr:rowOff>111579</xdr:rowOff>
    </xdr:from>
    <xdr:to>
      <xdr:col>39</xdr:col>
      <xdr:colOff>292553</xdr:colOff>
      <xdr:row>59</xdr:row>
      <xdr:rowOff>201386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CF3A6-5DFF-07B2-7B9E-9DB2D8D1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744682</xdr:colOff>
      <xdr:row>7</xdr:row>
      <xdr:rowOff>91785</xdr:rowOff>
    </xdr:from>
    <xdr:to>
      <xdr:col>31</xdr:col>
      <xdr:colOff>484909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5E458-4A6F-8B36-BDB9-CE120590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1.2549" TargetMode="External"/><Relationship Id="rId3" Type="http://schemas.openxmlformats.org/officeDocument/2006/relationships/hyperlink" Target="https://doi.org/10.1515/zpch-1940-4602" TargetMode="External"/><Relationship Id="rId7" Type="http://schemas.openxmlformats.org/officeDocument/2006/relationships/hyperlink" Target="https://doi.org/10.1002/pssa.2210480238" TargetMode="External"/><Relationship Id="rId2" Type="http://schemas.openxmlformats.org/officeDocument/2006/relationships/hyperlink" Target="https://iopscience.iop.org/article/10.1088/0370-1301/70/7/407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103/PhysRev.172.944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doi.org/10.1088/0370-1328/78/6/347" TargetMode="External"/><Relationship Id="rId10" Type="http://schemas.openxmlformats.org/officeDocument/2006/relationships/hyperlink" Target="https://doi.org/10.1002/pssa.2210060121" TargetMode="External"/><Relationship Id="rId4" Type="http://schemas.openxmlformats.org/officeDocument/2006/relationships/hyperlink" Target="https://doi.org/10.1080/14786436008243301" TargetMode="External"/><Relationship Id="rId9" Type="http://schemas.openxmlformats.org/officeDocument/2006/relationships/hyperlink" Target="https://doi.org/10.1063/1.45978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j150542a022" TargetMode="External"/><Relationship Id="rId3" Type="http://schemas.openxmlformats.org/officeDocument/2006/relationships/hyperlink" Target="https://doi.org/10.1016/S0031-8914(35)90142-2" TargetMode="External"/><Relationship Id="rId7" Type="http://schemas.openxmlformats.org/officeDocument/2006/relationships/hyperlink" Target="https://doi.org/10.1051/jcp/1968651683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63/1.1677907" TargetMode="External"/><Relationship Id="rId5" Type="http://schemas.openxmlformats.org/officeDocument/2006/relationships/hyperlink" Target="https://doi.org/10.1088/0370-1328/78/6/347" TargetMode="External"/><Relationship Id="rId4" Type="http://schemas.openxmlformats.org/officeDocument/2006/relationships/hyperlink" Target="https://doi.org/10.1021/j150562a034" TargetMode="External"/><Relationship Id="rId9" Type="http://schemas.openxmlformats.org/officeDocument/2006/relationships/hyperlink" Target="https://doi.org/10.1063/1.1699916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136"/>
  <sheetViews>
    <sheetView zoomScale="85" zoomScaleNormal="85" workbookViewId="0">
      <pane ySplit="5" topLeftCell="A21" activePane="bottomLeft" state="frozenSplit"/>
      <selection pane="bottomLeft" activeCell="K22" sqref="K22"/>
    </sheetView>
  </sheetViews>
  <sheetFormatPr defaultColWidth="6.875" defaultRowHeight="15.75"/>
  <cols>
    <col min="1" max="1" width="27.625" bestFit="1" customWidth="1"/>
    <col min="2" max="2" width="10.125" bestFit="1" customWidth="1"/>
    <col min="3" max="3" width="5" bestFit="1" customWidth="1"/>
    <col min="4" max="4" width="7.125" bestFit="1" customWidth="1"/>
    <col min="5" max="5" width="12.75" bestFit="1" customWidth="1"/>
    <col min="6" max="6" width="12.25" bestFit="1" customWidth="1"/>
    <col min="7" max="7" width="6" bestFit="1" customWidth="1"/>
    <col min="8" max="8" width="6.5" bestFit="1" customWidth="1"/>
    <col min="9" max="9" width="7.5" bestFit="1" customWidth="1"/>
    <col min="10" max="10" width="8.5" bestFit="1" customWidth="1"/>
    <col min="11" max="11" width="12.25" bestFit="1" customWidth="1"/>
    <col min="12" max="12" width="7" bestFit="1" customWidth="1"/>
    <col min="13" max="13" width="7.5" bestFit="1" customWidth="1"/>
    <col min="14" max="14" width="10.125" bestFit="1" customWidth="1"/>
    <col min="15" max="15" width="5" bestFit="1" customWidth="1"/>
    <col min="16" max="16" width="7.125" bestFit="1" customWidth="1"/>
    <col min="17" max="17" width="12.75" bestFit="1" customWidth="1"/>
    <col min="18" max="18" width="12.25" bestFit="1" customWidth="1"/>
    <col min="19" max="19" width="7.5" bestFit="1" customWidth="1"/>
    <col min="20" max="20" width="13.875" bestFit="1" customWidth="1"/>
    <col min="21" max="21" width="4.625" bestFit="1" customWidth="1"/>
    <col min="22" max="22" width="5.5" bestFit="1" customWidth="1"/>
    <col min="23" max="24" width="4.5" bestFit="1" customWidth="1"/>
    <col min="26" max="26" width="7.5" bestFit="1" customWidth="1"/>
    <col min="27" max="27" width="8.5" bestFit="1" customWidth="1"/>
  </cols>
  <sheetData>
    <row r="1" spans="1:27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26" t="s">
        <v>1</v>
      </c>
      <c r="L1" s="21" t="s">
        <v>2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5"/>
      <c r="B2" s="66" t="s">
        <v>3</v>
      </c>
      <c r="C2" s="66"/>
      <c r="D2" s="66"/>
      <c r="E2" s="66"/>
      <c r="F2" s="66"/>
      <c r="G2" s="66"/>
      <c r="H2" s="66"/>
      <c r="I2" s="66"/>
      <c r="J2" s="66"/>
      <c r="K2" s="2">
        <f>6.02214076*10^23</f>
        <v>6.0221407599999999E+23</v>
      </c>
      <c r="L2" s="2">
        <v>83.798000000000002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62" t="s">
        <v>4</v>
      </c>
      <c r="B3" s="57" t="s">
        <v>5</v>
      </c>
      <c r="C3" s="57" t="s">
        <v>6</v>
      </c>
      <c r="D3" s="57" t="s">
        <v>7</v>
      </c>
      <c r="E3" s="6" t="s">
        <v>8</v>
      </c>
      <c r="F3" s="6" t="s">
        <v>9</v>
      </c>
      <c r="G3" s="57" t="s">
        <v>10</v>
      </c>
      <c r="H3" s="57"/>
      <c r="I3" s="57" t="s">
        <v>11</v>
      </c>
      <c r="J3" s="57"/>
      <c r="K3" s="3"/>
      <c r="L3" s="3"/>
      <c r="M3" s="62" t="s">
        <v>12</v>
      </c>
      <c r="N3" s="57" t="s">
        <v>5</v>
      </c>
      <c r="O3" s="57" t="s">
        <v>6</v>
      </c>
      <c r="P3" s="57" t="s">
        <v>7</v>
      </c>
      <c r="Q3" s="6" t="s">
        <v>8</v>
      </c>
      <c r="R3" s="6" t="s">
        <v>9</v>
      </c>
      <c r="S3" s="6" t="s">
        <v>10</v>
      </c>
      <c r="T3" s="6"/>
      <c r="U3" s="57" t="s">
        <v>13</v>
      </c>
      <c r="V3" s="57"/>
      <c r="W3" s="57"/>
      <c r="X3" s="57"/>
      <c r="Y3" s="8"/>
      <c r="Z3" s="57" t="s">
        <v>11</v>
      </c>
      <c r="AA3" s="57"/>
    </row>
    <row r="4" spans="1:27" ht="18">
      <c r="A4" s="62"/>
      <c r="B4" s="57"/>
      <c r="C4" s="57"/>
      <c r="D4" s="57"/>
      <c r="E4" s="6" t="s">
        <v>14</v>
      </c>
      <c r="F4" s="6" t="s">
        <v>15</v>
      </c>
      <c r="G4" s="58" t="s">
        <v>16</v>
      </c>
      <c r="H4" s="58"/>
      <c r="I4" s="7" t="s">
        <v>17</v>
      </c>
      <c r="J4" s="7" t="s">
        <v>18</v>
      </c>
      <c r="K4" s="3"/>
      <c r="L4" s="3"/>
      <c r="M4" s="62"/>
      <c r="N4" s="57"/>
      <c r="O4" s="57"/>
      <c r="P4" s="57"/>
      <c r="Q4" s="6" t="s">
        <v>14</v>
      </c>
      <c r="R4" s="6" t="s">
        <v>15</v>
      </c>
      <c r="S4" s="7" t="s">
        <v>16</v>
      </c>
      <c r="T4" s="7"/>
      <c r="U4" s="58" t="s">
        <v>19</v>
      </c>
      <c r="V4" s="58"/>
      <c r="W4" s="58"/>
      <c r="X4" s="58"/>
      <c r="Y4" s="27"/>
      <c r="Z4" s="7" t="s">
        <v>17</v>
      </c>
      <c r="AA4" s="7" t="s">
        <v>18</v>
      </c>
    </row>
    <row r="5" spans="1:27" ht="18.75" thickBot="1">
      <c r="A5" s="63"/>
      <c r="B5" s="64"/>
      <c r="C5" s="64"/>
      <c r="D5" s="64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3"/>
      <c r="N5" s="64"/>
      <c r="O5" s="64"/>
      <c r="P5" s="64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10" t="s">
        <v>29</v>
      </c>
      <c r="X5" s="10" t="s">
        <v>30</v>
      </c>
      <c r="Y5" s="10"/>
      <c r="Z5" s="10" t="s">
        <v>24</v>
      </c>
      <c r="AA5" s="10" t="s">
        <v>25</v>
      </c>
    </row>
    <row r="6" spans="1:27">
      <c r="A6" s="59" t="s">
        <v>31</v>
      </c>
      <c r="B6" s="28" t="s">
        <v>32</v>
      </c>
      <c r="C6" s="54">
        <v>1930</v>
      </c>
      <c r="D6" s="54" t="s">
        <v>33</v>
      </c>
      <c r="E6" s="54">
        <v>20</v>
      </c>
      <c r="F6" s="54">
        <f>(J6*10^-30)*$K$2*(1*10^6)/4</f>
        <v>26.298218821387195</v>
      </c>
      <c r="G6" s="54"/>
      <c r="H6" s="54"/>
      <c r="I6" s="54">
        <v>5.59</v>
      </c>
      <c r="J6" s="54">
        <f>I6^3</f>
        <v>174.67687899999999</v>
      </c>
      <c r="N6" s="61" t="s">
        <v>34</v>
      </c>
      <c r="O6" s="23">
        <v>1962</v>
      </c>
      <c r="P6" s="23" t="s">
        <v>35</v>
      </c>
      <c r="Q6">
        <v>116.1</v>
      </c>
      <c r="R6">
        <v>29.65</v>
      </c>
      <c r="U6">
        <f>V6*101.325</f>
        <v>0</v>
      </c>
      <c r="V6">
        <v>0</v>
      </c>
    </row>
    <row r="7" spans="1:27">
      <c r="A7" s="60"/>
      <c r="B7" s="28" t="s">
        <v>32</v>
      </c>
      <c r="C7" s="54">
        <v>1930</v>
      </c>
      <c r="D7" s="54" t="s">
        <v>36</v>
      </c>
      <c r="E7" s="54">
        <v>78</v>
      </c>
      <c r="F7" s="54">
        <f t="shared" ref="F7:F12" si="0">(J7*10^-30)*$K$2*(1*10^6)/4</f>
        <v>29.07196762444249</v>
      </c>
      <c r="G7" s="54"/>
      <c r="H7" s="54"/>
      <c r="I7" s="54">
        <v>5.78</v>
      </c>
      <c r="J7" s="54">
        <f t="shared" ref="J7:J12" si="1">I7^3</f>
        <v>193.10055200000002</v>
      </c>
      <c r="N7" s="56"/>
      <c r="O7" s="24">
        <v>1962</v>
      </c>
      <c r="P7" s="24" t="s">
        <v>35</v>
      </c>
      <c r="Q7">
        <v>169</v>
      </c>
      <c r="R7">
        <v>28.9</v>
      </c>
      <c r="U7">
        <f t="shared" ref="U7:U13" si="2">V7*101.325</f>
        <v>218.86200000000002</v>
      </c>
      <c r="V7">
        <v>2.16</v>
      </c>
    </row>
    <row r="8" spans="1:27">
      <c r="A8" s="60"/>
      <c r="B8" s="28" t="s">
        <v>32</v>
      </c>
      <c r="C8" s="54">
        <v>1932</v>
      </c>
      <c r="D8" s="54" t="s">
        <v>37</v>
      </c>
      <c r="E8" s="54">
        <v>82</v>
      </c>
      <c r="F8" s="54">
        <f t="shared" si="0"/>
        <v>27.588997395870205</v>
      </c>
      <c r="G8" s="54"/>
      <c r="H8" s="54"/>
      <c r="I8" s="54">
        <v>5.68</v>
      </c>
      <c r="J8" s="54">
        <f t="shared" si="1"/>
        <v>183.25043199999999</v>
      </c>
      <c r="N8" s="56"/>
      <c r="O8" s="24">
        <v>1962</v>
      </c>
      <c r="P8" s="24" t="s">
        <v>35</v>
      </c>
      <c r="Q8">
        <v>237</v>
      </c>
      <c r="R8">
        <v>28.4</v>
      </c>
      <c r="U8">
        <f t="shared" si="2"/>
        <v>518.78399999999999</v>
      </c>
      <c r="V8">
        <v>5.12</v>
      </c>
    </row>
    <row r="9" spans="1:27">
      <c r="A9" s="60"/>
      <c r="B9" s="28" t="s">
        <v>32</v>
      </c>
      <c r="C9" s="54">
        <v>1932</v>
      </c>
      <c r="D9" s="54" t="s">
        <v>37</v>
      </c>
      <c r="E9" s="54">
        <v>89</v>
      </c>
      <c r="F9" s="54">
        <f t="shared" si="0"/>
        <v>27.734970625161669</v>
      </c>
      <c r="G9" s="54"/>
      <c r="H9" s="54"/>
      <c r="I9" s="54">
        <v>5.69</v>
      </c>
      <c r="J9" s="54">
        <f t="shared" si="1"/>
        <v>184.220009</v>
      </c>
      <c r="N9" s="56"/>
      <c r="O9" s="24">
        <v>1962</v>
      </c>
      <c r="P9" s="24" t="s">
        <v>35</v>
      </c>
      <c r="Q9">
        <v>255</v>
      </c>
      <c r="R9">
        <v>27.4</v>
      </c>
      <c r="U9">
        <f t="shared" si="2"/>
        <v>603.89700000000005</v>
      </c>
      <c r="V9">
        <v>5.96</v>
      </c>
    </row>
    <row r="10" spans="1:27">
      <c r="A10" s="60"/>
      <c r="B10" s="28" t="s">
        <v>32</v>
      </c>
      <c r="C10" s="54">
        <v>1932</v>
      </c>
      <c r="D10" s="54" t="s">
        <v>37</v>
      </c>
      <c r="E10" s="54">
        <v>92</v>
      </c>
      <c r="F10" s="54">
        <f t="shared" si="0"/>
        <v>27.734970625161669</v>
      </c>
      <c r="G10" s="54"/>
      <c r="H10" s="54"/>
      <c r="I10" s="54">
        <v>5.69</v>
      </c>
      <c r="J10" s="54">
        <f t="shared" si="1"/>
        <v>184.220009</v>
      </c>
      <c r="N10" s="56"/>
      <c r="O10" s="24">
        <v>1962</v>
      </c>
      <c r="P10" s="24" t="s">
        <v>35</v>
      </c>
      <c r="Q10">
        <v>280</v>
      </c>
      <c r="R10">
        <v>26.8</v>
      </c>
      <c r="U10">
        <f t="shared" si="2"/>
        <v>730.55325000000005</v>
      </c>
      <c r="V10">
        <v>7.21</v>
      </c>
    </row>
    <row r="11" spans="1:27">
      <c r="B11" s="56" t="s">
        <v>38</v>
      </c>
      <c r="C11">
        <v>1957</v>
      </c>
      <c r="D11" t="s">
        <v>39</v>
      </c>
      <c r="E11">
        <v>58</v>
      </c>
      <c r="F11">
        <f t="shared" si="0"/>
        <v>28.02845995620731</v>
      </c>
      <c r="I11">
        <v>5.71</v>
      </c>
      <c r="J11">
        <f t="shared" si="1"/>
        <v>186.16941100000003</v>
      </c>
      <c r="N11" s="56"/>
      <c r="O11" s="24">
        <v>1962</v>
      </c>
      <c r="P11" s="24" t="s">
        <v>35</v>
      </c>
      <c r="Q11">
        <v>293</v>
      </c>
      <c r="R11">
        <v>26.7</v>
      </c>
      <c r="U11">
        <f t="shared" si="2"/>
        <v>829.85174999999992</v>
      </c>
      <c r="V11">
        <v>8.19</v>
      </c>
    </row>
    <row r="12" spans="1:27">
      <c r="B12" s="56"/>
      <c r="C12">
        <v>1957</v>
      </c>
      <c r="D12" t="s">
        <v>39</v>
      </c>
      <c r="E12">
        <v>68</v>
      </c>
      <c r="F12">
        <f t="shared" si="0"/>
        <v>28.383371194160311</v>
      </c>
      <c r="I12">
        <v>5.734</v>
      </c>
      <c r="J12">
        <f t="shared" si="1"/>
        <v>188.52678690400001</v>
      </c>
      <c r="N12" s="56"/>
      <c r="O12" s="24">
        <v>1962</v>
      </c>
      <c r="P12" s="24" t="s">
        <v>35</v>
      </c>
      <c r="Q12">
        <v>327</v>
      </c>
      <c r="R12">
        <v>26</v>
      </c>
      <c r="U12">
        <f t="shared" si="2"/>
        <v>977.78625000000011</v>
      </c>
      <c r="V12">
        <v>9.65</v>
      </c>
    </row>
    <row r="13" spans="1:27">
      <c r="A13" s="29" t="s">
        <v>40</v>
      </c>
      <c r="B13" s="22" t="s">
        <v>41</v>
      </c>
      <c r="C13">
        <v>1940</v>
      </c>
      <c r="D13" t="s">
        <v>42</v>
      </c>
      <c r="E13" s="29">
        <v>115.95</v>
      </c>
      <c r="F13">
        <v>29.65</v>
      </c>
      <c r="N13" s="56"/>
      <c r="O13" s="24">
        <v>1962</v>
      </c>
      <c r="P13" s="24" t="s">
        <v>35</v>
      </c>
      <c r="Q13">
        <v>362</v>
      </c>
      <c r="R13">
        <v>26.3</v>
      </c>
      <c r="U13">
        <f t="shared" si="2"/>
        <v>1177.3965000000001</v>
      </c>
      <c r="V13">
        <v>11.62</v>
      </c>
    </row>
    <row r="14" spans="1:27" ht="13.5" customHeight="1">
      <c r="A14" s="55" t="s">
        <v>40</v>
      </c>
      <c r="B14" s="56" t="s">
        <v>43</v>
      </c>
      <c r="C14">
        <v>1960</v>
      </c>
      <c r="D14" t="s">
        <v>44</v>
      </c>
      <c r="E14">
        <v>20</v>
      </c>
      <c r="F14">
        <f>$L$2/G14</f>
        <v>27.224821312540612</v>
      </c>
      <c r="G14">
        <v>3.0779999999999998</v>
      </c>
      <c r="N14" s="22" t="s">
        <v>45</v>
      </c>
      <c r="O14" s="24">
        <v>1978</v>
      </c>
      <c r="P14" s="24" t="s">
        <v>46</v>
      </c>
      <c r="Q14">
        <v>127.34</v>
      </c>
      <c r="R14">
        <f>(AA14*10^-30)*$K$2*(1*10^6)/4</f>
        <v>29.615974068661842</v>
      </c>
      <c r="Z14">
        <v>5.8158300000000001</v>
      </c>
      <c r="AA14">
        <f>Z14^3</f>
        <v>196.71392781368229</v>
      </c>
    </row>
    <row r="15" spans="1:27">
      <c r="A15" s="55"/>
      <c r="B15" s="56"/>
      <c r="C15">
        <v>1960</v>
      </c>
      <c r="D15" t="s">
        <v>44</v>
      </c>
      <c r="E15">
        <v>40</v>
      </c>
      <c r="F15">
        <f t="shared" ref="F15:F27" si="3">$L$2/G15</f>
        <v>27.565131578947369</v>
      </c>
      <c r="G15">
        <v>3.04</v>
      </c>
      <c r="O15" s="24">
        <v>1978</v>
      </c>
      <c r="P15" s="24" t="s">
        <v>46</v>
      </c>
      <c r="Q15">
        <v>131.86000000000001</v>
      </c>
      <c r="R15">
        <f t="shared" ref="R15" si="4">(AA15*10^-30)*$K$2*(1*10^6)/4</f>
        <v>29.503068702541569</v>
      </c>
      <c r="Z15">
        <v>5.8084300000000004</v>
      </c>
      <c r="AA15">
        <f t="shared" ref="AA15:AA16" si="5">Z15^3</f>
        <v>195.96399272833716</v>
      </c>
    </row>
    <row r="16" spans="1:27">
      <c r="A16" s="55"/>
      <c r="B16" s="56"/>
      <c r="C16">
        <v>1960</v>
      </c>
      <c r="D16" t="s">
        <v>44</v>
      </c>
      <c r="E16">
        <v>60</v>
      </c>
      <c r="F16">
        <f t="shared" si="3"/>
        <v>28.044846050870149</v>
      </c>
      <c r="G16">
        <v>2.988</v>
      </c>
      <c r="O16" s="24">
        <v>1978</v>
      </c>
      <c r="P16" s="24" t="s">
        <v>46</v>
      </c>
      <c r="Q16">
        <v>138.94</v>
      </c>
      <c r="R16">
        <f>(AA16*10^-30)*$K$2*(1*10^6)/4</f>
        <v>29.315885446096981</v>
      </c>
      <c r="Z16">
        <v>5.7961200000000002</v>
      </c>
      <c r="AA16">
        <f t="shared" si="5"/>
        <v>194.72069228814894</v>
      </c>
    </row>
    <row r="17" spans="1:31">
      <c r="A17" s="55"/>
      <c r="B17" s="56"/>
      <c r="C17">
        <v>1960</v>
      </c>
      <c r="D17" t="s">
        <v>44</v>
      </c>
      <c r="E17">
        <v>80</v>
      </c>
      <c r="F17">
        <f t="shared" si="3"/>
        <v>28.6390977443609</v>
      </c>
      <c r="G17">
        <v>2.9260000000000002</v>
      </c>
      <c r="O17" s="24" t="s">
        <v>47</v>
      </c>
      <c r="P17" s="24"/>
    </row>
    <row r="18" spans="1:31">
      <c r="A18" s="55"/>
      <c r="B18" s="56"/>
      <c r="C18">
        <v>1960</v>
      </c>
      <c r="D18" t="s">
        <v>44</v>
      </c>
      <c r="E18">
        <v>90</v>
      </c>
      <c r="F18">
        <f t="shared" si="3"/>
        <v>28.965779467680612</v>
      </c>
      <c r="G18">
        <v>2.8929999999999998</v>
      </c>
      <c r="P18" s="29" t="s">
        <v>48</v>
      </c>
      <c r="Z18" t="s">
        <v>49</v>
      </c>
      <c r="AA18" t="s">
        <v>50</v>
      </c>
    </row>
    <row r="19" spans="1:31">
      <c r="A19" t="s">
        <v>51</v>
      </c>
      <c r="B19" s="22" t="s">
        <v>52</v>
      </c>
      <c r="C19">
        <v>1961</v>
      </c>
      <c r="D19" t="s">
        <v>53</v>
      </c>
      <c r="E19">
        <v>0</v>
      </c>
      <c r="F19">
        <f t="shared" si="3"/>
        <v>27.092790171354672</v>
      </c>
      <c r="G19">
        <v>3.093</v>
      </c>
      <c r="O19">
        <v>1996</v>
      </c>
      <c r="P19" t="s">
        <v>54</v>
      </c>
      <c r="Q19">
        <v>300</v>
      </c>
      <c r="R19">
        <f>(AA19*10^-30)*$K$2*(1*10^6)</f>
        <v>12.199497017153531</v>
      </c>
      <c r="U19">
        <f>X19*1000</f>
        <v>30000</v>
      </c>
      <c r="X19">
        <v>30</v>
      </c>
      <c r="Z19">
        <v>4.3273000000000001</v>
      </c>
      <c r="AA19">
        <f>Z19^3/4</f>
        <v>20.25774139685425</v>
      </c>
    </row>
    <row r="20" spans="1:31">
      <c r="C20">
        <v>1961</v>
      </c>
      <c r="D20" t="s">
        <v>53</v>
      </c>
      <c r="E20">
        <v>5</v>
      </c>
      <c r="F20">
        <f t="shared" si="3"/>
        <v>27.092790171354672</v>
      </c>
      <c r="G20">
        <v>3.093</v>
      </c>
      <c r="O20">
        <v>1996</v>
      </c>
      <c r="P20" t="s">
        <v>54</v>
      </c>
      <c r="Q20">
        <v>300</v>
      </c>
      <c r="R20">
        <f t="shared" ref="R20:R61" si="6">(AA20*10^-30)*$K$2*(1*10^6)</f>
        <v>12.71836786952689</v>
      </c>
      <c r="U20">
        <f t="shared" ref="U20:U101" si="7">X20*1000</f>
        <v>25000</v>
      </c>
      <c r="X20">
        <v>25</v>
      </c>
      <c r="Z20">
        <v>4.3878000000000004</v>
      </c>
      <c r="AA20">
        <f t="shared" ref="AA20:AA83" si="8">Z20^3/4</f>
        <v>21.119346718038006</v>
      </c>
    </row>
    <row r="21" spans="1:31">
      <c r="C21">
        <v>1961</v>
      </c>
      <c r="D21" t="s">
        <v>53</v>
      </c>
      <c r="E21">
        <v>10</v>
      </c>
      <c r="F21">
        <f t="shared" si="3"/>
        <v>27.101552393272961</v>
      </c>
      <c r="G21">
        <v>3.0920000000000001</v>
      </c>
      <c r="O21">
        <v>1996</v>
      </c>
      <c r="P21" t="s">
        <v>54</v>
      </c>
      <c r="Q21">
        <v>300</v>
      </c>
      <c r="R21">
        <f t="shared" si="6"/>
        <v>13.369168588529099</v>
      </c>
      <c r="U21">
        <f t="shared" si="7"/>
        <v>20000</v>
      </c>
      <c r="X21">
        <v>20</v>
      </c>
      <c r="Z21">
        <v>4.4614000000000003</v>
      </c>
      <c r="AA21">
        <f t="shared" si="8"/>
        <v>22.200026736886006</v>
      </c>
    </row>
    <row r="22" spans="1:31">
      <c r="C22">
        <v>1961</v>
      </c>
      <c r="D22" t="s">
        <v>53</v>
      </c>
      <c r="E22">
        <v>15</v>
      </c>
      <c r="F22">
        <f t="shared" si="3"/>
        <v>27.136658031088082</v>
      </c>
      <c r="G22">
        <v>3.0880000000000001</v>
      </c>
      <c r="O22">
        <v>1996</v>
      </c>
      <c r="P22" t="s">
        <v>54</v>
      </c>
      <c r="Q22">
        <v>300</v>
      </c>
      <c r="R22">
        <f t="shared" si="6"/>
        <v>14.211538390575774</v>
      </c>
      <c r="U22">
        <f t="shared" si="7"/>
        <v>15000</v>
      </c>
      <c r="X22">
        <v>15</v>
      </c>
      <c r="Z22">
        <v>4.5532000000000004</v>
      </c>
      <c r="AA22">
        <f t="shared" si="8"/>
        <v>23.598814702192008</v>
      </c>
    </row>
    <row r="23" spans="1:31">
      <c r="C23">
        <v>1961</v>
      </c>
      <c r="D23" t="s">
        <v>53</v>
      </c>
      <c r="E23">
        <v>20</v>
      </c>
      <c r="F23">
        <f t="shared" si="3"/>
        <v>27.19831223628692</v>
      </c>
      <c r="G23">
        <v>3.081</v>
      </c>
      <c r="O23">
        <v>1996</v>
      </c>
      <c r="P23" t="s">
        <v>54</v>
      </c>
      <c r="Q23">
        <v>300</v>
      </c>
      <c r="R23">
        <f t="shared" si="6"/>
        <v>14.91287065165128</v>
      </c>
      <c r="U23">
        <f t="shared" si="7"/>
        <v>12000</v>
      </c>
      <c r="X23">
        <v>12</v>
      </c>
      <c r="Z23">
        <v>4.6269</v>
      </c>
      <c r="AA23">
        <f t="shared" si="8"/>
        <v>24.763404320777251</v>
      </c>
      <c r="AB23" t="s">
        <v>55</v>
      </c>
      <c r="AC23" t="s">
        <v>56</v>
      </c>
      <c r="AD23" t="s">
        <v>57</v>
      </c>
      <c r="AE23" t="s">
        <v>58</v>
      </c>
    </row>
    <row r="24" spans="1:31">
      <c r="C24">
        <v>1961</v>
      </c>
      <c r="D24" t="s">
        <v>53</v>
      </c>
      <c r="E24">
        <v>25</v>
      </c>
      <c r="F24">
        <f t="shared" si="3"/>
        <v>27.269118125610152</v>
      </c>
      <c r="G24">
        <v>3.073</v>
      </c>
      <c r="O24">
        <v>1996</v>
      </c>
      <c r="P24" t="s">
        <v>54</v>
      </c>
      <c r="Q24">
        <v>300</v>
      </c>
      <c r="R24">
        <f t="shared" si="6"/>
        <v>15.474798917866417</v>
      </c>
      <c r="U24">
        <f t="shared" si="7"/>
        <v>10000</v>
      </c>
      <c r="X24">
        <v>10</v>
      </c>
      <c r="Z24">
        <v>4.6843000000000004</v>
      </c>
      <c r="AA24">
        <f t="shared" si="8"/>
        <v>25.696508159776755</v>
      </c>
    </row>
    <row r="25" spans="1:31">
      <c r="C25">
        <v>1961</v>
      </c>
      <c r="D25" t="s">
        <v>53</v>
      </c>
      <c r="E25">
        <v>30</v>
      </c>
      <c r="F25">
        <f t="shared" si="3"/>
        <v>27.358145608880182</v>
      </c>
      <c r="G25">
        <v>3.0630000000000002</v>
      </c>
      <c r="O25">
        <v>1996</v>
      </c>
      <c r="P25" t="s">
        <v>54</v>
      </c>
      <c r="Q25">
        <v>300</v>
      </c>
      <c r="R25">
        <f t="shared" si="6"/>
        <v>16.196323733456808</v>
      </c>
      <c r="U25">
        <f t="shared" si="7"/>
        <v>8000</v>
      </c>
      <c r="X25">
        <v>8</v>
      </c>
      <c r="Z25">
        <v>4.7560000000000002</v>
      </c>
      <c r="AA25">
        <f t="shared" si="8"/>
        <v>26.894628304000005</v>
      </c>
    </row>
    <row r="26" spans="1:31">
      <c r="C26">
        <v>1961</v>
      </c>
      <c r="D26" t="s">
        <v>53</v>
      </c>
      <c r="E26">
        <v>40</v>
      </c>
      <c r="F26">
        <f t="shared" si="3"/>
        <v>27.556067083196318</v>
      </c>
      <c r="G26">
        <v>3.0409999999999999</v>
      </c>
      <c r="O26">
        <v>1996</v>
      </c>
      <c r="P26" t="s">
        <v>54</v>
      </c>
      <c r="Q26">
        <v>300</v>
      </c>
      <c r="R26">
        <f t="shared" si="6"/>
        <v>17.124820844323388</v>
      </c>
      <c r="U26">
        <f t="shared" si="7"/>
        <v>6000</v>
      </c>
      <c r="X26">
        <v>6</v>
      </c>
      <c r="Z26">
        <v>4.8452000000000002</v>
      </c>
      <c r="AA26">
        <f t="shared" si="8"/>
        <v>28.436434030352004</v>
      </c>
    </row>
    <row r="27" spans="1:31">
      <c r="C27">
        <v>1961</v>
      </c>
      <c r="D27" t="s">
        <v>53</v>
      </c>
      <c r="E27">
        <v>50</v>
      </c>
      <c r="F27">
        <f t="shared" si="3"/>
        <v>27.793698175787728</v>
      </c>
      <c r="G27">
        <v>3.0150000000000001</v>
      </c>
      <c r="O27">
        <v>1996</v>
      </c>
      <c r="P27" t="s">
        <v>54</v>
      </c>
      <c r="Q27">
        <v>300</v>
      </c>
      <c r="R27">
        <f t="shared" si="6"/>
        <v>18.473549163574376</v>
      </c>
      <c r="U27">
        <f t="shared" si="7"/>
        <v>4000</v>
      </c>
      <c r="X27">
        <v>4</v>
      </c>
      <c r="Z27">
        <v>4.9691999999999998</v>
      </c>
      <c r="AA27">
        <f t="shared" si="8"/>
        <v>30.676050095471997</v>
      </c>
    </row>
    <row r="28" spans="1:31" ht="16.5">
      <c r="A28" s="29" t="s">
        <v>40</v>
      </c>
      <c r="B28" s="31" t="s">
        <v>59</v>
      </c>
      <c r="C28">
        <v>1965</v>
      </c>
      <c r="D28" t="s">
        <v>60</v>
      </c>
      <c r="E28">
        <v>7</v>
      </c>
      <c r="F28">
        <f>(J28*10^-30)*$K$2*(1*10^6)/4</f>
        <v>27.08212572064819</v>
      </c>
      <c r="I28">
        <v>5.6449999999999996</v>
      </c>
      <c r="J28">
        <f>I28^3</f>
        <v>179.88371112499996</v>
      </c>
      <c r="O28">
        <v>1996</v>
      </c>
      <c r="P28" t="s">
        <v>54</v>
      </c>
      <c r="Q28">
        <v>300</v>
      </c>
      <c r="R28">
        <f t="shared" si="6"/>
        <v>20.89905864112065</v>
      </c>
      <c r="U28">
        <f t="shared" si="7"/>
        <v>2000</v>
      </c>
      <c r="X28">
        <v>2</v>
      </c>
      <c r="Z28">
        <v>5.1778000000000004</v>
      </c>
      <c r="AA28">
        <f t="shared" si="8"/>
        <v>34.703703340738009</v>
      </c>
    </row>
    <row r="29" spans="1:31">
      <c r="B29" s="22" t="s">
        <v>61</v>
      </c>
      <c r="C29">
        <v>1968</v>
      </c>
      <c r="D29" t="s">
        <v>62</v>
      </c>
      <c r="E29">
        <v>4</v>
      </c>
      <c r="F29">
        <v>27.097000000000001</v>
      </c>
      <c r="O29">
        <v>1996</v>
      </c>
      <c r="P29" t="s">
        <v>54</v>
      </c>
      <c r="Q29">
        <v>300</v>
      </c>
      <c r="R29">
        <f t="shared" si="6"/>
        <v>22.849377399642332</v>
      </c>
      <c r="U29">
        <f t="shared" si="7"/>
        <v>1200</v>
      </c>
      <c r="X29">
        <v>1.2</v>
      </c>
      <c r="Z29">
        <v>5.3341000000000003</v>
      </c>
      <c r="AA29">
        <f t="shared" si="8"/>
        <v>37.942283832705257</v>
      </c>
    </row>
    <row r="30" spans="1:31">
      <c r="C30">
        <v>1968</v>
      </c>
      <c r="D30" t="s">
        <v>62</v>
      </c>
      <c r="E30">
        <v>6</v>
      </c>
      <c r="F30">
        <v>27.099</v>
      </c>
      <c r="O30">
        <v>1996</v>
      </c>
      <c r="P30" t="s">
        <v>54</v>
      </c>
      <c r="Q30">
        <v>300</v>
      </c>
      <c r="R30">
        <f t="shared" si="6"/>
        <v>24.785575231321459</v>
      </c>
      <c r="U30">
        <f t="shared" si="7"/>
        <v>750</v>
      </c>
      <c r="X30">
        <v>0.75</v>
      </c>
      <c r="Z30">
        <v>5.4806999999999997</v>
      </c>
      <c r="AA30">
        <f t="shared" si="8"/>
        <v>41.157415973985742</v>
      </c>
    </row>
    <row r="31" spans="1:31">
      <c r="C31">
        <v>1968</v>
      </c>
      <c r="D31" t="s">
        <v>62</v>
      </c>
      <c r="E31">
        <v>8</v>
      </c>
      <c r="F31">
        <v>27.103000000000002</v>
      </c>
      <c r="O31">
        <v>1996</v>
      </c>
      <c r="P31" t="s">
        <v>54</v>
      </c>
      <c r="Q31">
        <v>300</v>
      </c>
      <c r="R31">
        <f t="shared" si="6"/>
        <v>30.365740962270447</v>
      </c>
      <c r="U31">
        <f t="shared" si="7"/>
        <v>350</v>
      </c>
      <c r="X31">
        <v>0.35</v>
      </c>
      <c r="Z31">
        <v>5.8644999999999996</v>
      </c>
      <c r="AA31">
        <f t="shared" si="8"/>
        <v>50.42349917153124</v>
      </c>
    </row>
    <row r="32" spans="1:31">
      <c r="C32">
        <v>1968</v>
      </c>
      <c r="D32" t="s">
        <v>62</v>
      </c>
      <c r="E32">
        <v>10</v>
      </c>
      <c r="F32">
        <v>27.111999999999998</v>
      </c>
      <c r="O32">
        <v>1996</v>
      </c>
      <c r="P32" t="s">
        <v>54</v>
      </c>
      <c r="Q32">
        <v>300</v>
      </c>
      <c r="R32">
        <f t="shared" si="6"/>
        <v>38.632744897123104</v>
      </c>
      <c r="U32">
        <f t="shared" si="7"/>
        <v>100</v>
      </c>
      <c r="X32">
        <v>0.1</v>
      </c>
      <c r="Z32">
        <v>6.3545999999999996</v>
      </c>
      <c r="AA32">
        <f t="shared" si="8"/>
        <v>64.151182173833988</v>
      </c>
    </row>
    <row r="33" spans="3:27">
      <c r="C33">
        <v>1968</v>
      </c>
      <c r="D33" t="s">
        <v>62</v>
      </c>
      <c r="E33">
        <v>15</v>
      </c>
      <c r="F33">
        <v>27.145</v>
      </c>
      <c r="O33">
        <v>1996</v>
      </c>
      <c r="P33" t="s">
        <v>54</v>
      </c>
      <c r="Q33">
        <v>300</v>
      </c>
      <c r="R33">
        <f t="shared" si="6"/>
        <v>19.272178862773835</v>
      </c>
      <c r="U33">
        <f t="shared" si="7"/>
        <v>4000</v>
      </c>
      <c r="X33">
        <v>4</v>
      </c>
      <c r="Z33">
        <v>5.0397999999999996</v>
      </c>
      <c r="AA33">
        <f t="shared" si="8"/>
        <v>32.002205911197997</v>
      </c>
    </row>
    <row r="34" spans="3:27">
      <c r="C34">
        <v>1968</v>
      </c>
      <c r="D34" t="s">
        <v>62</v>
      </c>
      <c r="E34">
        <v>20</v>
      </c>
      <c r="F34">
        <v>27.202000000000002</v>
      </c>
      <c r="O34">
        <v>1996</v>
      </c>
      <c r="P34" t="s">
        <v>54</v>
      </c>
      <c r="Q34">
        <v>300</v>
      </c>
      <c r="R34">
        <f t="shared" si="6"/>
        <v>21.946550330533061</v>
      </c>
      <c r="U34">
        <f t="shared" si="7"/>
        <v>2000</v>
      </c>
      <c r="X34">
        <v>2</v>
      </c>
      <c r="Z34">
        <v>5.2629000000000001</v>
      </c>
      <c r="AA34">
        <f t="shared" si="8"/>
        <v>36.443104213547251</v>
      </c>
    </row>
    <row r="35" spans="3:27">
      <c r="C35">
        <v>1968</v>
      </c>
      <c r="D35" t="s">
        <v>62</v>
      </c>
      <c r="E35">
        <v>25</v>
      </c>
      <c r="F35">
        <v>27.273</v>
      </c>
      <c r="O35">
        <v>1996</v>
      </c>
      <c r="P35" t="s">
        <v>54</v>
      </c>
      <c r="Q35">
        <v>300</v>
      </c>
      <c r="R35">
        <f t="shared" si="6"/>
        <v>24.166715979937528</v>
      </c>
      <c r="U35">
        <f t="shared" si="7"/>
        <v>1200</v>
      </c>
      <c r="X35">
        <v>1.2</v>
      </c>
      <c r="Z35">
        <v>5.4347000000000003</v>
      </c>
      <c r="AA35">
        <f t="shared" si="8"/>
        <v>40.129776009980759</v>
      </c>
    </row>
    <row r="36" spans="3:27">
      <c r="C36">
        <v>1968</v>
      </c>
      <c r="D36" t="s">
        <v>62</v>
      </c>
      <c r="E36">
        <v>30</v>
      </c>
      <c r="F36">
        <v>27.356999999999999</v>
      </c>
      <c r="O36">
        <v>1996</v>
      </c>
      <c r="P36" t="s">
        <v>54</v>
      </c>
      <c r="Q36">
        <v>300</v>
      </c>
      <c r="R36">
        <f t="shared" si="6"/>
        <v>26.475032790844693</v>
      </c>
      <c r="U36">
        <f t="shared" si="7"/>
        <v>750</v>
      </c>
      <c r="X36">
        <v>0.75</v>
      </c>
      <c r="Z36">
        <v>5.6025</v>
      </c>
      <c r="AA36">
        <f t="shared" si="8"/>
        <v>43.96282625390625</v>
      </c>
    </row>
    <row r="37" spans="3:27">
      <c r="C37">
        <v>1968</v>
      </c>
      <c r="D37" t="s">
        <v>62</v>
      </c>
      <c r="E37">
        <v>35</v>
      </c>
      <c r="F37">
        <v>27.452000000000002</v>
      </c>
      <c r="O37">
        <v>1996</v>
      </c>
      <c r="P37" t="s">
        <v>54</v>
      </c>
      <c r="Q37">
        <v>300</v>
      </c>
      <c r="R37">
        <f t="shared" si="6"/>
        <v>30.445031606769916</v>
      </c>
      <c r="U37">
        <f t="shared" si="7"/>
        <v>350</v>
      </c>
      <c r="X37">
        <v>0.35</v>
      </c>
      <c r="Z37">
        <v>5.8696000000000002</v>
      </c>
      <c r="AA37">
        <f t="shared" si="8"/>
        <v>50.555164384384</v>
      </c>
    </row>
    <row r="38" spans="3:27">
      <c r="C38">
        <v>1968</v>
      </c>
      <c r="D38" t="s">
        <v>62</v>
      </c>
      <c r="E38">
        <v>40</v>
      </c>
      <c r="F38">
        <v>27.552</v>
      </c>
      <c r="O38">
        <v>1996</v>
      </c>
      <c r="P38" t="s">
        <v>54</v>
      </c>
      <c r="Q38">
        <v>300</v>
      </c>
      <c r="R38">
        <f t="shared" si="6"/>
        <v>34.045219567446246</v>
      </c>
      <c r="U38">
        <f t="shared" si="7"/>
        <v>200</v>
      </c>
      <c r="X38">
        <v>0.2</v>
      </c>
      <c r="Z38">
        <v>6.0923999999999996</v>
      </c>
      <c r="AA38">
        <f t="shared" si="8"/>
        <v>56.533417142255992</v>
      </c>
    </row>
    <row r="39" spans="3:27">
      <c r="C39">
        <v>1968</v>
      </c>
      <c r="D39" t="s">
        <v>62</v>
      </c>
      <c r="E39">
        <v>45</v>
      </c>
      <c r="F39">
        <v>27.658999999999999</v>
      </c>
      <c r="O39">
        <v>1996</v>
      </c>
      <c r="P39" t="s">
        <v>54</v>
      </c>
      <c r="Q39">
        <v>300</v>
      </c>
      <c r="R39">
        <f t="shared" si="6"/>
        <v>38.516136156251058</v>
      </c>
      <c r="U39">
        <f t="shared" si="7"/>
        <v>100</v>
      </c>
      <c r="X39">
        <v>0.1</v>
      </c>
      <c r="Z39">
        <v>6.3482000000000003</v>
      </c>
      <c r="AA39">
        <f t="shared" si="8"/>
        <v>63.957548804042005</v>
      </c>
    </row>
    <row r="40" spans="3:27">
      <c r="C40">
        <v>1968</v>
      </c>
      <c r="D40" t="s">
        <v>62</v>
      </c>
      <c r="E40">
        <v>50</v>
      </c>
      <c r="F40">
        <v>27.771000000000001</v>
      </c>
      <c r="O40">
        <v>2018</v>
      </c>
      <c r="P40" t="s">
        <v>63</v>
      </c>
      <c r="Q40">
        <v>298</v>
      </c>
      <c r="R40">
        <f t="shared" si="6"/>
        <v>25.345994296574979</v>
      </c>
      <c r="U40">
        <f t="shared" si="7"/>
        <v>1150</v>
      </c>
      <c r="X40">
        <v>1.1499999999999999</v>
      </c>
      <c r="Z40">
        <v>5.5217000000000001</v>
      </c>
      <c r="AA40">
        <f t="shared" si="8"/>
        <v>42.088013725828255</v>
      </c>
    </row>
    <row r="41" spans="3:27">
      <c r="C41">
        <v>1968</v>
      </c>
      <c r="D41" t="s">
        <v>62</v>
      </c>
      <c r="E41">
        <v>55</v>
      </c>
      <c r="F41">
        <v>27.888000000000002</v>
      </c>
      <c r="O41">
        <v>2018</v>
      </c>
      <c r="P41" t="s">
        <v>63</v>
      </c>
      <c r="Q41">
        <v>298</v>
      </c>
      <c r="R41">
        <f t="shared" si="6"/>
        <v>24.024256366275221</v>
      </c>
      <c r="U41">
        <f t="shared" si="7"/>
        <v>1320</v>
      </c>
      <c r="X41">
        <v>1.32</v>
      </c>
      <c r="Z41">
        <v>5.4240000000000004</v>
      </c>
      <c r="AA41">
        <f t="shared" si="8"/>
        <v>39.893216256000009</v>
      </c>
    </row>
    <row r="42" spans="3:27">
      <c r="C42">
        <v>1968</v>
      </c>
      <c r="D42" t="s">
        <v>62</v>
      </c>
      <c r="E42">
        <v>60</v>
      </c>
      <c r="F42">
        <v>28.012</v>
      </c>
      <c r="O42">
        <v>2018</v>
      </c>
      <c r="P42" t="s">
        <v>63</v>
      </c>
      <c r="Q42">
        <v>298</v>
      </c>
      <c r="R42">
        <f t="shared" si="6"/>
        <v>24.026914014751693</v>
      </c>
      <c r="U42">
        <f t="shared" si="7"/>
        <v>1370</v>
      </c>
      <c r="X42">
        <v>1.37</v>
      </c>
      <c r="Z42">
        <v>5.4241999999999999</v>
      </c>
      <c r="AA42">
        <f t="shared" si="8"/>
        <v>39.897629385122002</v>
      </c>
    </row>
    <row r="43" spans="3:27">
      <c r="C43">
        <v>1968</v>
      </c>
      <c r="D43" t="s">
        <v>62</v>
      </c>
      <c r="E43">
        <v>65</v>
      </c>
      <c r="F43">
        <v>28.141999999999999</v>
      </c>
      <c r="O43">
        <v>2018</v>
      </c>
      <c r="P43" t="s">
        <v>63</v>
      </c>
      <c r="Q43">
        <v>298</v>
      </c>
      <c r="R43">
        <f t="shared" si="6"/>
        <v>22.723669548586606</v>
      </c>
      <c r="U43">
        <f t="shared" si="7"/>
        <v>1900</v>
      </c>
      <c r="X43">
        <v>1.9</v>
      </c>
      <c r="Z43">
        <v>5.3243</v>
      </c>
      <c r="AA43">
        <f t="shared" si="8"/>
        <v>37.733541034976753</v>
      </c>
    </row>
    <row r="44" spans="3:27">
      <c r="C44">
        <v>1968</v>
      </c>
      <c r="D44" t="s">
        <v>62</v>
      </c>
      <c r="E44">
        <v>70</v>
      </c>
      <c r="F44">
        <v>28.279</v>
      </c>
      <c r="O44">
        <v>2018</v>
      </c>
      <c r="P44" t="s">
        <v>63</v>
      </c>
      <c r="Q44">
        <v>298</v>
      </c>
      <c r="R44">
        <f t="shared" si="6"/>
        <v>21.517773364639062</v>
      </c>
      <c r="U44">
        <f t="shared" si="7"/>
        <v>2670</v>
      </c>
      <c r="X44">
        <v>2.67</v>
      </c>
      <c r="Z44">
        <v>5.2283999999999997</v>
      </c>
      <c r="AA44">
        <f t="shared" si="8"/>
        <v>35.731103310575996</v>
      </c>
    </row>
    <row r="45" spans="3:27">
      <c r="C45">
        <v>1968</v>
      </c>
      <c r="D45" t="s">
        <v>62</v>
      </c>
      <c r="E45">
        <v>75</v>
      </c>
      <c r="F45">
        <v>28.420999999999999</v>
      </c>
      <c r="O45">
        <v>2018</v>
      </c>
      <c r="P45" t="s">
        <v>63</v>
      </c>
      <c r="Q45">
        <v>298</v>
      </c>
      <c r="R45">
        <f t="shared" si="6"/>
        <v>21.30365550083528</v>
      </c>
      <c r="U45">
        <f t="shared" si="7"/>
        <v>2780</v>
      </c>
      <c r="X45">
        <v>2.78</v>
      </c>
      <c r="Z45">
        <v>5.2110000000000003</v>
      </c>
      <c r="AA45">
        <f t="shared" si="8"/>
        <v>35.375552232750003</v>
      </c>
    </row>
    <row r="46" spans="3:27">
      <c r="C46">
        <v>1968</v>
      </c>
      <c r="D46" t="s">
        <v>62</v>
      </c>
      <c r="E46">
        <v>80</v>
      </c>
      <c r="F46">
        <v>28.571000000000002</v>
      </c>
      <c r="O46">
        <v>2018</v>
      </c>
      <c r="P46" t="s">
        <v>63</v>
      </c>
      <c r="Q46">
        <v>298</v>
      </c>
      <c r="R46">
        <f t="shared" si="6"/>
        <v>21.285263856814382</v>
      </c>
      <c r="U46">
        <f t="shared" si="7"/>
        <v>2910</v>
      </c>
      <c r="X46">
        <v>2.91</v>
      </c>
      <c r="Z46">
        <v>5.2095000000000002</v>
      </c>
      <c r="AA46">
        <f t="shared" si="8"/>
        <v>35.345012189343755</v>
      </c>
    </row>
    <row r="47" spans="3:27">
      <c r="C47">
        <v>1968</v>
      </c>
      <c r="D47" t="s">
        <v>62</v>
      </c>
      <c r="E47">
        <v>85</v>
      </c>
      <c r="F47">
        <v>28.727</v>
      </c>
      <c r="O47">
        <v>2018</v>
      </c>
      <c r="P47" t="s">
        <v>63</v>
      </c>
      <c r="Q47">
        <v>298</v>
      </c>
      <c r="R47">
        <f t="shared" si="6"/>
        <v>20.267395484311919</v>
      </c>
      <c r="U47">
        <f t="shared" si="7"/>
        <v>3750</v>
      </c>
      <c r="X47">
        <v>3.75</v>
      </c>
      <c r="Z47">
        <v>5.1250999999999998</v>
      </c>
      <c r="AA47">
        <f t="shared" si="8"/>
        <v>33.654801991562749</v>
      </c>
    </row>
    <row r="48" spans="3:27">
      <c r="C48">
        <v>1968</v>
      </c>
      <c r="D48" t="s">
        <v>62</v>
      </c>
      <c r="E48">
        <v>90</v>
      </c>
      <c r="F48">
        <v>28.893000000000001</v>
      </c>
      <c r="O48">
        <v>2018</v>
      </c>
      <c r="P48" t="s">
        <v>63</v>
      </c>
      <c r="Q48">
        <v>298</v>
      </c>
      <c r="R48">
        <f t="shared" si="6"/>
        <v>20.120642360561721</v>
      </c>
      <c r="U48">
        <f t="shared" si="7"/>
        <v>3880</v>
      </c>
      <c r="X48">
        <v>3.88</v>
      </c>
      <c r="Z48">
        <v>5.1127000000000002</v>
      </c>
      <c r="AA48">
        <f t="shared" si="8"/>
        <v>33.411112696345754</v>
      </c>
    </row>
    <row r="49" spans="1:27">
      <c r="C49">
        <v>1968</v>
      </c>
      <c r="D49" t="s">
        <v>62</v>
      </c>
      <c r="E49">
        <v>95</v>
      </c>
      <c r="F49">
        <v>29.067</v>
      </c>
      <c r="O49">
        <v>2018</v>
      </c>
      <c r="P49" t="s">
        <v>63</v>
      </c>
      <c r="Q49">
        <v>298</v>
      </c>
      <c r="R49">
        <f t="shared" si="6"/>
        <v>19.518723374810392</v>
      </c>
      <c r="U49">
        <f t="shared" si="7"/>
        <v>4550</v>
      </c>
      <c r="X49">
        <v>4.55</v>
      </c>
      <c r="Z49">
        <v>5.0612000000000004</v>
      </c>
      <c r="AA49">
        <f t="shared" si="8"/>
        <v>32.411602705232006</v>
      </c>
    </row>
    <row r="50" spans="1:27">
      <c r="C50">
        <v>1968</v>
      </c>
      <c r="D50" t="s">
        <v>62</v>
      </c>
      <c r="E50">
        <v>100</v>
      </c>
      <c r="F50">
        <v>29.245999999999999</v>
      </c>
      <c r="O50">
        <v>2018</v>
      </c>
      <c r="P50" t="s">
        <v>63</v>
      </c>
      <c r="Q50">
        <v>298</v>
      </c>
      <c r="R50">
        <f t="shared" si="6"/>
        <v>19.096049504974527</v>
      </c>
      <c r="U50">
        <f t="shared" si="7"/>
        <v>5160</v>
      </c>
      <c r="X50">
        <v>5.16</v>
      </c>
      <c r="Z50">
        <v>5.0244</v>
      </c>
      <c r="AA50">
        <f t="shared" si="8"/>
        <v>31.709736231695999</v>
      </c>
    </row>
    <row r="51" spans="1:27">
      <c r="C51">
        <v>1968</v>
      </c>
      <c r="D51" t="s">
        <v>62</v>
      </c>
      <c r="E51">
        <v>105</v>
      </c>
      <c r="F51">
        <v>29.440999999999999</v>
      </c>
      <c r="O51">
        <v>2018</v>
      </c>
      <c r="P51" t="s">
        <v>63</v>
      </c>
      <c r="Q51">
        <v>298</v>
      </c>
      <c r="R51">
        <f t="shared" si="6"/>
        <v>18.703126700401064</v>
      </c>
      <c r="U51">
        <f t="shared" si="7"/>
        <v>5720</v>
      </c>
      <c r="X51">
        <v>5.72</v>
      </c>
      <c r="Z51">
        <v>4.9897</v>
      </c>
      <c r="AA51">
        <f t="shared" si="8"/>
        <v>31.05727256431825</v>
      </c>
    </row>
    <row r="52" spans="1:27">
      <c r="C52">
        <v>1968</v>
      </c>
      <c r="D52" t="s">
        <v>62</v>
      </c>
      <c r="E52">
        <v>110</v>
      </c>
      <c r="F52">
        <v>29.654</v>
      </c>
      <c r="O52">
        <v>2018</v>
      </c>
      <c r="P52" t="s">
        <v>63</v>
      </c>
      <c r="Q52">
        <v>298</v>
      </c>
      <c r="R52">
        <f t="shared" si="6"/>
        <v>18.425633477377868</v>
      </c>
      <c r="U52">
        <f t="shared" si="7"/>
        <v>6190</v>
      </c>
      <c r="X52">
        <v>6.19</v>
      </c>
      <c r="Z52">
        <v>4.9649000000000001</v>
      </c>
      <c r="AA52">
        <f t="shared" si="8"/>
        <v>30.596484226612251</v>
      </c>
    </row>
    <row r="53" spans="1:27">
      <c r="C53">
        <v>1968</v>
      </c>
      <c r="D53" t="s">
        <v>62</v>
      </c>
      <c r="E53">
        <v>115</v>
      </c>
      <c r="F53">
        <v>29.884</v>
      </c>
      <c r="O53">
        <v>2018</v>
      </c>
      <c r="P53" t="s">
        <v>63</v>
      </c>
      <c r="Q53">
        <v>298</v>
      </c>
      <c r="R53">
        <f t="shared" si="6"/>
        <v>18.054072541543892</v>
      </c>
      <c r="U53">
        <f t="shared" si="7"/>
        <v>6860</v>
      </c>
      <c r="X53">
        <v>6.86</v>
      </c>
      <c r="Z53">
        <v>4.9313000000000002</v>
      </c>
      <c r="AA53">
        <f t="shared" si="8"/>
        <v>29.979492776824255</v>
      </c>
    </row>
    <row r="54" spans="1:27">
      <c r="C54">
        <v>1968</v>
      </c>
      <c r="D54" t="s">
        <v>62</v>
      </c>
      <c r="E54">
        <v>115.78</v>
      </c>
      <c r="F54">
        <v>29.922999999999998</v>
      </c>
      <c r="O54">
        <v>2018</v>
      </c>
      <c r="P54" t="s">
        <v>63</v>
      </c>
      <c r="Q54">
        <v>298</v>
      </c>
      <c r="R54">
        <f t="shared" si="6"/>
        <v>17.989348248582097</v>
      </c>
      <c r="U54">
        <f t="shared" si="7"/>
        <v>7050</v>
      </c>
      <c r="X54">
        <v>7.05</v>
      </c>
      <c r="Z54">
        <v>4.9253999999999998</v>
      </c>
      <c r="AA54">
        <f t="shared" si="8"/>
        <v>29.872015559765995</v>
      </c>
    </row>
    <row r="55" spans="1:27">
      <c r="B55" s="22" t="s">
        <v>64</v>
      </c>
      <c r="C55">
        <v>1980</v>
      </c>
      <c r="D55" t="s">
        <v>46</v>
      </c>
      <c r="E55">
        <v>95</v>
      </c>
      <c r="F55">
        <v>29.062999999999999</v>
      </c>
      <c r="O55">
        <v>2018</v>
      </c>
      <c r="P55" t="s">
        <v>63</v>
      </c>
      <c r="Q55">
        <v>298</v>
      </c>
      <c r="R55">
        <f t="shared" si="6"/>
        <v>17.888731206088568</v>
      </c>
      <c r="U55">
        <f t="shared" si="7"/>
        <v>7120</v>
      </c>
      <c r="X55">
        <v>7.12</v>
      </c>
      <c r="Z55">
        <v>4.9161999999999999</v>
      </c>
      <c r="AA55">
        <f t="shared" si="8"/>
        <v>29.704937029881997</v>
      </c>
    </row>
    <row r="56" spans="1:27">
      <c r="C56">
        <v>1980</v>
      </c>
      <c r="D56" t="s">
        <v>46</v>
      </c>
      <c r="E56">
        <v>100</v>
      </c>
      <c r="F56">
        <v>29.244</v>
      </c>
      <c r="O56">
        <v>2018</v>
      </c>
      <c r="P56" t="s">
        <v>63</v>
      </c>
      <c r="Q56">
        <v>298</v>
      </c>
      <c r="R56">
        <f t="shared" si="6"/>
        <v>17.733083250237023</v>
      </c>
      <c r="U56">
        <f t="shared" si="7"/>
        <v>7530</v>
      </c>
      <c r="X56">
        <v>7.53</v>
      </c>
      <c r="Z56">
        <v>4.9019000000000004</v>
      </c>
      <c r="AA56">
        <f t="shared" si="8"/>
        <v>29.446477518464757</v>
      </c>
    </row>
    <row r="57" spans="1:27">
      <c r="C57">
        <v>1980</v>
      </c>
      <c r="D57" t="s">
        <v>46</v>
      </c>
      <c r="E57">
        <v>105</v>
      </c>
      <c r="F57">
        <v>29.439</v>
      </c>
      <c r="O57">
        <v>2018</v>
      </c>
      <c r="P57" t="s">
        <v>63</v>
      </c>
      <c r="Q57">
        <v>298</v>
      </c>
      <c r="R57">
        <f t="shared" si="6"/>
        <v>17.318524263913172</v>
      </c>
      <c r="U57">
        <f t="shared" si="7"/>
        <v>8320</v>
      </c>
      <c r="X57">
        <v>8.32</v>
      </c>
      <c r="Z57">
        <v>4.8634000000000004</v>
      </c>
      <c r="AA57">
        <f t="shared" si="8"/>
        <v>28.758086126026008</v>
      </c>
    </row>
    <row r="58" spans="1:27">
      <c r="C58">
        <v>1980</v>
      </c>
      <c r="D58" t="s">
        <v>46</v>
      </c>
      <c r="E58">
        <v>110</v>
      </c>
      <c r="F58">
        <v>29.651</v>
      </c>
      <c r="O58">
        <v>2018</v>
      </c>
      <c r="P58" t="s">
        <v>63</v>
      </c>
      <c r="Q58">
        <v>298</v>
      </c>
      <c r="R58">
        <f t="shared" si="6"/>
        <v>17.062338308507865</v>
      </c>
      <c r="U58">
        <f t="shared" si="7"/>
        <v>9070</v>
      </c>
      <c r="X58">
        <v>9.07</v>
      </c>
      <c r="Z58">
        <v>4.8392999999999997</v>
      </c>
      <c r="AA58">
        <f t="shared" si="8"/>
        <v>28.332679338614248</v>
      </c>
    </row>
    <row r="59" spans="1:27">
      <c r="C59">
        <v>1980</v>
      </c>
      <c r="D59" t="s">
        <v>46</v>
      </c>
      <c r="E59">
        <v>115</v>
      </c>
      <c r="F59">
        <v>29.881</v>
      </c>
      <c r="O59">
        <v>2018</v>
      </c>
      <c r="P59" t="s">
        <v>63</v>
      </c>
      <c r="Q59">
        <v>298</v>
      </c>
      <c r="R59">
        <f t="shared" si="6"/>
        <v>16.934672005502396</v>
      </c>
      <c r="U59">
        <f t="shared" si="7"/>
        <v>9460</v>
      </c>
      <c r="X59">
        <v>9.4600000000000009</v>
      </c>
      <c r="Z59">
        <v>4.8272000000000004</v>
      </c>
      <c r="AA59">
        <f t="shared" si="8"/>
        <v>28.120684454912006</v>
      </c>
    </row>
    <row r="60" spans="1:27">
      <c r="B60" s="22" t="s">
        <v>65</v>
      </c>
      <c r="C60">
        <v>1991</v>
      </c>
      <c r="D60" t="s">
        <v>66</v>
      </c>
      <c r="E60">
        <v>114.7</v>
      </c>
      <c r="F60">
        <v>29.7</v>
      </c>
      <c r="O60">
        <v>2018</v>
      </c>
      <c r="P60" t="s">
        <v>63</v>
      </c>
      <c r="Q60">
        <v>298</v>
      </c>
      <c r="R60">
        <f t="shared" si="6"/>
        <v>16.542023995577711</v>
      </c>
      <c r="U60">
        <f t="shared" si="7"/>
        <v>10640</v>
      </c>
      <c r="X60">
        <v>10.64</v>
      </c>
      <c r="Z60">
        <v>4.7896000000000001</v>
      </c>
      <c r="AA60">
        <f t="shared" si="8"/>
        <v>27.468677094784002</v>
      </c>
    </row>
    <row r="61" spans="1:27">
      <c r="A61" t="s">
        <v>67</v>
      </c>
      <c r="B61" s="22" t="s">
        <v>68</v>
      </c>
      <c r="C61">
        <v>1971</v>
      </c>
      <c r="D61" t="s">
        <v>69</v>
      </c>
      <c r="E61">
        <v>85</v>
      </c>
      <c r="F61">
        <f>$L$2/G61</f>
        <v>28.727459718889271</v>
      </c>
      <c r="G61">
        <v>2.9169999999999998</v>
      </c>
      <c r="O61">
        <v>2018</v>
      </c>
      <c r="P61" t="s">
        <v>63</v>
      </c>
      <c r="Q61">
        <v>298</v>
      </c>
      <c r="R61">
        <f t="shared" si="6"/>
        <v>16.493374059470373</v>
      </c>
      <c r="U61">
        <f t="shared" si="7"/>
        <v>10750</v>
      </c>
      <c r="X61">
        <v>10.75</v>
      </c>
      <c r="Z61">
        <v>4.7849000000000004</v>
      </c>
      <c r="AA61">
        <f t="shared" si="8"/>
        <v>27.387891975262256</v>
      </c>
    </row>
    <row r="62" spans="1:27">
      <c r="C62">
        <v>1971</v>
      </c>
      <c r="D62" t="s">
        <v>69</v>
      </c>
      <c r="E62">
        <v>90</v>
      </c>
      <c r="F62">
        <f t="shared" ref="F62:F67" si="9">$L$2/G62</f>
        <v>28.895862068965517</v>
      </c>
      <c r="G62">
        <v>2.9</v>
      </c>
      <c r="O62">
        <v>2018</v>
      </c>
      <c r="P62" t="s">
        <v>63</v>
      </c>
      <c r="Q62">
        <v>298</v>
      </c>
      <c r="R62">
        <f t="shared" ref="R62:R96" si="10">(AA62*(1-AD67)+AE67*AD67)*0.6022</f>
        <v>16.02075684568738</v>
      </c>
      <c r="U62">
        <f t="shared" si="7"/>
        <v>11420</v>
      </c>
      <c r="X62">
        <v>11.42</v>
      </c>
      <c r="Z62">
        <v>4.7638999999999996</v>
      </c>
      <c r="AA62">
        <f t="shared" si="8"/>
        <v>27.028871794529742</v>
      </c>
    </row>
    <row r="63" spans="1:27">
      <c r="C63">
        <v>1971</v>
      </c>
      <c r="D63" t="s">
        <v>69</v>
      </c>
      <c r="E63">
        <v>95</v>
      </c>
      <c r="F63">
        <f t="shared" si="9"/>
        <v>29.076335877862594</v>
      </c>
      <c r="G63">
        <v>2.8820000000000001</v>
      </c>
      <c r="O63">
        <v>2018</v>
      </c>
      <c r="P63" t="s">
        <v>63</v>
      </c>
      <c r="Q63">
        <v>298</v>
      </c>
      <c r="R63">
        <f t="shared" si="10"/>
        <v>15.42655180490582</v>
      </c>
      <c r="U63">
        <f t="shared" si="7"/>
        <v>13780</v>
      </c>
      <c r="X63">
        <v>13.78</v>
      </c>
      <c r="Z63">
        <v>4.7020999999999997</v>
      </c>
      <c r="AA63">
        <f t="shared" si="8"/>
        <v>25.990557297565246</v>
      </c>
    </row>
    <row r="64" spans="1:27">
      <c r="C64">
        <v>1971</v>
      </c>
      <c r="D64" t="s">
        <v>69</v>
      </c>
      <c r="E64">
        <v>100</v>
      </c>
      <c r="F64">
        <f t="shared" si="9"/>
        <v>29.259078212290504</v>
      </c>
      <c r="G64">
        <v>2.8639999999999999</v>
      </c>
      <c r="O64">
        <v>2018</v>
      </c>
      <c r="P64" t="s">
        <v>63</v>
      </c>
      <c r="Q64">
        <v>298</v>
      </c>
      <c r="R64">
        <f t="shared" si="10"/>
        <v>15.170907052663839</v>
      </c>
      <c r="U64">
        <f t="shared" si="7"/>
        <v>15450</v>
      </c>
      <c r="X64">
        <v>15.45</v>
      </c>
      <c r="Z64">
        <v>4.6654</v>
      </c>
      <c r="AA64">
        <f t="shared" si="8"/>
        <v>25.386724133565998</v>
      </c>
    </row>
    <row r="65" spans="1:31">
      <c r="C65">
        <v>1971</v>
      </c>
      <c r="D65" t="s">
        <v>69</v>
      </c>
      <c r="E65">
        <v>105</v>
      </c>
      <c r="F65">
        <f t="shared" si="9"/>
        <v>29.464838255977497</v>
      </c>
      <c r="G65">
        <v>2.8439999999999999</v>
      </c>
      <c r="O65">
        <v>2018</v>
      </c>
      <c r="P65" t="s">
        <v>63</v>
      </c>
      <c r="Q65">
        <v>298</v>
      </c>
      <c r="R65">
        <f t="shared" si="10"/>
        <v>14.337277356283392</v>
      </c>
      <c r="U65">
        <f t="shared" si="7"/>
        <v>20360</v>
      </c>
      <c r="X65">
        <v>20.36</v>
      </c>
      <c r="Z65">
        <v>4.5734000000000004</v>
      </c>
      <c r="AA65">
        <f t="shared" si="8"/>
        <v>23.914294376726009</v>
      </c>
    </row>
    <row r="66" spans="1:31">
      <c r="C66">
        <v>1971</v>
      </c>
      <c r="D66" t="s">
        <v>69</v>
      </c>
      <c r="E66">
        <v>110</v>
      </c>
      <c r="F66">
        <f t="shared" si="9"/>
        <v>29.705069124423961</v>
      </c>
      <c r="G66">
        <v>2.8210000000000002</v>
      </c>
      <c r="O66">
        <v>2018</v>
      </c>
      <c r="P66" t="s">
        <v>63</v>
      </c>
      <c r="Q66">
        <v>298</v>
      </c>
      <c r="R66">
        <f t="shared" si="10"/>
        <v>13.526121837734349</v>
      </c>
      <c r="U66">
        <f t="shared" si="7"/>
        <v>25230</v>
      </c>
      <c r="X66">
        <v>25.23</v>
      </c>
      <c r="Z66">
        <v>4.4893000000000001</v>
      </c>
      <c r="AA66">
        <f t="shared" si="8"/>
        <v>22.619129847489251</v>
      </c>
    </row>
    <row r="67" spans="1:31">
      <c r="C67">
        <v>1971</v>
      </c>
      <c r="D67" t="s">
        <v>69</v>
      </c>
      <c r="E67">
        <v>115</v>
      </c>
      <c r="F67">
        <f t="shared" si="9"/>
        <v>29.959957096889525</v>
      </c>
      <c r="G67">
        <v>2.7970000000000002</v>
      </c>
      <c r="O67">
        <v>2018</v>
      </c>
      <c r="P67" t="s">
        <v>63</v>
      </c>
      <c r="Q67">
        <v>298</v>
      </c>
      <c r="R67">
        <f t="shared" si="10"/>
        <v>12.854177378047741</v>
      </c>
      <c r="U67">
        <f t="shared" si="7"/>
        <v>29370</v>
      </c>
      <c r="X67">
        <v>29.37</v>
      </c>
      <c r="Z67">
        <v>4.423</v>
      </c>
      <c r="AA67">
        <f t="shared" si="8"/>
        <v>21.63170874175</v>
      </c>
      <c r="AB67">
        <v>3.3580000000000001</v>
      </c>
      <c r="AC67">
        <v>4.8099999999999996</v>
      </c>
      <c r="AD67">
        <v>0.12</v>
      </c>
      <c r="AE67">
        <f>SQRT(3)*(AB67^2)*AC67/4</f>
        <v>23.485893977381121</v>
      </c>
    </row>
    <row r="68" spans="1:31">
      <c r="A68" t="s">
        <v>70</v>
      </c>
      <c r="C68">
        <v>2003</v>
      </c>
      <c r="D68" t="s">
        <v>71</v>
      </c>
      <c r="E68">
        <v>109.88</v>
      </c>
      <c r="F68">
        <f>(J68*10^-30)*$K$2*(1*10^6)/4</f>
        <v>29.756284349482854</v>
      </c>
      <c r="I68">
        <v>5.8250000000000002</v>
      </c>
      <c r="J68">
        <f>I68^3</f>
        <v>197.64589062499999</v>
      </c>
      <c r="O68">
        <v>2018</v>
      </c>
      <c r="P68" t="s">
        <v>63</v>
      </c>
      <c r="Q68">
        <v>298</v>
      </c>
      <c r="R68">
        <f t="shared" si="10"/>
        <v>12.319000838231347</v>
      </c>
      <c r="U68">
        <f t="shared" si="7"/>
        <v>34530</v>
      </c>
      <c r="X68">
        <v>34.53</v>
      </c>
      <c r="Z68">
        <v>4.3589000000000002</v>
      </c>
      <c r="AA68">
        <f t="shared" si="8"/>
        <v>20.704785036367252</v>
      </c>
      <c r="AB68">
        <v>3.3130000000000002</v>
      </c>
      <c r="AC68">
        <v>4.7539999999999996</v>
      </c>
      <c r="AD68">
        <v>0.11</v>
      </c>
      <c r="AE68">
        <f t="shared" ref="AE68:AE101" si="11">SQRT(3)*(AB68^2)*AC68/4</f>
        <v>22.594497400702693</v>
      </c>
    </row>
    <row r="69" spans="1:31">
      <c r="A69" t="s">
        <v>72</v>
      </c>
      <c r="C69">
        <v>2003</v>
      </c>
      <c r="D69" t="s">
        <v>71</v>
      </c>
      <c r="E69">
        <v>99.775000000000006</v>
      </c>
      <c r="F69">
        <f t="shared" ref="F69:F80" si="12">(J69*10^-30)*$K$2*(1*10^6)/4</f>
        <v>29.344420954173533</v>
      </c>
      <c r="I69">
        <v>5.798</v>
      </c>
      <c r="J69">
        <f t="shared" ref="J69:J80" si="13">I69^3</f>
        <v>194.91022959200001</v>
      </c>
      <c r="O69">
        <v>2018</v>
      </c>
      <c r="P69" t="s">
        <v>63</v>
      </c>
      <c r="Q69">
        <v>298</v>
      </c>
      <c r="R69">
        <f t="shared" si="10"/>
        <v>12.162210688991271</v>
      </c>
      <c r="U69">
        <f t="shared" si="7"/>
        <v>36730</v>
      </c>
      <c r="X69">
        <v>36.729999999999997</v>
      </c>
      <c r="Z69">
        <v>4.3395000000000001</v>
      </c>
      <c r="AA69">
        <f t="shared" si="8"/>
        <v>20.42956346371875</v>
      </c>
      <c r="AB69">
        <v>3.2639999999999998</v>
      </c>
      <c r="AC69">
        <v>5.0819999999999999</v>
      </c>
      <c r="AD69">
        <v>0.1</v>
      </c>
      <c r="AE69">
        <f t="shared" si="11"/>
        <v>23.444209677079705</v>
      </c>
    </row>
    <row r="70" spans="1:31">
      <c r="C70">
        <v>2003</v>
      </c>
      <c r="D70" t="s">
        <v>71</v>
      </c>
      <c r="E70">
        <v>89.662999999999997</v>
      </c>
      <c r="F70">
        <f t="shared" si="12"/>
        <v>28.981526034136749</v>
      </c>
      <c r="I70">
        <v>5.774</v>
      </c>
      <c r="J70">
        <f t="shared" si="13"/>
        <v>192.499824824</v>
      </c>
      <c r="O70">
        <v>2018</v>
      </c>
      <c r="P70" t="s">
        <v>63</v>
      </c>
      <c r="Q70">
        <v>298</v>
      </c>
      <c r="R70">
        <f t="shared" si="10"/>
        <v>11.82083740103201</v>
      </c>
      <c r="U70">
        <f t="shared" si="7"/>
        <v>41610</v>
      </c>
      <c r="X70">
        <v>41.61</v>
      </c>
      <c r="Z70">
        <v>4.2961</v>
      </c>
      <c r="AA70">
        <f t="shared" si="8"/>
        <v>19.82271578742025</v>
      </c>
      <c r="AB70">
        <v>3.218</v>
      </c>
      <c r="AC70">
        <v>5.1180000000000003</v>
      </c>
      <c r="AD70">
        <v>0.11</v>
      </c>
      <c r="AE70">
        <f t="shared" si="11"/>
        <v>22.949487798105078</v>
      </c>
    </row>
    <row r="71" spans="1:31">
      <c r="C71">
        <v>2003</v>
      </c>
      <c r="D71" t="s">
        <v>71</v>
      </c>
      <c r="E71">
        <v>79.551000000000002</v>
      </c>
      <c r="F71">
        <f t="shared" si="12"/>
        <v>28.666457860136831</v>
      </c>
      <c r="I71">
        <v>5.7530000000000001</v>
      </c>
      <c r="J71">
        <f t="shared" si="13"/>
        <v>190.407092777</v>
      </c>
      <c r="O71">
        <v>2018</v>
      </c>
      <c r="P71" t="s">
        <v>63</v>
      </c>
      <c r="Q71">
        <v>298</v>
      </c>
      <c r="R71">
        <f t="shared" si="10"/>
        <v>11.429182918834581</v>
      </c>
      <c r="U71">
        <f t="shared" si="7"/>
        <v>47200</v>
      </c>
      <c r="X71">
        <v>47.2</v>
      </c>
      <c r="Z71">
        <v>4.2481</v>
      </c>
      <c r="AA71">
        <f t="shared" si="8"/>
        <v>19.165678692660251</v>
      </c>
      <c r="AB71">
        <v>3.1560000000000001</v>
      </c>
      <c r="AC71">
        <v>5.0780000000000003</v>
      </c>
      <c r="AD71">
        <v>0.22</v>
      </c>
      <c r="AE71">
        <f t="shared" si="11"/>
        <v>21.901170271814625</v>
      </c>
    </row>
    <row r="72" spans="1:31">
      <c r="C72">
        <v>2003</v>
      </c>
      <c r="D72" t="s">
        <v>71</v>
      </c>
      <c r="E72">
        <v>69.438000000000002</v>
      </c>
      <c r="F72">
        <f t="shared" si="12"/>
        <v>28.368523746582962</v>
      </c>
      <c r="I72">
        <v>5.7329999999999997</v>
      </c>
      <c r="J72">
        <f t="shared" si="13"/>
        <v>188.42816783699999</v>
      </c>
      <c r="O72">
        <v>2018</v>
      </c>
      <c r="P72" t="s">
        <v>63</v>
      </c>
      <c r="Q72">
        <v>298</v>
      </c>
      <c r="R72">
        <f t="shared" si="10"/>
        <v>11.060872526437816</v>
      </c>
      <c r="U72">
        <f t="shared" si="7"/>
        <v>54730</v>
      </c>
      <c r="X72">
        <v>54.73</v>
      </c>
      <c r="Z72">
        <v>4.1920999999999999</v>
      </c>
      <c r="AA72">
        <f t="shared" si="8"/>
        <v>18.417679468240248</v>
      </c>
      <c r="AB72">
        <v>3.0880000000000001</v>
      </c>
      <c r="AC72">
        <v>4.9820000000000002</v>
      </c>
      <c r="AD72">
        <v>0.27</v>
      </c>
      <c r="AE72">
        <f t="shared" si="11"/>
        <v>20.571167601030734</v>
      </c>
    </row>
    <row r="73" spans="1:31">
      <c r="C73">
        <v>2003</v>
      </c>
      <c r="D73" t="s">
        <v>71</v>
      </c>
      <c r="E73">
        <v>59.326000000000001</v>
      </c>
      <c r="F73">
        <f t="shared" si="12"/>
        <v>28.087405173417157</v>
      </c>
      <c r="I73">
        <v>5.7140000000000004</v>
      </c>
      <c r="J73">
        <f t="shared" si="13"/>
        <v>186.56093434400003</v>
      </c>
      <c r="O73">
        <v>2018</v>
      </c>
      <c r="P73" t="s">
        <v>63</v>
      </c>
      <c r="Q73">
        <v>298</v>
      </c>
      <c r="R73">
        <f t="shared" si="10"/>
        <v>11.04182052176777</v>
      </c>
      <c r="U73">
        <f t="shared" si="7"/>
        <v>55160</v>
      </c>
      <c r="X73">
        <v>55.16</v>
      </c>
      <c r="Z73">
        <v>4.1870000000000003</v>
      </c>
      <c r="AA73">
        <f t="shared" si="8"/>
        <v>18.350541800750005</v>
      </c>
      <c r="AB73">
        <v>3.0550000000000002</v>
      </c>
      <c r="AC73">
        <v>4.9039999999999999</v>
      </c>
      <c r="AD73">
        <v>0.28000000000000003</v>
      </c>
      <c r="AE73">
        <f t="shared" si="11"/>
        <v>19.818625296668699</v>
      </c>
    </row>
    <row r="74" spans="1:31">
      <c r="C74">
        <v>2003</v>
      </c>
      <c r="D74" t="s">
        <v>71</v>
      </c>
      <c r="E74">
        <v>49.213000000000001</v>
      </c>
      <c r="F74">
        <f t="shared" si="12"/>
        <v>27.808149929492533</v>
      </c>
      <c r="I74">
        <v>5.6950000000000003</v>
      </c>
      <c r="J74">
        <f t="shared" si="13"/>
        <v>184.70607737500001</v>
      </c>
      <c r="O74">
        <v>2018</v>
      </c>
      <c r="P74" t="s">
        <v>63</v>
      </c>
      <c r="Q74">
        <v>298</v>
      </c>
      <c r="R74">
        <f t="shared" si="10"/>
        <v>10.745314900554444</v>
      </c>
      <c r="U74">
        <f t="shared" si="7"/>
        <v>62000</v>
      </c>
      <c r="X74">
        <v>62</v>
      </c>
      <c r="Z74">
        <v>4.1490999999999998</v>
      </c>
      <c r="AA74">
        <f t="shared" si="8"/>
        <v>17.856721083442746</v>
      </c>
      <c r="AB74">
        <v>3.04</v>
      </c>
      <c r="AC74">
        <v>4.8970000000000002</v>
      </c>
      <c r="AD74">
        <v>0.28000000000000003</v>
      </c>
      <c r="AE74">
        <f t="shared" si="11"/>
        <v>19.596472719897534</v>
      </c>
    </row>
    <row r="75" spans="1:31">
      <c r="C75">
        <v>2003</v>
      </c>
      <c r="D75" t="s">
        <v>71</v>
      </c>
      <c r="E75">
        <v>39.774999999999999</v>
      </c>
      <c r="F75">
        <f t="shared" si="12"/>
        <v>27.588997395870205</v>
      </c>
      <c r="I75">
        <v>5.68</v>
      </c>
      <c r="J75">
        <f t="shared" si="13"/>
        <v>183.25043199999999</v>
      </c>
      <c r="O75">
        <v>2018</v>
      </c>
      <c r="P75" t="s">
        <v>63</v>
      </c>
      <c r="Q75">
        <v>298</v>
      </c>
      <c r="R75">
        <f t="shared" si="10"/>
        <v>10.413917448872805</v>
      </c>
      <c r="U75">
        <f t="shared" si="7"/>
        <v>69440</v>
      </c>
      <c r="X75">
        <v>69.44</v>
      </c>
      <c r="Z75">
        <v>4.1055000000000001</v>
      </c>
      <c r="AA75">
        <f t="shared" si="8"/>
        <v>17.299684310343753</v>
      </c>
      <c r="AB75">
        <v>3.0209999999999999</v>
      </c>
      <c r="AC75">
        <v>4.8529999999999998</v>
      </c>
      <c r="AD75">
        <v>0.3</v>
      </c>
      <c r="AE75">
        <f t="shared" si="11"/>
        <v>19.17840024356736</v>
      </c>
    </row>
    <row r="76" spans="1:31">
      <c r="C76">
        <v>2003</v>
      </c>
      <c r="D76" t="s">
        <v>71</v>
      </c>
      <c r="E76">
        <v>29.663</v>
      </c>
      <c r="F76">
        <f t="shared" si="12"/>
        <v>27.370999306631575</v>
      </c>
      <c r="I76">
        <v>5.665</v>
      </c>
      <c r="J76">
        <f t="shared" si="13"/>
        <v>181.802454625</v>
      </c>
      <c r="O76">
        <v>2018</v>
      </c>
      <c r="P76" t="s">
        <v>63</v>
      </c>
      <c r="Q76">
        <v>298</v>
      </c>
      <c r="R76">
        <f t="shared" si="10"/>
        <v>10.176255434400165</v>
      </c>
      <c r="U76">
        <f t="shared" si="7"/>
        <v>75800</v>
      </c>
      <c r="X76">
        <v>75.8</v>
      </c>
      <c r="Z76">
        <v>4.0749000000000004</v>
      </c>
      <c r="AA76">
        <f t="shared" si="8"/>
        <v>16.915735077437258</v>
      </c>
      <c r="AB76">
        <v>2.9910000000000001</v>
      </c>
      <c r="AC76">
        <v>4.7969999999999997</v>
      </c>
      <c r="AD76">
        <v>0.32</v>
      </c>
      <c r="AE76">
        <f t="shared" si="11"/>
        <v>18.582458884636438</v>
      </c>
    </row>
    <row r="77" spans="1:31">
      <c r="C77">
        <v>2003</v>
      </c>
      <c r="D77" t="s">
        <v>71</v>
      </c>
      <c r="E77">
        <v>19.550999999999998</v>
      </c>
      <c r="F77">
        <f t="shared" si="12"/>
        <v>27.197429986464631</v>
      </c>
      <c r="I77">
        <v>5.6529999999999996</v>
      </c>
      <c r="J77">
        <f t="shared" si="13"/>
        <v>180.64958007699994</v>
      </c>
      <c r="O77">
        <v>2018</v>
      </c>
      <c r="P77" t="s">
        <v>63</v>
      </c>
      <c r="Q77">
        <v>298</v>
      </c>
      <c r="R77">
        <f t="shared" si="10"/>
        <v>10.125026675780557</v>
      </c>
      <c r="U77">
        <f t="shared" si="7"/>
        <v>76160</v>
      </c>
      <c r="X77">
        <v>76.16</v>
      </c>
      <c r="Z77">
        <v>4.0674999999999999</v>
      </c>
      <c r="AA77">
        <f t="shared" si="8"/>
        <v>16.823745636718748</v>
      </c>
      <c r="AB77">
        <v>2.9670000000000001</v>
      </c>
      <c r="AC77">
        <v>4.7809999999999997</v>
      </c>
      <c r="AD77">
        <v>0.26</v>
      </c>
      <c r="AE77">
        <f t="shared" si="11"/>
        <v>18.224451756155972</v>
      </c>
    </row>
    <row r="78" spans="1:31">
      <c r="C78">
        <v>2003</v>
      </c>
      <c r="D78" t="s">
        <v>71</v>
      </c>
      <c r="E78">
        <v>9.4380000000000006</v>
      </c>
      <c r="F78">
        <f t="shared" si="12"/>
        <v>27.12532655113036</v>
      </c>
      <c r="I78">
        <v>5.6479999999999997</v>
      </c>
      <c r="J78">
        <f t="shared" si="13"/>
        <v>180.17065779199996</v>
      </c>
      <c r="O78">
        <v>2018</v>
      </c>
      <c r="P78" t="s">
        <v>63</v>
      </c>
      <c r="Q78">
        <v>298</v>
      </c>
      <c r="R78">
        <f t="shared" si="10"/>
        <v>9.9186706009157284</v>
      </c>
      <c r="U78">
        <f t="shared" si="7"/>
        <v>82760</v>
      </c>
      <c r="X78">
        <v>82.76</v>
      </c>
      <c r="Z78">
        <v>4.0401999999999996</v>
      </c>
      <c r="AA78">
        <f t="shared" si="8"/>
        <v>16.487264361201994</v>
      </c>
      <c r="AB78">
        <v>2.96</v>
      </c>
      <c r="AC78">
        <v>4.8230000000000004</v>
      </c>
      <c r="AD78">
        <v>0.28000000000000003</v>
      </c>
      <c r="AE78">
        <f t="shared" si="11"/>
        <v>18.297902960759245</v>
      </c>
    </row>
    <row r="79" spans="1:31">
      <c r="C79">
        <v>2003</v>
      </c>
      <c r="D79" t="s">
        <v>71</v>
      </c>
      <c r="E79">
        <v>4.7190000000000003</v>
      </c>
      <c r="F79">
        <f t="shared" si="12"/>
        <v>27.096520897023467</v>
      </c>
      <c r="I79">
        <v>5.6459999999999999</v>
      </c>
      <c r="J79">
        <f t="shared" si="13"/>
        <v>179.979326136</v>
      </c>
      <c r="O79">
        <v>2018</v>
      </c>
      <c r="P79" t="s">
        <v>63</v>
      </c>
      <c r="Q79">
        <v>298</v>
      </c>
      <c r="R79">
        <f t="shared" si="10"/>
        <v>9.7086027598447622</v>
      </c>
      <c r="U79">
        <f t="shared" si="7"/>
        <v>89410</v>
      </c>
      <c r="X79">
        <v>89.41</v>
      </c>
      <c r="Z79">
        <v>4.0114000000000001</v>
      </c>
      <c r="AA79">
        <f t="shared" si="8"/>
        <v>16.137190250385999</v>
      </c>
      <c r="AB79">
        <v>2.9340000000000002</v>
      </c>
      <c r="AC79">
        <v>4.7789999999999999</v>
      </c>
      <c r="AD79">
        <v>0.31</v>
      </c>
      <c r="AE79">
        <f t="shared" si="11"/>
        <v>17.813853876669857</v>
      </c>
    </row>
    <row r="80" spans="1:31">
      <c r="C80">
        <v>2003</v>
      </c>
      <c r="D80" t="s">
        <v>71</v>
      </c>
      <c r="E80">
        <v>1.3480000000000001</v>
      </c>
      <c r="F80">
        <f t="shared" si="12"/>
        <v>27.096520897023467</v>
      </c>
      <c r="I80">
        <v>5.6459999999999999</v>
      </c>
      <c r="J80">
        <f t="shared" si="13"/>
        <v>179.979326136</v>
      </c>
      <c r="O80">
        <v>2018</v>
      </c>
      <c r="P80" t="s">
        <v>63</v>
      </c>
      <c r="Q80">
        <v>298</v>
      </c>
      <c r="R80">
        <f t="shared" si="10"/>
        <v>9.5217763008510996</v>
      </c>
      <c r="U80">
        <f t="shared" si="7"/>
        <v>95900</v>
      </c>
      <c r="X80">
        <v>95.9</v>
      </c>
      <c r="Z80">
        <v>3.9853999999999998</v>
      </c>
      <c r="AA80">
        <f t="shared" si="8"/>
        <v>15.825438701965998</v>
      </c>
      <c r="AB80">
        <v>2.9039999999999999</v>
      </c>
      <c r="AC80">
        <v>4.7320000000000002</v>
      </c>
      <c r="AD80">
        <v>0.33</v>
      </c>
      <c r="AE80">
        <f t="shared" si="11"/>
        <v>17.279795403928883</v>
      </c>
    </row>
    <row r="81" spans="3:31">
      <c r="C81">
        <v>1998</v>
      </c>
      <c r="D81" t="s">
        <v>73</v>
      </c>
      <c r="E81">
        <v>4</v>
      </c>
      <c r="F81">
        <v>27.094000000000001</v>
      </c>
      <c r="O81">
        <v>2018</v>
      </c>
      <c r="P81" t="s">
        <v>63</v>
      </c>
      <c r="Q81">
        <v>298</v>
      </c>
      <c r="R81">
        <f t="shared" si="10"/>
        <v>9.3393218601469403</v>
      </c>
      <c r="U81">
        <f t="shared" si="7"/>
        <v>102770</v>
      </c>
      <c r="X81">
        <v>102.77</v>
      </c>
      <c r="Z81">
        <v>3.9597000000000002</v>
      </c>
      <c r="AA81">
        <f t="shared" si="8"/>
        <v>15.521255907293252</v>
      </c>
      <c r="AB81">
        <v>2.8809999999999998</v>
      </c>
      <c r="AC81">
        <v>4.6920000000000002</v>
      </c>
      <c r="AD81">
        <v>0.33</v>
      </c>
      <c r="AE81">
        <f t="shared" si="11"/>
        <v>16.86340056040099</v>
      </c>
    </row>
    <row r="82" spans="3:31">
      <c r="O82">
        <v>2018</v>
      </c>
      <c r="P82" t="s">
        <v>63</v>
      </c>
      <c r="Q82">
        <v>298</v>
      </c>
      <c r="R82">
        <f t="shared" si="10"/>
        <v>14.337443914502588</v>
      </c>
      <c r="U82">
        <f t="shared" si="7"/>
        <v>18160</v>
      </c>
      <c r="X82">
        <v>18.16</v>
      </c>
      <c r="Z82">
        <v>4.5823999999999998</v>
      </c>
      <c r="AA82">
        <f t="shared" si="8"/>
        <v>24.055755309055996</v>
      </c>
      <c r="AB82">
        <v>2.8759999999999999</v>
      </c>
      <c r="AC82">
        <v>4.6890000000000001</v>
      </c>
      <c r="AD82">
        <v>0.35</v>
      </c>
      <c r="AE82">
        <f t="shared" si="11"/>
        <v>16.794173370022961</v>
      </c>
    </row>
    <row r="83" spans="3:31">
      <c r="O83">
        <v>2018</v>
      </c>
      <c r="P83" t="s">
        <v>63</v>
      </c>
      <c r="Q83">
        <v>298</v>
      </c>
      <c r="R83">
        <f t="shared" si="10"/>
        <v>14.305038453735838</v>
      </c>
      <c r="U83">
        <f t="shared" si="7"/>
        <v>18970</v>
      </c>
      <c r="X83">
        <v>18.97</v>
      </c>
      <c r="Z83">
        <v>4.5796000000000001</v>
      </c>
      <c r="AA83">
        <f t="shared" si="8"/>
        <v>24.011685629584001</v>
      </c>
      <c r="AB83">
        <v>2.8559999999999999</v>
      </c>
      <c r="AC83">
        <v>4.6550000000000002</v>
      </c>
      <c r="AD83">
        <v>0.36</v>
      </c>
      <c r="AE83">
        <f t="shared" si="11"/>
        <v>16.441321718484037</v>
      </c>
    </row>
    <row r="84" spans="3:31">
      <c r="O84">
        <v>2018</v>
      </c>
      <c r="P84" t="s">
        <v>63</v>
      </c>
      <c r="Q84">
        <v>298</v>
      </c>
      <c r="R84">
        <f t="shared" si="10"/>
        <v>14.190149652841768</v>
      </c>
      <c r="U84">
        <f t="shared" si="7"/>
        <v>19500</v>
      </c>
      <c r="X84">
        <v>19.5</v>
      </c>
      <c r="Z84">
        <v>4.5682</v>
      </c>
      <c r="AA84">
        <f t="shared" ref="AA84:AA96" si="14">Z84^3/4</f>
        <v>23.832814738642</v>
      </c>
      <c r="AB84">
        <v>2.8359999999999999</v>
      </c>
      <c r="AC84">
        <v>4.6219999999999999</v>
      </c>
      <c r="AD84">
        <v>0.38</v>
      </c>
      <c r="AE84">
        <f t="shared" si="11"/>
        <v>16.096929063607323</v>
      </c>
    </row>
    <row r="85" spans="3:31">
      <c r="O85">
        <v>2018</v>
      </c>
      <c r="P85" t="s">
        <v>63</v>
      </c>
      <c r="Q85">
        <v>298</v>
      </c>
      <c r="R85">
        <f t="shared" si="10"/>
        <v>14.138328765225193</v>
      </c>
      <c r="U85">
        <f t="shared" si="7"/>
        <v>20190</v>
      </c>
      <c r="X85">
        <v>20.190000000000001</v>
      </c>
      <c r="Z85">
        <v>4.5587999999999997</v>
      </c>
      <c r="AA85">
        <f t="shared" si="14"/>
        <v>23.685994684367994</v>
      </c>
      <c r="AB85">
        <v>2.8180000000000001</v>
      </c>
      <c r="AC85">
        <v>4.5919999999999996</v>
      </c>
      <c r="AD85">
        <v>0.39</v>
      </c>
      <c r="AE85">
        <f t="shared" si="11"/>
        <v>15.790085912310872</v>
      </c>
    </row>
    <row r="86" spans="3:31">
      <c r="O86">
        <v>2018</v>
      </c>
      <c r="P86" t="s">
        <v>63</v>
      </c>
      <c r="Q86">
        <v>298</v>
      </c>
      <c r="R86">
        <f t="shared" si="10"/>
        <v>13.946634721435762</v>
      </c>
      <c r="U86">
        <f t="shared" si="7"/>
        <v>21070</v>
      </c>
      <c r="X86">
        <v>21.07</v>
      </c>
      <c r="Z86">
        <v>4.5415999999999999</v>
      </c>
      <c r="AA86">
        <f t="shared" si="14"/>
        <v>23.418908637824</v>
      </c>
      <c r="AB86">
        <v>2.8</v>
      </c>
      <c r="AC86">
        <v>4.5629999999999997</v>
      </c>
      <c r="AD86">
        <v>0.41</v>
      </c>
      <c r="AE86">
        <f t="shared" si="11"/>
        <v>15.490561756476099</v>
      </c>
    </row>
    <row r="87" spans="3:31">
      <c r="O87">
        <v>2018</v>
      </c>
      <c r="P87" t="s">
        <v>63</v>
      </c>
      <c r="Q87">
        <v>298</v>
      </c>
      <c r="R87">
        <f t="shared" si="10"/>
        <v>13.529827708180964</v>
      </c>
      <c r="U87">
        <f t="shared" si="7"/>
        <v>24330</v>
      </c>
      <c r="X87">
        <v>24.33</v>
      </c>
      <c r="Z87">
        <v>4.4923999999999999</v>
      </c>
      <c r="AA87">
        <f t="shared" si="14"/>
        <v>22.666019830256001</v>
      </c>
      <c r="AB87">
        <v>3.218</v>
      </c>
      <c r="AC87">
        <v>5.0199999999999996</v>
      </c>
      <c r="AD87">
        <v>0.16</v>
      </c>
      <c r="AE87">
        <f t="shared" si="11"/>
        <v>22.510048602283604</v>
      </c>
    </row>
    <row r="88" spans="3:31">
      <c r="O88">
        <v>2018</v>
      </c>
      <c r="P88" t="s">
        <v>63</v>
      </c>
      <c r="Q88">
        <v>298</v>
      </c>
      <c r="R88">
        <f t="shared" si="10"/>
        <v>12.951238196266127</v>
      </c>
      <c r="U88">
        <f t="shared" si="7"/>
        <v>29840</v>
      </c>
      <c r="X88">
        <v>29.84</v>
      </c>
      <c r="Z88">
        <v>4.4260000000000002</v>
      </c>
      <c r="AA88">
        <f t="shared" si="14"/>
        <v>21.675755194000001</v>
      </c>
      <c r="AB88">
        <v>3.2080000000000002</v>
      </c>
      <c r="AC88">
        <v>5.0490000000000004</v>
      </c>
      <c r="AD88">
        <v>0.17</v>
      </c>
      <c r="AE88">
        <f t="shared" si="11"/>
        <v>22.499596306126424</v>
      </c>
    </row>
    <row r="89" spans="3:31">
      <c r="O89">
        <v>2018</v>
      </c>
      <c r="P89" t="s">
        <v>63</v>
      </c>
      <c r="Q89">
        <v>298</v>
      </c>
      <c r="R89">
        <f t="shared" si="10"/>
        <v>12.521729483813486</v>
      </c>
      <c r="U89">
        <f t="shared" si="7"/>
        <v>34090</v>
      </c>
      <c r="X89">
        <v>34.090000000000003</v>
      </c>
      <c r="Z89">
        <v>4.3769</v>
      </c>
      <c r="AA89">
        <f t="shared" si="14"/>
        <v>20.962345831402253</v>
      </c>
      <c r="AB89">
        <v>3.2010000000000001</v>
      </c>
      <c r="AC89">
        <v>5.0149999999999997</v>
      </c>
      <c r="AD89">
        <v>0.17</v>
      </c>
      <c r="AE89">
        <f t="shared" si="11"/>
        <v>22.250661235130906</v>
      </c>
    </row>
    <row r="90" spans="3:31">
      <c r="O90">
        <v>2018</v>
      </c>
      <c r="P90" t="s">
        <v>63</v>
      </c>
      <c r="Q90">
        <v>298</v>
      </c>
      <c r="R90">
        <f t="shared" si="10"/>
        <v>11.473385510043643</v>
      </c>
      <c r="U90">
        <f t="shared" si="7"/>
        <v>47330</v>
      </c>
      <c r="X90">
        <v>47.33</v>
      </c>
      <c r="Z90">
        <v>4.2496999999999998</v>
      </c>
      <c r="AA90">
        <f t="shared" si="14"/>
        <v>19.187342474368247</v>
      </c>
      <c r="AB90">
        <v>3.2040000000000002</v>
      </c>
      <c r="AC90">
        <v>5.0819999999999999</v>
      </c>
      <c r="AD90">
        <v>0.19</v>
      </c>
      <c r="AE90">
        <f t="shared" si="11"/>
        <v>22.590212257641319</v>
      </c>
    </row>
    <row r="91" spans="3:31">
      <c r="O91">
        <v>2018</v>
      </c>
      <c r="P91" t="s">
        <v>63</v>
      </c>
      <c r="Q91">
        <v>298</v>
      </c>
      <c r="R91">
        <f t="shared" si="10"/>
        <v>10.889810505734234</v>
      </c>
      <c r="U91">
        <f t="shared" si="7"/>
        <v>55370</v>
      </c>
      <c r="X91">
        <v>55.37</v>
      </c>
      <c r="Z91">
        <v>4.1784999999999997</v>
      </c>
      <c r="AA91">
        <f t="shared" si="14"/>
        <v>18.239008602906246</v>
      </c>
      <c r="AB91">
        <v>3.1859999999999999</v>
      </c>
      <c r="AC91">
        <v>5.0330000000000004</v>
      </c>
      <c r="AD91">
        <v>0.2</v>
      </c>
      <c r="AE91">
        <f t="shared" si="11"/>
        <v>22.12173111987439</v>
      </c>
    </row>
    <row r="92" spans="3:31">
      <c r="O92">
        <v>2018</v>
      </c>
      <c r="P92" t="s">
        <v>63</v>
      </c>
      <c r="Q92">
        <v>298</v>
      </c>
      <c r="R92">
        <f t="shared" si="10"/>
        <v>10.384254450991184</v>
      </c>
      <c r="U92">
        <f t="shared" si="7"/>
        <v>66500</v>
      </c>
      <c r="X92">
        <v>66.5</v>
      </c>
      <c r="Z92">
        <v>4.1048</v>
      </c>
      <c r="AA92">
        <f t="shared" si="14"/>
        <v>17.290836875648001</v>
      </c>
      <c r="AB92">
        <v>3.1560000000000001</v>
      </c>
      <c r="AC92">
        <v>5.0250000000000004</v>
      </c>
      <c r="AD92">
        <v>0.2</v>
      </c>
      <c r="AE92">
        <f t="shared" si="11"/>
        <v>21.672583815649563</v>
      </c>
    </row>
    <row r="93" spans="3:31">
      <c r="O93">
        <v>2018</v>
      </c>
      <c r="P93" t="s">
        <v>63</v>
      </c>
      <c r="Q93">
        <v>298</v>
      </c>
      <c r="R93">
        <f t="shared" si="10"/>
        <v>10.094046353445149</v>
      </c>
      <c r="U93">
        <f t="shared" si="7"/>
        <v>74820</v>
      </c>
      <c r="X93">
        <v>74.819999999999993</v>
      </c>
      <c r="Z93">
        <v>4.0624000000000002</v>
      </c>
      <c r="AA93">
        <f t="shared" si="14"/>
        <v>16.760542022656004</v>
      </c>
      <c r="AB93">
        <v>3.1179999999999999</v>
      </c>
      <c r="AC93">
        <v>4.9480000000000004</v>
      </c>
      <c r="AD93">
        <v>0.2</v>
      </c>
      <c r="AE93">
        <f t="shared" si="11"/>
        <v>20.82967763205486</v>
      </c>
    </row>
    <row r="94" spans="3:31">
      <c r="O94">
        <v>2018</v>
      </c>
      <c r="P94" t="s">
        <v>63</v>
      </c>
      <c r="Q94">
        <v>298</v>
      </c>
      <c r="R94">
        <f t="shared" si="10"/>
        <v>9.897283144460598</v>
      </c>
      <c r="U94">
        <f t="shared" si="7"/>
        <v>82200</v>
      </c>
      <c r="X94">
        <v>82.2</v>
      </c>
      <c r="Z94">
        <v>4.0354000000000001</v>
      </c>
      <c r="AA94">
        <f t="shared" si="14"/>
        <v>16.428570570466004</v>
      </c>
      <c r="AB94">
        <v>3.081</v>
      </c>
      <c r="AC94">
        <v>4.9039999999999999</v>
      </c>
      <c r="AD94">
        <v>0.21</v>
      </c>
      <c r="AE94">
        <f t="shared" si="11"/>
        <v>20.157399081730812</v>
      </c>
    </row>
    <row r="95" spans="3:31">
      <c r="O95">
        <v>2018</v>
      </c>
      <c r="P95" t="s">
        <v>63</v>
      </c>
      <c r="Q95">
        <v>298</v>
      </c>
      <c r="R95">
        <f t="shared" si="10"/>
        <v>9.6175337828842302</v>
      </c>
      <c r="U95">
        <f t="shared" si="7"/>
        <v>90440</v>
      </c>
      <c r="X95">
        <v>90.44</v>
      </c>
      <c r="Z95">
        <v>3.9977999999999998</v>
      </c>
      <c r="AA95">
        <f t="shared" si="14"/>
        <v>15.973614517337998</v>
      </c>
      <c r="AB95">
        <v>2.9980000000000002</v>
      </c>
      <c r="AC95">
        <v>4.7649999999999997</v>
      </c>
      <c r="AD95">
        <v>0.21</v>
      </c>
      <c r="AE95">
        <f t="shared" si="11"/>
        <v>18.544998307575728</v>
      </c>
    </row>
    <row r="96" spans="3:31">
      <c r="O96">
        <v>2018</v>
      </c>
      <c r="P96" t="s">
        <v>63</v>
      </c>
      <c r="Q96">
        <v>298</v>
      </c>
      <c r="R96">
        <f t="shared" si="10"/>
        <v>9.4242864713637342</v>
      </c>
      <c r="S96" t="s">
        <v>74</v>
      </c>
      <c r="U96">
        <f t="shared" si="7"/>
        <v>98800</v>
      </c>
      <c r="X96">
        <v>98.8</v>
      </c>
      <c r="Z96">
        <v>3.9704000000000002</v>
      </c>
      <c r="AA96">
        <f t="shared" si="14"/>
        <v>15.647421996416002</v>
      </c>
      <c r="AB96">
        <v>2.944</v>
      </c>
      <c r="AC96">
        <v>4.694</v>
      </c>
      <c r="AD96">
        <v>0.25</v>
      </c>
      <c r="AE96">
        <f t="shared" si="11"/>
        <v>17.616488012166247</v>
      </c>
    </row>
    <row r="97" spans="15:31">
      <c r="O97">
        <v>1989</v>
      </c>
      <c r="P97" t="s">
        <v>75</v>
      </c>
      <c r="Q97">
        <v>298</v>
      </c>
      <c r="R97">
        <f>(S97/$L$2)^-1</f>
        <v>22.168783068783071</v>
      </c>
      <c r="S97">
        <v>3.78</v>
      </c>
      <c r="U97">
        <f t="shared" si="7"/>
        <v>2530</v>
      </c>
      <c r="X97">
        <v>2.5299999999999998</v>
      </c>
      <c r="AB97">
        <v>2.9020000000000001</v>
      </c>
      <c r="AC97">
        <v>4.7</v>
      </c>
      <c r="AD97">
        <v>0.31</v>
      </c>
      <c r="AE97">
        <f t="shared" si="11"/>
        <v>17.139309060839715</v>
      </c>
    </row>
    <row r="98" spans="15:31">
      <c r="O98">
        <v>1989</v>
      </c>
      <c r="P98" t="s">
        <v>75</v>
      </c>
      <c r="Q98">
        <v>298</v>
      </c>
      <c r="R98">
        <f t="shared" ref="R98:R122" si="15">(S98/$L$2)^-1</f>
        <v>21.597422680412372</v>
      </c>
      <c r="S98">
        <v>3.88</v>
      </c>
      <c r="U98">
        <f t="shared" si="7"/>
        <v>2610</v>
      </c>
      <c r="X98">
        <v>2.61</v>
      </c>
      <c r="AB98">
        <v>2.8740000000000001</v>
      </c>
      <c r="AC98">
        <v>4.6879999999999997</v>
      </c>
      <c r="AD98">
        <v>0.21</v>
      </c>
      <c r="AE98">
        <f t="shared" si="11"/>
        <v>16.767247178368418</v>
      </c>
    </row>
    <row r="99" spans="15:31">
      <c r="O99">
        <v>1989</v>
      </c>
      <c r="P99" t="s">
        <v>75</v>
      </c>
      <c r="Q99">
        <v>298</v>
      </c>
      <c r="R99">
        <f t="shared" si="15"/>
        <v>19.810401891252955</v>
      </c>
      <c r="S99">
        <v>4.2300000000000004</v>
      </c>
      <c r="U99">
        <f t="shared" si="7"/>
        <v>3970</v>
      </c>
      <c r="X99">
        <v>3.97</v>
      </c>
      <c r="AB99">
        <v>2.855</v>
      </c>
      <c r="AC99">
        <v>4.657</v>
      </c>
      <c r="AD99">
        <v>0.8</v>
      </c>
      <c r="AE99">
        <f t="shared" si="11"/>
        <v>16.436869198259863</v>
      </c>
    </row>
    <row r="100" spans="15:31">
      <c r="O100">
        <v>1989</v>
      </c>
      <c r="P100" t="s">
        <v>75</v>
      </c>
      <c r="Q100">
        <v>298</v>
      </c>
      <c r="R100">
        <f t="shared" si="15"/>
        <v>20.388807785888076</v>
      </c>
      <c r="S100">
        <v>4.1100000000000003</v>
      </c>
      <c r="U100">
        <f t="shared" si="7"/>
        <v>4220</v>
      </c>
      <c r="X100">
        <v>4.22</v>
      </c>
      <c r="AB100">
        <v>2.827</v>
      </c>
      <c r="AC100">
        <v>4.6130000000000004</v>
      </c>
      <c r="AD100">
        <v>0.3</v>
      </c>
      <c r="AE100">
        <f t="shared" si="11"/>
        <v>15.963779028260669</v>
      </c>
    </row>
    <row r="101" spans="15:31">
      <c r="O101">
        <v>1989</v>
      </c>
      <c r="P101" t="s">
        <v>75</v>
      </c>
      <c r="Q101">
        <v>298</v>
      </c>
      <c r="R101">
        <f t="shared" si="15"/>
        <v>19.670892018779345</v>
      </c>
      <c r="S101">
        <v>4.26</v>
      </c>
      <c r="U101">
        <f t="shared" si="7"/>
        <v>4250</v>
      </c>
      <c r="X101">
        <v>4.25</v>
      </c>
      <c r="AB101">
        <v>2.8090000000000002</v>
      </c>
      <c r="AC101">
        <v>4.5819999999999999</v>
      </c>
      <c r="AD101">
        <v>0.3</v>
      </c>
      <c r="AE101">
        <f t="shared" si="11"/>
        <v>15.655220873433709</v>
      </c>
    </row>
    <row r="102" spans="15:31">
      <c r="O102">
        <v>1989</v>
      </c>
      <c r="P102" t="s">
        <v>75</v>
      </c>
      <c r="Q102">
        <v>298</v>
      </c>
      <c r="R102">
        <f t="shared" si="15"/>
        <v>18.788789237668162</v>
      </c>
      <c r="S102">
        <v>4.46</v>
      </c>
      <c r="U102">
        <f>X102*1000</f>
        <v>4620</v>
      </c>
      <c r="X102">
        <v>4.62</v>
      </c>
    </row>
    <row r="103" spans="15:31">
      <c r="O103">
        <v>1989</v>
      </c>
      <c r="P103" t="s">
        <v>75</v>
      </c>
      <c r="Q103">
        <v>298</v>
      </c>
      <c r="R103">
        <f t="shared" si="15"/>
        <v>18.58048780487805</v>
      </c>
      <c r="S103">
        <v>4.51</v>
      </c>
      <c r="U103">
        <f t="shared" ref="U103:U131" si="16">X103*1000</f>
        <v>5680</v>
      </c>
      <c r="X103">
        <v>5.68</v>
      </c>
    </row>
    <row r="104" spans="15:31">
      <c r="O104">
        <v>1989</v>
      </c>
      <c r="P104" t="s">
        <v>75</v>
      </c>
      <c r="Q104">
        <v>298</v>
      </c>
      <c r="R104">
        <f t="shared" si="15"/>
        <v>17.753813559322033</v>
      </c>
      <c r="S104">
        <v>4.72</v>
      </c>
      <c r="U104">
        <f t="shared" si="16"/>
        <v>6130</v>
      </c>
      <c r="X104">
        <v>6.13</v>
      </c>
    </row>
    <row r="105" spans="15:31">
      <c r="O105">
        <v>1989</v>
      </c>
      <c r="P105" t="s">
        <v>75</v>
      </c>
      <c r="Q105">
        <v>298</v>
      </c>
      <c r="R105">
        <f t="shared" si="15"/>
        <v>17.791507430997878</v>
      </c>
      <c r="S105">
        <v>4.71</v>
      </c>
      <c r="U105">
        <f t="shared" si="16"/>
        <v>6960</v>
      </c>
      <c r="X105">
        <v>6.96</v>
      </c>
    </row>
    <row r="106" spans="15:31">
      <c r="O106">
        <v>1989</v>
      </c>
      <c r="P106" t="s">
        <v>75</v>
      </c>
      <c r="Q106">
        <v>298</v>
      </c>
      <c r="R106">
        <f t="shared" si="15"/>
        <v>16.826907630522086</v>
      </c>
      <c r="S106">
        <v>4.9800000000000004</v>
      </c>
      <c r="U106">
        <f t="shared" si="16"/>
        <v>7720</v>
      </c>
      <c r="X106">
        <v>7.72</v>
      </c>
    </row>
    <row r="107" spans="15:31">
      <c r="O107">
        <v>1989</v>
      </c>
      <c r="P107" t="s">
        <v>75</v>
      </c>
      <c r="Q107">
        <v>298</v>
      </c>
      <c r="R107">
        <f t="shared" si="15"/>
        <v>17.457916666666666</v>
      </c>
      <c r="S107">
        <v>4.8</v>
      </c>
      <c r="U107">
        <f t="shared" si="16"/>
        <v>7730</v>
      </c>
      <c r="X107">
        <v>7.73</v>
      </c>
    </row>
    <row r="108" spans="15:31">
      <c r="O108">
        <v>1989</v>
      </c>
      <c r="P108" t="s">
        <v>75</v>
      </c>
      <c r="Q108">
        <v>298</v>
      </c>
      <c r="R108">
        <f t="shared" si="15"/>
        <v>16.997565922920895</v>
      </c>
      <c r="S108">
        <v>4.93</v>
      </c>
      <c r="U108">
        <f t="shared" si="16"/>
        <v>8760</v>
      </c>
      <c r="X108">
        <v>8.76</v>
      </c>
    </row>
    <row r="109" spans="15:31">
      <c r="O109">
        <v>1989</v>
      </c>
      <c r="P109" t="s">
        <v>75</v>
      </c>
      <c r="Q109">
        <v>298</v>
      </c>
      <c r="R109">
        <f t="shared" si="15"/>
        <v>16.726147704590819</v>
      </c>
      <c r="S109">
        <v>5.01</v>
      </c>
      <c r="U109">
        <f t="shared" si="16"/>
        <v>9640</v>
      </c>
      <c r="X109">
        <v>9.64</v>
      </c>
    </row>
    <row r="110" spans="15:31">
      <c r="O110">
        <v>1989</v>
      </c>
      <c r="P110" t="s">
        <v>75</v>
      </c>
      <c r="Q110">
        <v>298</v>
      </c>
      <c r="R110">
        <f t="shared" si="15"/>
        <v>15.991984732824427</v>
      </c>
      <c r="S110">
        <v>5.24</v>
      </c>
      <c r="U110">
        <f t="shared" si="16"/>
        <v>10330</v>
      </c>
      <c r="X110">
        <v>10.33</v>
      </c>
    </row>
    <row r="111" spans="15:31">
      <c r="O111">
        <v>1989</v>
      </c>
      <c r="P111" t="s">
        <v>75</v>
      </c>
      <c r="Q111">
        <v>298</v>
      </c>
      <c r="R111">
        <f t="shared" si="15"/>
        <v>15.931178707224335</v>
      </c>
      <c r="S111">
        <v>5.26</v>
      </c>
      <c r="U111">
        <f t="shared" si="16"/>
        <v>10620</v>
      </c>
      <c r="X111">
        <v>10.62</v>
      </c>
    </row>
    <row r="112" spans="15:31">
      <c r="O112">
        <v>1989</v>
      </c>
      <c r="P112" t="s">
        <v>75</v>
      </c>
      <c r="Q112">
        <v>298</v>
      </c>
      <c r="R112">
        <f t="shared" si="15"/>
        <v>15.375779816513761</v>
      </c>
      <c r="S112">
        <v>5.45</v>
      </c>
      <c r="U112">
        <f t="shared" si="16"/>
        <v>11430</v>
      </c>
      <c r="X112">
        <v>11.43</v>
      </c>
    </row>
    <row r="113" spans="15:31">
      <c r="O113">
        <v>1989</v>
      </c>
      <c r="P113" t="s">
        <v>75</v>
      </c>
      <c r="Q113">
        <v>298</v>
      </c>
      <c r="R113">
        <f t="shared" si="15"/>
        <v>14.937254901960783</v>
      </c>
      <c r="S113">
        <v>5.61</v>
      </c>
      <c r="U113">
        <f t="shared" si="16"/>
        <v>13540</v>
      </c>
      <c r="X113">
        <v>13.54</v>
      </c>
    </row>
    <row r="114" spans="15:31">
      <c r="O114">
        <v>1989</v>
      </c>
      <c r="P114" t="s">
        <v>75</v>
      </c>
      <c r="Q114">
        <v>298</v>
      </c>
      <c r="R114">
        <f t="shared" si="15"/>
        <v>14.937254901960783</v>
      </c>
      <c r="S114">
        <v>5.61</v>
      </c>
      <c r="U114">
        <f t="shared" si="16"/>
        <v>14150</v>
      </c>
      <c r="X114">
        <v>14.15</v>
      </c>
    </row>
    <row r="115" spans="15:31">
      <c r="O115">
        <v>1989</v>
      </c>
      <c r="P115" t="s">
        <v>75</v>
      </c>
      <c r="Q115">
        <v>298</v>
      </c>
      <c r="R115">
        <f t="shared" si="15"/>
        <v>14.324444444444445</v>
      </c>
      <c r="S115">
        <v>5.85</v>
      </c>
      <c r="U115">
        <f t="shared" si="16"/>
        <v>16600</v>
      </c>
      <c r="X115">
        <v>16.600000000000001</v>
      </c>
    </row>
    <row r="116" spans="15:31">
      <c r="O116">
        <v>1989</v>
      </c>
      <c r="P116" t="s">
        <v>75</v>
      </c>
      <c r="Q116">
        <v>298</v>
      </c>
      <c r="R116">
        <f t="shared" si="15"/>
        <v>13.943094841930117</v>
      </c>
      <c r="S116">
        <v>6.01</v>
      </c>
      <c r="U116">
        <f t="shared" si="16"/>
        <v>19200</v>
      </c>
      <c r="X116">
        <v>19.2</v>
      </c>
    </row>
    <row r="117" spans="15:31">
      <c r="O117">
        <v>1989</v>
      </c>
      <c r="P117" t="s">
        <v>75</v>
      </c>
      <c r="Q117">
        <v>298</v>
      </c>
      <c r="R117">
        <f t="shared" si="15"/>
        <v>13.559546925566345</v>
      </c>
      <c r="S117">
        <v>6.18</v>
      </c>
      <c r="U117">
        <f t="shared" si="16"/>
        <v>21300</v>
      </c>
      <c r="X117">
        <v>21.3</v>
      </c>
    </row>
    <row r="118" spans="15:31">
      <c r="O118">
        <v>1989</v>
      </c>
      <c r="P118" t="s">
        <v>75</v>
      </c>
      <c r="Q118">
        <v>298</v>
      </c>
      <c r="R118">
        <f t="shared" si="15"/>
        <v>13.155102040816328</v>
      </c>
      <c r="S118">
        <v>6.37</v>
      </c>
      <c r="U118">
        <f t="shared" si="16"/>
        <v>23500</v>
      </c>
      <c r="X118">
        <v>23.5</v>
      </c>
    </row>
    <row r="119" spans="15:31">
      <c r="O119">
        <v>1989</v>
      </c>
      <c r="P119" t="s">
        <v>75</v>
      </c>
      <c r="Q119">
        <v>298</v>
      </c>
      <c r="R119">
        <f t="shared" si="15"/>
        <v>13.386261980830671</v>
      </c>
      <c r="S119">
        <v>6.26</v>
      </c>
      <c r="U119">
        <f t="shared" si="16"/>
        <v>25200</v>
      </c>
      <c r="X119">
        <v>25.2</v>
      </c>
    </row>
    <row r="120" spans="15:31">
      <c r="O120">
        <v>1989</v>
      </c>
      <c r="P120" t="s">
        <v>75</v>
      </c>
      <c r="Q120">
        <v>298</v>
      </c>
      <c r="R120">
        <f t="shared" si="15"/>
        <v>12.754642313546423</v>
      </c>
      <c r="S120">
        <v>6.57</v>
      </c>
      <c r="U120">
        <f t="shared" si="16"/>
        <v>27600</v>
      </c>
      <c r="X120">
        <v>27.6</v>
      </c>
    </row>
    <row r="121" spans="15:31">
      <c r="O121">
        <v>1989</v>
      </c>
      <c r="P121" t="s">
        <v>75</v>
      </c>
      <c r="Q121">
        <v>298</v>
      </c>
      <c r="R121">
        <f t="shared" si="15"/>
        <v>12.696666666666669</v>
      </c>
      <c r="S121">
        <v>6.6</v>
      </c>
      <c r="U121">
        <f t="shared" si="16"/>
        <v>29600</v>
      </c>
      <c r="X121">
        <v>29.6</v>
      </c>
    </row>
    <row r="122" spans="15:31">
      <c r="O122">
        <v>1989</v>
      </c>
      <c r="P122" t="s">
        <v>75</v>
      </c>
      <c r="Q122">
        <v>298</v>
      </c>
      <c r="R122">
        <f t="shared" si="15"/>
        <v>12.469940476190477</v>
      </c>
      <c r="S122">
        <v>6.72</v>
      </c>
      <c r="U122">
        <f t="shared" si="16"/>
        <v>31600</v>
      </c>
      <c r="X122">
        <v>31.6</v>
      </c>
      <c r="Z122" t="s">
        <v>49</v>
      </c>
      <c r="AA122" t="s">
        <v>50</v>
      </c>
    </row>
    <row r="123" spans="15:31">
      <c r="O123">
        <v>2002</v>
      </c>
      <c r="P123" t="s">
        <v>76</v>
      </c>
      <c r="Q123">
        <v>298</v>
      </c>
      <c r="R123">
        <f>AA123*0.6022</f>
        <v>26.100513705036793</v>
      </c>
      <c r="U123">
        <f t="shared" si="16"/>
        <v>900</v>
      </c>
      <c r="X123">
        <v>0.9</v>
      </c>
      <c r="Z123">
        <v>5.5759999999999996</v>
      </c>
      <c r="AA123">
        <f>Z123^3/4</f>
        <v>43.34193574399999</v>
      </c>
    </row>
    <row r="124" spans="15:31">
      <c r="O124">
        <v>2002</v>
      </c>
      <c r="P124" t="s">
        <v>76</v>
      </c>
      <c r="Q124">
        <v>298</v>
      </c>
      <c r="R124">
        <f t="shared" ref="R124:R131" si="17">(AA124*(1-AD129)+AD129*AE129)*0.6022</f>
        <v>20.787150778627268</v>
      </c>
      <c r="U124">
        <f t="shared" si="16"/>
        <v>3200</v>
      </c>
      <c r="X124">
        <v>3.2</v>
      </c>
      <c r="Z124">
        <v>5.1689999999999996</v>
      </c>
      <c r="AA124">
        <f t="shared" ref="AA124:AA131" si="18">Z124^3/4</f>
        <v>34.527060452249991</v>
      </c>
    </row>
    <row r="125" spans="15:31">
      <c r="O125">
        <v>2002</v>
      </c>
      <c r="P125" t="s">
        <v>76</v>
      </c>
      <c r="Q125">
        <v>298</v>
      </c>
      <c r="R125">
        <f t="shared" si="17"/>
        <v>17.605219456190991</v>
      </c>
      <c r="U125">
        <f t="shared" si="16"/>
        <v>5900</v>
      </c>
      <c r="X125">
        <v>5.9</v>
      </c>
      <c r="Z125">
        <v>4.8899999999999997</v>
      </c>
      <c r="AA125">
        <f t="shared" si="18"/>
        <v>29.232542249999991</v>
      </c>
    </row>
    <row r="126" spans="15:31">
      <c r="O126">
        <v>2002</v>
      </c>
      <c r="P126" t="s">
        <v>76</v>
      </c>
      <c r="Q126">
        <v>298</v>
      </c>
      <c r="R126">
        <f t="shared" si="17"/>
        <v>14.494675889256364</v>
      </c>
      <c r="U126">
        <f t="shared" si="16"/>
        <v>15100</v>
      </c>
      <c r="X126">
        <v>15.1</v>
      </c>
      <c r="Z126">
        <v>4.585</v>
      </c>
      <c r="AA126">
        <f t="shared" si="18"/>
        <v>24.096725406249998</v>
      </c>
    </row>
    <row r="127" spans="15:31">
      <c r="O127">
        <v>2002</v>
      </c>
      <c r="P127" t="s">
        <v>76</v>
      </c>
      <c r="Q127">
        <v>298</v>
      </c>
      <c r="R127">
        <f t="shared" si="17"/>
        <v>13.753673880902056</v>
      </c>
      <c r="U127">
        <f t="shared" si="16"/>
        <v>20000</v>
      </c>
      <c r="X127">
        <v>20</v>
      </c>
      <c r="Z127">
        <v>4.508</v>
      </c>
      <c r="AA127">
        <f t="shared" si="18"/>
        <v>22.902966128000003</v>
      </c>
      <c r="AB127" t="s">
        <v>55</v>
      </c>
      <c r="AC127" t="s">
        <v>56</v>
      </c>
      <c r="AD127" t="s">
        <v>57</v>
      </c>
      <c r="AE127" t="s">
        <v>58</v>
      </c>
    </row>
    <row r="128" spans="15:31">
      <c r="O128">
        <v>2002</v>
      </c>
      <c r="P128" t="s">
        <v>76</v>
      </c>
      <c r="Q128">
        <v>298</v>
      </c>
      <c r="R128">
        <f t="shared" si="17"/>
        <v>13.108829279472557</v>
      </c>
      <c r="U128">
        <f t="shared" si="16"/>
        <v>24000</v>
      </c>
      <c r="X128">
        <v>24</v>
      </c>
      <c r="Z128">
        <v>4.4320000000000004</v>
      </c>
      <c r="AA128">
        <f t="shared" si="18"/>
        <v>21.764027392000006</v>
      </c>
    </row>
    <row r="129" spans="15:31">
      <c r="O129">
        <v>2002</v>
      </c>
      <c r="P129" t="s">
        <v>76</v>
      </c>
      <c r="Q129">
        <v>298</v>
      </c>
      <c r="R129">
        <f t="shared" si="17"/>
        <v>12.274822792207605</v>
      </c>
      <c r="U129">
        <f t="shared" si="16"/>
        <v>31200</v>
      </c>
      <c r="X129">
        <v>31.2</v>
      </c>
      <c r="Z129">
        <v>4.3310000000000004</v>
      </c>
      <c r="AA129">
        <f t="shared" si="18"/>
        <v>20.309749172750006</v>
      </c>
      <c r="AB129">
        <v>3.6440000000000001</v>
      </c>
      <c r="AC129">
        <v>5.9320000000000004</v>
      </c>
      <c r="AD129">
        <v>0.02</v>
      </c>
      <c r="AE129">
        <f>SQRT(3)*(AB129^2)*AC129/4</f>
        <v>34.108177546431889</v>
      </c>
    </row>
    <row r="130" spans="15:31">
      <c r="O130">
        <v>2002</v>
      </c>
      <c r="P130" t="s">
        <v>76</v>
      </c>
      <c r="Q130">
        <v>298</v>
      </c>
      <c r="R130">
        <f t="shared" si="17"/>
        <v>11.578203356246062</v>
      </c>
      <c r="U130">
        <f t="shared" si="16"/>
        <v>40400</v>
      </c>
      <c r="X130">
        <v>40.4</v>
      </c>
      <c r="Z130">
        <v>4.2539999999999996</v>
      </c>
      <c r="AA130">
        <f t="shared" si="18"/>
        <v>19.245644765999995</v>
      </c>
      <c r="AB130">
        <v>3.4660000000000002</v>
      </c>
      <c r="AC130">
        <v>5.6269999999999998</v>
      </c>
      <c r="AD130">
        <v>0.06</v>
      </c>
      <c r="AE130">
        <f t="shared" ref="AE130:AE136" si="19">SQRT(3)*(AB130^2)*AC130/4</f>
        <v>29.270805098472213</v>
      </c>
    </row>
    <row r="131" spans="15:31">
      <c r="O131">
        <v>2002</v>
      </c>
      <c r="P131" t="s">
        <v>76</v>
      </c>
      <c r="Q131">
        <v>298</v>
      </c>
      <c r="R131">
        <f t="shared" si="17"/>
        <v>10.998507422751674</v>
      </c>
      <c r="U131">
        <f t="shared" si="16"/>
        <v>50000</v>
      </c>
      <c r="X131">
        <v>50</v>
      </c>
      <c r="Z131">
        <v>4.1779999999999999</v>
      </c>
      <c r="AA131">
        <f t="shared" si="18"/>
        <v>18.232461937999997</v>
      </c>
      <c r="AB131">
        <v>3.2370000000000001</v>
      </c>
      <c r="AC131">
        <v>5.2709999999999999</v>
      </c>
      <c r="AD131">
        <v>0.15</v>
      </c>
      <c r="AE131">
        <f t="shared" si="19"/>
        <v>23.915477200920829</v>
      </c>
    </row>
    <row r="132" spans="15:31">
      <c r="AB132">
        <v>3.161</v>
      </c>
      <c r="AC132">
        <v>5.1950000000000003</v>
      </c>
      <c r="AD132">
        <v>0.15</v>
      </c>
      <c r="AE132">
        <f t="shared" si="19"/>
        <v>22.476836144832234</v>
      </c>
    </row>
    <row r="133" spans="15:31">
      <c r="AB133">
        <v>3.1360000000000001</v>
      </c>
      <c r="AC133">
        <v>5.1189999999999998</v>
      </c>
      <c r="AD133">
        <v>0.12</v>
      </c>
      <c r="AE133">
        <f t="shared" si="19"/>
        <v>21.799065364021398</v>
      </c>
    </row>
    <row r="134" spans="15:31">
      <c r="AB134">
        <v>3.085</v>
      </c>
      <c r="AC134">
        <v>4.992</v>
      </c>
      <c r="AD134">
        <v>0.28000000000000003</v>
      </c>
      <c r="AE134">
        <f t="shared" si="19"/>
        <v>20.572427924336754</v>
      </c>
    </row>
    <row r="135" spans="15:31">
      <c r="AB135">
        <v>3.008</v>
      </c>
      <c r="AC135">
        <v>4.8899999999999997</v>
      </c>
      <c r="AD135">
        <v>0.22</v>
      </c>
      <c r="AE135">
        <f t="shared" si="19"/>
        <v>19.158661267319896</v>
      </c>
    </row>
    <row r="136" spans="15:31">
      <c r="AB136">
        <v>2.9580000000000002</v>
      </c>
      <c r="AC136">
        <v>4.8390000000000004</v>
      </c>
      <c r="AD136">
        <v>0.31</v>
      </c>
      <c r="AE136">
        <f t="shared" si="19"/>
        <v>18.333804561756324</v>
      </c>
    </row>
  </sheetData>
  <mergeCells count="21">
    <mergeCell ref="A1:J1"/>
    <mergeCell ref="B2:J2"/>
    <mergeCell ref="G3:H3"/>
    <mergeCell ref="I3:J3"/>
    <mergeCell ref="P3:P5"/>
    <mergeCell ref="A14:A18"/>
    <mergeCell ref="B14:B18"/>
    <mergeCell ref="Z3:AA3"/>
    <mergeCell ref="G4:H4"/>
    <mergeCell ref="U4:X4"/>
    <mergeCell ref="A6:A10"/>
    <mergeCell ref="N6:N13"/>
    <mergeCell ref="B11:B12"/>
    <mergeCell ref="M3:M5"/>
    <mergeCell ref="N3:N5"/>
    <mergeCell ref="O3:O5"/>
    <mergeCell ref="A3:A5"/>
    <mergeCell ref="C3:C5"/>
    <mergeCell ref="D3:D5"/>
    <mergeCell ref="B3:B5"/>
    <mergeCell ref="U3:X3"/>
  </mergeCells>
  <hyperlinks>
    <hyperlink ref="N6" r:id="rId1" xr:uid="{19CE446B-6698-4AD9-8C8B-B0EA1227F079}"/>
    <hyperlink ref="B11" r:id="rId2" display="https://iopscience.iop.org/article/10.1088/0370-1301/70/7/407" xr:uid="{B19945F4-0F61-43E5-B882-47B23AC7F28E}"/>
    <hyperlink ref="B13" r:id="rId3" xr:uid="{0F6B61A1-9F96-4635-9097-EF52D3AD70FA}"/>
    <hyperlink ref="B14" r:id="rId4" xr:uid="{515345A0-887E-45AD-8751-6D997E99F06C}"/>
    <hyperlink ref="B19" r:id="rId5" tooltip="Document DOI URL" xr:uid="{C6532CB6-8C2D-4BF2-8F1B-CB65750C8536}"/>
    <hyperlink ref="B29" r:id="rId6" display="https://doi.org/10.1103/PhysRev.172.944" xr:uid="{AA7343BD-3C41-46EE-82EB-ACD5D88125AA}"/>
    <hyperlink ref="N14" r:id="rId7" xr:uid="{DB05E37A-B746-443B-8F6A-E3175F3FDC6F}"/>
    <hyperlink ref="B55" r:id="rId8" xr:uid="{C3E0F836-0920-46DF-91B4-148E6E47E67D}"/>
    <hyperlink ref="B60" r:id="rId9" xr:uid="{9451079F-309D-4477-9FD8-339E468CC430}"/>
    <hyperlink ref="B61" r:id="rId10" xr:uid="{02EABBCC-CF3E-4F95-9427-32CCF2095E11}"/>
  </hyperlinks>
  <pageMargins left="0.7" right="0.7" top="0.75" bottom="0.75" header="0.3" footer="0.3"/>
  <pageSetup paperSize="9" orientation="portrait" horizontalDpi="0" verticalDpi="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102"/>
  <sheetViews>
    <sheetView zoomScale="69" workbookViewId="0">
      <pane ySplit="6" topLeftCell="A7" activePane="bottomLeft" state="frozenSplit"/>
      <selection pane="bottomLeft" activeCell="K25" sqref="K25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9" s="2" customFormat="1">
      <c r="A2" s="5"/>
      <c r="B2" s="66" t="s">
        <v>3</v>
      </c>
      <c r="C2" s="66"/>
      <c r="D2" s="66"/>
      <c r="E2" s="66"/>
      <c r="F2" s="66"/>
      <c r="G2" s="66"/>
      <c r="H2" s="66"/>
      <c r="I2" s="66"/>
    </row>
    <row r="3" spans="1:9" s="2" customFormat="1">
      <c r="A3" s="69" t="s">
        <v>77</v>
      </c>
      <c r="B3" s="69"/>
      <c r="C3" s="69"/>
      <c r="D3" s="69"/>
      <c r="E3" s="69"/>
      <c r="F3" s="69"/>
      <c r="G3" s="69"/>
      <c r="H3" s="69"/>
      <c r="I3" s="69"/>
    </row>
    <row r="4" spans="1:9" s="3" customFormat="1">
      <c r="A4" s="62"/>
      <c r="B4" s="57" t="s">
        <v>5</v>
      </c>
      <c r="C4" s="57" t="s">
        <v>6</v>
      </c>
      <c r="D4" s="57" t="s">
        <v>7</v>
      </c>
      <c r="E4" s="6" t="s">
        <v>8</v>
      </c>
      <c r="F4" s="57" t="s">
        <v>78</v>
      </c>
      <c r="G4" s="57"/>
      <c r="H4" s="57"/>
      <c r="I4" s="8"/>
    </row>
    <row r="5" spans="1:9" s="3" customFormat="1" ht="17.100000000000001" customHeight="1">
      <c r="A5" s="62"/>
      <c r="B5" s="57"/>
      <c r="C5" s="57"/>
      <c r="D5" s="57"/>
      <c r="E5" s="6" t="s">
        <v>14</v>
      </c>
      <c r="F5" s="9" t="s">
        <v>79</v>
      </c>
      <c r="G5" s="58" t="s">
        <v>80</v>
      </c>
      <c r="H5" s="58" t="s">
        <v>81</v>
      </c>
      <c r="I5" s="7"/>
    </row>
    <row r="6" spans="1:9" s="11" customFormat="1" ht="17.25" thickBot="1">
      <c r="A6" s="63"/>
      <c r="B6" s="64"/>
      <c r="C6" s="64"/>
      <c r="D6" s="64"/>
      <c r="E6" s="10" t="s">
        <v>20</v>
      </c>
      <c r="F6" s="12" t="s">
        <v>82</v>
      </c>
      <c r="G6" s="68"/>
      <c r="H6" s="68"/>
      <c r="I6" s="10"/>
    </row>
    <row r="7" spans="1:9">
      <c r="B7" s="1"/>
      <c r="C7" s="18">
        <v>1972</v>
      </c>
      <c r="D7" s="18" t="s">
        <v>83</v>
      </c>
      <c r="E7" s="32">
        <v>1</v>
      </c>
      <c r="F7" s="37">
        <v>1.4999999999999999E-7</v>
      </c>
    </row>
    <row r="8" spans="1:9">
      <c r="B8" s="1"/>
      <c r="C8" s="18">
        <v>1972</v>
      </c>
      <c r="D8" s="18" t="s">
        <v>83</v>
      </c>
      <c r="E8" s="33">
        <v>1.5</v>
      </c>
      <c r="F8" s="38">
        <v>5.1699999999999998E-7</v>
      </c>
    </row>
    <row r="9" spans="1:9">
      <c r="B9" s="1"/>
      <c r="C9" s="18">
        <v>1972</v>
      </c>
      <c r="D9" s="18" t="s">
        <v>83</v>
      </c>
      <c r="E9" s="32">
        <v>2</v>
      </c>
      <c r="F9" s="37">
        <v>1.2500000000000001E-6</v>
      </c>
    </row>
    <row r="10" spans="1:9">
      <c r="B10" s="1"/>
      <c r="C10" s="18">
        <v>1972</v>
      </c>
      <c r="D10" s="18" t="s">
        <v>83</v>
      </c>
      <c r="E10" s="33">
        <v>2.5</v>
      </c>
      <c r="F10" s="38">
        <v>2.5100000000000001E-6</v>
      </c>
    </row>
    <row r="11" spans="1:9">
      <c r="B11" s="1"/>
      <c r="C11" s="18">
        <v>1972</v>
      </c>
      <c r="D11" s="18" t="s">
        <v>83</v>
      </c>
      <c r="E11" s="32">
        <v>3</v>
      </c>
      <c r="F11" s="37">
        <v>4.4850000000000003E-6</v>
      </c>
    </row>
    <row r="12" spans="1:9">
      <c r="B12" s="1"/>
      <c r="C12" s="18">
        <v>1972</v>
      </c>
      <c r="D12" s="18" t="s">
        <v>83</v>
      </c>
      <c r="E12" s="33">
        <v>3.5</v>
      </c>
      <c r="F12" s="38">
        <v>7.3900000000000004E-6</v>
      </c>
    </row>
    <row r="13" spans="1:9">
      <c r="B13" s="1"/>
      <c r="C13" s="18">
        <v>1972</v>
      </c>
      <c r="D13" s="18" t="s">
        <v>83</v>
      </c>
      <c r="E13" s="32">
        <v>4</v>
      </c>
      <c r="F13" s="37">
        <v>1.15E-5</v>
      </c>
    </row>
    <row r="14" spans="1:9">
      <c r="B14" s="1"/>
      <c r="C14" s="18">
        <v>1972</v>
      </c>
      <c r="D14" s="18" t="s">
        <v>83</v>
      </c>
      <c r="E14" s="33">
        <v>4.5</v>
      </c>
      <c r="F14" s="38">
        <v>1.7119999999999999E-5</v>
      </c>
    </row>
    <row r="15" spans="1:9">
      <c r="B15" s="1"/>
      <c r="C15" s="18">
        <v>1972</v>
      </c>
      <c r="D15" s="18" t="s">
        <v>83</v>
      </c>
      <c r="E15" s="32">
        <v>5</v>
      </c>
      <c r="F15" s="37">
        <v>2.438E-5</v>
      </c>
    </row>
    <row r="16" spans="1:9">
      <c r="B16" s="1"/>
      <c r="C16" s="18">
        <v>1972</v>
      </c>
      <c r="D16" s="18" t="s">
        <v>83</v>
      </c>
      <c r="E16" s="33">
        <v>5.5</v>
      </c>
      <c r="F16" s="38">
        <v>3.328E-5</v>
      </c>
    </row>
    <row r="17" spans="2:6">
      <c r="B17" s="1"/>
      <c r="C17" s="18">
        <v>1972</v>
      </c>
      <c r="D17" s="18" t="s">
        <v>83</v>
      </c>
      <c r="E17" s="32">
        <v>6</v>
      </c>
      <c r="F17" s="37">
        <v>4.3829999999999999E-5</v>
      </c>
    </row>
    <row r="18" spans="2:6">
      <c r="B18" s="1"/>
      <c r="C18" s="18">
        <v>1972</v>
      </c>
      <c r="D18" s="18" t="s">
        <v>83</v>
      </c>
      <c r="E18" s="33">
        <v>6.5</v>
      </c>
      <c r="F18" s="38">
        <v>5.5999999999999999E-5</v>
      </c>
    </row>
    <row r="19" spans="2:6">
      <c r="B19" s="1"/>
      <c r="C19" s="18">
        <v>1972</v>
      </c>
      <c r="D19" s="18" t="s">
        <v>83</v>
      </c>
      <c r="E19" s="32">
        <v>7</v>
      </c>
      <c r="F19" s="37">
        <v>6.9599999999999998E-5</v>
      </c>
    </row>
    <row r="20" spans="2:6">
      <c r="C20" s="18">
        <v>1972</v>
      </c>
      <c r="D20" s="18" t="s">
        <v>83</v>
      </c>
      <c r="E20" s="33">
        <v>7.5</v>
      </c>
      <c r="F20" s="38">
        <v>8.4599999999999996E-5</v>
      </c>
    </row>
    <row r="21" spans="2:6">
      <c r="C21" s="18">
        <v>1972</v>
      </c>
      <c r="D21" s="18" t="s">
        <v>83</v>
      </c>
      <c r="E21" s="32">
        <v>8</v>
      </c>
      <c r="F21" s="37">
        <v>1.005E-4</v>
      </c>
    </row>
    <row r="22" spans="2:6">
      <c r="C22" s="18">
        <v>1972</v>
      </c>
      <c r="D22" s="18" t="s">
        <v>83</v>
      </c>
      <c r="E22" s="33">
        <v>8.5</v>
      </c>
      <c r="F22" s="38">
        <v>1.172E-4</v>
      </c>
    </row>
    <row r="23" spans="2:6">
      <c r="C23" s="18">
        <v>1972</v>
      </c>
      <c r="D23" s="18" t="s">
        <v>83</v>
      </c>
      <c r="E23" s="32">
        <v>9</v>
      </c>
      <c r="F23" s="37">
        <v>1.349E-4</v>
      </c>
    </row>
    <row r="24" spans="2:6">
      <c r="C24" s="18">
        <v>1972</v>
      </c>
      <c r="D24" s="18" t="s">
        <v>83</v>
      </c>
      <c r="E24" s="33">
        <v>9.5</v>
      </c>
      <c r="F24" s="38">
        <v>1.527E-4</v>
      </c>
    </row>
    <row r="25" spans="2:6">
      <c r="C25" s="18">
        <v>1972</v>
      </c>
      <c r="D25" s="18" t="s">
        <v>83</v>
      </c>
      <c r="E25" s="32">
        <v>10</v>
      </c>
      <c r="F25" s="37">
        <v>1.7090000000000001E-4</v>
      </c>
    </row>
    <row r="26" spans="2:6">
      <c r="C26" s="18">
        <v>1972</v>
      </c>
      <c r="D26" s="18" t="s">
        <v>83</v>
      </c>
      <c r="E26" s="33">
        <v>10.5</v>
      </c>
      <c r="F26" s="38">
        <v>1.896E-4</v>
      </c>
    </row>
    <row r="27" spans="2:6">
      <c r="C27" s="18">
        <v>1972</v>
      </c>
      <c r="D27" s="18" t="s">
        <v>83</v>
      </c>
      <c r="E27" s="32">
        <v>11</v>
      </c>
      <c r="F27" s="37">
        <v>2.0819999999999999E-4</v>
      </c>
    </row>
    <row r="28" spans="2:6">
      <c r="C28" s="18">
        <v>1972</v>
      </c>
      <c r="D28" s="18" t="s">
        <v>83</v>
      </c>
      <c r="E28" s="33">
        <v>12</v>
      </c>
      <c r="F28" s="38">
        <v>2.4439999999999998E-4</v>
      </c>
    </row>
    <row r="29" spans="2:6">
      <c r="C29" s="18">
        <v>1972</v>
      </c>
      <c r="D29" s="18" t="s">
        <v>83</v>
      </c>
      <c r="E29" s="32">
        <v>13</v>
      </c>
      <c r="F29" s="37">
        <v>2.7960000000000002E-4</v>
      </c>
    </row>
    <row r="30" spans="2:6">
      <c r="C30" s="18">
        <v>1972</v>
      </c>
      <c r="D30" s="18" t="s">
        <v>83</v>
      </c>
      <c r="E30" s="33">
        <v>14</v>
      </c>
      <c r="F30" s="38">
        <v>3.1349999999999998E-4</v>
      </c>
    </row>
    <row r="31" spans="2:6">
      <c r="C31" s="18">
        <v>1972</v>
      </c>
      <c r="D31" s="18" t="s">
        <v>83</v>
      </c>
      <c r="E31" s="32">
        <v>15</v>
      </c>
      <c r="F31" s="37">
        <v>3.4600000000000001E-4</v>
      </c>
    </row>
    <row r="32" spans="2:6">
      <c r="C32" s="18">
        <v>1972</v>
      </c>
      <c r="D32" s="18" t="s">
        <v>83</v>
      </c>
      <c r="E32" s="33">
        <v>16</v>
      </c>
      <c r="F32" s="38">
        <v>3.7669999999999999E-4</v>
      </c>
    </row>
    <row r="33" spans="3:6">
      <c r="C33" s="18">
        <v>1972</v>
      </c>
      <c r="D33" s="18" t="s">
        <v>83</v>
      </c>
      <c r="E33" s="32">
        <v>18</v>
      </c>
      <c r="F33" s="37">
        <v>4.3229999999999999E-4</v>
      </c>
    </row>
    <row r="34" spans="3:6">
      <c r="C34" s="18">
        <v>1972</v>
      </c>
      <c r="D34" s="18" t="s">
        <v>83</v>
      </c>
      <c r="E34" s="33">
        <v>20</v>
      </c>
      <c r="F34" s="38">
        <v>4.819E-4</v>
      </c>
    </row>
    <row r="35" spans="3:6">
      <c r="C35" s="18">
        <v>1972</v>
      </c>
      <c r="D35" s="18" t="s">
        <v>83</v>
      </c>
      <c r="E35" s="32">
        <v>25</v>
      </c>
      <c r="F35" s="37">
        <v>5.7899999999999998E-4</v>
      </c>
    </row>
    <row r="36" spans="3:6">
      <c r="C36" s="18">
        <v>1972</v>
      </c>
      <c r="D36" s="18" t="s">
        <v>83</v>
      </c>
      <c r="E36" s="33">
        <v>30</v>
      </c>
      <c r="F36" s="38">
        <v>6.5300000000000004E-4</v>
      </c>
    </row>
    <row r="37" spans="3:6">
      <c r="C37" s="18">
        <v>1972</v>
      </c>
      <c r="D37" s="18" t="s">
        <v>83</v>
      </c>
      <c r="E37" s="32">
        <v>35</v>
      </c>
      <c r="F37" s="37">
        <v>7.0799999999999997E-4</v>
      </c>
    </row>
    <row r="38" spans="3:6">
      <c r="C38" s="18">
        <v>1972</v>
      </c>
      <c r="D38" s="18" t="s">
        <v>83</v>
      </c>
      <c r="E38" s="33">
        <v>40</v>
      </c>
      <c r="F38" s="38">
        <v>7.5600000000000005E-4</v>
      </c>
    </row>
    <row r="39" spans="3:6">
      <c r="C39" s="18">
        <v>1972</v>
      </c>
      <c r="D39" s="18" t="s">
        <v>83</v>
      </c>
      <c r="E39" s="32">
        <v>45</v>
      </c>
      <c r="F39" s="37">
        <v>7.9799999999999999E-4</v>
      </c>
    </row>
    <row r="40" spans="3:6">
      <c r="C40" s="18">
        <v>1967</v>
      </c>
      <c r="D40" s="18" t="s">
        <v>84</v>
      </c>
      <c r="E40" s="34">
        <v>12</v>
      </c>
      <c r="F40" s="39">
        <v>2.5599999999999999E-4</v>
      </c>
    </row>
    <row r="41" spans="3:6">
      <c r="C41" s="18">
        <v>1967</v>
      </c>
      <c r="D41" s="18" t="s">
        <v>84</v>
      </c>
      <c r="E41" s="35">
        <v>16</v>
      </c>
      <c r="F41" s="40">
        <v>4.08E-4</v>
      </c>
    </row>
    <row r="42" spans="3:6">
      <c r="C42" s="18">
        <v>1967</v>
      </c>
      <c r="D42" s="18" t="s">
        <v>84</v>
      </c>
      <c r="E42" s="34">
        <v>20</v>
      </c>
      <c r="F42" s="41">
        <v>5.0799999999999999E-4</v>
      </c>
    </row>
    <row r="43" spans="3:6">
      <c r="C43" s="18">
        <v>1967</v>
      </c>
      <c r="D43" s="18" t="s">
        <v>84</v>
      </c>
      <c r="E43" s="35">
        <v>25</v>
      </c>
      <c r="F43" s="42">
        <v>5.8E-4</v>
      </c>
    </row>
    <row r="44" spans="3:6">
      <c r="C44" s="18">
        <v>1967</v>
      </c>
      <c r="D44" s="18" t="s">
        <v>84</v>
      </c>
      <c r="E44" s="34">
        <v>30</v>
      </c>
      <c r="F44" s="41">
        <v>6.4099999999999997E-4</v>
      </c>
    </row>
    <row r="45" spans="3:6">
      <c r="C45" s="18">
        <v>1967</v>
      </c>
      <c r="D45" s="18" t="s">
        <v>84</v>
      </c>
      <c r="E45" s="35">
        <v>35</v>
      </c>
      <c r="F45" s="42">
        <v>6.9999999999999999E-4</v>
      </c>
    </row>
    <row r="46" spans="3:6">
      <c r="C46" s="18">
        <v>1967</v>
      </c>
      <c r="D46" s="18" t="s">
        <v>84</v>
      </c>
      <c r="E46" s="34">
        <v>40</v>
      </c>
      <c r="F46" s="41">
        <v>7.54E-4</v>
      </c>
    </row>
    <row r="47" spans="3:6">
      <c r="C47" s="18">
        <v>1967</v>
      </c>
      <c r="D47" s="18" t="s">
        <v>84</v>
      </c>
      <c r="E47" s="35">
        <v>45</v>
      </c>
      <c r="F47" s="42">
        <v>8.0000000000000004E-4</v>
      </c>
    </row>
    <row r="48" spans="3:6">
      <c r="C48" s="18">
        <v>1967</v>
      </c>
      <c r="D48" s="18" t="s">
        <v>84</v>
      </c>
      <c r="E48" s="34">
        <v>50</v>
      </c>
      <c r="F48" s="41">
        <v>8.4199999999999998E-4</v>
      </c>
    </row>
    <row r="49" spans="3:6">
      <c r="C49" s="18">
        <v>1967</v>
      </c>
      <c r="D49" s="18" t="s">
        <v>84</v>
      </c>
      <c r="E49" s="35">
        <v>55</v>
      </c>
      <c r="F49" s="42">
        <v>8.8099999999999995E-4</v>
      </c>
    </row>
    <row r="50" spans="3:6">
      <c r="C50" s="18">
        <v>1967</v>
      </c>
      <c r="D50" s="18" t="s">
        <v>84</v>
      </c>
      <c r="E50" s="34">
        <v>60</v>
      </c>
      <c r="F50" s="41">
        <v>9.2100000000000005E-4</v>
      </c>
    </row>
    <row r="51" spans="3:6">
      <c r="C51" s="18">
        <v>1967</v>
      </c>
      <c r="D51" s="18" t="s">
        <v>84</v>
      </c>
      <c r="E51" s="35">
        <v>65</v>
      </c>
      <c r="F51" s="42">
        <v>9.6100000000000005E-4</v>
      </c>
    </row>
    <row r="52" spans="3:6">
      <c r="C52" s="18">
        <v>1967</v>
      </c>
      <c r="D52" s="18" t="s">
        <v>84</v>
      </c>
      <c r="E52" s="34">
        <v>69</v>
      </c>
      <c r="F52" s="41">
        <v>9.9200000000000004E-4</v>
      </c>
    </row>
    <row r="53" spans="3:6">
      <c r="C53" s="18">
        <v>1971</v>
      </c>
      <c r="D53" s="18" t="s">
        <v>69</v>
      </c>
      <c r="E53" s="36">
        <v>4</v>
      </c>
      <c r="F53" s="36">
        <v>1.5E-5</v>
      </c>
    </row>
    <row r="54" spans="3:6">
      <c r="C54" s="18">
        <v>1971</v>
      </c>
      <c r="D54" s="18" t="s">
        <v>69</v>
      </c>
      <c r="E54" s="36">
        <v>6</v>
      </c>
      <c r="F54" s="36">
        <v>5.1E-5</v>
      </c>
    </row>
    <row r="55" spans="3:6">
      <c r="C55" s="18">
        <v>1971</v>
      </c>
      <c r="D55" s="18" t="s">
        <v>69</v>
      </c>
      <c r="E55" s="36">
        <v>8</v>
      </c>
      <c r="F55" s="36">
        <v>1.03E-4</v>
      </c>
    </row>
    <row r="56" spans="3:6">
      <c r="C56" s="18">
        <v>1971</v>
      </c>
      <c r="D56" s="18" t="s">
        <v>69</v>
      </c>
      <c r="E56" s="36">
        <v>10</v>
      </c>
      <c r="F56" s="36">
        <v>1.6799999999999999E-4</v>
      </c>
    </row>
    <row r="57" spans="3:6">
      <c r="C57" s="18">
        <v>1971</v>
      </c>
      <c r="D57" s="18" t="s">
        <v>69</v>
      </c>
      <c r="E57" s="36">
        <v>15</v>
      </c>
      <c r="F57" s="36">
        <v>3.3399999999999999E-4</v>
      </c>
    </row>
    <row r="58" spans="3:6">
      <c r="C58" s="18">
        <v>1971</v>
      </c>
      <c r="D58" s="18" t="s">
        <v>69</v>
      </c>
      <c r="E58" s="36">
        <v>20</v>
      </c>
      <c r="F58" s="36">
        <v>4.7100000000000001E-4</v>
      </c>
    </row>
    <row r="59" spans="3:6">
      <c r="C59" s="18">
        <v>1971</v>
      </c>
      <c r="D59" s="18" t="s">
        <v>69</v>
      </c>
      <c r="E59" s="36">
        <v>25</v>
      </c>
      <c r="F59" s="36">
        <v>5.7700000000000004E-4</v>
      </c>
    </row>
    <row r="60" spans="3:6">
      <c r="C60" s="18">
        <v>1971</v>
      </c>
      <c r="D60" s="18" t="s">
        <v>69</v>
      </c>
      <c r="E60" s="36">
        <v>30</v>
      </c>
      <c r="F60" s="36">
        <v>6.5399999999999996E-4</v>
      </c>
    </row>
    <row r="61" spans="3:6">
      <c r="C61" s="18">
        <v>1971</v>
      </c>
      <c r="D61" s="18" t="s">
        <v>69</v>
      </c>
      <c r="E61" s="36">
        <v>35</v>
      </c>
      <c r="F61" s="36">
        <v>7.1199999999999996E-4</v>
      </c>
    </row>
    <row r="62" spans="3:6">
      <c r="C62" s="18">
        <v>1971</v>
      </c>
      <c r="D62" s="18" t="s">
        <v>69</v>
      </c>
      <c r="E62" s="36">
        <v>40</v>
      </c>
      <c r="F62" s="36">
        <v>7.54E-4</v>
      </c>
    </row>
    <row r="63" spans="3:6">
      <c r="C63" s="18">
        <v>1971</v>
      </c>
      <c r="D63" s="18" t="s">
        <v>69</v>
      </c>
      <c r="E63" s="36">
        <v>45</v>
      </c>
      <c r="F63" s="36">
        <v>7.9199999999999995E-4</v>
      </c>
    </row>
    <row r="64" spans="3:6">
      <c r="C64" s="18">
        <v>1971</v>
      </c>
      <c r="D64" s="18" t="s">
        <v>69</v>
      </c>
      <c r="E64" s="36">
        <v>50</v>
      </c>
      <c r="F64" s="36">
        <v>8.2600000000000002E-4</v>
      </c>
    </row>
    <row r="65" spans="3:6">
      <c r="C65" s="18">
        <v>1971</v>
      </c>
      <c r="D65" s="18" t="s">
        <v>69</v>
      </c>
      <c r="E65" s="36">
        <v>55</v>
      </c>
      <c r="F65" s="36">
        <v>8.6499999999999999E-4</v>
      </c>
    </row>
    <row r="66" spans="3:6">
      <c r="C66" s="18">
        <v>1971</v>
      </c>
      <c r="D66" s="18" t="s">
        <v>69</v>
      </c>
      <c r="E66" s="36">
        <v>60</v>
      </c>
      <c r="F66" s="36">
        <v>9.0399999999999996E-4</v>
      </c>
    </row>
    <row r="67" spans="3:6">
      <c r="C67" s="18">
        <v>1971</v>
      </c>
      <c r="D67" s="18" t="s">
        <v>69</v>
      </c>
      <c r="E67" s="36">
        <v>65</v>
      </c>
      <c r="F67" s="36">
        <v>9.4499999999999998E-4</v>
      </c>
    </row>
    <row r="68" spans="3:6">
      <c r="C68" s="18">
        <v>1971</v>
      </c>
      <c r="D68" s="18" t="s">
        <v>69</v>
      </c>
      <c r="E68" s="36">
        <v>70</v>
      </c>
      <c r="F68" s="36">
        <v>9.8700000000000003E-4</v>
      </c>
    </row>
    <row r="69" spans="3:6">
      <c r="C69" s="18">
        <v>1971</v>
      </c>
      <c r="D69" s="18" t="s">
        <v>69</v>
      </c>
      <c r="E69" s="36">
        <v>75</v>
      </c>
      <c r="F69" s="36">
        <v>1.0200000000000001E-3</v>
      </c>
    </row>
    <row r="70" spans="3:6">
      <c r="C70" s="18">
        <v>1971</v>
      </c>
      <c r="D70" s="18" t="s">
        <v>69</v>
      </c>
      <c r="E70" s="36">
        <v>80</v>
      </c>
      <c r="F70" s="36">
        <v>1.07E-3</v>
      </c>
    </row>
    <row r="71" spans="3:6">
      <c r="C71" s="18">
        <v>1971</v>
      </c>
      <c r="D71" s="18" t="s">
        <v>69</v>
      </c>
      <c r="E71" s="36">
        <v>85</v>
      </c>
      <c r="F71" s="36">
        <v>1.1299999999999999E-3</v>
      </c>
    </row>
    <row r="72" spans="3:6">
      <c r="C72" s="18">
        <v>1971</v>
      </c>
      <c r="D72" s="18" t="s">
        <v>69</v>
      </c>
      <c r="E72" s="36">
        <v>90</v>
      </c>
      <c r="F72" s="36">
        <v>1.1900000000000001E-3</v>
      </c>
    </row>
    <row r="73" spans="3:6">
      <c r="C73" s="18">
        <v>1971</v>
      </c>
      <c r="D73" s="18" t="s">
        <v>69</v>
      </c>
      <c r="E73" s="36">
        <v>95</v>
      </c>
      <c r="F73" s="36">
        <v>1.2700000000000001E-3</v>
      </c>
    </row>
    <row r="74" spans="3:6">
      <c r="C74" s="18">
        <v>1971</v>
      </c>
      <c r="D74" s="18" t="s">
        <v>69</v>
      </c>
      <c r="E74" s="36">
        <v>100</v>
      </c>
      <c r="F74" s="36">
        <v>1.3600000000000001E-3</v>
      </c>
    </row>
    <row r="75" spans="3:6">
      <c r="C75" s="18">
        <v>1971</v>
      </c>
      <c r="D75" s="18" t="s">
        <v>69</v>
      </c>
      <c r="E75" s="36">
        <v>105</v>
      </c>
      <c r="F75" s="36">
        <v>1.48E-3</v>
      </c>
    </row>
    <row r="76" spans="3:6">
      <c r="C76" s="18">
        <v>1971</v>
      </c>
      <c r="D76" s="18" t="s">
        <v>69</v>
      </c>
      <c r="E76" s="36">
        <v>110</v>
      </c>
      <c r="F76" s="36">
        <v>1.64E-3</v>
      </c>
    </row>
    <row r="77" spans="3:6">
      <c r="C77" s="18">
        <v>1971</v>
      </c>
      <c r="D77" s="18" t="s">
        <v>69</v>
      </c>
      <c r="E77" s="36">
        <v>115</v>
      </c>
      <c r="F77" s="36">
        <v>1.82E-3</v>
      </c>
    </row>
    <row r="78" spans="3:6">
      <c r="C78" s="18">
        <v>1968</v>
      </c>
      <c r="D78" s="18" t="s">
        <v>62</v>
      </c>
      <c r="E78" s="36">
        <v>4</v>
      </c>
      <c r="F78" s="36">
        <v>1.5E-5</v>
      </c>
    </row>
    <row r="79" spans="3:6">
      <c r="C79" s="18">
        <v>1968</v>
      </c>
      <c r="D79" s="18" t="s">
        <v>62</v>
      </c>
      <c r="E79" s="36">
        <v>6</v>
      </c>
      <c r="F79" s="36">
        <v>5.1E-5</v>
      </c>
    </row>
    <row r="80" spans="3:6">
      <c r="C80" s="18">
        <v>1968</v>
      </c>
      <c r="D80" s="18" t="s">
        <v>62</v>
      </c>
      <c r="E80" s="36">
        <v>8</v>
      </c>
      <c r="F80" s="36">
        <v>1.03E-4</v>
      </c>
    </row>
    <row r="81" spans="3:6">
      <c r="C81" s="18">
        <v>1968</v>
      </c>
      <c r="D81" s="18" t="s">
        <v>62</v>
      </c>
      <c r="E81" s="36">
        <v>10</v>
      </c>
      <c r="F81" s="36">
        <v>1.6799999999999999E-4</v>
      </c>
    </row>
    <row r="82" spans="3:6">
      <c r="C82" s="18">
        <v>1968</v>
      </c>
      <c r="D82" s="18" t="s">
        <v>62</v>
      </c>
      <c r="E82" s="36">
        <v>15</v>
      </c>
      <c r="F82" s="36">
        <v>3.3399999999999999E-4</v>
      </c>
    </row>
    <row r="83" spans="3:6">
      <c r="C83" s="18">
        <v>1968</v>
      </c>
      <c r="D83" s="18" t="s">
        <v>62</v>
      </c>
      <c r="E83" s="36">
        <v>20</v>
      </c>
      <c r="F83" s="36">
        <v>4.7100000000000001E-4</v>
      </c>
    </row>
    <row r="84" spans="3:6">
      <c r="C84" s="18">
        <v>1968</v>
      </c>
      <c r="D84" s="18" t="s">
        <v>62</v>
      </c>
      <c r="E84" s="36">
        <v>25</v>
      </c>
      <c r="F84" s="36">
        <v>5.7700000000000004E-4</v>
      </c>
    </row>
    <row r="85" spans="3:6">
      <c r="C85" s="18">
        <v>1968</v>
      </c>
      <c r="D85" s="18" t="s">
        <v>62</v>
      </c>
      <c r="E85" s="36">
        <v>30</v>
      </c>
      <c r="F85" s="36">
        <v>6.5399999999999996E-4</v>
      </c>
    </row>
    <row r="86" spans="3:6">
      <c r="C86" s="18">
        <v>1968</v>
      </c>
      <c r="D86" s="18" t="s">
        <v>62</v>
      </c>
      <c r="E86" s="36">
        <v>35</v>
      </c>
      <c r="F86" s="36">
        <v>7.1199999999999996E-4</v>
      </c>
    </row>
    <row r="87" spans="3:6">
      <c r="C87" s="18">
        <v>1968</v>
      </c>
      <c r="D87" s="18" t="s">
        <v>62</v>
      </c>
      <c r="E87" s="36">
        <v>40</v>
      </c>
      <c r="F87" s="36">
        <v>7.54E-4</v>
      </c>
    </row>
    <row r="88" spans="3:6">
      <c r="C88" s="18">
        <v>1968</v>
      </c>
      <c r="D88" s="18" t="s">
        <v>62</v>
      </c>
      <c r="E88" s="36">
        <v>45</v>
      </c>
      <c r="F88" s="36">
        <v>7.9199999999999995E-4</v>
      </c>
    </row>
    <row r="89" spans="3:6">
      <c r="C89" s="18">
        <v>1968</v>
      </c>
      <c r="D89" s="18" t="s">
        <v>62</v>
      </c>
      <c r="E89" s="36">
        <v>50</v>
      </c>
      <c r="F89" s="36">
        <v>8.2600000000000002E-4</v>
      </c>
    </row>
    <row r="90" spans="3:6">
      <c r="C90" s="18">
        <v>1968</v>
      </c>
      <c r="D90" s="18" t="s">
        <v>62</v>
      </c>
      <c r="E90" s="36">
        <v>55</v>
      </c>
      <c r="F90" s="36">
        <v>8.6499999999999999E-4</v>
      </c>
    </row>
    <row r="91" spans="3:6">
      <c r="C91" s="18">
        <v>1968</v>
      </c>
      <c r="D91" s="18" t="s">
        <v>62</v>
      </c>
      <c r="E91" s="36">
        <v>60</v>
      </c>
      <c r="F91" s="36">
        <v>9.0399999999999996E-4</v>
      </c>
    </row>
    <row r="92" spans="3:6">
      <c r="C92" s="18">
        <v>1968</v>
      </c>
      <c r="D92" s="18" t="s">
        <v>62</v>
      </c>
      <c r="E92" s="36">
        <v>65</v>
      </c>
      <c r="F92" s="36">
        <v>9.4499999999999998E-4</v>
      </c>
    </row>
    <row r="93" spans="3:6">
      <c r="C93" s="18">
        <v>1968</v>
      </c>
      <c r="D93" s="18" t="s">
        <v>62</v>
      </c>
      <c r="E93" s="36">
        <v>70</v>
      </c>
      <c r="F93" s="36">
        <v>9.8700000000000003E-4</v>
      </c>
    </row>
    <row r="94" spans="3:6">
      <c r="C94" s="18">
        <v>1968</v>
      </c>
      <c r="D94" s="18" t="s">
        <v>62</v>
      </c>
      <c r="E94" s="36">
        <v>75</v>
      </c>
      <c r="F94" s="36">
        <v>1.0300000000000001E-3</v>
      </c>
    </row>
    <row r="95" spans="3:6">
      <c r="C95" s="18">
        <v>1968</v>
      </c>
      <c r="D95" s="18" t="s">
        <v>62</v>
      </c>
      <c r="E95" s="36">
        <v>80</v>
      </c>
      <c r="F95" s="36">
        <v>1.07E-3</v>
      </c>
    </row>
    <row r="96" spans="3:6">
      <c r="C96" s="18">
        <v>1968</v>
      </c>
      <c r="D96" s="18" t="s">
        <v>62</v>
      </c>
      <c r="E96" s="36">
        <v>85</v>
      </c>
      <c r="F96" s="36">
        <v>1.1199999999999999E-3</v>
      </c>
    </row>
    <row r="97" spans="3:6">
      <c r="C97" s="18">
        <v>1968</v>
      </c>
      <c r="D97" s="18" t="s">
        <v>62</v>
      </c>
      <c r="E97" s="36">
        <v>90</v>
      </c>
      <c r="F97" s="36">
        <v>1.17E-3</v>
      </c>
    </row>
    <row r="98" spans="3:6">
      <c r="C98" s="18">
        <v>1968</v>
      </c>
      <c r="D98" s="18" t="s">
        <v>62</v>
      </c>
      <c r="E98" s="36">
        <v>95</v>
      </c>
      <c r="F98" s="36">
        <v>1.2199999999999999E-3</v>
      </c>
    </row>
    <row r="99" spans="3:6">
      <c r="C99" s="18">
        <v>1968</v>
      </c>
      <c r="D99" s="18" t="s">
        <v>62</v>
      </c>
      <c r="E99" s="36">
        <v>100</v>
      </c>
      <c r="F99" s="36">
        <v>1.2899999999999999E-3</v>
      </c>
    </row>
    <row r="100" spans="3:6">
      <c r="C100" s="18">
        <v>1968</v>
      </c>
      <c r="D100" s="18" t="s">
        <v>62</v>
      </c>
      <c r="E100" s="36">
        <v>105</v>
      </c>
      <c r="F100" s="36">
        <v>1.3799999999999999E-3</v>
      </c>
    </row>
    <row r="101" spans="3:6">
      <c r="C101" s="18">
        <v>1968</v>
      </c>
      <c r="D101" s="18" t="s">
        <v>62</v>
      </c>
      <c r="E101" s="36">
        <v>110</v>
      </c>
      <c r="F101" s="36">
        <v>1.48E-3</v>
      </c>
    </row>
    <row r="102" spans="3:6">
      <c r="C102" s="18">
        <v>1968</v>
      </c>
      <c r="D102" s="18" t="s">
        <v>62</v>
      </c>
      <c r="E102" s="36">
        <v>115</v>
      </c>
      <c r="F102" s="36">
        <v>1.6000000000000001E-3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79"/>
  <sheetViews>
    <sheetView tabSelected="1" topLeftCell="M1" zoomScaleNormal="100" workbookViewId="0">
      <pane ySplit="5" topLeftCell="A15" activePane="bottomLeft" state="frozenSplit"/>
      <selection pane="bottomLeft" activeCell="Q19" sqref="Q19"/>
    </sheetView>
  </sheetViews>
  <sheetFormatPr defaultColWidth="10.75" defaultRowHeight="15.75"/>
  <cols>
    <col min="1" max="1" width="10.75" style="18"/>
    <col min="2" max="2" width="12.25" style="18" bestFit="1" customWidth="1"/>
    <col min="3" max="3" width="6.375" style="18" bestFit="1" customWidth="1"/>
    <col min="4" max="4" width="8.75" style="18" bestFit="1" customWidth="1"/>
    <col min="5" max="5" width="14.875" style="18" bestFit="1" customWidth="1"/>
    <col min="6" max="6" width="8.25" style="18" bestFit="1" customWidth="1"/>
    <col min="7" max="7" width="13.875" style="18" bestFit="1" customWidth="1"/>
    <col min="8" max="8" width="9.5" style="18" bestFit="1" customWidth="1"/>
    <col min="9" max="9" width="11" style="18" bestFit="1" customWidth="1"/>
    <col min="10" max="11" width="10.75" style="18"/>
    <col min="12" max="12" width="12.25" style="18" bestFit="1" customWidth="1"/>
    <col min="13" max="13" width="6.375" style="18" bestFit="1" customWidth="1"/>
    <col min="14" max="14" width="8.75" style="18" bestFit="1" customWidth="1"/>
    <col min="15" max="15" width="14.875" style="18" bestFit="1" customWidth="1"/>
    <col min="16" max="16" width="9.25" style="18" bestFit="1" customWidth="1"/>
    <col min="17" max="17" width="15.125" style="18" bestFit="1" customWidth="1"/>
    <col min="18" max="18" width="17.12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5" customFormat="1">
      <c r="A2" s="14"/>
      <c r="B2" s="70" t="s">
        <v>3</v>
      </c>
      <c r="C2" s="70"/>
      <c r="D2" s="70"/>
      <c r="E2" s="70"/>
      <c r="F2" s="70"/>
      <c r="G2" s="70"/>
      <c r="H2" s="70"/>
      <c r="I2" s="70"/>
    </row>
    <row r="3" spans="1:18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85</v>
      </c>
      <c r="G3" s="57"/>
      <c r="H3" s="6" t="s">
        <v>10</v>
      </c>
      <c r="I3" s="6" t="s">
        <v>86</v>
      </c>
      <c r="L3" s="57" t="s">
        <v>5</v>
      </c>
      <c r="M3" s="57" t="s">
        <v>6</v>
      </c>
      <c r="N3" s="57" t="s">
        <v>7</v>
      </c>
      <c r="O3" s="6" t="s">
        <v>8</v>
      </c>
      <c r="P3" s="57" t="s">
        <v>87</v>
      </c>
      <c r="Q3" s="57" t="s">
        <v>88</v>
      </c>
    </row>
    <row r="4" spans="1:18" s="4" customFormat="1" ht="17.100000000000001" customHeight="1">
      <c r="A4" s="62"/>
      <c r="B4" s="57"/>
      <c r="C4" s="57"/>
      <c r="D4" s="57"/>
      <c r="E4" s="6" t="s">
        <v>14</v>
      </c>
      <c r="F4" s="57"/>
      <c r="G4" s="57"/>
      <c r="H4" s="7" t="s">
        <v>16</v>
      </c>
      <c r="I4" s="7" t="s">
        <v>89</v>
      </c>
      <c r="L4" s="57"/>
      <c r="M4" s="57"/>
      <c r="N4" s="57"/>
      <c r="O4" s="6" t="s">
        <v>14</v>
      </c>
      <c r="P4" s="57"/>
      <c r="Q4" s="57"/>
    </row>
    <row r="5" spans="1:18" s="17" customFormat="1" ht="19.5" thickBot="1">
      <c r="A5" s="63"/>
      <c r="B5" s="64"/>
      <c r="C5" s="64"/>
      <c r="D5" s="64"/>
      <c r="E5" s="10" t="s">
        <v>20</v>
      </c>
      <c r="F5" s="13" t="s">
        <v>90</v>
      </c>
      <c r="G5" s="16" t="s">
        <v>91</v>
      </c>
      <c r="H5" s="10" t="s">
        <v>92</v>
      </c>
      <c r="I5" s="10" t="s">
        <v>93</v>
      </c>
      <c r="L5" s="64"/>
      <c r="M5" s="64"/>
      <c r="N5" s="64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>
        <v>1967</v>
      </c>
      <c r="D6" t="s">
        <v>96</v>
      </c>
      <c r="E6" s="36">
        <v>10</v>
      </c>
      <c r="F6" s="36">
        <v>2.9799999999999998E-4</v>
      </c>
      <c r="I6" s="18">
        <f>F6^-1</f>
        <v>3355.7046979865772</v>
      </c>
      <c r="M6">
        <v>1961</v>
      </c>
      <c r="N6" t="s">
        <v>53</v>
      </c>
      <c r="O6" s="36">
        <v>0</v>
      </c>
      <c r="P6" s="36">
        <v>3.88E-4</v>
      </c>
    </row>
    <row r="7" spans="1:18">
      <c r="B7" s="19"/>
      <c r="C7">
        <v>1967</v>
      </c>
      <c r="D7" t="s">
        <v>96</v>
      </c>
      <c r="E7" s="36">
        <v>31</v>
      </c>
      <c r="F7" s="36">
        <v>3.2899999999999997E-4</v>
      </c>
      <c r="I7" s="18">
        <f t="shared" ref="I7:I70" si="0">F7^-1</f>
        <v>3039.5136778115502</v>
      </c>
      <c r="M7">
        <v>1961</v>
      </c>
      <c r="N7" t="s">
        <v>53</v>
      </c>
      <c r="O7" s="36">
        <v>5</v>
      </c>
      <c r="P7" s="36">
        <v>3.8900000000000002E-4</v>
      </c>
    </row>
    <row r="8" spans="1:18">
      <c r="B8" s="19"/>
      <c r="C8">
        <v>1967</v>
      </c>
      <c r="D8" t="s">
        <v>96</v>
      </c>
      <c r="E8" s="36">
        <v>39</v>
      </c>
      <c r="F8" s="36">
        <v>3.3300000000000002E-4</v>
      </c>
      <c r="I8" s="18">
        <f t="shared" si="0"/>
        <v>3003.003003003003</v>
      </c>
      <c r="M8">
        <v>1961</v>
      </c>
      <c r="N8" t="s">
        <v>53</v>
      </c>
      <c r="O8" s="36">
        <v>10</v>
      </c>
      <c r="P8" s="36">
        <v>3.9100000000000002E-4</v>
      </c>
    </row>
    <row r="9" spans="1:18">
      <c r="B9" s="19"/>
      <c r="C9">
        <v>1967</v>
      </c>
      <c r="D9" t="s">
        <v>96</v>
      </c>
      <c r="E9" s="36">
        <v>46</v>
      </c>
      <c r="F9" s="36">
        <v>3.6200000000000002E-4</v>
      </c>
      <c r="I9" s="18">
        <f t="shared" si="0"/>
        <v>2762.4309392265191</v>
      </c>
      <c r="M9">
        <v>1961</v>
      </c>
      <c r="N9" t="s">
        <v>53</v>
      </c>
      <c r="O9" s="36">
        <v>15</v>
      </c>
      <c r="P9" s="36">
        <v>3.9500000000000001E-4</v>
      </c>
    </row>
    <row r="10" spans="1:18">
      <c r="B10" s="19"/>
      <c r="C10">
        <v>1967</v>
      </c>
      <c r="D10" t="s">
        <v>96</v>
      </c>
      <c r="E10" s="36">
        <v>53</v>
      </c>
      <c r="F10" s="36">
        <v>3.8400000000000001E-4</v>
      </c>
      <c r="I10" s="18">
        <f t="shared" si="0"/>
        <v>2604.1666666666665</v>
      </c>
      <c r="M10">
        <v>1961</v>
      </c>
      <c r="N10" t="s">
        <v>53</v>
      </c>
      <c r="O10" s="36">
        <v>20</v>
      </c>
      <c r="P10" s="36">
        <v>4.0000000000000002E-4</v>
      </c>
    </row>
    <row r="11" spans="1:18">
      <c r="B11" s="19"/>
      <c r="C11">
        <v>1967</v>
      </c>
      <c r="D11" t="s">
        <v>96</v>
      </c>
      <c r="E11" s="36">
        <v>66</v>
      </c>
      <c r="F11" s="36">
        <v>4.5399999999999998E-4</v>
      </c>
      <c r="I11" s="18">
        <f>F11^-1</f>
        <v>2202.6431718061676</v>
      </c>
      <c r="M11">
        <v>1961</v>
      </c>
      <c r="N11" t="s">
        <v>53</v>
      </c>
      <c r="O11" s="36">
        <v>25</v>
      </c>
      <c r="P11" s="36">
        <v>4.06E-4</v>
      </c>
    </row>
    <row r="12" spans="1:18">
      <c r="B12" s="19"/>
      <c r="C12">
        <v>1967</v>
      </c>
      <c r="D12" t="s">
        <v>96</v>
      </c>
      <c r="E12" s="36">
        <v>77</v>
      </c>
      <c r="F12" s="36">
        <v>4.8099999999999998E-4</v>
      </c>
      <c r="I12" s="18">
        <f t="shared" si="0"/>
        <v>2079.002079002079</v>
      </c>
      <c r="M12">
        <v>1961</v>
      </c>
      <c r="N12" t="s">
        <v>53</v>
      </c>
      <c r="O12" s="36">
        <v>30</v>
      </c>
      <c r="P12" s="36">
        <v>4.0999999999999999E-4</v>
      </c>
    </row>
    <row r="13" spans="1:18">
      <c r="B13" s="19"/>
      <c r="C13">
        <v>1967</v>
      </c>
      <c r="D13" t="s">
        <v>96</v>
      </c>
      <c r="E13" s="36">
        <v>89</v>
      </c>
      <c r="F13" s="36">
        <v>5.9800000000000001E-4</v>
      </c>
      <c r="I13" s="18">
        <f t="shared" si="0"/>
        <v>1672.2408026755852</v>
      </c>
      <c r="M13">
        <v>1961</v>
      </c>
      <c r="N13" t="s">
        <v>53</v>
      </c>
      <c r="O13" s="36">
        <v>40</v>
      </c>
      <c r="P13" s="36">
        <v>4.3800000000000002E-4</v>
      </c>
    </row>
    <row r="14" spans="1:18">
      <c r="B14" s="19"/>
      <c r="C14">
        <v>1967</v>
      </c>
      <c r="D14" t="s">
        <v>96</v>
      </c>
      <c r="E14" s="36">
        <v>101</v>
      </c>
      <c r="F14" s="36">
        <v>6.2500000000000001E-4</v>
      </c>
      <c r="I14" s="18">
        <f t="shared" si="0"/>
        <v>1600</v>
      </c>
      <c r="M14">
        <v>1961</v>
      </c>
      <c r="N14" t="s">
        <v>53</v>
      </c>
      <c r="O14" s="36">
        <v>50</v>
      </c>
      <c r="P14" s="36">
        <v>4.5600000000000003E-4</v>
      </c>
    </row>
    <row r="15" spans="1:18">
      <c r="B15" s="19"/>
      <c r="C15">
        <v>1975</v>
      </c>
      <c r="D15" t="s">
        <v>97</v>
      </c>
      <c r="E15" s="36">
        <v>4</v>
      </c>
      <c r="F15" s="36">
        <v>2.99E-4</v>
      </c>
      <c r="I15" s="18">
        <f t="shared" si="0"/>
        <v>3344.4816053511704</v>
      </c>
      <c r="M15">
        <v>1975</v>
      </c>
      <c r="N15" t="s">
        <v>98</v>
      </c>
      <c r="O15" s="36">
        <v>10</v>
      </c>
      <c r="P15" s="36">
        <v>2.7700000000000001E-4</v>
      </c>
    </row>
    <row r="16" spans="1:18">
      <c r="B16" s="19"/>
      <c r="C16">
        <v>1975</v>
      </c>
      <c r="D16" t="s">
        <v>97</v>
      </c>
      <c r="E16" s="36">
        <v>20</v>
      </c>
      <c r="F16" s="36">
        <v>3.1300000000000002E-4</v>
      </c>
      <c r="I16" s="18">
        <f t="shared" si="0"/>
        <v>3194.8881789137376</v>
      </c>
      <c r="M16">
        <v>1975</v>
      </c>
      <c r="N16" t="s">
        <v>98</v>
      </c>
      <c r="O16" s="36">
        <v>77</v>
      </c>
      <c r="P16" s="36">
        <v>3.0299999999999999E-4</v>
      </c>
    </row>
    <row r="17" spans="2:16">
      <c r="B17" s="19"/>
      <c r="C17">
        <v>1975</v>
      </c>
      <c r="D17" t="s">
        <v>97</v>
      </c>
      <c r="E17" s="36">
        <v>40</v>
      </c>
      <c r="F17" s="36">
        <v>3.5500000000000001E-4</v>
      </c>
      <c r="I17" s="18">
        <f t="shared" si="0"/>
        <v>2816.9014084507044</v>
      </c>
      <c r="M17">
        <v>1975</v>
      </c>
      <c r="N17" t="s">
        <v>98</v>
      </c>
      <c r="O17" s="36">
        <v>114</v>
      </c>
      <c r="P17" s="36">
        <v>4.57E-4</v>
      </c>
    </row>
    <row r="18" spans="2:16">
      <c r="B18" s="19"/>
      <c r="C18">
        <v>1975</v>
      </c>
      <c r="D18" t="s">
        <v>97</v>
      </c>
      <c r="E18" s="36">
        <v>60</v>
      </c>
      <c r="F18" s="36">
        <v>4.0200000000000001E-4</v>
      </c>
      <c r="I18" s="18">
        <f t="shared" si="0"/>
        <v>2487.5621890547263</v>
      </c>
      <c r="M18">
        <v>1975</v>
      </c>
      <c r="N18" t="s">
        <v>98</v>
      </c>
      <c r="O18" s="36">
        <v>115.6</v>
      </c>
      <c r="P18" s="36">
        <v>4.9100000000000001E-4</v>
      </c>
    </row>
    <row r="19" spans="2:16">
      <c r="C19">
        <v>1975</v>
      </c>
      <c r="D19" t="s">
        <v>97</v>
      </c>
      <c r="E19" s="36">
        <v>77</v>
      </c>
      <c r="F19" s="36">
        <v>4.6099999999999998E-4</v>
      </c>
      <c r="I19" s="18">
        <f t="shared" si="0"/>
        <v>2169.1973969631235</v>
      </c>
      <c r="M19">
        <v>1974</v>
      </c>
      <c r="N19" t="s">
        <v>99</v>
      </c>
      <c r="O19" s="36">
        <v>10</v>
      </c>
      <c r="P19" s="36">
        <v>2.7900000000000001E-4</v>
      </c>
    </row>
    <row r="20" spans="2:16">
      <c r="C20">
        <v>1975</v>
      </c>
      <c r="D20" t="s">
        <v>97</v>
      </c>
      <c r="E20" s="36">
        <v>90</v>
      </c>
      <c r="F20" s="36">
        <v>5.2099999999999998E-4</v>
      </c>
      <c r="I20" s="18">
        <f t="shared" si="0"/>
        <v>1919.3857965451057</v>
      </c>
      <c r="M20">
        <v>1974</v>
      </c>
      <c r="N20" t="s">
        <v>99</v>
      </c>
      <c r="O20" s="36">
        <v>77</v>
      </c>
      <c r="P20" s="36">
        <v>3.0800000000000001E-4</v>
      </c>
    </row>
    <row r="21" spans="2:16">
      <c r="C21">
        <v>1975</v>
      </c>
      <c r="D21" t="s">
        <v>97</v>
      </c>
      <c r="E21" s="36">
        <v>100</v>
      </c>
      <c r="F21" s="36">
        <v>5.7799999999999995E-4</v>
      </c>
      <c r="I21" s="18">
        <f t="shared" si="0"/>
        <v>1730.1038062283737</v>
      </c>
      <c r="M21">
        <v>1974</v>
      </c>
      <c r="N21" t="s">
        <v>99</v>
      </c>
      <c r="O21" s="36">
        <v>115</v>
      </c>
      <c r="P21" s="36">
        <v>4.6200000000000001E-4</v>
      </c>
    </row>
    <row r="22" spans="2:16">
      <c r="C22">
        <v>1975</v>
      </c>
      <c r="D22" t="s">
        <v>97</v>
      </c>
      <c r="E22" s="36">
        <v>110</v>
      </c>
      <c r="F22" s="36">
        <v>6.3299999999999999E-4</v>
      </c>
      <c r="I22" s="18">
        <f t="shared" si="0"/>
        <v>1579.7788309636651</v>
      </c>
      <c r="M22" s="54">
        <v>1977</v>
      </c>
      <c r="N22" s="54" t="s">
        <v>100</v>
      </c>
      <c r="O22" s="71">
        <v>115.6</v>
      </c>
      <c r="P22" s="71">
        <v>4.9100000000000001E-4</v>
      </c>
    </row>
    <row r="23" spans="2:16">
      <c r="C23">
        <v>1978</v>
      </c>
      <c r="D23" t="s">
        <v>46</v>
      </c>
      <c r="E23" s="36">
        <v>81.69</v>
      </c>
      <c r="F23" s="36">
        <v>4.8999999999999998E-4</v>
      </c>
      <c r="I23" s="18">
        <f t="shared" si="0"/>
        <v>2040.8163265306123</v>
      </c>
      <c r="M23" s="54">
        <v>1977</v>
      </c>
      <c r="N23" s="54" t="s">
        <v>100</v>
      </c>
      <c r="O23" s="71">
        <v>114</v>
      </c>
      <c r="P23" s="71">
        <v>4.55E-4</v>
      </c>
    </row>
    <row r="24" spans="2:16">
      <c r="C24">
        <v>1978</v>
      </c>
      <c r="D24" t="s">
        <v>46</v>
      </c>
      <c r="E24" s="36">
        <v>86.38</v>
      </c>
      <c r="F24" s="36">
        <v>5.1099999999999995E-4</v>
      </c>
      <c r="I24" s="18">
        <f t="shared" si="0"/>
        <v>1956.9471624266146</v>
      </c>
      <c r="M24" s="54">
        <v>1973</v>
      </c>
      <c r="N24" s="54" t="s">
        <v>101</v>
      </c>
      <c r="O24" s="71">
        <v>77</v>
      </c>
      <c r="P24" s="71">
        <v>3.1E-4</v>
      </c>
    </row>
    <row r="25" spans="2:16">
      <c r="C25">
        <v>1978</v>
      </c>
      <c r="D25" t="s">
        <v>46</v>
      </c>
      <c r="E25" s="36">
        <v>90.9</v>
      </c>
      <c r="F25" s="36">
        <v>5.31E-4</v>
      </c>
      <c r="I25" s="18">
        <f t="shared" si="0"/>
        <v>1883.2391713747645</v>
      </c>
      <c r="M25" s="54">
        <v>1970</v>
      </c>
      <c r="N25" s="54" t="s">
        <v>102</v>
      </c>
      <c r="O25" s="71">
        <v>0</v>
      </c>
      <c r="P25" s="71">
        <v>3.1100000000000002E-4</v>
      </c>
    </row>
    <row r="26" spans="2:16">
      <c r="C26">
        <v>1978</v>
      </c>
      <c r="D26" t="s">
        <v>46</v>
      </c>
      <c r="E26" s="36">
        <v>95.24</v>
      </c>
      <c r="F26" s="36">
        <v>5.5400000000000002E-4</v>
      </c>
      <c r="I26" s="18">
        <f t="shared" si="0"/>
        <v>1805.0541516245487</v>
      </c>
      <c r="M26" s="54">
        <v>1970</v>
      </c>
      <c r="N26" s="54" t="s">
        <v>102</v>
      </c>
      <c r="O26" s="71">
        <v>10</v>
      </c>
      <c r="P26" s="71">
        <v>3.1300000000000002E-4</v>
      </c>
    </row>
    <row r="27" spans="2:16">
      <c r="C27">
        <v>1978</v>
      </c>
      <c r="D27" t="s">
        <v>46</v>
      </c>
      <c r="E27" s="36">
        <v>99.4</v>
      </c>
      <c r="F27" s="36">
        <v>5.8E-4</v>
      </c>
      <c r="I27" s="18">
        <f t="shared" si="0"/>
        <v>1724.1379310344828</v>
      </c>
      <c r="M27" s="54">
        <v>1970</v>
      </c>
      <c r="N27" s="54" t="s">
        <v>102</v>
      </c>
      <c r="O27" s="71">
        <v>25</v>
      </c>
      <c r="P27" s="71">
        <v>3.3399999999999999E-4</v>
      </c>
    </row>
    <row r="28" spans="2:16">
      <c r="C28">
        <v>1978</v>
      </c>
      <c r="D28" t="s">
        <v>46</v>
      </c>
      <c r="E28" s="36">
        <v>103.37</v>
      </c>
      <c r="F28" s="36">
        <v>6.11E-4</v>
      </c>
      <c r="I28" s="18">
        <f t="shared" si="0"/>
        <v>1636.6612111292961</v>
      </c>
      <c r="M28" s="54">
        <v>1970</v>
      </c>
      <c r="N28" s="54" t="s">
        <v>102</v>
      </c>
      <c r="O28" s="71">
        <v>55</v>
      </c>
      <c r="P28" s="71">
        <v>3.9899999999999999E-4</v>
      </c>
    </row>
    <row r="29" spans="2:16">
      <c r="C29">
        <v>1978</v>
      </c>
      <c r="D29" t="s">
        <v>46</v>
      </c>
      <c r="E29" s="36">
        <v>107.12</v>
      </c>
      <c r="F29" s="36">
        <v>6.4800000000000003E-4</v>
      </c>
      <c r="I29" s="18">
        <f t="shared" si="0"/>
        <v>1543.2098765432097</v>
      </c>
      <c r="M29" s="72">
        <v>1970</v>
      </c>
      <c r="N29" s="72" t="s">
        <v>102</v>
      </c>
      <c r="O29" s="73">
        <v>85</v>
      </c>
      <c r="P29" s="73">
        <v>4.9700000000000005E-4</v>
      </c>
    </row>
    <row r="30" spans="2:16">
      <c r="C30">
        <v>1978</v>
      </c>
      <c r="D30" t="s">
        <v>46</v>
      </c>
      <c r="E30" s="36">
        <v>110.66</v>
      </c>
      <c r="F30" s="36">
        <v>6.8999999999999997E-4</v>
      </c>
      <c r="I30" s="18">
        <f t="shared" si="0"/>
        <v>1449.2753623188407</v>
      </c>
      <c r="M30" s="72">
        <v>1970</v>
      </c>
      <c r="N30" s="72" t="s">
        <v>102</v>
      </c>
      <c r="O30" s="73">
        <v>115</v>
      </c>
      <c r="P30" s="73">
        <v>6.6100000000000002E-4</v>
      </c>
    </row>
    <row r="31" spans="2:16">
      <c r="C31">
        <v>1978</v>
      </c>
      <c r="D31" t="s">
        <v>46</v>
      </c>
      <c r="E31" s="36">
        <v>113.99</v>
      </c>
      <c r="F31" s="36">
        <v>7.3700000000000002E-4</v>
      </c>
      <c r="I31" s="18">
        <f t="shared" si="0"/>
        <v>1356.8521031207597</v>
      </c>
    </row>
    <row r="32" spans="2:16">
      <c r="C32">
        <v>1971</v>
      </c>
      <c r="D32" t="s">
        <v>69</v>
      </c>
      <c r="E32" s="36">
        <v>5</v>
      </c>
      <c r="F32" s="36">
        <v>2.9300000000000002E-4</v>
      </c>
      <c r="I32" s="18">
        <f t="shared" si="0"/>
        <v>3412.9692832764504</v>
      </c>
    </row>
    <row r="33" spans="3:9">
      <c r="C33">
        <v>1971</v>
      </c>
      <c r="D33" t="s">
        <v>69</v>
      </c>
      <c r="E33" s="36">
        <v>10</v>
      </c>
      <c r="F33" s="36">
        <v>2.9399999999999999E-4</v>
      </c>
      <c r="I33" s="18">
        <f t="shared" si="0"/>
        <v>3401.3605442176872</v>
      </c>
    </row>
    <row r="34" spans="3:9">
      <c r="C34">
        <v>1971</v>
      </c>
      <c r="D34" t="s">
        <v>69</v>
      </c>
      <c r="E34" s="36">
        <v>15</v>
      </c>
      <c r="F34" s="36">
        <v>2.9500000000000001E-4</v>
      </c>
      <c r="I34" s="18">
        <f t="shared" si="0"/>
        <v>3389.8305084745762</v>
      </c>
    </row>
    <row r="35" spans="3:9">
      <c r="C35">
        <v>1971</v>
      </c>
      <c r="D35" t="s">
        <v>69</v>
      </c>
      <c r="E35" s="36">
        <v>20</v>
      </c>
      <c r="F35" s="36">
        <v>2.9599999999999998E-4</v>
      </c>
      <c r="I35" s="18">
        <f t="shared" si="0"/>
        <v>3378.3783783783783</v>
      </c>
    </row>
    <row r="36" spans="3:9">
      <c r="C36">
        <v>1971</v>
      </c>
      <c r="D36" t="s">
        <v>69</v>
      </c>
      <c r="E36" s="36">
        <v>25</v>
      </c>
      <c r="F36" s="36">
        <v>2.99E-4</v>
      </c>
      <c r="I36" s="18">
        <f t="shared" si="0"/>
        <v>3344.4816053511704</v>
      </c>
    </row>
    <row r="37" spans="3:9">
      <c r="C37">
        <v>1971</v>
      </c>
      <c r="D37" t="s">
        <v>69</v>
      </c>
      <c r="E37" s="36">
        <v>30</v>
      </c>
      <c r="F37" s="36">
        <v>3.0400000000000002E-4</v>
      </c>
      <c r="I37" s="18">
        <f t="shared" si="0"/>
        <v>3289.4736842105262</v>
      </c>
    </row>
    <row r="38" spans="3:9">
      <c r="C38">
        <v>1971</v>
      </c>
      <c r="D38" t="s">
        <v>69</v>
      </c>
      <c r="E38" s="36">
        <v>35</v>
      </c>
      <c r="F38" s="36">
        <v>3.1199999999999999E-4</v>
      </c>
      <c r="I38" s="18">
        <f t="shared" si="0"/>
        <v>3205.1282051282051</v>
      </c>
    </row>
    <row r="39" spans="3:9">
      <c r="C39">
        <v>1971</v>
      </c>
      <c r="D39" t="s">
        <v>69</v>
      </c>
      <c r="E39" s="36">
        <v>40</v>
      </c>
      <c r="F39" s="36">
        <v>3.2400000000000001E-4</v>
      </c>
      <c r="I39" s="18">
        <f t="shared" si="0"/>
        <v>3086.4197530864194</v>
      </c>
    </row>
    <row r="40" spans="3:9">
      <c r="C40">
        <v>1971</v>
      </c>
      <c r="D40" t="s">
        <v>69</v>
      </c>
      <c r="E40" s="36">
        <v>45</v>
      </c>
      <c r="F40" s="36">
        <v>3.39E-4</v>
      </c>
      <c r="I40" s="18">
        <f t="shared" si="0"/>
        <v>2949.8525073746314</v>
      </c>
    </row>
    <row r="41" spans="3:9">
      <c r="C41">
        <v>1971</v>
      </c>
      <c r="D41" t="s">
        <v>69</v>
      </c>
      <c r="E41" s="36">
        <v>50</v>
      </c>
      <c r="F41" s="36">
        <v>3.5599999999999998E-4</v>
      </c>
      <c r="I41" s="18">
        <f t="shared" si="0"/>
        <v>2808.9887640449438</v>
      </c>
    </row>
    <row r="42" spans="3:9">
      <c r="C42">
        <v>1971</v>
      </c>
      <c r="D42" t="s">
        <v>69</v>
      </c>
      <c r="E42" s="36">
        <v>55</v>
      </c>
      <c r="F42" s="36">
        <v>3.7399999999999998E-4</v>
      </c>
      <c r="I42" s="18">
        <f t="shared" si="0"/>
        <v>2673.7967914438505</v>
      </c>
    </row>
    <row r="43" spans="3:9">
      <c r="C43">
        <v>1971</v>
      </c>
      <c r="D43" t="s">
        <v>69</v>
      </c>
      <c r="E43" s="36">
        <v>60</v>
      </c>
      <c r="F43" s="36">
        <v>3.9399999999999998E-4</v>
      </c>
      <c r="I43" s="18">
        <f t="shared" si="0"/>
        <v>2538.0710659898477</v>
      </c>
    </row>
    <row r="44" spans="3:9">
      <c r="C44">
        <v>1971</v>
      </c>
      <c r="D44" t="s">
        <v>69</v>
      </c>
      <c r="E44" s="36">
        <v>65</v>
      </c>
      <c r="F44" s="36">
        <v>4.15E-4</v>
      </c>
      <c r="I44" s="18">
        <f t="shared" si="0"/>
        <v>2409.6385542168673</v>
      </c>
    </row>
    <row r="45" spans="3:9">
      <c r="C45">
        <v>1971</v>
      </c>
      <c r="D45" t="s">
        <v>69</v>
      </c>
      <c r="E45" s="36">
        <v>70</v>
      </c>
      <c r="F45" s="36">
        <v>4.3800000000000002E-4</v>
      </c>
      <c r="I45" s="18">
        <f t="shared" si="0"/>
        <v>2283.1050228310501</v>
      </c>
    </row>
    <row r="46" spans="3:9">
      <c r="C46">
        <v>1971</v>
      </c>
      <c r="D46" t="s">
        <v>69</v>
      </c>
      <c r="E46" s="36">
        <v>75</v>
      </c>
      <c r="F46" s="36">
        <v>4.66E-4</v>
      </c>
      <c r="I46" s="18">
        <f t="shared" si="0"/>
        <v>2145.9227467811161</v>
      </c>
    </row>
    <row r="47" spans="3:9">
      <c r="C47">
        <v>1971</v>
      </c>
      <c r="D47" t="s">
        <v>69</v>
      </c>
      <c r="E47" s="36">
        <v>80</v>
      </c>
      <c r="F47" s="36">
        <v>4.9299999999999995E-4</v>
      </c>
      <c r="I47" s="18">
        <f t="shared" si="0"/>
        <v>2028.3975659229211</v>
      </c>
    </row>
    <row r="48" spans="3:9">
      <c r="C48">
        <v>1971</v>
      </c>
      <c r="D48" t="s">
        <v>69</v>
      </c>
      <c r="E48" s="36">
        <v>85</v>
      </c>
      <c r="F48" s="36">
        <v>5.2099999999999998E-4</v>
      </c>
      <c r="I48" s="18">
        <f t="shared" si="0"/>
        <v>1919.3857965451057</v>
      </c>
    </row>
    <row r="49" spans="3:9">
      <c r="C49">
        <v>1971</v>
      </c>
      <c r="D49" t="s">
        <v>69</v>
      </c>
      <c r="E49" s="36">
        <v>90</v>
      </c>
      <c r="F49" s="36">
        <v>5.6099999999999998E-4</v>
      </c>
      <c r="I49" s="18">
        <f t="shared" si="0"/>
        <v>1782.5311942959001</v>
      </c>
    </row>
    <row r="50" spans="3:9">
      <c r="C50">
        <v>1971</v>
      </c>
      <c r="D50" t="s">
        <v>69</v>
      </c>
      <c r="E50" s="36">
        <v>95</v>
      </c>
      <c r="F50" s="36">
        <v>6.0400000000000004E-4</v>
      </c>
      <c r="I50" s="18">
        <f t="shared" si="0"/>
        <v>1655.6291390728475</v>
      </c>
    </row>
    <row r="51" spans="3:9">
      <c r="C51">
        <v>1971</v>
      </c>
      <c r="D51" t="s">
        <v>69</v>
      </c>
      <c r="E51" s="36">
        <v>100</v>
      </c>
      <c r="F51" s="36">
        <v>6.6E-4</v>
      </c>
      <c r="I51" s="18">
        <f t="shared" si="0"/>
        <v>1515.1515151515152</v>
      </c>
    </row>
    <row r="52" spans="3:9">
      <c r="C52">
        <v>1971</v>
      </c>
      <c r="D52" t="s">
        <v>69</v>
      </c>
      <c r="E52" s="36">
        <v>105</v>
      </c>
      <c r="F52" s="36">
        <v>7.2300000000000001E-4</v>
      </c>
      <c r="I52" s="18">
        <f t="shared" si="0"/>
        <v>1383.1258644536654</v>
      </c>
    </row>
    <row r="53" spans="3:9">
      <c r="C53">
        <v>1971</v>
      </c>
      <c r="D53" t="s">
        <v>69</v>
      </c>
      <c r="E53" s="36">
        <v>110</v>
      </c>
      <c r="F53" s="36">
        <v>7.8899999999999999E-4</v>
      </c>
      <c r="I53" s="18">
        <f t="shared" si="0"/>
        <v>1267.427122940431</v>
      </c>
    </row>
    <row r="54" spans="3:9">
      <c r="C54">
        <v>1971</v>
      </c>
      <c r="D54" t="s">
        <v>69</v>
      </c>
      <c r="E54" s="36">
        <v>115</v>
      </c>
      <c r="F54" s="36">
        <v>8.83E-4</v>
      </c>
      <c r="I54" s="18">
        <f t="shared" si="0"/>
        <v>1132.5028312570782</v>
      </c>
    </row>
    <row r="55" spans="3:9">
      <c r="C55">
        <v>1968</v>
      </c>
      <c r="D55" t="s">
        <v>62</v>
      </c>
      <c r="E55" s="36">
        <v>4</v>
      </c>
      <c r="F55" s="36">
        <v>2.9E-4</v>
      </c>
      <c r="I55" s="18">
        <f t="shared" si="0"/>
        <v>3448.2758620689656</v>
      </c>
    </row>
    <row r="56" spans="3:9">
      <c r="C56">
        <v>1968</v>
      </c>
      <c r="D56" t="s">
        <v>62</v>
      </c>
      <c r="E56" s="36">
        <v>6</v>
      </c>
      <c r="F56" s="36">
        <v>2.9E-4</v>
      </c>
      <c r="I56" s="18">
        <f t="shared" si="0"/>
        <v>3448.2758620689656</v>
      </c>
    </row>
    <row r="57" spans="3:9">
      <c r="C57">
        <v>1968</v>
      </c>
      <c r="D57" t="s">
        <v>62</v>
      </c>
      <c r="E57" s="36">
        <v>8</v>
      </c>
      <c r="F57" s="36">
        <v>2.9E-4</v>
      </c>
      <c r="I57" s="18">
        <f t="shared" si="0"/>
        <v>3448.2758620689656</v>
      </c>
    </row>
    <row r="58" spans="3:9">
      <c r="C58">
        <v>1968</v>
      </c>
      <c r="D58" t="s">
        <v>62</v>
      </c>
      <c r="E58" s="36">
        <v>10</v>
      </c>
      <c r="F58" s="36">
        <v>2.9E-4</v>
      </c>
      <c r="I58" s="18">
        <f t="shared" si="0"/>
        <v>3448.2758620689656</v>
      </c>
    </row>
    <row r="59" spans="3:9">
      <c r="C59">
        <v>1968</v>
      </c>
      <c r="D59" t="s">
        <v>62</v>
      </c>
      <c r="E59" s="36">
        <v>15</v>
      </c>
      <c r="F59" s="36">
        <v>2.9E-4</v>
      </c>
      <c r="I59" s="18">
        <f t="shared" si="0"/>
        <v>3448.2758620689656</v>
      </c>
    </row>
    <row r="60" spans="3:9">
      <c r="C60">
        <v>1968</v>
      </c>
      <c r="D60" t="s">
        <v>62</v>
      </c>
      <c r="E60" s="36">
        <v>20</v>
      </c>
      <c r="F60" s="36">
        <v>2.9E-4</v>
      </c>
      <c r="I60" s="18">
        <f t="shared" si="0"/>
        <v>3448.2758620689656</v>
      </c>
    </row>
    <row r="61" spans="3:9">
      <c r="C61">
        <v>1968</v>
      </c>
      <c r="D61" t="s">
        <v>62</v>
      </c>
      <c r="E61" s="36">
        <v>25</v>
      </c>
      <c r="F61" s="36">
        <v>2.9999999999999997E-4</v>
      </c>
      <c r="I61" s="18">
        <f t="shared" si="0"/>
        <v>3333.3333333333335</v>
      </c>
    </row>
    <row r="62" spans="3:9">
      <c r="C62">
        <v>1968</v>
      </c>
      <c r="D62" t="s">
        <v>62</v>
      </c>
      <c r="E62" s="36">
        <v>30</v>
      </c>
      <c r="F62" s="36">
        <v>3.1E-4</v>
      </c>
      <c r="I62" s="18">
        <f t="shared" si="0"/>
        <v>3225.8064516129034</v>
      </c>
    </row>
    <row r="63" spans="3:9">
      <c r="C63">
        <v>1968</v>
      </c>
      <c r="D63" t="s">
        <v>62</v>
      </c>
      <c r="E63" s="36">
        <v>35</v>
      </c>
      <c r="F63" s="36">
        <v>3.1E-4</v>
      </c>
      <c r="I63" s="18">
        <f t="shared" si="0"/>
        <v>3225.8064516129034</v>
      </c>
    </row>
    <row r="64" spans="3:9">
      <c r="C64">
        <v>1968</v>
      </c>
      <c r="D64" t="s">
        <v>62</v>
      </c>
      <c r="E64" s="36">
        <v>40</v>
      </c>
      <c r="F64" s="36">
        <v>3.3E-4</v>
      </c>
      <c r="I64" s="18">
        <f t="shared" si="0"/>
        <v>3030.3030303030305</v>
      </c>
    </row>
    <row r="65" spans="3:9">
      <c r="C65">
        <v>1968</v>
      </c>
      <c r="D65" t="s">
        <v>62</v>
      </c>
      <c r="E65" s="36">
        <v>45</v>
      </c>
      <c r="F65" s="36">
        <v>3.4000000000000002E-4</v>
      </c>
      <c r="I65" s="18">
        <f t="shared" si="0"/>
        <v>2941.1764705882351</v>
      </c>
    </row>
    <row r="66" spans="3:9">
      <c r="C66">
        <v>1968</v>
      </c>
      <c r="D66" t="s">
        <v>62</v>
      </c>
      <c r="E66" s="36">
        <v>50</v>
      </c>
      <c r="F66" s="36">
        <v>3.5E-4</v>
      </c>
      <c r="I66" s="18">
        <f t="shared" si="0"/>
        <v>2857.1428571428573</v>
      </c>
    </row>
    <row r="67" spans="3:9">
      <c r="C67">
        <v>1968</v>
      </c>
      <c r="D67" t="s">
        <v>62</v>
      </c>
      <c r="E67" s="36">
        <v>55</v>
      </c>
      <c r="F67" s="36">
        <v>3.6999999999999999E-4</v>
      </c>
      <c r="I67" s="18">
        <f t="shared" si="0"/>
        <v>2702.7027027027029</v>
      </c>
    </row>
    <row r="68" spans="3:9">
      <c r="C68">
        <v>1968</v>
      </c>
      <c r="D68" t="s">
        <v>62</v>
      </c>
      <c r="E68" s="36">
        <v>60</v>
      </c>
      <c r="F68" s="36">
        <v>3.8999999999999999E-4</v>
      </c>
      <c r="I68" s="18">
        <f t="shared" si="0"/>
        <v>2564.102564102564</v>
      </c>
    </row>
    <row r="69" spans="3:9">
      <c r="C69">
        <v>1968</v>
      </c>
      <c r="D69" t="s">
        <v>62</v>
      </c>
      <c r="E69" s="36">
        <v>65</v>
      </c>
      <c r="F69" s="36">
        <v>4.0999999999999999E-4</v>
      </c>
      <c r="I69" s="18">
        <f t="shared" si="0"/>
        <v>2439.0243902439024</v>
      </c>
    </row>
    <row r="70" spans="3:9">
      <c r="C70">
        <v>1968</v>
      </c>
      <c r="D70" t="s">
        <v>62</v>
      </c>
      <c r="E70" s="36">
        <v>70</v>
      </c>
      <c r="F70" s="36">
        <v>4.2999999999999999E-4</v>
      </c>
      <c r="I70" s="18">
        <f t="shared" si="0"/>
        <v>2325.5813953488373</v>
      </c>
    </row>
    <row r="71" spans="3:9">
      <c r="C71">
        <v>1968</v>
      </c>
      <c r="D71" t="s">
        <v>62</v>
      </c>
      <c r="E71" s="36">
        <v>75</v>
      </c>
      <c r="F71" s="36">
        <v>4.6000000000000001E-4</v>
      </c>
      <c r="I71" s="18">
        <f t="shared" ref="I71:I79" si="1">F71^-1</f>
        <v>2173.913043478261</v>
      </c>
    </row>
    <row r="72" spans="3:9">
      <c r="C72">
        <v>1968</v>
      </c>
      <c r="D72" t="s">
        <v>62</v>
      </c>
      <c r="E72" s="36">
        <v>80</v>
      </c>
      <c r="F72" s="36">
        <v>4.8000000000000001E-4</v>
      </c>
      <c r="I72" s="18">
        <f t="shared" si="1"/>
        <v>2083.3333333333335</v>
      </c>
    </row>
    <row r="73" spans="3:9">
      <c r="C73">
        <v>1968</v>
      </c>
      <c r="D73" t="s">
        <v>62</v>
      </c>
      <c r="E73" s="36">
        <v>85</v>
      </c>
      <c r="F73" s="36">
        <v>5.1000000000000004E-4</v>
      </c>
      <c r="I73" s="18">
        <f t="shared" si="1"/>
        <v>1960.7843137254902</v>
      </c>
    </row>
    <row r="74" spans="3:9">
      <c r="C74">
        <v>1968</v>
      </c>
      <c r="D74" t="s">
        <v>62</v>
      </c>
      <c r="E74" s="36">
        <v>90</v>
      </c>
      <c r="F74" s="36">
        <v>5.4000000000000001E-4</v>
      </c>
      <c r="I74" s="18">
        <f t="shared" si="1"/>
        <v>1851.8518518518517</v>
      </c>
    </row>
    <row r="75" spans="3:9">
      <c r="C75">
        <v>1968</v>
      </c>
      <c r="D75" t="s">
        <v>62</v>
      </c>
      <c r="E75" s="36">
        <v>95</v>
      </c>
      <c r="F75" s="36">
        <v>5.6999999999999998E-4</v>
      </c>
      <c r="I75" s="18">
        <f t="shared" si="1"/>
        <v>1754.3859649122808</v>
      </c>
    </row>
    <row r="76" spans="3:9">
      <c r="C76">
        <v>1968</v>
      </c>
      <c r="D76" t="s">
        <v>62</v>
      </c>
      <c r="E76" s="36">
        <v>100</v>
      </c>
      <c r="F76" s="36">
        <v>6.0999999999999997E-4</v>
      </c>
      <c r="I76" s="18">
        <f t="shared" si="1"/>
        <v>1639.344262295082</v>
      </c>
    </row>
    <row r="77" spans="3:9">
      <c r="C77">
        <v>1968</v>
      </c>
      <c r="D77" t="s">
        <v>62</v>
      </c>
      <c r="E77" s="36">
        <v>105</v>
      </c>
      <c r="F77" s="36">
        <v>6.4999999999999997E-4</v>
      </c>
      <c r="I77" s="18">
        <f t="shared" si="1"/>
        <v>1538.4615384615386</v>
      </c>
    </row>
    <row r="78" spans="3:9">
      <c r="C78">
        <v>1968</v>
      </c>
      <c r="D78" t="s">
        <v>62</v>
      </c>
      <c r="E78" s="36">
        <v>110</v>
      </c>
      <c r="F78" s="36">
        <v>6.9999999999999999E-4</v>
      </c>
      <c r="I78" s="18">
        <f t="shared" si="1"/>
        <v>1428.5714285714287</v>
      </c>
    </row>
    <row r="79" spans="3:9">
      <c r="C79">
        <v>1968</v>
      </c>
      <c r="D79" t="s">
        <v>62</v>
      </c>
      <c r="E79" s="36">
        <v>115</v>
      </c>
      <c r="F79" s="36">
        <v>7.5000000000000002E-4</v>
      </c>
      <c r="I79" s="18">
        <f t="shared" si="1"/>
        <v>1333.3333333333333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52"/>
  <sheetViews>
    <sheetView zoomScale="70" zoomScaleNormal="70" workbookViewId="0">
      <pane ySplit="5" topLeftCell="A6" activePane="bottomLeft" state="frozenSplit"/>
      <selection pane="bottomLeft" activeCell="C50" sqref="C5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4" customFormat="1">
      <c r="B2" s="70" t="s">
        <v>3</v>
      </c>
      <c r="C2" s="70"/>
      <c r="D2" s="70"/>
      <c r="E2" s="70"/>
      <c r="F2" s="70"/>
      <c r="G2" s="70"/>
      <c r="H2" s="70"/>
      <c r="I2" s="70"/>
    </row>
    <row r="3" spans="1:18" s="6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103</v>
      </c>
      <c r="G3" s="57"/>
      <c r="H3" s="57"/>
      <c r="I3" s="6" t="s">
        <v>104</v>
      </c>
      <c r="J3" s="57" t="s">
        <v>105</v>
      </c>
      <c r="K3" s="57"/>
      <c r="L3" s="57"/>
      <c r="M3" s="57"/>
      <c r="N3" s="57"/>
      <c r="P3" s="57"/>
      <c r="Q3" s="57"/>
    </row>
    <row r="4" spans="1:18" s="6" customFormat="1" ht="17.100000000000001" customHeight="1">
      <c r="A4" s="62"/>
      <c r="B4" s="57"/>
      <c r="C4" s="57"/>
      <c r="D4" s="57"/>
      <c r="E4" s="6" t="s">
        <v>14</v>
      </c>
      <c r="F4" s="57" t="s">
        <v>106</v>
      </c>
      <c r="G4" s="57"/>
      <c r="H4" s="57"/>
      <c r="I4" s="6" t="s">
        <v>107</v>
      </c>
      <c r="J4" s="6" t="s">
        <v>14</v>
      </c>
      <c r="K4" s="6" t="s">
        <v>106</v>
      </c>
      <c r="L4" s="57"/>
      <c r="M4" s="57"/>
      <c r="N4" s="57"/>
      <c r="P4" s="57"/>
      <c r="Q4" s="57"/>
    </row>
    <row r="5" spans="1:18" s="10" customFormat="1" ht="16.5" thickBot="1">
      <c r="A5" s="63"/>
      <c r="B5" s="64"/>
      <c r="C5" s="64"/>
      <c r="D5" s="64"/>
      <c r="E5" s="10" t="s">
        <v>20</v>
      </c>
      <c r="F5" s="10" t="s">
        <v>108</v>
      </c>
      <c r="G5" s="10" t="s">
        <v>109</v>
      </c>
      <c r="H5" s="10" t="s">
        <v>110</v>
      </c>
      <c r="J5" s="10" t="s">
        <v>20</v>
      </c>
      <c r="L5" s="64"/>
      <c r="M5" s="64"/>
      <c r="N5" s="64"/>
      <c r="P5" s="13"/>
      <c r="Q5" s="16"/>
      <c r="R5" s="16"/>
    </row>
    <row r="6" spans="1:18">
      <c r="B6" s="19"/>
      <c r="C6" s="18">
        <v>1969</v>
      </c>
      <c r="D6" s="18" t="s">
        <v>111</v>
      </c>
      <c r="E6" s="32">
        <v>4.6496000000000004</v>
      </c>
      <c r="F6" s="37">
        <f>H6/1000</f>
        <v>0.68870000000000009</v>
      </c>
      <c r="H6" s="42">
        <v>688.7</v>
      </c>
    </row>
    <row r="7" spans="1:18">
      <c r="B7" s="19"/>
      <c r="C7" s="18">
        <v>1969</v>
      </c>
      <c r="D7" s="18" t="s">
        <v>111</v>
      </c>
      <c r="E7" s="33">
        <v>5.1109999999999998</v>
      </c>
      <c r="F7" s="37">
        <f t="shared" ref="F7:F70" si="0">H7/1000</f>
        <v>0.9425</v>
      </c>
      <c r="H7" s="41">
        <v>942.5</v>
      </c>
    </row>
    <row r="8" spans="1:18">
      <c r="B8" s="19"/>
      <c r="C8" s="18">
        <v>1969</v>
      </c>
      <c r="D8" s="18" t="s">
        <v>111</v>
      </c>
      <c r="E8" s="32">
        <v>5.5990000000000002</v>
      </c>
      <c r="F8" s="37">
        <f t="shared" si="0"/>
        <v>1.2629999999999999</v>
      </c>
      <c r="H8" s="42">
        <v>1263</v>
      </c>
    </row>
    <row r="9" spans="1:18">
      <c r="B9" s="19"/>
      <c r="C9" s="18">
        <v>1969</v>
      </c>
      <c r="D9" s="18" t="s">
        <v>111</v>
      </c>
      <c r="E9" s="33">
        <v>5.9839000000000002</v>
      </c>
      <c r="F9" s="37">
        <f t="shared" si="0"/>
        <v>1.552</v>
      </c>
      <c r="H9" s="41">
        <v>1552</v>
      </c>
    </row>
    <row r="10" spans="1:18">
      <c r="B10" s="19"/>
      <c r="C10" s="18">
        <v>1969</v>
      </c>
      <c r="D10" s="18" t="s">
        <v>111</v>
      </c>
      <c r="E10" s="32">
        <v>6.2565999999999997</v>
      </c>
      <c r="F10" s="37">
        <f t="shared" si="0"/>
        <v>1.7749999999999999</v>
      </c>
      <c r="H10" s="42">
        <v>1775</v>
      </c>
    </row>
    <row r="11" spans="1:18">
      <c r="B11" s="19"/>
      <c r="C11" s="18">
        <v>1969</v>
      </c>
      <c r="D11" s="18" t="s">
        <v>111</v>
      </c>
      <c r="E11" s="33">
        <v>6.5435999999999996</v>
      </c>
      <c r="F11" s="37">
        <f t="shared" si="0"/>
        <v>2.0169999999999999</v>
      </c>
      <c r="H11" s="41">
        <v>2017</v>
      </c>
    </row>
    <row r="12" spans="1:18">
      <c r="B12" s="19"/>
      <c r="C12" s="18">
        <v>1969</v>
      </c>
      <c r="D12" s="18" t="s">
        <v>111</v>
      </c>
      <c r="E12" s="32">
        <v>6.8929999999999998</v>
      </c>
      <c r="F12" s="37">
        <f t="shared" si="0"/>
        <v>2.3610000000000002</v>
      </c>
      <c r="H12" s="42">
        <v>2361</v>
      </c>
    </row>
    <row r="13" spans="1:18">
      <c r="B13" s="19"/>
      <c r="C13" s="18">
        <v>1969</v>
      </c>
      <c r="D13" s="18" t="s">
        <v>111</v>
      </c>
      <c r="E13" s="33">
        <v>7.2668999999999997</v>
      </c>
      <c r="F13" s="37">
        <f t="shared" si="0"/>
        <v>2.726</v>
      </c>
      <c r="H13" s="41">
        <v>2726</v>
      </c>
    </row>
    <row r="14" spans="1:18">
      <c r="B14" s="19"/>
      <c r="C14" s="18">
        <v>1969</v>
      </c>
      <c r="D14" s="18" t="s">
        <v>111</v>
      </c>
      <c r="E14" s="32">
        <v>7.6585999999999999</v>
      </c>
      <c r="F14" s="37">
        <f t="shared" si="0"/>
        <v>3.1429999999999998</v>
      </c>
      <c r="H14" s="42">
        <v>3143</v>
      </c>
    </row>
    <row r="15" spans="1:18">
      <c r="B15" s="19"/>
      <c r="C15" s="18">
        <v>1969</v>
      </c>
      <c r="D15" s="18" t="s">
        <v>111</v>
      </c>
      <c r="E15" s="33">
        <v>8.1046999999999993</v>
      </c>
      <c r="F15" s="37">
        <f t="shared" si="0"/>
        <v>3.6480000000000001</v>
      </c>
      <c r="H15" s="41">
        <v>3648</v>
      </c>
    </row>
    <row r="16" spans="1:18">
      <c r="B16" s="19"/>
      <c r="C16" s="18">
        <v>1969</v>
      </c>
      <c r="D16" s="18" t="s">
        <v>111</v>
      </c>
      <c r="E16" s="32">
        <v>8.6887000000000008</v>
      </c>
      <c r="F16" s="37">
        <f t="shared" si="0"/>
        <v>4.3339999999999996</v>
      </c>
      <c r="H16" s="42">
        <v>4334</v>
      </c>
    </row>
    <row r="17" spans="2:8">
      <c r="B17" s="19"/>
      <c r="C17" s="18">
        <v>1969</v>
      </c>
      <c r="D17" s="18" t="s">
        <v>111</v>
      </c>
      <c r="E17" s="33">
        <v>9.3576999999999995</v>
      </c>
      <c r="F17" s="37">
        <f t="shared" si="0"/>
        <v>5.1050000000000004</v>
      </c>
      <c r="H17" s="41">
        <v>5105</v>
      </c>
    </row>
    <row r="18" spans="2:8">
      <c r="B18" s="19"/>
      <c r="C18" s="18">
        <v>1969</v>
      </c>
      <c r="D18" s="18" t="s">
        <v>111</v>
      </c>
      <c r="E18" s="32">
        <v>10.143700000000001</v>
      </c>
      <c r="F18" s="37">
        <f t="shared" si="0"/>
        <v>6.0880000000000001</v>
      </c>
      <c r="H18" s="42">
        <v>6088</v>
      </c>
    </row>
    <row r="19" spans="2:8">
      <c r="C19" s="18">
        <v>1969</v>
      </c>
      <c r="D19" s="18" t="s">
        <v>111</v>
      </c>
      <c r="E19" s="33">
        <v>12.279</v>
      </c>
      <c r="F19" s="37">
        <f t="shared" si="0"/>
        <v>8.7379999999999995</v>
      </c>
      <c r="H19" s="41">
        <v>8738</v>
      </c>
    </row>
    <row r="20" spans="2:8">
      <c r="C20" s="18">
        <v>1969</v>
      </c>
      <c r="D20" s="18" t="s">
        <v>111</v>
      </c>
      <c r="E20" s="32">
        <v>11.085100000000001</v>
      </c>
      <c r="F20" s="37">
        <f t="shared" si="0"/>
        <v>7.27</v>
      </c>
      <c r="H20" s="42">
        <v>7270</v>
      </c>
    </row>
    <row r="21" spans="2:8">
      <c r="C21" s="18">
        <v>1969</v>
      </c>
      <c r="D21" s="18" t="s">
        <v>111</v>
      </c>
      <c r="E21" s="33">
        <v>1.2403999999999999</v>
      </c>
      <c r="F21" s="37">
        <f t="shared" si="0"/>
        <v>1.0109999999999999E-2</v>
      </c>
      <c r="H21" s="41">
        <v>10.11</v>
      </c>
    </row>
    <row r="22" spans="2:8">
      <c r="C22" s="18">
        <v>1969</v>
      </c>
      <c r="D22" s="18" t="s">
        <v>111</v>
      </c>
      <c r="E22" s="32">
        <v>1.3379000000000001</v>
      </c>
      <c r="F22" s="37">
        <f t="shared" si="0"/>
        <v>1.2670000000000001E-2</v>
      </c>
      <c r="H22" s="42">
        <v>12.67</v>
      </c>
    </row>
    <row r="23" spans="2:8">
      <c r="C23" s="18">
        <v>1969</v>
      </c>
      <c r="D23" s="18" t="s">
        <v>111</v>
      </c>
      <c r="E23" s="33">
        <v>1.4466000000000001</v>
      </c>
      <c r="F23" s="37">
        <f t="shared" si="0"/>
        <v>1.6140000000000002E-2</v>
      </c>
      <c r="H23" s="41">
        <v>16.14</v>
      </c>
    </row>
    <row r="24" spans="2:8">
      <c r="C24" s="18">
        <v>1969</v>
      </c>
      <c r="D24" s="18" t="s">
        <v>111</v>
      </c>
      <c r="E24" s="32">
        <v>1.5449999999999999</v>
      </c>
      <c r="F24" s="37">
        <f t="shared" si="0"/>
        <v>1.9690000000000003E-2</v>
      </c>
      <c r="H24" s="42">
        <v>19.690000000000001</v>
      </c>
    </row>
    <row r="25" spans="2:8">
      <c r="C25" s="18">
        <v>1969</v>
      </c>
      <c r="D25" s="18" t="s">
        <v>111</v>
      </c>
      <c r="E25" s="33">
        <v>1.6552</v>
      </c>
      <c r="F25" s="37">
        <f t="shared" si="0"/>
        <v>2.4390000000000002E-2</v>
      </c>
      <c r="H25" s="41">
        <v>24.39</v>
      </c>
    </row>
    <row r="26" spans="2:8">
      <c r="C26" s="18">
        <v>1969</v>
      </c>
      <c r="D26" s="18" t="s">
        <v>111</v>
      </c>
      <c r="E26" s="32">
        <v>1.7767999999999999</v>
      </c>
      <c r="F26" s="37">
        <f t="shared" si="0"/>
        <v>3.039E-2</v>
      </c>
      <c r="H26" s="42">
        <v>30.39</v>
      </c>
    </row>
    <row r="27" spans="2:8">
      <c r="C27" s="18">
        <v>1969</v>
      </c>
      <c r="D27" s="18" t="s">
        <v>111</v>
      </c>
      <c r="E27" s="33">
        <v>1.8960999999999999</v>
      </c>
      <c r="F27" s="37">
        <f t="shared" si="0"/>
        <v>3.6789999999999996E-2</v>
      </c>
      <c r="H27" s="41">
        <v>36.79</v>
      </c>
    </row>
    <row r="28" spans="2:8">
      <c r="C28" s="18">
        <v>1969</v>
      </c>
      <c r="D28" s="18" t="s">
        <v>111</v>
      </c>
      <c r="E28" s="32">
        <v>2.0211999999999999</v>
      </c>
      <c r="F28" s="37">
        <f t="shared" si="0"/>
        <v>4.5130000000000003E-2</v>
      </c>
      <c r="H28" s="42">
        <v>45.13</v>
      </c>
    </row>
    <row r="29" spans="2:8">
      <c r="C29" s="18">
        <v>1969</v>
      </c>
      <c r="D29" s="18" t="s">
        <v>111</v>
      </c>
      <c r="E29" s="33">
        <v>2.1616</v>
      </c>
      <c r="F29" s="37">
        <f t="shared" si="0"/>
        <v>5.5420000000000004E-2</v>
      </c>
      <c r="H29" s="33">
        <v>55.42</v>
      </c>
    </row>
    <row r="30" spans="2:8">
      <c r="C30" s="18">
        <v>1969</v>
      </c>
      <c r="D30" s="18" t="s">
        <v>111</v>
      </c>
      <c r="E30" s="32">
        <v>2.3144</v>
      </c>
      <c r="F30" s="37">
        <f t="shared" si="0"/>
        <v>6.8839999999999998E-2</v>
      </c>
      <c r="H30" s="32">
        <v>68.84</v>
      </c>
    </row>
    <row r="31" spans="2:8">
      <c r="C31" s="18">
        <v>1969</v>
      </c>
      <c r="D31" s="18" t="s">
        <v>111</v>
      </c>
      <c r="E31" s="33">
        <v>2.492</v>
      </c>
      <c r="F31" s="37">
        <f t="shared" si="0"/>
        <v>8.6529999999999996E-2</v>
      </c>
      <c r="H31" s="33">
        <v>86.53</v>
      </c>
    </row>
    <row r="32" spans="2:8">
      <c r="C32" s="18">
        <v>1969</v>
      </c>
      <c r="D32" s="18" t="s">
        <v>111</v>
      </c>
      <c r="E32" s="32">
        <v>2.7118000000000002</v>
      </c>
      <c r="F32" s="37">
        <f t="shared" si="0"/>
        <v>0.1135</v>
      </c>
      <c r="H32" s="42">
        <v>113.5</v>
      </c>
    </row>
    <row r="33" spans="3:8">
      <c r="C33" s="18">
        <v>1969</v>
      </c>
      <c r="D33" s="18" t="s">
        <v>111</v>
      </c>
      <c r="E33" s="33">
        <v>2.9379</v>
      </c>
      <c r="F33" s="37">
        <f t="shared" si="0"/>
        <v>0.14709999999999998</v>
      </c>
      <c r="H33" s="41">
        <v>147.1</v>
      </c>
    </row>
    <row r="34" spans="3:8">
      <c r="C34" s="18">
        <v>1969</v>
      </c>
      <c r="D34" s="18" t="s">
        <v>111</v>
      </c>
      <c r="E34" s="32">
        <v>3.1875</v>
      </c>
      <c r="F34" s="37">
        <f t="shared" si="0"/>
        <v>0.19319999999999998</v>
      </c>
      <c r="H34" s="42">
        <v>193.2</v>
      </c>
    </row>
    <row r="35" spans="3:8">
      <c r="C35" s="18">
        <v>1969</v>
      </c>
      <c r="D35" s="18" t="s">
        <v>111</v>
      </c>
      <c r="E35" s="33">
        <v>3.4782000000000002</v>
      </c>
      <c r="F35" s="37">
        <f t="shared" si="0"/>
        <v>0.25850000000000001</v>
      </c>
      <c r="H35" s="41">
        <v>258.5</v>
      </c>
    </row>
    <row r="36" spans="3:8">
      <c r="C36" s="18">
        <v>1969</v>
      </c>
      <c r="D36" s="18" t="s">
        <v>111</v>
      </c>
      <c r="E36" s="32">
        <v>3.8039999999999998</v>
      </c>
      <c r="F36" s="37">
        <f t="shared" si="0"/>
        <v>0.34849999999999998</v>
      </c>
      <c r="H36" s="42">
        <v>348.5</v>
      </c>
    </row>
    <row r="37" spans="3:8">
      <c r="C37" s="18">
        <v>1969</v>
      </c>
      <c r="D37" s="18" t="s">
        <v>111</v>
      </c>
      <c r="E37" s="33">
        <v>4.1726000000000001</v>
      </c>
      <c r="F37" s="37">
        <f t="shared" si="0"/>
        <v>0.4793</v>
      </c>
      <c r="H37" s="41">
        <v>479.3</v>
      </c>
    </row>
    <row r="38" spans="3:8">
      <c r="C38" s="18">
        <v>1969</v>
      </c>
      <c r="D38" s="18" t="s">
        <v>111</v>
      </c>
      <c r="E38" s="32">
        <v>4.5926</v>
      </c>
      <c r="F38" s="37">
        <f t="shared" si="0"/>
        <v>0.6583</v>
      </c>
      <c r="H38" s="42">
        <v>658.3</v>
      </c>
    </row>
    <row r="39" spans="3:8">
      <c r="C39" s="18">
        <v>1969</v>
      </c>
      <c r="D39" s="18" t="s">
        <v>111</v>
      </c>
      <c r="E39" s="33">
        <v>5.0651999999999999</v>
      </c>
      <c r="F39" s="37">
        <f t="shared" si="0"/>
        <v>0.91300000000000003</v>
      </c>
      <c r="H39" s="41">
        <v>913</v>
      </c>
    </row>
    <row r="40" spans="3:8">
      <c r="C40" s="18">
        <v>1969</v>
      </c>
      <c r="D40" s="18" t="s">
        <v>111</v>
      </c>
      <c r="E40" s="32">
        <v>0.36840000000000001</v>
      </c>
      <c r="F40" s="37">
        <f t="shared" si="0"/>
        <v>2.5399999999999999E-4</v>
      </c>
      <c r="H40" s="42">
        <v>0.254</v>
      </c>
    </row>
    <row r="41" spans="3:8">
      <c r="C41" s="18">
        <v>1969</v>
      </c>
      <c r="D41" s="18" t="s">
        <v>111</v>
      </c>
      <c r="E41" s="33">
        <v>0.41139999999999999</v>
      </c>
      <c r="F41" s="37">
        <f t="shared" si="0"/>
        <v>3.6830000000000001E-4</v>
      </c>
      <c r="H41" s="41">
        <v>0.36830000000000002</v>
      </c>
    </row>
    <row r="42" spans="3:8">
      <c r="C42" s="18">
        <v>1969</v>
      </c>
      <c r="D42" s="18" t="s">
        <v>111</v>
      </c>
      <c r="E42" s="32">
        <v>0.45810000000000001</v>
      </c>
      <c r="F42" s="37">
        <f t="shared" si="0"/>
        <v>5.1749999999999995E-4</v>
      </c>
      <c r="H42" s="42">
        <v>0.51749999999999996</v>
      </c>
    </row>
    <row r="43" spans="3:8">
      <c r="C43" s="18">
        <v>1969</v>
      </c>
      <c r="D43" s="18" t="s">
        <v>111</v>
      </c>
      <c r="E43" s="33">
        <v>0.49940000000000001</v>
      </c>
      <c r="F43" s="37">
        <f t="shared" si="0"/>
        <v>6.3470000000000009E-4</v>
      </c>
      <c r="H43" s="41">
        <v>0.63470000000000004</v>
      </c>
    </row>
    <row r="44" spans="3:8">
      <c r="C44" s="18">
        <v>1969</v>
      </c>
      <c r="D44" s="18" t="s">
        <v>111</v>
      </c>
      <c r="E44" s="32">
        <v>0.54520000000000002</v>
      </c>
      <c r="F44" s="37">
        <f>H44/1000</f>
        <v>8.2649999999999998E-4</v>
      </c>
      <c r="H44" s="42">
        <v>0.82650000000000001</v>
      </c>
    </row>
    <row r="45" spans="3:8">
      <c r="C45" s="18">
        <v>1969</v>
      </c>
      <c r="D45" s="18" t="s">
        <v>111</v>
      </c>
      <c r="E45" s="33">
        <v>0.59589999999999999</v>
      </c>
      <c r="F45" s="37">
        <f t="shared" si="0"/>
        <v>1.1000000000000001E-3</v>
      </c>
      <c r="H45" s="41">
        <v>1.1000000000000001</v>
      </c>
    </row>
    <row r="46" spans="3:8">
      <c r="C46" s="18">
        <v>1969</v>
      </c>
      <c r="D46" s="18" t="s">
        <v>111</v>
      </c>
      <c r="E46" s="32">
        <v>0.65659999999999996</v>
      </c>
      <c r="F46" s="37">
        <f t="shared" si="0"/>
        <v>1.48E-3</v>
      </c>
      <c r="H46" s="42">
        <v>1.48</v>
      </c>
    </row>
    <row r="47" spans="3:8">
      <c r="C47" s="18">
        <v>1969</v>
      </c>
      <c r="D47" s="18" t="s">
        <v>111</v>
      </c>
      <c r="E47" s="33">
        <v>0.71060000000000001</v>
      </c>
      <c r="F47" s="37">
        <f t="shared" si="0"/>
        <v>1.8829999999999999E-3</v>
      </c>
      <c r="H47" s="41">
        <v>1.883</v>
      </c>
    </row>
    <row r="48" spans="3:8">
      <c r="C48" s="18">
        <v>1969</v>
      </c>
      <c r="D48" s="18" t="s">
        <v>111</v>
      </c>
      <c r="E48" s="32">
        <v>0.77159999999999995</v>
      </c>
      <c r="F48" s="37">
        <f t="shared" si="0"/>
        <v>2.4140000000000003E-3</v>
      </c>
      <c r="H48" s="42">
        <v>2.4140000000000001</v>
      </c>
    </row>
    <row r="49" spans="3:8">
      <c r="C49" s="18">
        <v>1969</v>
      </c>
      <c r="D49" s="18" t="s">
        <v>111</v>
      </c>
      <c r="E49" s="33">
        <v>0.84799999999999998</v>
      </c>
      <c r="F49" s="37">
        <f t="shared" si="0"/>
        <v>3.2190000000000001E-3</v>
      </c>
      <c r="H49" s="41">
        <v>3.2189999999999999</v>
      </c>
    </row>
    <row r="50" spans="3:8">
      <c r="C50" s="18">
        <v>1969</v>
      </c>
      <c r="D50" s="18" t="s">
        <v>111</v>
      </c>
      <c r="E50" s="32">
        <v>0.93679999999999997</v>
      </c>
      <c r="F50" s="37">
        <f t="shared" si="0"/>
        <v>4.3249999999999999E-3</v>
      </c>
      <c r="H50" s="42">
        <v>4.3250000000000002</v>
      </c>
    </row>
    <row r="51" spans="3:8">
      <c r="C51" s="18">
        <v>1969</v>
      </c>
      <c r="D51" s="18" t="s">
        <v>111</v>
      </c>
      <c r="E51" s="33">
        <v>1.0076000000000001</v>
      </c>
      <c r="F51" s="37">
        <f t="shared" si="0"/>
        <v>5.4120000000000001E-3</v>
      </c>
      <c r="H51" s="41">
        <v>5.4119999999999999</v>
      </c>
    </row>
    <row r="52" spans="3:8">
      <c r="C52" s="18">
        <v>1969</v>
      </c>
      <c r="D52" s="18" t="s">
        <v>111</v>
      </c>
      <c r="E52" s="32">
        <v>1.1048</v>
      </c>
      <c r="F52" s="37">
        <f t="shared" si="0"/>
        <v>7.0910000000000001E-3</v>
      </c>
      <c r="H52" s="42">
        <v>7.0910000000000002</v>
      </c>
    </row>
    <row r="53" spans="3:8">
      <c r="C53" s="18">
        <v>1969</v>
      </c>
      <c r="D53" s="18" t="s">
        <v>111</v>
      </c>
      <c r="E53" s="33">
        <v>1.1996</v>
      </c>
      <c r="F53" s="37">
        <f t="shared" si="0"/>
        <v>9.1400000000000006E-3</v>
      </c>
      <c r="H53" s="41">
        <v>9.14</v>
      </c>
    </row>
    <row r="54" spans="3:8">
      <c r="C54" s="18">
        <v>1969</v>
      </c>
      <c r="D54" s="18" t="s">
        <v>111</v>
      </c>
      <c r="E54" s="32">
        <v>1.2906</v>
      </c>
      <c r="F54" s="37">
        <f t="shared" si="0"/>
        <v>1.1310000000000001E-2</v>
      </c>
      <c r="H54" s="42">
        <v>11.31</v>
      </c>
    </row>
    <row r="55" spans="3:8">
      <c r="C55" s="18">
        <v>1969</v>
      </c>
      <c r="D55" s="18" t="s">
        <v>111</v>
      </c>
      <c r="E55" s="33">
        <v>1.4011</v>
      </c>
      <c r="F55" s="37">
        <f t="shared" si="0"/>
        <v>1.4579999999999999E-2</v>
      </c>
      <c r="H55" s="41">
        <v>14.58</v>
      </c>
    </row>
    <row r="56" spans="3:8">
      <c r="C56" s="18">
        <v>1969</v>
      </c>
      <c r="D56" s="18" t="s">
        <v>111</v>
      </c>
      <c r="E56" s="32">
        <v>1.5133000000000001</v>
      </c>
      <c r="F56" s="37">
        <f t="shared" si="0"/>
        <v>1.84E-2</v>
      </c>
      <c r="H56" s="42">
        <v>18.399999999999999</v>
      </c>
    </row>
    <row r="57" spans="3:8">
      <c r="C57" s="18">
        <v>1969</v>
      </c>
      <c r="D57" s="18" t="s">
        <v>111</v>
      </c>
      <c r="E57" s="33">
        <v>1.6322000000000001</v>
      </c>
      <c r="F57" s="37">
        <f t="shared" si="0"/>
        <v>2.3329999999999997E-2</v>
      </c>
      <c r="H57" s="41">
        <v>23.33</v>
      </c>
    </row>
    <row r="58" spans="3:8">
      <c r="C58" s="18">
        <v>1969</v>
      </c>
      <c r="D58" s="18" t="s">
        <v>111</v>
      </c>
      <c r="E58" s="32">
        <v>0.50890000000000002</v>
      </c>
      <c r="F58" s="37">
        <f t="shared" si="0"/>
        <v>6.7959999999999993E-4</v>
      </c>
      <c r="H58" s="42">
        <v>0.67959999999999998</v>
      </c>
    </row>
    <row r="59" spans="3:8">
      <c r="C59" s="18">
        <v>1969</v>
      </c>
      <c r="D59" s="18" t="s">
        <v>111</v>
      </c>
      <c r="E59" s="33">
        <v>0.56020000000000003</v>
      </c>
      <c r="F59" s="37">
        <f t="shared" si="0"/>
        <v>9.1730000000000002E-4</v>
      </c>
      <c r="H59" s="41">
        <v>0.9173</v>
      </c>
    </row>
    <row r="60" spans="3:8">
      <c r="C60" s="18">
        <v>1969</v>
      </c>
      <c r="D60" s="18" t="s">
        <v>111</v>
      </c>
      <c r="E60" s="32">
        <v>0.61329999999999996</v>
      </c>
      <c r="F60" s="37">
        <f t="shared" si="0"/>
        <v>1.206E-3</v>
      </c>
      <c r="H60" s="42">
        <v>1.206</v>
      </c>
    </row>
    <row r="61" spans="3:8">
      <c r="C61" s="18">
        <v>1969</v>
      </c>
      <c r="D61" s="18" t="s">
        <v>111</v>
      </c>
      <c r="E61" s="33">
        <v>0.67210000000000003</v>
      </c>
      <c r="F61" s="37">
        <f t="shared" si="0"/>
        <v>1.5760000000000001E-3</v>
      </c>
      <c r="H61" s="41">
        <v>1.5760000000000001</v>
      </c>
    </row>
    <row r="62" spans="3:8">
      <c r="C62" s="18">
        <v>1969</v>
      </c>
      <c r="D62" s="18" t="s">
        <v>111</v>
      </c>
      <c r="E62" s="32">
        <v>0.36</v>
      </c>
      <c r="F62" s="37">
        <f t="shared" si="0"/>
        <v>2.3899999999999998E-4</v>
      </c>
      <c r="H62" s="42">
        <v>0.23899999999999999</v>
      </c>
    </row>
    <row r="63" spans="3:8">
      <c r="C63" s="18">
        <v>1969</v>
      </c>
      <c r="D63" s="18" t="s">
        <v>111</v>
      </c>
      <c r="E63" s="33">
        <v>0.38719999999999999</v>
      </c>
      <c r="F63" s="37">
        <f t="shared" si="0"/>
        <v>2.9700000000000001E-4</v>
      </c>
      <c r="H63" s="41">
        <v>0.29699999999999999</v>
      </c>
    </row>
    <row r="64" spans="3:8">
      <c r="C64" s="18">
        <v>1969</v>
      </c>
      <c r="D64" s="18" t="s">
        <v>111</v>
      </c>
      <c r="E64" s="32">
        <v>0.41980000000000001</v>
      </c>
      <c r="F64" s="37">
        <f t="shared" si="0"/>
        <v>3.8259999999999998E-4</v>
      </c>
      <c r="H64" s="42">
        <v>0.3826</v>
      </c>
    </row>
    <row r="65" spans="3:8">
      <c r="C65" s="18">
        <v>1969</v>
      </c>
      <c r="D65" s="18" t="s">
        <v>111</v>
      </c>
      <c r="E65" s="33">
        <v>0.48170000000000002</v>
      </c>
      <c r="F65" s="37">
        <f t="shared" si="0"/>
        <v>5.9040000000000004E-4</v>
      </c>
      <c r="H65" s="41">
        <v>0.59040000000000004</v>
      </c>
    </row>
    <row r="66" spans="3:8">
      <c r="C66" s="18">
        <v>1969</v>
      </c>
      <c r="D66" s="18" t="s">
        <v>111</v>
      </c>
      <c r="E66" s="32">
        <v>0.52690000000000003</v>
      </c>
      <c r="F66" s="37">
        <f t="shared" si="0"/>
        <v>7.7959999999999998E-4</v>
      </c>
      <c r="H66" s="42">
        <v>0.77959999999999996</v>
      </c>
    </row>
    <row r="67" spans="3:8">
      <c r="C67" s="18">
        <v>1969</v>
      </c>
      <c r="D67" s="18" t="s">
        <v>111</v>
      </c>
      <c r="E67" s="33">
        <v>0.58030000000000004</v>
      </c>
      <c r="F67" s="37">
        <f t="shared" si="0"/>
        <v>1.047E-3</v>
      </c>
      <c r="H67" s="41">
        <v>1.0469999999999999</v>
      </c>
    </row>
    <row r="68" spans="3:8">
      <c r="C68" s="18">
        <v>1969</v>
      </c>
      <c r="D68" s="18" t="s">
        <v>111</v>
      </c>
      <c r="E68" s="32">
        <v>0.64170000000000005</v>
      </c>
      <c r="F68" s="37">
        <f t="shared" si="0"/>
        <v>1.4159999999999999E-3</v>
      </c>
      <c r="H68" s="42">
        <v>1.4159999999999999</v>
      </c>
    </row>
    <row r="69" spans="3:8">
      <c r="C69" s="18">
        <v>1969</v>
      </c>
      <c r="D69" s="18" t="s">
        <v>111</v>
      </c>
      <c r="E69" s="33">
        <v>0.69099999999999995</v>
      </c>
      <c r="F69" s="37">
        <f t="shared" si="0"/>
        <v>1.7569999999999999E-3</v>
      </c>
      <c r="H69" s="41">
        <v>1.7569999999999999</v>
      </c>
    </row>
    <row r="70" spans="3:8">
      <c r="C70" s="18">
        <v>1969</v>
      </c>
      <c r="D70" s="18" t="s">
        <v>111</v>
      </c>
      <c r="E70" s="32">
        <v>0.75649999999999995</v>
      </c>
      <c r="F70" s="37">
        <f t="shared" si="0"/>
        <v>2.2949999999999997E-3</v>
      </c>
      <c r="H70" s="42">
        <v>2.2949999999999999</v>
      </c>
    </row>
    <row r="71" spans="3:8">
      <c r="C71" s="18">
        <v>1969</v>
      </c>
      <c r="D71" s="18" t="s">
        <v>111</v>
      </c>
      <c r="E71" s="33">
        <v>0.83499999999999996</v>
      </c>
      <c r="F71" s="37">
        <f t="shared" ref="F71:F90" si="1">H71/1000</f>
        <v>3.1150000000000001E-3</v>
      </c>
      <c r="H71" s="41">
        <v>3.1150000000000002</v>
      </c>
    </row>
    <row r="72" spans="3:8">
      <c r="C72" s="18">
        <v>1969</v>
      </c>
      <c r="D72" s="18" t="s">
        <v>111</v>
      </c>
      <c r="E72" s="32">
        <v>0.91549999999999998</v>
      </c>
      <c r="F72" s="37">
        <f t="shared" si="1"/>
        <v>4.0469999999999994E-3</v>
      </c>
      <c r="H72" s="42">
        <v>4.0469999999999997</v>
      </c>
    </row>
    <row r="73" spans="3:8">
      <c r="C73" s="18">
        <v>1969</v>
      </c>
      <c r="D73" s="18" t="s">
        <v>111</v>
      </c>
      <c r="E73" s="33">
        <v>1.0065999999999999</v>
      </c>
      <c r="F73" s="37">
        <f t="shared" si="1"/>
        <v>5.4409999999999997E-3</v>
      </c>
      <c r="H73" s="41">
        <v>5.4409999999999998</v>
      </c>
    </row>
    <row r="74" spans="3:8">
      <c r="C74" s="18">
        <v>1969</v>
      </c>
      <c r="D74" s="18" t="s">
        <v>111</v>
      </c>
      <c r="E74" s="32">
        <v>1.1086</v>
      </c>
      <c r="F74" s="37">
        <f t="shared" si="1"/>
        <v>7.2399999999999999E-3</v>
      </c>
      <c r="H74" s="42">
        <v>7.24</v>
      </c>
    </row>
    <row r="75" spans="3:8">
      <c r="C75" s="18">
        <v>1969</v>
      </c>
      <c r="D75" s="18" t="s">
        <v>111</v>
      </c>
      <c r="E75" s="33">
        <v>1.2068000000000001</v>
      </c>
      <c r="F75" s="37">
        <f t="shared" si="1"/>
        <v>9.3160000000000014E-3</v>
      </c>
      <c r="H75" s="41">
        <v>9.3160000000000007</v>
      </c>
    </row>
    <row r="76" spans="3:8">
      <c r="C76" s="18">
        <v>1969</v>
      </c>
      <c r="D76" s="18" t="s">
        <v>111</v>
      </c>
      <c r="E76" s="32">
        <v>1.3168</v>
      </c>
      <c r="F76" s="37">
        <f t="shared" si="1"/>
        <v>1.209E-2</v>
      </c>
      <c r="H76" s="42">
        <v>12.09</v>
      </c>
    </row>
    <row r="77" spans="3:8">
      <c r="C77" s="18">
        <v>1969</v>
      </c>
      <c r="D77" s="18" t="s">
        <v>111</v>
      </c>
      <c r="E77" s="33">
        <v>1.4259999999999999</v>
      </c>
      <c r="F77" s="37">
        <f t="shared" si="1"/>
        <v>1.5439999999999999E-2</v>
      </c>
      <c r="H77" s="41">
        <v>15.44</v>
      </c>
    </row>
    <row r="78" spans="3:8">
      <c r="C78" s="18">
        <v>1969</v>
      </c>
      <c r="D78" s="18" t="s">
        <v>111</v>
      </c>
      <c r="E78" s="32">
        <v>1.5257000000000001</v>
      </c>
      <c r="F78" s="37">
        <f t="shared" si="1"/>
        <v>1.8969999999999997E-2</v>
      </c>
      <c r="H78" s="42">
        <v>18.97</v>
      </c>
    </row>
    <row r="79" spans="3:8">
      <c r="C79" s="18">
        <v>1969</v>
      </c>
      <c r="D79" s="18" t="s">
        <v>111</v>
      </c>
      <c r="E79" s="33">
        <v>1.6066</v>
      </c>
      <c r="F79" s="37">
        <f t="shared" si="1"/>
        <v>2.231E-2</v>
      </c>
      <c r="H79" s="41">
        <v>22.31</v>
      </c>
    </row>
    <row r="80" spans="3:8">
      <c r="C80" s="18">
        <v>1969</v>
      </c>
      <c r="D80" s="18" t="s">
        <v>111</v>
      </c>
      <c r="E80" s="32">
        <v>1.7650999999999999</v>
      </c>
      <c r="F80" s="37">
        <f t="shared" si="1"/>
        <v>2.9790000000000001E-2</v>
      </c>
      <c r="H80" s="42">
        <v>29.79</v>
      </c>
    </row>
    <row r="81" spans="3:8">
      <c r="C81" s="18">
        <v>1969</v>
      </c>
      <c r="D81" s="18" t="s">
        <v>111</v>
      </c>
      <c r="E81" s="33">
        <v>1.9367000000000001</v>
      </c>
      <c r="F81" s="37">
        <f t="shared" si="1"/>
        <v>3.9640000000000002E-2</v>
      </c>
      <c r="H81" s="41">
        <v>39.64</v>
      </c>
    </row>
    <row r="82" spans="3:8">
      <c r="C82" s="18">
        <v>1969</v>
      </c>
      <c r="D82" s="18" t="s">
        <v>111</v>
      </c>
      <c r="E82" s="32">
        <v>2.1092</v>
      </c>
      <c r="F82" s="37">
        <f t="shared" si="1"/>
        <v>5.1810000000000002E-2</v>
      </c>
      <c r="H82" s="42">
        <v>51.81</v>
      </c>
    </row>
    <row r="83" spans="3:8">
      <c r="C83" s="18">
        <v>1969</v>
      </c>
      <c r="D83" s="18" t="s">
        <v>111</v>
      </c>
      <c r="E83" s="33">
        <v>2.3028</v>
      </c>
      <c r="F83" s="37">
        <f t="shared" si="1"/>
        <v>6.8209999999999993E-2</v>
      </c>
      <c r="H83" s="41">
        <v>68.209999999999994</v>
      </c>
    </row>
    <row r="84" spans="3:8">
      <c r="C84" s="18">
        <v>1969</v>
      </c>
      <c r="D84" s="18" t="s">
        <v>111</v>
      </c>
      <c r="E84" s="32">
        <v>2.5354000000000001</v>
      </c>
      <c r="F84" s="37">
        <f t="shared" si="1"/>
        <v>9.2280000000000001E-2</v>
      </c>
      <c r="H84" s="42">
        <v>92.28</v>
      </c>
    </row>
    <row r="85" spans="3:8">
      <c r="C85" s="18">
        <v>1969</v>
      </c>
      <c r="D85" s="18" t="s">
        <v>111</v>
      </c>
      <c r="E85" s="33">
        <v>2.8180000000000001</v>
      </c>
      <c r="F85" s="37">
        <f t="shared" si="1"/>
        <v>0.12919999999999998</v>
      </c>
      <c r="H85" s="33">
        <v>129.19999999999999</v>
      </c>
    </row>
    <row r="86" spans="3:8">
      <c r="C86" s="18">
        <v>1969</v>
      </c>
      <c r="D86" s="18" t="s">
        <v>111</v>
      </c>
      <c r="E86" s="32">
        <v>3.1263000000000001</v>
      </c>
      <c r="F86" s="37">
        <f t="shared" si="1"/>
        <v>0.1825</v>
      </c>
      <c r="H86" s="32">
        <v>182.5</v>
      </c>
    </row>
    <row r="87" spans="3:8">
      <c r="C87" s="18">
        <v>1969</v>
      </c>
      <c r="D87" s="18" t="s">
        <v>111</v>
      </c>
      <c r="E87" s="33">
        <v>3.4622000000000002</v>
      </c>
      <c r="F87" s="37">
        <f t="shared" si="1"/>
        <v>0.25650000000000001</v>
      </c>
      <c r="H87" s="33">
        <v>256.5</v>
      </c>
    </row>
    <row r="88" spans="3:8">
      <c r="C88" s="18">
        <v>1969</v>
      </c>
      <c r="D88" s="18" t="s">
        <v>111</v>
      </c>
      <c r="E88" s="32">
        <v>3.8311000000000002</v>
      </c>
      <c r="F88" s="37">
        <f t="shared" si="1"/>
        <v>0.3579</v>
      </c>
      <c r="H88" s="32">
        <v>357.9</v>
      </c>
    </row>
    <row r="89" spans="3:8">
      <c r="C89" s="18">
        <v>1969</v>
      </c>
      <c r="D89" s="18" t="s">
        <v>111</v>
      </c>
      <c r="E89" s="33">
        <v>4.2416</v>
      </c>
      <c r="F89" s="37">
        <f t="shared" si="1"/>
        <v>0.50570000000000004</v>
      </c>
      <c r="H89" s="33">
        <v>505.7</v>
      </c>
    </row>
    <row r="90" spans="3:8">
      <c r="C90" s="18">
        <v>1969</v>
      </c>
      <c r="D90" s="18" t="s">
        <v>111</v>
      </c>
      <c r="E90" s="32">
        <v>4.7103000000000002</v>
      </c>
      <c r="F90" s="37">
        <f t="shared" si="1"/>
        <v>0.72370000000000001</v>
      </c>
      <c r="H90" s="32">
        <v>723.7</v>
      </c>
    </row>
    <row r="91" spans="3:8">
      <c r="C91" s="18">
        <v>1968</v>
      </c>
      <c r="D91" s="18" t="s">
        <v>62</v>
      </c>
      <c r="E91" s="43">
        <v>4</v>
      </c>
      <c r="F91" s="33">
        <v>0.40300000000000002</v>
      </c>
    </row>
    <row r="92" spans="3:8">
      <c r="C92" s="18">
        <v>1968</v>
      </c>
      <c r="D92" s="18" t="s">
        <v>62</v>
      </c>
      <c r="E92" s="44">
        <v>6</v>
      </c>
      <c r="F92" s="32">
        <v>1.5569999999999999</v>
      </c>
    </row>
    <row r="93" spans="3:8">
      <c r="C93" s="18">
        <v>1968</v>
      </c>
      <c r="D93" s="18" t="s">
        <v>62</v>
      </c>
      <c r="E93" s="43">
        <v>8</v>
      </c>
      <c r="F93" s="33">
        <v>3.5870000000000002</v>
      </c>
    </row>
    <row r="94" spans="3:8">
      <c r="C94" s="18">
        <v>1968</v>
      </c>
      <c r="D94" s="18" t="s">
        <v>62</v>
      </c>
      <c r="E94" s="44">
        <v>10</v>
      </c>
      <c r="F94" s="32">
        <v>5.9329999999999998</v>
      </c>
    </row>
    <row r="95" spans="3:8">
      <c r="C95" s="18">
        <v>1968</v>
      </c>
      <c r="D95" s="18" t="s">
        <v>62</v>
      </c>
      <c r="E95" s="43">
        <v>15</v>
      </c>
      <c r="F95" s="33">
        <v>11.7</v>
      </c>
    </row>
    <row r="96" spans="3:8">
      <c r="C96" s="18">
        <v>1968</v>
      </c>
      <c r="D96" s="18" t="s">
        <v>62</v>
      </c>
      <c r="E96" s="44">
        <v>20</v>
      </c>
      <c r="F96" s="32">
        <v>15.95</v>
      </c>
    </row>
    <row r="97" spans="3:6">
      <c r="C97" s="18">
        <v>1968</v>
      </c>
      <c r="D97" s="18" t="s">
        <v>62</v>
      </c>
      <c r="E97" s="43">
        <v>25</v>
      </c>
      <c r="F97" s="33">
        <v>18.89</v>
      </c>
    </row>
    <row r="98" spans="3:6">
      <c r="C98" s="18">
        <v>1968</v>
      </c>
      <c r="D98" s="18" t="s">
        <v>62</v>
      </c>
      <c r="E98" s="44">
        <v>30</v>
      </c>
      <c r="F98" s="32">
        <v>20.88</v>
      </c>
    </row>
    <row r="99" spans="3:6">
      <c r="C99" s="18">
        <v>1968</v>
      </c>
      <c r="D99" s="18" t="s">
        <v>62</v>
      </c>
      <c r="E99" s="43">
        <v>35</v>
      </c>
      <c r="F99" s="33">
        <v>22.36</v>
      </c>
    </row>
    <row r="100" spans="3:6">
      <c r="C100" s="18">
        <v>1968</v>
      </c>
      <c r="D100" s="18" t="s">
        <v>62</v>
      </c>
      <c r="E100" s="44">
        <v>40</v>
      </c>
      <c r="F100" s="32">
        <v>23.48</v>
      </c>
    </row>
    <row r="101" spans="3:6">
      <c r="C101" s="18">
        <v>1968</v>
      </c>
      <c r="D101" s="18" t="s">
        <v>62</v>
      </c>
      <c r="E101" s="43">
        <v>45</v>
      </c>
      <c r="F101" s="33">
        <v>24.28</v>
      </c>
    </row>
    <row r="102" spans="3:6">
      <c r="C102" s="18">
        <v>1968</v>
      </c>
      <c r="D102" s="18" t="s">
        <v>62</v>
      </c>
      <c r="E102" s="45">
        <v>50</v>
      </c>
      <c r="F102" s="32">
        <v>25.01</v>
      </c>
    </row>
    <row r="103" spans="3:6">
      <c r="C103" s="18">
        <v>1968</v>
      </c>
      <c r="D103" s="18" t="s">
        <v>62</v>
      </c>
      <c r="E103" s="46">
        <v>55</v>
      </c>
      <c r="F103" s="33">
        <v>25.69</v>
      </c>
    </row>
    <row r="104" spans="3:6">
      <c r="C104" s="18">
        <v>1968</v>
      </c>
      <c r="D104" s="18" t="s">
        <v>62</v>
      </c>
      <c r="E104" s="45">
        <v>60</v>
      </c>
      <c r="F104" s="32">
        <v>26.35</v>
      </c>
    </row>
    <row r="105" spans="3:6">
      <c r="C105" s="18">
        <v>1968</v>
      </c>
      <c r="D105" s="18" t="s">
        <v>62</v>
      </c>
      <c r="E105" s="46">
        <v>65</v>
      </c>
      <c r="F105" s="33">
        <v>26.95</v>
      </c>
    </row>
    <row r="106" spans="3:6">
      <c r="C106" s="18">
        <v>1968</v>
      </c>
      <c r="D106" s="18" t="s">
        <v>62</v>
      </c>
      <c r="E106" s="45">
        <v>70</v>
      </c>
      <c r="F106" s="32">
        <v>27.51</v>
      </c>
    </row>
    <row r="107" spans="3:6">
      <c r="C107" s="18">
        <v>1968</v>
      </c>
      <c r="D107" s="18" t="s">
        <v>62</v>
      </c>
      <c r="E107" s="46">
        <v>75</v>
      </c>
      <c r="F107" s="33">
        <v>28.03</v>
      </c>
    </row>
    <row r="108" spans="3:6">
      <c r="C108" s="18">
        <v>1968</v>
      </c>
      <c r="D108" s="18" t="s">
        <v>62</v>
      </c>
      <c r="E108" s="45">
        <v>80</v>
      </c>
      <c r="F108" s="32">
        <v>28.56</v>
      </c>
    </row>
    <row r="109" spans="3:6">
      <c r="C109" s="18">
        <v>1968</v>
      </c>
      <c r="D109" s="18" t="s">
        <v>62</v>
      </c>
      <c r="E109" s="46">
        <v>85</v>
      </c>
      <c r="F109" s="33">
        <v>29.19</v>
      </c>
    </row>
    <row r="110" spans="3:6">
      <c r="C110" s="18">
        <v>1968</v>
      </c>
      <c r="D110" s="18" t="s">
        <v>62</v>
      </c>
      <c r="E110" s="45">
        <v>90</v>
      </c>
      <c r="F110" s="32">
        <v>29.9</v>
      </c>
    </row>
    <row r="111" spans="3:6">
      <c r="C111" s="18">
        <v>1968</v>
      </c>
      <c r="D111" s="18" t="s">
        <v>62</v>
      </c>
      <c r="E111" s="33">
        <v>95</v>
      </c>
      <c r="F111" s="33">
        <v>30.74</v>
      </c>
    </row>
    <row r="112" spans="3:6">
      <c r="C112" s="18">
        <v>1968</v>
      </c>
      <c r="D112" s="18" t="s">
        <v>62</v>
      </c>
      <c r="E112" s="32">
        <v>100</v>
      </c>
      <c r="F112" s="32">
        <v>31.71</v>
      </c>
    </row>
    <row r="113" spans="3:7">
      <c r="C113" s="18">
        <v>1968</v>
      </c>
      <c r="D113" s="18" t="s">
        <v>62</v>
      </c>
      <c r="E113" s="33">
        <v>105</v>
      </c>
      <c r="F113" s="33">
        <v>32.81</v>
      </c>
    </row>
    <row r="114" spans="3:7">
      <c r="C114" s="18">
        <v>1968</v>
      </c>
      <c r="D114" s="18" t="s">
        <v>62</v>
      </c>
      <c r="E114" s="32">
        <v>110</v>
      </c>
      <c r="F114" s="32">
        <v>34.049999999999997</v>
      </c>
    </row>
    <row r="115" spans="3:7">
      <c r="C115" s="18">
        <v>1968</v>
      </c>
      <c r="D115" s="18" t="s">
        <v>62</v>
      </c>
      <c r="E115" s="33">
        <v>115</v>
      </c>
      <c r="F115" s="33">
        <v>35.79</v>
      </c>
    </row>
    <row r="116" spans="3:7">
      <c r="C116" s="18">
        <v>1936</v>
      </c>
      <c r="D116" s="18" t="s">
        <v>42</v>
      </c>
      <c r="E116" s="32">
        <v>10.53</v>
      </c>
      <c r="F116">
        <f>G116*4.184</f>
        <v>6.5688800000000009</v>
      </c>
      <c r="G116" s="45">
        <v>1.57</v>
      </c>
    </row>
    <row r="117" spans="3:7">
      <c r="C117" s="18">
        <v>1936</v>
      </c>
      <c r="D117" s="18" t="s">
        <v>42</v>
      </c>
      <c r="E117" s="33">
        <v>11.46</v>
      </c>
      <c r="F117">
        <f t="shared" ref="F117:F152" si="2">G117*4.184</f>
        <v>7.9914399999999999</v>
      </c>
      <c r="G117" s="46">
        <v>1.91</v>
      </c>
    </row>
    <row r="118" spans="3:7">
      <c r="C118" s="18">
        <v>1936</v>
      </c>
      <c r="D118" s="18" t="s">
        <v>42</v>
      </c>
      <c r="E118" s="32">
        <v>12.36</v>
      </c>
      <c r="F118">
        <f t="shared" si="2"/>
        <v>9.0374400000000001</v>
      </c>
      <c r="G118" s="45">
        <v>2.16</v>
      </c>
    </row>
    <row r="119" spans="3:7">
      <c r="C119" s="18">
        <v>1936</v>
      </c>
      <c r="D119" s="18" t="s">
        <v>42</v>
      </c>
      <c r="E119" s="33">
        <v>12.69</v>
      </c>
      <c r="F119">
        <f t="shared" si="2"/>
        <v>9.5813600000000001</v>
      </c>
      <c r="G119" s="46">
        <v>2.29</v>
      </c>
    </row>
    <row r="120" spans="3:7">
      <c r="C120" s="18">
        <v>1936</v>
      </c>
      <c r="D120" s="18" t="s">
        <v>42</v>
      </c>
      <c r="E120" s="32">
        <v>13.51</v>
      </c>
      <c r="F120">
        <f t="shared" si="2"/>
        <v>10.334480000000001</v>
      </c>
      <c r="G120" s="45">
        <v>2.4700000000000002</v>
      </c>
    </row>
    <row r="121" spans="3:7">
      <c r="C121" s="18">
        <v>1936</v>
      </c>
      <c r="D121" s="18" t="s">
        <v>42</v>
      </c>
      <c r="E121" s="33">
        <v>14.21</v>
      </c>
      <c r="F121">
        <f t="shared" si="2"/>
        <v>10.96208</v>
      </c>
      <c r="G121" s="46">
        <v>2.62</v>
      </c>
    </row>
    <row r="122" spans="3:7">
      <c r="C122" s="18">
        <v>1936</v>
      </c>
      <c r="D122" s="18" t="s">
        <v>42</v>
      </c>
      <c r="E122" s="32">
        <v>15.04</v>
      </c>
      <c r="F122">
        <f t="shared" si="2"/>
        <v>12.04992</v>
      </c>
      <c r="G122" s="45">
        <v>2.88</v>
      </c>
    </row>
    <row r="123" spans="3:7">
      <c r="C123" s="18">
        <v>1936</v>
      </c>
      <c r="D123" s="18" t="s">
        <v>42</v>
      </c>
      <c r="E123" s="33">
        <v>16.21</v>
      </c>
      <c r="F123">
        <f t="shared" si="2"/>
        <v>12.635680000000001</v>
      </c>
      <c r="G123" s="46">
        <v>3.02</v>
      </c>
    </row>
    <row r="124" spans="3:7">
      <c r="C124" s="18">
        <v>1936</v>
      </c>
      <c r="D124" s="18" t="s">
        <v>42</v>
      </c>
      <c r="E124" s="32">
        <v>16.989999999999998</v>
      </c>
      <c r="F124">
        <f t="shared" si="2"/>
        <v>13.09592</v>
      </c>
      <c r="G124" s="45">
        <v>3.13</v>
      </c>
    </row>
    <row r="125" spans="3:7">
      <c r="C125" s="18">
        <v>1936</v>
      </c>
      <c r="D125" s="18" t="s">
        <v>42</v>
      </c>
      <c r="E125" s="33">
        <v>19.149999999999999</v>
      </c>
      <c r="F125">
        <f t="shared" si="2"/>
        <v>14.76952</v>
      </c>
      <c r="G125" s="46">
        <v>3.53</v>
      </c>
    </row>
    <row r="126" spans="3:7">
      <c r="C126" s="18">
        <v>1936</v>
      </c>
      <c r="D126" s="18" t="s">
        <v>42</v>
      </c>
      <c r="E126" s="32">
        <v>19.47</v>
      </c>
      <c r="F126">
        <f t="shared" si="2"/>
        <v>15.0624</v>
      </c>
      <c r="G126" s="45">
        <v>3.6</v>
      </c>
    </row>
    <row r="127" spans="3:7">
      <c r="C127" s="18">
        <v>1936</v>
      </c>
      <c r="D127" s="18" t="s">
        <v>42</v>
      </c>
      <c r="E127" s="33">
        <v>19.7</v>
      </c>
      <c r="F127">
        <f t="shared" si="2"/>
        <v>15.18792</v>
      </c>
      <c r="G127" s="46">
        <v>3.63</v>
      </c>
    </row>
    <row r="128" spans="3:7">
      <c r="C128" s="18">
        <v>1936</v>
      </c>
      <c r="D128" s="18" t="s">
        <v>42</v>
      </c>
      <c r="E128" s="32">
        <v>22.28</v>
      </c>
      <c r="F128">
        <f t="shared" si="2"/>
        <v>16.9452</v>
      </c>
      <c r="G128" s="45">
        <v>4.05</v>
      </c>
    </row>
    <row r="129" spans="3:7">
      <c r="C129" s="18">
        <v>1936</v>
      </c>
      <c r="D129" s="18" t="s">
        <v>42</v>
      </c>
      <c r="E129" s="33">
        <v>22.32</v>
      </c>
      <c r="F129">
        <f t="shared" si="2"/>
        <v>16.98704</v>
      </c>
      <c r="G129" s="46">
        <v>4.0599999999999996</v>
      </c>
    </row>
    <row r="130" spans="3:7">
      <c r="C130" s="18">
        <v>1936</v>
      </c>
      <c r="D130" s="18" t="s">
        <v>42</v>
      </c>
      <c r="E130" s="32">
        <v>22.65</v>
      </c>
      <c r="F130">
        <f t="shared" si="2"/>
        <v>17.23808</v>
      </c>
      <c r="G130" s="45">
        <v>4.12</v>
      </c>
    </row>
    <row r="131" spans="3:7">
      <c r="C131" s="18">
        <v>1936</v>
      </c>
      <c r="D131" s="18" t="s">
        <v>42</v>
      </c>
      <c r="E131" s="33">
        <v>25.6</v>
      </c>
      <c r="F131">
        <f t="shared" si="2"/>
        <v>18.86984</v>
      </c>
      <c r="G131" s="46">
        <v>4.51</v>
      </c>
    </row>
    <row r="132" spans="3:7">
      <c r="C132" s="18">
        <v>1936</v>
      </c>
      <c r="D132" s="18" t="s">
        <v>42</v>
      </c>
      <c r="E132" s="32">
        <v>29.65</v>
      </c>
      <c r="F132">
        <f t="shared" si="2"/>
        <v>20.836320000000004</v>
      </c>
      <c r="G132" s="45">
        <v>4.9800000000000004</v>
      </c>
    </row>
    <row r="133" spans="3:7">
      <c r="C133" s="18">
        <v>1936</v>
      </c>
      <c r="D133" s="18" t="s">
        <v>42</v>
      </c>
      <c r="E133" s="33">
        <v>34</v>
      </c>
      <c r="F133">
        <f t="shared" si="2"/>
        <v>22.300720000000002</v>
      </c>
      <c r="G133" s="46">
        <v>5.33</v>
      </c>
    </row>
    <row r="134" spans="3:7">
      <c r="C134" s="18">
        <v>1936</v>
      </c>
      <c r="D134" s="18" t="s">
        <v>42</v>
      </c>
      <c r="E134" s="32">
        <v>38.1</v>
      </c>
      <c r="F134">
        <f t="shared" si="2"/>
        <v>23.346720000000001</v>
      </c>
      <c r="G134" s="45">
        <v>5.58</v>
      </c>
    </row>
    <row r="135" spans="3:7">
      <c r="C135" s="18">
        <v>1936</v>
      </c>
      <c r="D135" s="18" t="s">
        <v>42</v>
      </c>
      <c r="E135" s="33">
        <v>41.8</v>
      </c>
      <c r="F135">
        <f t="shared" si="2"/>
        <v>24.016160000000003</v>
      </c>
      <c r="G135" s="46">
        <v>5.74</v>
      </c>
    </row>
    <row r="136" spans="3:7">
      <c r="C136" s="18">
        <v>1936</v>
      </c>
      <c r="D136" s="18" t="s">
        <v>42</v>
      </c>
      <c r="E136" s="32">
        <v>45.6</v>
      </c>
      <c r="F136">
        <f t="shared" si="2"/>
        <v>24.560080000000003</v>
      </c>
      <c r="G136" s="45">
        <v>5.87</v>
      </c>
    </row>
    <row r="137" spans="3:7">
      <c r="C137" s="18">
        <v>1936</v>
      </c>
      <c r="D137" s="18" t="s">
        <v>42</v>
      </c>
      <c r="E137" s="33">
        <v>49.4</v>
      </c>
      <c r="F137">
        <f t="shared" si="2"/>
        <v>25.14584</v>
      </c>
      <c r="G137" s="46">
        <v>6.01</v>
      </c>
    </row>
    <row r="138" spans="3:7">
      <c r="C138" s="18">
        <v>1936</v>
      </c>
      <c r="D138" s="18" t="s">
        <v>42</v>
      </c>
      <c r="E138" s="32">
        <v>53.3</v>
      </c>
      <c r="F138">
        <f t="shared" si="2"/>
        <v>25.647919999999999</v>
      </c>
      <c r="G138" s="45">
        <v>6.13</v>
      </c>
    </row>
    <row r="139" spans="3:7">
      <c r="C139" s="18">
        <v>1936</v>
      </c>
      <c r="D139" s="18" t="s">
        <v>42</v>
      </c>
      <c r="E139" s="33">
        <v>57.1</v>
      </c>
      <c r="F139">
        <f t="shared" si="2"/>
        <v>26.024480000000001</v>
      </c>
      <c r="G139" s="46">
        <v>6.22</v>
      </c>
    </row>
    <row r="140" spans="3:7">
      <c r="C140" s="18">
        <v>1936</v>
      </c>
      <c r="D140" s="18" t="s">
        <v>42</v>
      </c>
      <c r="E140" s="32">
        <v>61</v>
      </c>
      <c r="F140">
        <f t="shared" si="2"/>
        <v>26.401039999999998</v>
      </c>
      <c r="G140" s="45">
        <v>6.31</v>
      </c>
    </row>
    <row r="141" spans="3:7">
      <c r="C141" s="18">
        <v>1936</v>
      </c>
      <c r="D141" s="18" t="s">
        <v>42</v>
      </c>
      <c r="E141" s="33">
        <v>64.8</v>
      </c>
      <c r="F141">
        <f t="shared" si="2"/>
        <v>26.944960000000002</v>
      </c>
      <c r="G141" s="46">
        <v>6.44</v>
      </c>
    </row>
    <row r="142" spans="3:7">
      <c r="C142" s="18">
        <v>1936</v>
      </c>
      <c r="D142" s="18" t="s">
        <v>42</v>
      </c>
      <c r="E142" s="32">
        <v>68.400000000000006</v>
      </c>
      <c r="F142">
        <f t="shared" si="2"/>
        <v>27.405200000000001</v>
      </c>
      <c r="G142" s="45">
        <v>6.55</v>
      </c>
    </row>
    <row r="143" spans="3:7">
      <c r="C143" s="18">
        <v>1936</v>
      </c>
      <c r="D143" s="18" t="s">
        <v>42</v>
      </c>
      <c r="E143" s="33">
        <v>72.099999999999994</v>
      </c>
      <c r="F143">
        <f t="shared" si="2"/>
        <v>27.656240000000004</v>
      </c>
      <c r="G143" s="46">
        <v>6.61</v>
      </c>
    </row>
    <row r="144" spans="3:7">
      <c r="C144" s="18">
        <v>1936</v>
      </c>
      <c r="D144" s="18" t="s">
        <v>42</v>
      </c>
      <c r="E144" s="32">
        <v>75.900000000000006</v>
      </c>
      <c r="F144">
        <f t="shared" si="2"/>
        <v>28.074640000000002</v>
      </c>
      <c r="G144" s="45">
        <v>6.71</v>
      </c>
    </row>
    <row r="145" spans="3:7">
      <c r="C145" s="18">
        <v>1936</v>
      </c>
      <c r="D145" s="18" t="s">
        <v>42</v>
      </c>
      <c r="E145" s="33">
        <v>93.5</v>
      </c>
      <c r="F145">
        <f t="shared" si="2"/>
        <v>30.37584</v>
      </c>
      <c r="G145" s="46">
        <v>7.26</v>
      </c>
    </row>
    <row r="146" spans="3:7">
      <c r="C146" s="18">
        <v>1936</v>
      </c>
      <c r="D146" s="18" t="s">
        <v>42</v>
      </c>
      <c r="E146" s="32">
        <v>98.2</v>
      </c>
      <c r="F146">
        <f t="shared" si="2"/>
        <v>31.087119999999999</v>
      </c>
      <c r="G146" s="45">
        <v>7.43</v>
      </c>
    </row>
    <row r="147" spans="3:7">
      <c r="C147" s="18">
        <v>1936</v>
      </c>
      <c r="D147" s="18" t="s">
        <v>42</v>
      </c>
      <c r="E147" s="33">
        <v>103</v>
      </c>
      <c r="F147">
        <f t="shared" si="2"/>
        <v>31.71472</v>
      </c>
      <c r="G147" s="46">
        <v>7.58</v>
      </c>
    </row>
    <row r="148" spans="3:7">
      <c r="C148" s="18">
        <v>1936</v>
      </c>
      <c r="D148" s="18" t="s">
        <v>42</v>
      </c>
      <c r="E148" s="32">
        <v>103.3</v>
      </c>
      <c r="F148">
        <f t="shared" si="2"/>
        <v>32.30048</v>
      </c>
      <c r="G148" s="45">
        <v>7.72</v>
      </c>
    </row>
    <row r="149" spans="3:7">
      <c r="C149" s="18">
        <v>1936</v>
      </c>
      <c r="D149" s="18" t="s">
        <v>42</v>
      </c>
      <c r="E149" s="33">
        <v>107.9</v>
      </c>
      <c r="F149">
        <f t="shared" si="2"/>
        <v>33.34648</v>
      </c>
      <c r="G149" s="46">
        <v>7.97</v>
      </c>
    </row>
    <row r="150" spans="3:7">
      <c r="C150" s="18">
        <v>1936</v>
      </c>
      <c r="D150" s="18" t="s">
        <v>42</v>
      </c>
      <c r="E150" s="32">
        <v>108</v>
      </c>
      <c r="F150">
        <f t="shared" si="2"/>
        <v>33.262799999999999</v>
      </c>
      <c r="G150" s="45">
        <v>7.95</v>
      </c>
    </row>
    <row r="151" spans="3:7">
      <c r="C151" s="18">
        <v>1936</v>
      </c>
      <c r="D151" s="18" t="s">
        <v>42</v>
      </c>
      <c r="E151" s="33">
        <v>112.4</v>
      </c>
      <c r="F151">
        <f t="shared" si="2"/>
        <v>34.685359999999996</v>
      </c>
      <c r="G151" s="46">
        <v>8.2899999999999991</v>
      </c>
    </row>
    <row r="152" spans="3:7">
      <c r="C152" s="18">
        <v>1936</v>
      </c>
      <c r="D152" s="18" t="s">
        <v>42</v>
      </c>
      <c r="E152" s="32">
        <v>112.5</v>
      </c>
      <c r="F152">
        <f t="shared" si="2"/>
        <v>34.769040000000004</v>
      </c>
      <c r="G152" s="45">
        <v>8.31</v>
      </c>
    </row>
  </sheetData>
  <mergeCells count="14">
    <mergeCell ref="A1:I1"/>
    <mergeCell ref="L3:L5"/>
    <mergeCell ref="M3:M5"/>
    <mergeCell ref="N3:N5"/>
    <mergeCell ref="P3:P4"/>
    <mergeCell ref="A3:A5"/>
    <mergeCell ref="Q3:Q4"/>
    <mergeCell ref="F3:H3"/>
    <mergeCell ref="J3:K3"/>
    <mergeCell ref="B2:I2"/>
    <mergeCell ref="B3:B5"/>
    <mergeCell ref="C3:C5"/>
    <mergeCell ref="D3:D5"/>
    <mergeCell ref="F4:H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O545"/>
  <sheetViews>
    <sheetView zoomScale="60" zoomScaleNormal="60" workbookViewId="0">
      <pane ySplit="5" topLeftCell="A409" activePane="bottomLeft" state="frozenSplit"/>
      <selection pane="bottomLeft" activeCell="K32" sqref="K3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3.125" style="18" customWidth="1"/>
    <col min="7" max="11" width="10.75" style="18"/>
    <col min="12" max="12" width="11.75" style="18" bestFit="1" customWidth="1"/>
    <col min="13" max="13" width="10.75" style="18"/>
    <col min="14" max="14" width="12.625" style="18" customWidth="1"/>
    <col min="15" max="15" width="13.5" style="18" bestFit="1" customWidth="1"/>
    <col min="16" max="16384" width="10.75" style="18"/>
  </cols>
  <sheetData>
    <row r="1" spans="1:15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5" s="15" customFormat="1">
      <c r="A2" s="14"/>
      <c r="B2" s="70" t="s">
        <v>3</v>
      </c>
      <c r="C2" s="70"/>
      <c r="D2" s="70"/>
      <c r="E2" s="70"/>
      <c r="F2" s="70"/>
    </row>
    <row r="3" spans="1:15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86</v>
      </c>
      <c r="G3" s="57"/>
      <c r="H3" s="57"/>
      <c r="I3" s="8"/>
      <c r="J3" s="57"/>
      <c r="K3" s="57"/>
      <c r="L3" s="6"/>
      <c r="M3" s="57"/>
      <c r="N3" s="57"/>
    </row>
    <row r="4" spans="1:15" s="4" customFormat="1" ht="17.100000000000001" customHeight="1">
      <c r="A4" s="62"/>
      <c r="B4" s="57"/>
      <c r="C4" s="57"/>
      <c r="D4" s="57"/>
      <c r="E4" s="6" t="s">
        <v>14</v>
      </c>
      <c r="F4" s="58" t="s">
        <v>89</v>
      </c>
      <c r="G4" s="58"/>
      <c r="H4" s="58"/>
      <c r="I4" s="8"/>
      <c r="J4" s="57"/>
      <c r="K4" s="57"/>
      <c r="L4" s="6"/>
      <c r="M4" s="57"/>
      <c r="N4" s="57"/>
    </row>
    <row r="5" spans="1:15" s="17" customFormat="1" ht="16.5" thickBot="1">
      <c r="A5" s="63"/>
      <c r="B5" s="64"/>
      <c r="C5" s="64"/>
      <c r="D5" s="64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4"/>
      <c r="K5" s="64"/>
      <c r="L5" s="10"/>
      <c r="M5" s="13"/>
      <c r="N5" s="16"/>
      <c r="O5" s="16"/>
    </row>
    <row r="6" spans="1:15">
      <c r="B6" s="22" t="s">
        <v>116</v>
      </c>
      <c r="C6" s="18">
        <v>1970</v>
      </c>
      <c r="D6" s="18" t="s">
        <v>117</v>
      </c>
      <c r="E6">
        <v>114.914</v>
      </c>
      <c r="F6">
        <f>G6*133.322</f>
        <v>67362.407042000006</v>
      </c>
      <c r="G6">
        <v>505.26100000000002</v>
      </c>
    </row>
    <row r="7" spans="1:15">
      <c r="B7" s="19"/>
      <c r="C7" s="18">
        <v>1970</v>
      </c>
      <c r="D7" s="18" t="s">
        <v>117</v>
      </c>
      <c r="E7">
        <v>114.855</v>
      </c>
      <c r="F7">
        <f t="shared" ref="F7:F70" si="0">G7*133.322</f>
        <v>66966.707345999996</v>
      </c>
      <c r="G7">
        <v>502.29300000000001</v>
      </c>
    </row>
    <row r="8" spans="1:15">
      <c r="B8" s="19"/>
      <c r="C8" s="18">
        <v>1970</v>
      </c>
      <c r="D8" s="18" t="s">
        <v>117</v>
      </c>
      <c r="E8">
        <v>114.45699999999999</v>
      </c>
      <c r="F8">
        <f t="shared" si="0"/>
        <v>64321.598866</v>
      </c>
      <c r="G8">
        <v>482.45299999999997</v>
      </c>
    </row>
    <row r="9" spans="1:15">
      <c r="B9" s="19"/>
      <c r="C9" s="18">
        <v>1970</v>
      </c>
      <c r="D9" s="18" t="s">
        <v>117</v>
      </c>
      <c r="E9">
        <v>114.01</v>
      </c>
      <c r="F9">
        <f t="shared" si="0"/>
        <v>61448.243122</v>
      </c>
      <c r="G9">
        <v>460.90100000000001</v>
      </c>
    </row>
    <row r="10" spans="1:15">
      <c r="B10" s="19"/>
      <c r="C10" s="18">
        <v>1970</v>
      </c>
      <c r="D10" s="18" t="s">
        <v>117</v>
      </c>
      <c r="E10">
        <v>113.608</v>
      </c>
      <c r="F10">
        <f t="shared" si="0"/>
        <v>58925.657560000007</v>
      </c>
      <c r="G10">
        <v>441.98</v>
      </c>
    </row>
    <row r="11" spans="1:15">
      <c r="B11" s="19"/>
      <c r="C11" s="18">
        <v>1970</v>
      </c>
      <c r="D11" s="18" t="s">
        <v>117</v>
      </c>
      <c r="E11">
        <v>113.14100000000001</v>
      </c>
      <c r="F11">
        <f t="shared" si="0"/>
        <v>56158.826093999996</v>
      </c>
      <c r="G11">
        <v>421.22699999999998</v>
      </c>
    </row>
    <row r="12" spans="1:15">
      <c r="B12" s="19"/>
      <c r="C12" s="18">
        <v>1970</v>
      </c>
      <c r="D12" s="18" t="s">
        <v>117</v>
      </c>
      <c r="E12">
        <v>113.072</v>
      </c>
      <c r="F12">
        <f t="shared" si="0"/>
        <v>55688.466078000005</v>
      </c>
      <c r="G12">
        <v>417.69900000000001</v>
      </c>
    </row>
    <row r="13" spans="1:15">
      <c r="B13" s="19"/>
      <c r="C13" s="18">
        <v>1970</v>
      </c>
      <c r="D13" s="18" t="s">
        <v>117</v>
      </c>
      <c r="E13">
        <v>112.649</v>
      </c>
      <c r="F13">
        <f t="shared" si="0"/>
        <v>53347.065114000005</v>
      </c>
      <c r="G13">
        <v>400.137</v>
      </c>
    </row>
    <row r="14" spans="1:15">
      <c r="B14" s="19"/>
      <c r="C14" s="18">
        <v>1970</v>
      </c>
      <c r="D14" s="18" t="s">
        <v>117</v>
      </c>
      <c r="E14">
        <v>112.494</v>
      </c>
      <c r="F14">
        <f t="shared" si="0"/>
        <v>52415.277656000006</v>
      </c>
      <c r="G14">
        <v>393.14800000000002</v>
      </c>
    </row>
    <row r="15" spans="1:15">
      <c r="B15" s="19"/>
      <c r="C15" s="18">
        <v>1970</v>
      </c>
      <c r="D15" s="18" t="s">
        <v>117</v>
      </c>
      <c r="E15">
        <v>112.179</v>
      </c>
      <c r="F15">
        <f t="shared" si="0"/>
        <v>50768.217667999998</v>
      </c>
      <c r="G15">
        <v>380.79399999999998</v>
      </c>
    </row>
    <row r="16" spans="1:15">
      <c r="B16" s="19"/>
      <c r="C16" s="18">
        <v>1970</v>
      </c>
      <c r="D16" s="18" t="s">
        <v>117</v>
      </c>
      <c r="E16">
        <v>111.93899999999999</v>
      </c>
      <c r="F16">
        <f t="shared" si="0"/>
        <v>49366.203516000001</v>
      </c>
      <c r="G16">
        <v>370.27800000000002</v>
      </c>
    </row>
    <row r="17" spans="2:7">
      <c r="B17" s="19"/>
      <c r="C17" s="18">
        <v>1970</v>
      </c>
      <c r="D17" s="18" t="s">
        <v>117</v>
      </c>
      <c r="E17">
        <v>111.65</v>
      </c>
      <c r="F17">
        <f t="shared" si="0"/>
        <v>47985.387562000004</v>
      </c>
      <c r="G17">
        <v>359.92099999999999</v>
      </c>
    </row>
    <row r="18" spans="2:7">
      <c r="B18" s="19"/>
      <c r="C18" s="18">
        <v>1970</v>
      </c>
      <c r="D18" s="18" t="s">
        <v>117</v>
      </c>
      <c r="E18">
        <v>111.43300000000001</v>
      </c>
      <c r="F18">
        <f t="shared" si="0"/>
        <v>46831.885618</v>
      </c>
      <c r="G18">
        <v>351.26900000000001</v>
      </c>
    </row>
    <row r="19" spans="2:7">
      <c r="C19" s="18">
        <v>1970</v>
      </c>
      <c r="D19" s="18" t="s">
        <v>117</v>
      </c>
      <c r="E19">
        <v>111.169</v>
      </c>
      <c r="F19">
        <f t="shared" si="0"/>
        <v>45583.991697999998</v>
      </c>
      <c r="G19">
        <v>341.90899999999999</v>
      </c>
    </row>
    <row r="20" spans="2:7">
      <c r="C20" s="18">
        <v>1970</v>
      </c>
      <c r="D20" s="18" t="s">
        <v>117</v>
      </c>
      <c r="E20">
        <v>110.77200000000001</v>
      </c>
      <c r="F20">
        <f t="shared" si="0"/>
        <v>43606.826438000004</v>
      </c>
      <c r="G20">
        <v>327.07900000000001</v>
      </c>
    </row>
    <row r="21" spans="2:7">
      <c r="C21" s="18">
        <v>1970</v>
      </c>
      <c r="D21" s="18" t="s">
        <v>117</v>
      </c>
      <c r="E21">
        <v>110.512</v>
      </c>
      <c r="F21">
        <f t="shared" si="0"/>
        <v>42434.392770000006</v>
      </c>
      <c r="G21">
        <v>318.28500000000003</v>
      </c>
    </row>
    <row r="22" spans="2:7">
      <c r="C22" s="18">
        <v>1970</v>
      </c>
      <c r="D22" s="18" t="s">
        <v>117</v>
      </c>
      <c r="E22">
        <v>110.30500000000001</v>
      </c>
      <c r="F22">
        <f t="shared" si="0"/>
        <v>41437.410854000002</v>
      </c>
      <c r="G22">
        <v>310.80700000000002</v>
      </c>
    </row>
    <row r="23" spans="2:7">
      <c r="C23" s="18">
        <v>1970</v>
      </c>
      <c r="D23" s="18" t="s">
        <v>117</v>
      </c>
      <c r="E23">
        <v>109.982</v>
      </c>
      <c r="F23">
        <f t="shared" si="0"/>
        <v>40042.996056000004</v>
      </c>
      <c r="G23">
        <v>300.34800000000001</v>
      </c>
    </row>
    <row r="24" spans="2:7">
      <c r="C24" s="18">
        <v>1970</v>
      </c>
      <c r="D24" s="18" t="s">
        <v>117</v>
      </c>
      <c r="E24">
        <v>109.6</v>
      </c>
      <c r="F24">
        <f t="shared" si="0"/>
        <v>38281.279148000001</v>
      </c>
      <c r="G24">
        <v>287.13400000000001</v>
      </c>
    </row>
    <row r="25" spans="2:7">
      <c r="C25" s="18">
        <v>1970</v>
      </c>
      <c r="D25" s="18" t="s">
        <v>117</v>
      </c>
      <c r="E25">
        <v>109.476</v>
      </c>
      <c r="F25">
        <f t="shared" si="0"/>
        <v>37857.315188</v>
      </c>
      <c r="G25">
        <v>283.95400000000001</v>
      </c>
    </row>
    <row r="26" spans="2:7">
      <c r="C26" s="18">
        <v>1970</v>
      </c>
      <c r="D26" s="18" t="s">
        <v>117</v>
      </c>
      <c r="E26">
        <v>108.828</v>
      </c>
      <c r="F26">
        <f t="shared" si="0"/>
        <v>35171.01021</v>
      </c>
      <c r="G26">
        <v>263.80500000000001</v>
      </c>
    </row>
    <row r="27" spans="2:7">
      <c r="C27" s="18">
        <v>1970</v>
      </c>
      <c r="D27" s="18" t="s">
        <v>117</v>
      </c>
      <c r="E27">
        <v>108.746</v>
      </c>
      <c r="F27">
        <f t="shared" si="0"/>
        <v>34897.433466000002</v>
      </c>
      <c r="G27">
        <v>261.75299999999999</v>
      </c>
    </row>
    <row r="28" spans="2:7">
      <c r="C28" s="18">
        <v>1970</v>
      </c>
      <c r="D28" s="18" t="s">
        <v>117</v>
      </c>
      <c r="E28">
        <v>108.34099999999999</v>
      </c>
      <c r="F28">
        <f t="shared" si="0"/>
        <v>33287.970282000002</v>
      </c>
      <c r="G28">
        <v>249.68100000000001</v>
      </c>
    </row>
    <row r="29" spans="2:7">
      <c r="C29" s="18">
        <v>1970</v>
      </c>
      <c r="D29" s="18" t="s">
        <v>117</v>
      </c>
      <c r="E29">
        <v>108.029</v>
      </c>
      <c r="F29">
        <f t="shared" si="0"/>
        <v>32166.332296</v>
      </c>
      <c r="G29">
        <v>241.268</v>
      </c>
    </row>
    <row r="30" spans="2:7">
      <c r="C30" s="18">
        <v>1970</v>
      </c>
      <c r="D30" s="18" t="s">
        <v>117</v>
      </c>
      <c r="E30">
        <v>107.926</v>
      </c>
      <c r="F30">
        <f t="shared" si="0"/>
        <v>31813.028996000001</v>
      </c>
      <c r="G30">
        <v>238.61799999999999</v>
      </c>
    </row>
    <row r="31" spans="2:7">
      <c r="C31" s="18">
        <v>1970</v>
      </c>
      <c r="D31" s="18" t="s">
        <v>117</v>
      </c>
      <c r="E31">
        <v>107.79900000000001</v>
      </c>
      <c r="F31">
        <f t="shared" si="0"/>
        <v>27915.760291999999</v>
      </c>
      <c r="G31">
        <v>209.386</v>
      </c>
    </row>
    <row r="32" spans="2:7">
      <c r="C32" s="18">
        <v>1970</v>
      </c>
      <c r="D32" s="18" t="s">
        <v>117</v>
      </c>
      <c r="E32">
        <v>107.31699999999999</v>
      </c>
      <c r="F32">
        <f t="shared" si="0"/>
        <v>29629.881246000001</v>
      </c>
      <c r="G32">
        <v>222.24299999999999</v>
      </c>
    </row>
    <row r="33" spans="3:7">
      <c r="C33" s="18">
        <v>1970</v>
      </c>
      <c r="D33" s="18" t="s">
        <v>117</v>
      </c>
      <c r="E33">
        <v>107.279</v>
      </c>
      <c r="F33">
        <f t="shared" si="0"/>
        <v>29465.895186000002</v>
      </c>
      <c r="G33">
        <v>221.01300000000001</v>
      </c>
    </row>
    <row r="34" spans="3:7">
      <c r="C34" s="18">
        <v>1970</v>
      </c>
      <c r="D34" s="18" t="s">
        <v>117</v>
      </c>
      <c r="E34">
        <v>106.79900000000001</v>
      </c>
      <c r="F34">
        <f t="shared" si="0"/>
        <v>27915.760291999999</v>
      </c>
      <c r="G34">
        <v>209.386</v>
      </c>
    </row>
    <row r="35" spans="3:7">
      <c r="C35" s="18">
        <v>1970</v>
      </c>
      <c r="D35" s="18" t="s">
        <v>117</v>
      </c>
      <c r="E35">
        <v>106.13800000000001</v>
      </c>
      <c r="F35">
        <f t="shared" si="0"/>
        <v>25840.203396000001</v>
      </c>
      <c r="G35">
        <v>193.81800000000001</v>
      </c>
    </row>
    <row r="36" spans="3:7">
      <c r="C36" s="18">
        <v>1970</v>
      </c>
      <c r="D36" s="18" t="s">
        <v>117</v>
      </c>
      <c r="E36">
        <v>105.58799999999999</v>
      </c>
      <c r="F36">
        <f t="shared" si="0"/>
        <v>24187.810528000002</v>
      </c>
      <c r="G36">
        <v>181.42400000000001</v>
      </c>
    </row>
    <row r="37" spans="3:7">
      <c r="C37" s="18">
        <v>1970</v>
      </c>
      <c r="D37" s="18" t="s">
        <v>117</v>
      </c>
      <c r="E37">
        <v>105.304</v>
      </c>
      <c r="F37">
        <f t="shared" si="0"/>
        <v>23407.210218</v>
      </c>
      <c r="G37">
        <v>175.56899999999999</v>
      </c>
    </row>
    <row r="38" spans="3:7">
      <c r="C38" s="18">
        <v>1970</v>
      </c>
      <c r="D38" s="18" t="s">
        <v>117</v>
      </c>
      <c r="E38">
        <v>104.97799999999999</v>
      </c>
      <c r="F38">
        <f t="shared" si="0"/>
        <v>22487.021774000001</v>
      </c>
      <c r="G38">
        <v>168.667</v>
      </c>
    </row>
    <row r="39" spans="3:7">
      <c r="C39" s="18">
        <v>1970</v>
      </c>
      <c r="D39" s="18" t="s">
        <v>117</v>
      </c>
      <c r="E39">
        <v>104.54</v>
      </c>
      <c r="F39">
        <f t="shared" si="0"/>
        <v>21338.852710000003</v>
      </c>
      <c r="G39">
        <v>160.05500000000001</v>
      </c>
    </row>
    <row r="40" spans="3:7">
      <c r="C40" s="18">
        <v>1970</v>
      </c>
      <c r="D40" s="18" t="s">
        <v>117</v>
      </c>
      <c r="E40">
        <v>104.37</v>
      </c>
      <c r="F40">
        <f t="shared" si="0"/>
        <v>20877.958556000001</v>
      </c>
      <c r="G40">
        <v>156.59800000000001</v>
      </c>
    </row>
    <row r="41" spans="3:7">
      <c r="C41" s="18">
        <v>1970</v>
      </c>
      <c r="D41" s="18" t="s">
        <v>117</v>
      </c>
      <c r="E41">
        <v>103.886</v>
      </c>
      <c r="F41">
        <f t="shared" si="0"/>
        <v>19654.729206</v>
      </c>
      <c r="G41">
        <v>147.423</v>
      </c>
    </row>
    <row r="42" spans="3:7">
      <c r="C42" s="18">
        <v>1970</v>
      </c>
      <c r="D42" s="18" t="s">
        <v>117</v>
      </c>
      <c r="E42">
        <v>102.776</v>
      </c>
      <c r="F42">
        <f t="shared" si="0"/>
        <v>17134.676761999999</v>
      </c>
      <c r="G42">
        <v>128.52099999999999</v>
      </c>
    </row>
    <row r="43" spans="3:7">
      <c r="C43" s="18">
        <v>1970</v>
      </c>
      <c r="D43" s="18" t="s">
        <v>117</v>
      </c>
      <c r="E43">
        <v>102.46299999999999</v>
      </c>
      <c r="F43">
        <f t="shared" si="0"/>
        <v>16471.799778000001</v>
      </c>
      <c r="G43">
        <v>123.54900000000001</v>
      </c>
    </row>
    <row r="44" spans="3:7">
      <c r="C44" s="18">
        <v>1970</v>
      </c>
      <c r="D44" s="18" t="s">
        <v>117</v>
      </c>
      <c r="E44">
        <v>102.226</v>
      </c>
      <c r="F44">
        <f t="shared" si="0"/>
        <v>15973.708786000001</v>
      </c>
      <c r="G44">
        <v>119.813</v>
      </c>
    </row>
    <row r="45" spans="3:7">
      <c r="C45" s="18">
        <v>1970</v>
      </c>
      <c r="D45" s="18" t="s">
        <v>117</v>
      </c>
      <c r="E45">
        <v>101.834</v>
      </c>
      <c r="F45">
        <f t="shared" si="0"/>
        <v>15193.508442</v>
      </c>
      <c r="G45">
        <v>113.961</v>
      </c>
    </row>
    <row r="46" spans="3:7">
      <c r="C46" s="18">
        <v>1970</v>
      </c>
      <c r="D46" s="18" t="s">
        <v>117</v>
      </c>
      <c r="E46">
        <v>101.224</v>
      </c>
      <c r="F46">
        <f t="shared" si="0"/>
        <v>14033.473720000002</v>
      </c>
      <c r="G46">
        <v>105.26</v>
      </c>
    </row>
    <row r="47" spans="3:7">
      <c r="C47" s="18">
        <v>1970</v>
      </c>
      <c r="D47" s="18" t="s">
        <v>117</v>
      </c>
      <c r="E47">
        <v>100.749</v>
      </c>
      <c r="F47">
        <f t="shared" si="0"/>
        <v>13192.745187999999</v>
      </c>
      <c r="G47">
        <v>98.953999999999994</v>
      </c>
    </row>
    <row r="48" spans="3:7">
      <c r="C48" s="18">
        <v>1970</v>
      </c>
      <c r="D48" s="18" t="s">
        <v>117</v>
      </c>
      <c r="E48">
        <v>100.21299999999999</v>
      </c>
      <c r="F48">
        <f t="shared" si="0"/>
        <v>12283.62247</v>
      </c>
      <c r="G48">
        <v>92.135000000000005</v>
      </c>
    </row>
    <row r="49" spans="3:7">
      <c r="C49" s="18">
        <v>1970</v>
      </c>
      <c r="D49" s="18" t="s">
        <v>117</v>
      </c>
      <c r="E49">
        <v>99.378</v>
      </c>
      <c r="F49">
        <f t="shared" si="0"/>
        <v>10980.533242000001</v>
      </c>
      <c r="G49">
        <v>82.361000000000004</v>
      </c>
    </row>
    <row r="50" spans="3:7">
      <c r="C50" s="18">
        <v>1970</v>
      </c>
      <c r="D50" s="18" t="s">
        <v>117</v>
      </c>
      <c r="E50">
        <v>98.506</v>
      </c>
      <c r="F50">
        <f t="shared" si="0"/>
        <v>9748.7712840000004</v>
      </c>
      <c r="G50">
        <v>73.122</v>
      </c>
    </row>
    <row r="51" spans="3:7">
      <c r="C51" s="18">
        <v>1970</v>
      </c>
      <c r="D51" s="18" t="s">
        <v>117</v>
      </c>
      <c r="E51">
        <v>97.418000000000006</v>
      </c>
      <c r="F51">
        <f t="shared" si="0"/>
        <v>8374.3547859999999</v>
      </c>
      <c r="G51">
        <v>62.813000000000002</v>
      </c>
    </row>
    <row r="52" spans="3:7">
      <c r="C52" s="18">
        <v>1970</v>
      </c>
      <c r="D52" s="18" t="s">
        <v>117</v>
      </c>
      <c r="E52">
        <v>96.733999999999995</v>
      </c>
      <c r="F52">
        <f t="shared" si="0"/>
        <v>7597.8874580000002</v>
      </c>
      <c r="G52">
        <v>56.988999999999997</v>
      </c>
    </row>
    <row r="53" spans="3:7">
      <c r="C53" s="18">
        <v>1970</v>
      </c>
      <c r="D53" s="18" t="s">
        <v>117</v>
      </c>
      <c r="E53">
        <v>95.974000000000004</v>
      </c>
      <c r="F53">
        <f t="shared" si="0"/>
        <v>6810.3544040000006</v>
      </c>
      <c r="G53">
        <v>51.082000000000001</v>
      </c>
    </row>
    <row r="54" spans="3:7">
      <c r="C54" s="18">
        <v>1970</v>
      </c>
      <c r="D54" s="18" t="s">
        <v>117</v>
      </c>
      <c r="E54">
        <v>94.888999999999996</v>
      </c>
      <c r="F54">
        <f t="shared" si="0"/>
        <v>5804.7065580000008</v>
      </c>
      <c r="G54">
        <v>43.539000000000001</v>
      </c>
    </row>
    <row r="55" spans="3:7">
      <c r="C55" s="18">
        <v>1970</v>
      </c>
      <c r="D55" s="18" t="s">
        <v>117</v>
      </c>
      <c r="E55">
        <v>94.238</v>
      </c>
      <c r="F55">
        <f t="shared" si="0"/>
        <v>5261.686052</v>
      </c>
      <c r="G55">
        <v>39.466000000000001</v>
      </c>
    </row>
    <row r="56" spans="3:7">
      <c r="C56" s="18">
        <v>1970</v>
      </c>
      <c r="D56" s="18" t="s">
        <v>117</v>
      </c>
      <c r="E56">
        <v>90.45</v>
      </c>
      <c r="F56">
        <f t="shared" si="0"/>
        <v>2888.1544859999999</v>
      </c>
      <c r="G56">
        <v>21.663</v>
      </c>
    </row>
    <row r="57" spans="3:7">
      <c r="C57" s="18">
        <v>1970</v>
      </c>
      <c r="D57" s="18" t="s">
        <v>117</v>
      </c>
      <c r="E57">
        <v>90.25</v>
      </c>
      <c r="F57">
        <f t="shared" si="0"/>
        <v>2795.09573</v>
      </c>
      <c r="G57">
        <v>20.965</v>
      </c>
    </row>
    <row r="58" spans="3:7">
      <c r="C58" s="18">
        <v>1970</v>
      </c>
      <c r="D58" s="18" t="s">
        <v>117</v>
      </c>
      <c r="E58">
        <v>90.028999999999996</v>
      </c>
      <c r="F58">
        <f t="shared" si="0"/>
        <v>2693.3710440000004</v>
      </c>
      <c r="G58">
        <v>20.202000000000002</v>
      </c>
    </row>
    <row r="59" spans="3:7">
      <c r="C59" s="18">
        <v>1970</v>
      </c>
      <c r="D59" s="18" t="s">
        <v>117</v>
      </c>
      <c r="E59">
        <v>89.66</v>
      </c>
      <c r="F59">
        <f t="shared" si="0"/>
        <v>2533.5179659999999</v>
      </c>
      <c r="G59">
        <v>19.003</v>
      </c>
    </row>
    <row r="60" spans="3:7">
      <c r="C60" s="18">
        <v>1970</v>
      </c>
      <c r="D60" s="18" t="s">
        <v>117</v>
      </c>
      <c r="E60">
        <v>89.644000000000005</v>
      </c>
      <c r="F60">
        <f t="shared" si="0"/>
        <v>2526.851866</v>
      </c>
      <c r="G60">
        <v>18.952999999999999</v>
      </c>
    </row>
    <row r="61" spans="3:7">
      <c r="C61" s="18">
        <v>1970</v>
      </c>
      <c r="D61" s="18" t="s">
        <v>117</v>
      </c>
      <c r="E61">
        <v>89.114000000000004</v>
      </c>
      <c r="F61">
        <f t="shared" si="0"/>
        <v>2309.6703280000002</v>
      </c>
      <c r="G61">
        <v>17.324000000000002</v>
      </c>
    </row>
    <row r="62" spans="3:7">
      <c r="C62" s="18">
        <v>1970</v>
      </c>
      <c r="D62" s="18" t="s">
        <v>117</v>
      </c>
      <c r="E62">
        <v>88.188999999999993</v>
      </c>
      <c r="F62">
        <f t="shared" si="0"/>
        <v>1969.565906</v>
      </c>
      <c r="G62">
        <v>14.773</v>
      </c>
    </row>
    <row r="63" spans="3:7">
      <c r="C63" s="18">
        <v>1970</v>
      </c>
      <c r="D63" s="18" t="s">
        <v>117</v>
      </c>
      <c r="E63">
        <v>87.876999999999995</v>
      </c>
      <c r="F63">
        <f t="shared" si="0"/>
        <v>1865.84139</v>
      </c>
      <c r="G63">
        <v>13.994999999999999</v>
      </c>
    </row>
    <row r="64" spans="3:7">
      <c r="C64" s="18">
        <v>1970</v>
      </c>
      <c r="D64" s="18" t="s">
        <v>117</v>
      </c>
      <c r="E64">
        <v>87.366</v>
      </c>
      <c r="F64">
        <f t="shared" si="0"/>
        <v>1703.9884820000002</v>
      </c>
      <c r="G64">
        <v>12.781000000000001</v>
      </c>
    </row>
    <row r="65" spans="3:7">
      <c r="C65" s="18">
        <v>1970</v>
      </c>
      <c r="D65" s="18" t="s">
        <v>117</v>
      </c>
      <c r="E65">
        <v>87.328000000000003</v>
      </c>
      <c r="F65">
        <f t="shared" si="0"/>
        <v>1694.3892980000001</v>
      </c>
      <c r="G65">
        <v>12.709</v>
      </c>
    </row>
    <row r="66" spans="3:7">
      <c r="C66" s="18">
        <v>1970</v>
      </c>
      <c r="D66" s="18" t="s">
        <v>117</v>
      </c>
      <c r="E66">
        <v>86.882000000000005</v>
      </c>
      <c r="F66">
        <f t="shared" si="0"/>
        <v>1564.2670260000002</v>
      </c>
      <c r="G66">
        <v>11.733000000000001</v>
      </c>
    </row>
    <row r="67" spans="3:7">
      <c r="C67" s="18">
        <v>1970</v>
      </c>
      <c r="D67" s="18" t="s">
        <v>117</v>
      </c>
      <c r="E67">
        <v>86.468000000000004</v>
      </c>
      <c r="F67">
        <f t="shared" si="0"/>
        <v>1456.276206</v>
      </c>
      <c r="G67">
        <v>10.923</v>
      </c>
    </row>
    <row r="68" spans="3:7">
      <c r="C68" s="18">
        <v>1970</v>
      </c>
      <c r="D68" s="18" t="s">
        <v>117</v>
      </c>
      <c r="E68">
        <v>86.027000000000001</v>
      </c>
      <c r="F68">
        <f t="shared" si="0"/>
        <v>1339.086168</v>
      </c>
      <c r="G68">
        <v>10.044</v>
      </c>
    </row>
    <row r="69" spans="3:7">
      <c r="C69" s="18">
        <v>1970</v>
      </c>
      <c r="D69" s="18" t="s">
        <v>117</v>
      </c>
      <c r="E69">
        <v>85.316000000000003</v>
      </c>
      <c r="F69">
        <f t="shared" si="0"/>
        <v>1175.90004</v>
      </c>
      <c r="G69">
        <v>8.82</v>
      </c>
    </row>
    <row r="70" spans="3:7">
      <c r="C70" s="18">
        <v>1970</v>
      </c>
      <c r="D70" s="18" t="s">
        <v>117</v>
      </c>
      <c r="E70">
        <v>84.635000000000005</v>
      </c>
      <c r="F70">
        <f t="shared" si="0"/>
        <v>1033.7787879999998</v>
      </c>
      <c r="G70">
        <v>7.7539999999999996</v>
      </c>
    </row>
    <row r="71" spans="3:7">
      <c r="C71" s="18">
        <v>1970</v>
      </c>
      <c r="D71" s="18" t="s">
        <v>117</v>
      </c>
      <c r="E71">
        <v>84.138000000000005</v>
      </c>
      <c r="F71">
        <f t="shared" ref="F71:F111" si="1">G71*133.322</f>
        <v>941.91993000000002</v>
      </c>
      <c r="G71">
        <v>7.0650000000000004</v>
      </c>
    </row>
    <row r="72" spans="3:7">
      <c r="C72" s="18">
        <v>1970</v>
      </c>
      <c r="D72" s="18" t="s">
        <v>117</v>
      </c>
      <c r="E72">
        <v>83.879000000000005</v>
      </c>
      <c r="F72">
        <f t="shared" si="1"/>
        <v>897.65702599999997</v>
      </c>
      <c r="G72">
        <v>6.7329999999999997</v>
      </c>
    </row>
    <row r="73" spans="3:7">
      <c r="C73" s="18">
        <v>1970</v>
      </c>
      <c r="D73" s="18" t="s">
        <v>117</v>
      </c>
      <c r="E73">
        <v>83.215000000000003</v>
      </c>
      <c r="F73">
        <f t="shared" si="1"/>
        <v>785.66654600000004</v>
      </c>
      <c r="G73">
        <v>5.8929999999999998</v>
      </c>
    </row>
    <row r="74" spans="3:7">
      <c r="C74" s="18">
        <v>1970</v>
      </c>
      <c r="D74" s="18" t="s">
        <v>117</v>
      </c>
      <c r="E74">
        <v>82.760999999999996</v>
      </c>
      <c r="F74">
        <f t="shared" si="1"/>
        <v>718.20561399999997</v>
      </c>
      <c r="G74">
        <v>5.3869999999999996</v>
      </c>
    </row>
    <row r="75" spans="3:7">
      <c r="C75" s="18">
        <v>1970</v>
      </c>
      <c r="D75" s="18" t="s">
        <v>117</v>
      </c>
      <c r="E75">
        <v>81.896000000000001</v>
      </c>
      <c r="F75">
        <f t="shared" si="1"/>
        <v>606.48177800000008</v>
      </c>
      <c r="G75">
        <v>4.5490000000000004</v>
      </c>
    </row>
    <row r="76" spans="3:7">
      <c r="C76" s="18">
        <v>1970</v>
      </c>
      <c r="D76" s="18" t="s">
        <v>117</v>
      </c>
      <c r="E76">
        <v>80.745999999999995</v>
      </c>
      <c r="F76">
        <f t="shared" si="1"/>
        <v>480.49248800000004</v>
      </c>
      <c r="G76">
        <v>3.6040000000000001</v>
      </c>
    </row>
    <row r="77" spans="3:7">
      <c r="C77" s="18">
        <v>1970</v>
      </c>
      <c r="D77" s="18" t="s">
        <v>117</v>
      </c>
      <c r="E77">
        <v>80.156000000000006</v>
      </c>
      <c r="F77">
        <f t="shared" si="1"/>
        <v>424.09728200000001</v>
      </c>
      <c r="G77">
        <v>3.181</v>
      </c>
    </row>
    <row r="78" spans="3:7">
      <c r="C78" s="18">
        <v>1970</v>
      </c>
      <c r="D78" s="18" t="s">
        <v>117</v>
      </c>
      <c r="E78">
        <v>79.054000000000002</v>
      </c>
      <c r="F78">
        <f t="shared" si="1"/>
        <v>336.63805000000002</v>
      </c>
      <c r="G78">
        <v>2.5249999999999999</v>
      </c>
    </row>
    <row r="79" spans="3:7">
      <c r="C79" s="18">
        <v>1970</v>
      </c>
      <c r="D79" s="18" t="s">
        <v>117</v>
      </c>
      <c r="E79">
        <v>78.198999999999998</v>
      </c>
      <c r="F79">
        <f t="shared" si="1"/>
        <v>281.30941999999999</v>
      </c>
      <c r="G79">
        <v>2.11</v>
      </c>
    </row>
    <row r="80" spans="3:7">
      <c r="C80" s="18">
        <v>1970</v>
      </c>
      <c r="D80" s="18" t="s">
        <v>117</v>
      </c>
      <c r="E80">
        <v>77.852999999999994</v>
      </c>
      <c r="F80">
        <f t="shared" si="1"/>
        <v>261.577764</v>
      </c>
      <c r="G80">
        <v>1.962</v>
      </c>
    </row>
    <row r="81" spans="3:7">
      <c r="C81" s="18">
        <v>1970</v>
      </c>
      <c r="D81" s="18" t="s">
        <v>117</v>
      </c>
      <c r="E81">
        <v>76.772999999999996</v>
      </c>
      <c r="F81">
        <f t="shared" si="1"/>
        <v>207.182388</v>
      </c>
      <c r="G81">
        <v>1.554</v>
      </c>
    </row>
    <row r="82" spans="3:7">
      <c r="C82" s="18">
        <v>1970</v>
      </c>
      <c r="D82" s="18" t="s">
        <v>117</v>
      </c>
      <c r="E82">
        <v>75.278000000000006</v>
      </c>
      <c r="F82">
        <f t="shared" si="1"/>
        <v>151.05382600000002</v>
      </c>
      <c r="G82">
        <v>1.133</v>
      </c>
    </row>
    <row r="83" spans="3:7">
      <c r="C83" s="18">
        <v>1970</v>
      </c>
      <c r="D83" s="18" t="s">
        <v>117</v>
      </c>
      <c r="E83">
        <v>74.027000000000001</v>
      </c>
      <c r="F83">
        <f t="shared" si="1"/>
        <v>112.123802</v>
      </c>
      <c r="G83">
        <v>0.84099999999999997</v>
      </c>
    </row>
    <row r="84" spans="3:7">
      <c r="C84" s="18">
        <v>1970</v>
      </c>
      <c r="D84" s="18" t="s">
        <v>117</v>
      </c>
      <c r="E84">
        <v>72.278999999999996</v>
      </c>
      <c r="F84">
        <f t="shared" si="1"/>
        <v>69.727406000000002</v>
      </c>
      <c r="G84">
        <v>0.52300000000000002</v>
      </c>
    </row>
    <row r="85" spans="3:7">
      <c r="C85" s="18">
        <v>1970</v>
      </c>
      <c r="D85" s="18" t="s">
        <v>117</v>
      </c>
      <c r="E85">
        <v>71.057000000000002</v>
      </c>
      <c r="F85">
        <f t="shared" si="1"/>
        <v>51.862258000000004</v>
      </c>
      <c r="G85">
        <v>0.38900000000000001</v>
      </c>
    </row>
    <row r="86" spans="3:7">
      <c r="C86" s="18">
        <v>1970</v>
      </c>
      <c r="D86" s="18" t="s">
        <v>117</v>
      </c>
      <c r="E86">
        <v>70.341999999999999</v>
      </c>
      <c r="F86">
        <f t="shared" si="1"/>
        <v>39.329990000000002</v>
      </c>
      <c r="G86">
        <v>0.29499999999999998</v>
      </c>
    </row>
    <row r="87" spans="3:7">
      <c r="C87" s="18">
        <v>1970</v>
      </c>
      <c r="D87" s="18" t="s">
        <v>117</v>
      </c>
      <c r="E87">
        <v>68.662999999999997</v>
      </c>
      <c r="F87">
        <f t="shared" si="1"/>
        <v>24.797892000000001</v>
      </c>
      <c r="G87">
        <v>0.186</v>
      </c>
    </row>
    <row r="88" spans="3:7">
      <c r="C88" s="18">
        <v>1970</v>
      </c>
      <c r="D88" s="18" t="s">
        <v>117</v>
      </c>
      <c r="E88">
        <v>68.069999999999993</v>
      </c>
      <c r="F88">
        <f t="shared" si="1"/>
        <v>18.665080000000003</v>
      </c>
      <c r="G88">
        <v>0.14000000000000001</v>
      </c>
    </row>
    <row r="89" spans="3:7">
      <c r="C89" s="18">
        <v>1970</v>
      </c>
      <c r="D89" s="18" t="s">
        <v>117</v>
      </c>
      <c r="E89">
        <v>67.588999999999999</v>
      </c>
      <c r="F89">
        <f t="shared" si="1"/>
        <v>17.465182000000002</v>
      </c>
      <c r="G89">
        <v>0.13100000000000001</v>
      </c>
    </row>
    <row r="90" spans="3:7">
      <c r="C90" s="18">
        <v>1970</v>
      </c>
      <c r="D90" s="18" t="s">
        <v>117</v>
      </c>
      <c r="E90">
        <v>66.822000000000003</v>
      </c>
      <c r="F90">
        <f t="shared" si="1"/>
        <v>12.265624000000001</v>
      </c>
      <c r="G90">
        <v>9.1999999999999998E-2</v>
      </c>
    </row>
    <row r="91" spans="3:7">
      <c r="C91" s="18">
        <v>1970</v>
      </c>
      <c r="D91" s="18" t="s">
        <v>117</v>
      </c>
      <c r="E91">
        <v>66.59</v>
      </c>
      <c r="F91">
        <f t="shared" si="1"/>
        <v>11.719003800000001</v>
      </c>
      <c r="G91">
        <v>8.7900000000000006E-2</v>
      </c>
    </row>
    <row r="92" spans="3:7">
      <c r="C92" s="18">
        <v>1970</v>
      </c>
      <c r="D92" s="18" t="s">
        <v>117</v>
      </c>
      <c r="E92">
        <v>65.674999999999997</v>
      </c>
      <c r="F92">
        <f t="shared" si="1"/>
        <v>8.2526317999999996</v>
      </c>
      <c r="G92">
        <v>6.1899999999999997E-2</v>
      </c>
    </row>
    <row r="93" spans="3:7">
      <c r="C93" s="18">
        <v>1970</v>
      </c>
      <c r="D93" s="18" t="s">
        <v>117</v>
      </c>
      <c r="E93">
        <v>65.62</v>
      </c>
      <c r="F93">
        <f t="shared" si="1"/>
        <v>8.105977600000001</v>
      </c>
      <c r="G93">
        <v>6.08E-2</v>
      </c>
    </row>
    <row r="94" spans="3:7">
      <c r="C94" s="18">
        <v>1970</v>
      </c>
      <c r="D94" s="18" t="s">
        <v>117</v>
      </c>
      <c r="E94">
        <v>64.909000000000006</v>
      </c>
      <c r="F94">
        <f t="shared" si="1"/>
        <v>6.2261373999999998</v>
      </c>
      <c r="G94">
        <v>4.6699999999999998E-2</v>
      </c>
    </row>
    <row r="95" spans="3:7">
      <c r="C95" s="18">
        <v>1970</v>
      </c>
      <c r="D95" s="18" t="s">
        <v>117</v>
      </c>
      <c r="E95">
        <v>64.084000000000003</v>
      </c>
      <c r="F95">
        <f t="shared" si="1"/>
        <v>4.4929513999999999</v>
      </c>
      <c r="G95">
        <v>3.3700000000000001E-2</v>
      </c>
    </row>
    <row r="96" spans="3:7">
      <c r="C96" s="18">
        <v>1970</v>
      </c>
      <c r="D96" s="18" t="s">
        <v>117</v>
      </c>
      <c r="E96">
        <v>63.137999999999998</v>
      </c>
      <c r="F96">
        <f t="shared" si="1"/>
        <v>3.0797382</v>
      </c>
      <c r="G96">
        <v>2.3099999999999999E-2</v>
      </c>
    </row>
    <row r="97" spans="1:11">
      <c r="C97" s="18">
        <v>1970</v>
      </c>
      <c r="D97" s="18" t="s">
        <v>117</v>
      </c>
      <c r="E97">
        <v>62.152000000000001</v>
      </c>
      <c r="F97">
        <f t="shared" si="1"/>
        <v>2.2931384000000001</v>
      </c>
      <c r="G97">
        <v>1.72E-2</v>
      </c>
    </row>
    <row r="98" spans="1:11">
      <c r="C98" s="18">
        <v>1970</v>
      </c>
      <c r="D98" s="18" t="s">
        <v>117</v>
      </c>
      <c r="E98">
        <v>61.244</v>
      </c>
      <c r="F98">
        <f t="shared" si="1"/>
        <v>1.8131792</v>
      </c>
      <c r="G98">
        <v>1.3599999999999999E-2</v>
      </c>
    </row>
    <row r="99" spans="1:11">
      <c r="C99" s="18">
        <v>1970</v>
      </c>
      <c r="D99" s="18" t="s">
        <v>117</v>
      </c>
      <c r="E99">
        <v>61.128</v>
      </c>
      <c r="F99">
        <f t="shared" si="1"/>
        <v>1.5865318000000002</v>
      </c>
      <c r="G99">
        <v>1.1900000000000001E-2</v>
      </c>
    </row>
    <row r="100" spans="1:11">
      <c r="C100" s="18">
        <v>1970</v>
      </c>
      <c r="D100" s="18" t="s">
        <v>117</v>
      </c>
      <c r="E100">
        <v>60.122</v>
      </c>
      <c r="F100">
        <f t="shared" si="1"/>
        <v>1.066576</v>
      </c>
      <c r="G100">
        <v>8.0000000000000002E-3</v>
      </c>
    </row>
    <row r="101" spans="1:11">
      <c r="C101" s="18">
        <v>1970</v>
      </c>
      <c r="D101" s="18" t="s">
        <v>117</v>
      </c>
      <c r="E101">
        <v>59.726999999999997</v>
      </c>
      <c r="F101">
        <f t="shared" si="1"/>
        <v>0.999915</v>
      </c>
      <c r="G101">
        <v>7.4999999999999997E-3</v>
      </c>
    </row>
    <row r="102" spans="1:11">
      <c r="C102" s="18">
        <v>1970</v>
      </c>
      <c r="D102" s="18" t="s">
        <v>117</v>
      </c>
      <c r="E102">
        <v>58.304000000000002</v>
      </c>
      <c r="F102">
        <f t="shared" si="1"/>
        <v>0.61328119999999997</v>
      </c>
      <c r="G102">
        <v>4.5999999999999999E-3</v>
      </c>
    </row>
    <row r="103" spans="1:11">
      <c r="C103" s="18">
        <v>1970</v>
      </c>
      <c r="D103" s="18" t="s">
        <v>117</v>
      </c>
      <c r="E103">
        <v>57.564999999999998</v>
      </c>
      <c r="F103">
        <f t="shared" si="1"/>
        <v>0.46662700000000001</v>
      </c>
      <c r="G103">
        <v>3.5000000000000001E-3</v>
      </c>
    </row>
    <row r="104" spans="1:11">
      <c r="C104" s="18">
        <v>1970</v>
      </c>
      <c r="D104" s="18" t="s">
        <v>117</v>
      </c>
      <c r="E104">
        <v>56.296999999999997</v>
      </c>
      <c r="F104">
        <f t="shared" si="1"/>
        <v>0.27997620000000001</v>
      </c>
      <c r="G104">
        <v>2.0999999999999999E-3</v>
      </c>
    </row>
    <row r="105" spans="1:11">
      <c r="C105" s="18">
        <v>1970</v>
      </c>
      <c r="D105" s="18" t="s">
        <v>117</v>
      </c>
      <c r="E105">
        <v>55.414999999999999</v>
      </c>
      <c r="F105">
        <f t="shared" si="1"/>
        <v>0.2266474</v>
      </c>
      <c r="G105">
        <v>1.6999999999999999E-3</v>
      </c>
    </row>
    <row r="106" spans="1:11">
      <c r="C106" s="18">
        <v>1970</v>
      </c>
      <c r="D106" s="18" t="s">
        <v>117</v>
      </c>
      <c r="E106">
        <v>54.38</v>
      </c>
      <c r="F106">
        <f t="shared" si="1"/>
        <v>0.133322</v>
      </c>
      <c r="G106">
        <v>1E-3</v>
      </c>
    </row>
    <row r="107" spans="1:11">
      <c r="C107" s="18">
        <v>1970</v>
      </c>
      <c r="D107" s="18" t="s">
        <v>117</v>
      </c>
      <c r="E107">
        <v>53.466999999999999</v>
      </c>
      <c r="F107">
        <f t="shared" si="1"/>
        <v>0.11465692</v>
      </c>
      <c r="G107">
        <v>8.5999999999999998E-4</v>
      </c>
    </row>
    <row r="108" spans="1:11">
      <c r="C108" s="18">
        <v>1970</v>
      </c>
      <c r="D108" s="18" t="s">
        <v>117</v>
      </c>
      <c r="E108">
        <v>51.960999999999999</v>
      </c>
      <c r="F108">
        <f t="shared" si="1"/>
        <v>6.932743999999999E-2</v>
      </c>
      <c r="G108">
        <v>5.1999999999999995E-4</v>
      </c>
    </row>
    <row r="109" spans="1:11">
      <c r="C109" s="18">
        <v>1970</v>
      </c>
      <c r="D109" s="18" t="s">
        <v>117</v>
      </c>
      <c r="E109">
        <v>49.259</v>
      </c>
      <c r="F109">
        <f t="shared" si="1"/>
        <v>3.99966E-2</v>
      </c>
      <c r="G109">
        <v>2.9999999999999997E-4</v>
      </c>
    </row>
    <row r="110" spans="1:11">
      <c r="C110" s="18">
        <v>1970</v>
      </c>
      <c r="D110" s="18" t="s">
        <v>117</v>
      </c>
      <c r="E110">
        <v>46.017000000000003</v>
      </c>
      <c r="F110">
        <f t="shared" si="1"/>
        <v>2.7997620000000001E-2</v>
      </c>
      <c r="G110">
        <v>2.1000000000000001E-4</v>
      </c>
    </row>
    <row r="111" spans="1:11">
      <c r="C111" s="18">
        <v>1970</v>
      </c>
      <c r="D111" s="18" t="s">
        <v>117</v>
      </c>
      <c r="E111">
        <v>45.13</v>
      </c>
      <c r="F111">
        <f t="shared" si="1"/>
        <v>2.7997620000000001E-2</v>
      </c>
      <c r="G111">
        <v>2.1000000000000001E-4</v>
      </c>
    </row>
    <row r="112" spans="1:11">
      <c r="A112"/>
      <c r="B112" s="25" t="s">
        <v>118</v>
      </c>
      <c r="C112">
        <v>2018</v>
      </c>
      <c r="D112" t="s">
        <v>119</v>
      </c>
      <c r="E112">
        <v>38.5</v>
      </c>
      <c r="F112">
        <v>1.6799999999999998E-6</v>
      </c>
      <c r="G112"/>
      <c r="H112"/>
      <c r="I112"/>
      <c r="J112"/>
      <c r="K112"/>
    </row>
    <row r="113" spans="2:6" customFormat="1">
      <c r="B113" s="1" t="s">
        <v>120</v>
      </c>
      <c r="C113">
        <v>2018</v>
      </c>
      <c r="D113" t="s">
        <v>119</v>
      </c>
      <c r="E113">
        <v>38.996000000000002</v>
      </c>
      <c r="F113">
        <v>2.6800000000000002E-6</v>
      </c>
    </row>
    <row r="114" spans="2:6" customFormat="1">
      <c r="C114">
        <v>2018</v>
      </c>
      <c r="D114" t="s">
        <v>119</v>
      </c>
      <c r="E114">
        <v>39.494999999999997</v>
      </c>
      <c r="F114">
        <v>4.0099999999999997E-6</v>
      </c>
    </row>
    <row r="115" spans="2:6" customFormat="1">
      <c r="C115">
        <v>2018</v>
      </c>
      <c r="D115" t="s">
        <v>119</v>
      </c>
      <c r="E115">
        <v>39.994</v>
      </c>
      <c r="F115">
        <v>6.2999999999999998E-6</v>
      </c>
    </row>
    <row r="116" spans="2:6" customFormat="1">
      <c r="C116">
        <v>2018</v>
      </c>
      <c r="D116" t="s">
        <v>119</v>
      </c>
      <c r="E116">
        <v>40.494999999999997</v>
      </c>
      <c r="F116">
        <v>9.6799999999999988E-6</v>
      </c>
    </row>
    <row r="117" spans="2:6" customFormat="1">
      <c r="C117">
        <v>2018</v>
      </c>
      <c r="D117" t="s">
        <v>119</v>
      </c>
      <c r="E117">
        <v>40.999000000000002</v>
      </c>
      <c r="F117">
        <v>1.4749999999999999E-5</v>
      </c>
    </row>
    <row r="118" spans="2:6" customFormat="1">
      <c r="C118">
        <v>2018</v>
      </c>
      <c r="D118" t="s">
        <v>119</v>
      </c>
      <c r="E118">
        <v>41.499000000000002</v>
      </c>
      <c r="F118">
        <v>2.262E-5</v>
      </c>
    </row>
    <row r="119" spans="2:6" customFormat="1">
      <c r="C119">
        <v>2018</v>
      </c>
      <c r="D119" t="s">
        <v>119</v>
      </c>
      <c r="E119">
        <v>41.999000000000002</v>
      </c>
      <c r="F119">
        <v>3.4219999999999994E-5</v>
      </c>
    </row>
    <row r="120" spans="2:6" customFormat="1">
      <c r="C120">
        <v>2018</v>
      </c>
      <c r="D120" t="s">
        <v>119</v>
      </c>
      <c r="E120">
        <v>42.505000000000003</v>
      </c>
      <c r="F120">
        <v>5.092E-5</v>
      </c>
    </row>
    <row r="121" spans="2:6" customFormat="1">
      <c r="C121">
        <v>2018</v>
      </c>
      <c r="D121" t="s">
        <v>119</v>
      </c>
      <c r="E121">
        <v>38.497999999999998</v>
      </c>
      <c r="F121">
        <v>1.86E-6</v>
      </c>
    </row>
    <row r="122" spans="2:6" customFormat="1">
      <c r="C122">
        <v>2018</v>
      </c>
      <c r="D122" t="s">
        <v>119</v>
      </c>
      <c r="E122">
        <v>38.996000000000002</v>
      </c>
      <c r="F122">
        <v>2.8399999999999999E-6</v>
      </c>
    </row>
    <row r="123" spans="2:6" customFormat="1">
      <c r="C123">
        <v>2018</v>
      </c>
      <c r="D123" t="s">
        <v>119</v>
      </c>
      <c r="E123">
        <v>39.496000000000002</v>
      </c>
      <c r="F123">
        <v>4.34E-6</v>
      </c>
    </row>
    <row r="124" spans="2:6" customFormat="1">
      <c r="C124">
        <v>2018</v>
      </c>
      <c r="D124" t="s">
        <v>119</v>
      </c>
      <c r="E124">
        <v>39.997999999999998</v>
      </c>
      <c r="F124">
        <v>6.559999999999999E-6</v>
      </c>
    </row>
    <row r="125" spans="2:6" customFormat="1">
      <c r="C125">
        <v>2018</v>
      </c>
      <c r="D125" t="s">
        <v>119</v>
      </c>
      <c r="E125">
        <v>40.494999999999997</v>
      </c>
      <c r="F125">
        <v>9.9699999999999994E-6</v>
      </c>
    </row>
    <row r="126" spans="2:6" customFormat="1">
      <c r="C126">
        <v>2018</v>
      </c>
      <c r="D126" t="s">
        <v>119</v>
      </c>
      <c r="E126">
        <v>41.003999999999998</v>
      </c>
      <c r="F126">
        <v>1.5269999999999998E-5</v>
      </c>
    </row>
    <row r="127" spans="2:6" customFormat="1">
      <c r="C127">
        <v>2018</v>
      </c>
      <c r="D127" t="s">
        <v>119</v>
      </c>
      <c r="E127">
        <v>41.503</v>
      </c>
      <c r="F127">
        <v>2.3119999999999999E-5</v>
      </c>
    </row>
    <row r="128" spans="2:6" customFormat="1">
      <c r="C128">
        <v>2018</v>
      </c>
      <c r="D128" t="s">
        <v>119</v>
      </c>
      <c r="E128">
        <v>42.003</v>
      </c>
      <c r="F128">
        <v>3.5289999999999996E-5</v>
      </c>
    </row>
    <row r="129" spans="2:8" customFormat="1">
      <c r="C129">
        <v>2018</v>
      </c>
      <c r="D129" t="s">
        <v>119</v>
      </c>
      <c r="E129">
        <v>42.503999999999998</v>
      </c>
      <c r="F129">
        <v>5.4060000000000001E-5</v>
      </c>
    </row>
    <row r="130" spans="2:8" customFormat="1">
      <c r="B130" s="22" t="s">
        <v>121</v>
      </c>
      <c r="C130">
        <v>1935</v>
      </c>
      <c r="D130" t="s">
        <v>122</v>
      </c>
      <c r="E130">
        <v>115.94</v>
      </c>
      <c r="F130">
        <f>H130*1333.22</f>
        <v>73193.778000000006</v>
      </c>
      <c r="H130">
        <v>54.9</v>
      </c>
    </row>
    <row r="131" spans="2:8" customFormat="1">
      <c r="C131">
        <v>1935</v>
      </c>
      <c r="D131" t="s">
        <v>122</v>
      </c>
      <c r="E131">
        <v>115.32</v>
      </c>
      <c r="F131">
        <f t="shared" ref="F131:F158" si="2">H131*1333.22</f>
        <v>69692.742280000006</v>
      </c>
      <c r="H131">
        <v>52.274000000000001</v>
      </c>
    </row>
    <row r="132" spans="2:8" customFormat="1">
      <c r="C132">
        <v>1935</v>
      </c>
      <c r="D132" t="s">
        <v>122</v>
      </c>
      <c r="E132">
        <v>115.29</v>
      </c>
      <c r="F132">
        <f t="shared" si="2"/>
        <v>69618.08196000001</v>
      </c>
      <c r="H132">
        <v>52.218000000000004</v>
      </c>
    </row>
    <row r="133" spans="2:8" customFormat="1">
      <c r="C133">
        <v>1935</v>
      </c>
      <c r="D133" t="s">
        <v>122</v>
      </c>
      <c r="E133">
        <v>113.84</v>
      </c>
      <c r="F133">
        <f t="shared" si="2"/>
        <v>60389.53312</v>
      </c>
      <c r="H133">
        <v>45.295999999999999</v>
      </c>
    </row>
    <row r="134" spans="2:8" customFormat="1">
      <c r="C134">
        <v>1935</v>
      </c>
      <c r="D134" t="s">
        <v>122</v>
      </c>
      <c r="E134">
        <v>112.28</v>
      </c>
      <c r="F134">
        <f t="shared" si="2"/>
        <v>51243.643920000002</v>
      </c>
      <c r="H134">
        <v>38.436</v>
      </c>
    </row>
    <row r="135" spans="2:8" customFormat="1">
      <c r="C135">
        <v>1935</v>
      </c>
      <c r="D135" t="s">
        <v>122</v>
      </c>
      <c r="E135">
        <v>111.73</v>
      </c>
      <c r="F135">
        <f t="shared" si="2"/>
        <v>48323.892120000004</v>
      </c>
      <c r="H135">
        <v>36.246000000000002</v>
      </c>
    </row>
    <row r="136" spans="2:8" customFormat="1">
      <c r="C136">
        <v>1935</v>
      </c>
      <c r="D136" t="s">
        <v>122</v>
      </c>
      <c r="E136">
        <v>111.51</v>
      </c>
      <c r="F136">
        <f t="shared" si="2"/>
        <v>47230.651720000002</v>
      </c>
      <c r="H136">
        <v>35.426000000000002</v>
      </c>
    </row>
    <row r="137" spans="2:8" customFormat="1">
      <c r="C137">
        <v>1935</v>
      </c>
      <c r="D137" t="s">
        <v>122</v>
      </c>
      <c r="E137">
        <v>110.54</v>
      </c>
      <c r="F137">
        <f t="shared" si="2"/>
        <v>42708.369480000001</v>
      </c>
      <c r="H137">
        <v>32.033999999999999</v>
      </c>
    </row>
    <row r="138" spans="2:8" customFormat="1">
      <c r="C138">
        <v>1935</v>
      </c>
      <c r="D138" t="s">
        <v>122</v>
      </c>
      <c r="E138">
        <v>106.8</v>
      </c>
      <c r="F138">
        <f t="shared" si="2"/>
        <v>27906.961039999998</v>
      </c>
      <c r="H138">
        <v>20.931999999999999</v>
      </c>
    </row>
    <row r="139" spans="2:8" customFormat="1">
      <c r="C139">
        <v>1935</v>
      </c>
      <c r="D139" t="s">
        <v>122</v>
      </c>
      <c r="E139">
        <v>106.52</v>
      </c>
      <c r="F139">
        <f t="shared" si="2"/>
        <v>27049.700580000004</v>
      </c>
      <c r="H139">
        <v>20.289000000000001</v>
      </c>
    </row>
    <row r="140" spans="2:8" customFormat="1">
      <c r="C140">
        <v>1935</v>
      </c>
      <c r="D140" t="s">
        <v>122</v>
      </c>
      <c r="E140">
        <v>102.85</v>
      </c>
      <c r="F140">
        <f t="shared" si="2"/>
        <v>17414.519639999999</v>
      </c>
      <c r="H140">
        <v>13.061999999999999</v>
      </c>
    </row>
    <row r="141" spans="2:8" customFormat="1">
      <c r="C141">
        <v>1935</v>
      </c>
      <c r="D141" t="s">
        <v>122</v>
      </c>
      <c r="E141">
        <v>98.04</v>
      </c>
      <c r="F141">
        <f t="shared" si="2"/>
        <v>9140.5563199999997</v>
      </c>
      <c r="H141">
        <v>6.8559999999999999</v>
      </c>
    </row>
    <row r="142" spans="2:8" customFormat="1">
      <c r="C142">
        <v>1935</v>
      </c>
      <c r="D142" t="s">
        <v>122</v>
      </c>
      <c r="E142">
        <v>93.14</v>
      </c>
      <c r="F142">
        <f t="shared" si="2"/>
        <v>4452.9547999999995</v>
      </c>
      <c r="H142">
        <v>3.34</v>
      </c>
    </row>
    <row r="143" spans="2:8" customFormat="1">
      <c r="C143">
        <v>1935</v>
      </c>
      <c r="D143" t="s">
        <v>122</v>
      </c>
      <c r="E143">
        <v>90.21</v>
      </c>
      <c r="F143">
        <f t="shared" si="2"/>
        <v>2761.0986200000002</v>
      </c>
      <c r="H143">
        <v>2.0710000000000002</v>
      </c>
    </row>
    <row r="144" spans="2:8" customFormat="1">
      <c r="C144">
        <v>1935</v>
      </c>
      <c r="D144" t="s">
        <v>122</v>
      </c>
      <c r="E144">
        <v>90.16</v>
      </c>
      <c r="F144">
        <f t="shared" si="2"/>
        <v>2751.7660800000003</v>
      </c>
      <c r="H144">
        <v>2.0640000000000001</v>
      </c>
    </row>
    <row r="145" spans="2:9" customFormat="1">
      <c r="C145">
        <v>1935</v>
      </c>
      <c r="D145" t="s">
        <v>122</v>
      </c>
      <c r="E145">
        <v>90.06</v>
      </c>
      <c r="F145">
        <f t="shared" si="2"/>
        <v>2687.7715200000002</v>
      </c>
      <c r="H145">
        <v>2.016</v>
      </c>
    </row>
    <row r="146" spans="2:9" customFormat="1">
      <c r="C146">
        <v>1935</v>
      </c>
      <c r="D146" t="s">
        <v>122</v>
      </c>
      <c r="E146">
        <v>86.95</v>
      </c>
      <c r="F146">
        <f t="shared" si="2"/>
        <v>1587.8650200000002</v>
      </c>
      <c r="H146">
        <v>1.1910000000000001</v>
      </c>
    </row>
    <row r="147" spans="2:9" customFormat="1">
      <c r="C147">
        <v>1935</v>
      </c>
      <c r="D147" t="s">
        <v>122</v>
      </c>
      <c r="E147">
        <v>86</v>
      </c>
      <c r="F147">
        <f t="shared" si="2"/>
        <v>1339.8860999999999</v>
      </c>
      <c r="H147">
        <v>1.0049999999999999</v>
      </c>
    </row>
    <row r="148" spans="2:9" customFormat="1">
      <c r="C148">
        <v>1935</v>
      </c>
      <c r="D148" t="s">
        <v>122</v>
      </c>
      <c r="E148">
        <v>82.91</v>
      </c>
      <c r="F148">
        <f t="shared" si="2"/>
        <v>731.93778000000009</v>
      </c>
      <c r="H148">
        <v>0.54900000000000004</v>
      </c>
    </row>
    <row r="149" spans="2:9" customFormat="1">
      <c r="C149">
        <v>1935</v>
      </c>
      <c r="D149" t="s">
        <v>122</v>
      </c>
      <c r="E149">
        <v>78.66</v>
      </c>
      <c r="F149">
        <f t="shared" si="2"/>
        <v>313.30669999999998</v>
      </c>
      <c r="H149">
        <v>0.23499999999999999</v>
      </c>
    </row>
    <row r="150" spans="2:9" customFormat="1">
      <c r="B150" s="22" t="s">
        <v>123</v>
      </c>
      <c r="C150">
        <v>1958</v>
      </c>
      <c r="D150" t="s">
        <v>124</v>
      </c>
      <c r="E150">
        <v>80</v>
      </c>
      <c r="F150">
        <f t="shared" si="2"/>
        <v>422.63074</v>
      </c>
      <c r="H150">
        <v>0.317</v>
      </c>
    </row>
    <row r="151" spans="2:9" customFormat="1">
      <c r="C151">
        <v>1958</v>
      </c>
      <c r="D151" t="s">
        <v>124</v>
      </c>
      <c r="E151">
        <v>79</v>
      </c>
      <c r="F151">
        <f t="shared" si="2"/>
        <v>339.97110000000004</v>
      </c>
      <c r="H151">
        <v>0.255</v>
      </c>
    </row>
    <row r="152" spans="2:9" customFormat="1">
      <c r="C152">
        <v>1958</v>
      </c>
      <c r="D152" t="s">
        <v>124</v>
      </c>
      <c r="E152">
        <v>78</v>
      </c>
      <c r="F152">
        <f t="shared" si="2"/>
        <v>271.97687999999999</v>
      </c>
      <c r="H152">
        <v>0.20399999999999999</v>
      </c>
    </row>
    <row r="153" spans="2:9" customFormat="1">
      <c r="C153">
        <v>1958</v>
      </c>
      <c r="D153" t="s">
        <v>124</v>
      </c>
      <c r="E153">
        <v>77</v>
      </c>
      <c r="F153">
        <f t="shared" si="2"/>
        <v>215.98164</v>
      </c>
      <c r="H153">
        <v>0.16200000000000001</v>
      </c>
    </row>
    <row r="154" spans="2:9" customFormat="1">
      <c r="C154">
        <v>1958</v>
      </c>
      <c r="D154" t="s">
        <v>124</v>
      </c>
      <c r="E154">
        <v>76</v>
      </c>
      <c r="F154">
        <f t="shared" si="2"/>
        <v>171.98538000000002</v>
      </c>
      <c r="H154">
        <v>0.129</v>
      </c>
    </row>
    <row r="155" spans="2:9" customFormat="1">
      <c r="C155">
        <v>1958</v>
      </c>
      <c r="D155" t="s">
        <v>124</v>
      </c>
      <c r="E155">
        <v>75</v>
      </c>
      <c r="F155">
        <f t="shared" si="2"/>
        <v>135.98844</v>
      </c>
      <c r="H155">
        <v>0.10199999999999999</v>
      </c>
    </row>
    <row r="156" spans="2:9" customFormat="1">
      <c r="C156">
        <v>1958</v>
      </c>
      <c r="D156" t="s">
        <v>124</v>
      </c>
      <c r="E156">
        <v>74</v>
      </c>
      <c r="F156">
        <f t="shared" si="2"/>
        <v>107.32421000000001</v>
      </c>
      <c r="H156">
        <v>8.0500000000000002E-2</v>
      </c>
    </row>
    <row r="157" spans="2:9" customFormat="1">
      <c r="C157">
        <v>1958</v>
      </c>
      <c r="D157" t="s">
        <v>124</v>
      </c>
      <c r="E157">
        <v>73</v>
      </c>
      <c r="F157">
        <f t="shared" si="2"/>
        <v>84.659469999999999</v>
      </c>
      <c r="H157">
        <v>6.3500000000000001E-2</v>
      </c>
    </row>
    <row r="158" spans="2:9" customFormat="1">
      <c r="C158">
        <v>1958</v>
      </c>
      <c r="D158" t="s">
        <v>124</v>
      </c>
      <c r="E158">
        <v>72</v>
      </c>
      <c r="F158">
        <f t="shared" si="2"/>
        <v>66.394356000000002</v>
      </c>
      <c r="H158">
        <v>4.9799999999999997E-2</v>
      </c>
    </row>
    <row r="159" spans="2:9" customFormat="1">
      <c r="B159" s="22" t="s">
        <v>52</v>
      </c>
      <c r="C159">
        <v>1961</v>
      </c>
      <c r="D159" t="s">
        <v>53</v>
      </c>
      <c r="E159">
        <v>115.758</v>
      </c>
      <c r="F159">
        <f>133.322*I159</f>
        <v>73160.447499999995</v>
      </c>
      <c r="I159">
        <v>548.75</v>
      </c>
    </row>
    <row r="160" spans="2:9" customFormat="1">
      <c r="C160">
        <v>1961</v>
      </c>
      <c r="D160" t="s">
        <v>53</v>
      </c>
      <c r="E160">
        <v>115.661</v>
      </c>
      <c r="F160">
        <f t="shared" ref="F160:F343" si="3">133.322*I160</f>
        <v>72265.856879999992</v>
      </c>
      <c r="I160">
        <v>542.04</v>
      </c>
    </row>
    <row r="161" spans="3:9" customFormat="1">
      <c r="C161">
        <v>1961</v>
      </c>
      <c r="D161" t="s">
        <v>53</v>
      </c>
      <c r="E161">
        <v>115.626</v>
      </c>
      <c r="F161">
        <f t="shared" si="3"/>
        <v>71981.881020000001</v>
      </c>
      <c r="I161">
        <v>539.91</v>
      </c>
    </row>
    <row r="162" spans="3:9" customFormat="1">
      <c r="C162">
        <v>1961</v>
      </c>
      <c r="D162" t="s">
        <v>53</v>
      </c>
      <c r="E162">
        <v>115.11199999999999</v>
      </c>
      <c r="F162">
        <f t="shared" si="3"/>
        <v>68459.513780000008</v>
      </c>
      <c r="I162">
        <v>513.49</v>
      </c>
    </row>
    <row r="163" spans="3:9" customFormat="1">
      <c r="C163">
        <v>1961</v>
      </c>
      <c r="D163" t="s">
        <v>53</v>
      </c>
      <c r="E163">
        <v>113.447</v>
      </c>
      <c r="F163">
        <f t="shared" si="3"/>
        <v>57764.422939999997</v>
      </c>
      <c r="I163">
        <v>433.27</v>
      </c>
    </row>
    <row r="164" spans="3:9" customFormat="1">
      <c r="C164">
        <v>1961</v>
      </c>
      <c r="D164" t="s">
        <v>53</v>
      </c>
      <c r="E164">
        <v>113.22799999999999</v>
      </c>
      <c r="F164">
        <f t="shared" si="3"/>
        <v>56435.202600000004</v>
      </c>
      <c r="I164">
        <v>423.3</v>
      </c>
    </row>
    <row r="165" spans="3:9" customFormat="1">
      <c r="C165">
        <v>1961</v>
      </c>
      <c r="D165" t="s">
        <v>53</v>
      </c>
      <c r="E165">
        <v>110.836</v>
      </c>
      <c r="F165">
        <f t="shared" si="3"/>
        <v>43844.272920000003</v>
      </c>
      <c r="I165">
        <v>328.86</v>
      </c>
    </row>
    <row r="166" spans="3:9" customFormat="1">
      <c r="C166">
        <v>1961</v>
      </c>
      <c r="D166" t="s">
        <v>53</v>
      </c>
      <c r="E166">
        <v>110.495</v>
      </c>
      <c r="F166">
        <f t="shared" si="3"/>
        <v>42237.742819999999</v>
      </c>
      <c r="I166">
        <v>316.81</v>
      </c>
    </row>
    <row r="167" spans="3:9" customFormat="1">
      <c r="C167">
        <v>1961</v>
      </c>
      <c r="D167" t="s">
        <v>53</v>
      </c>
      <c r="E167">
        <v>108.125</v>
      </c>
      <c r="F167">
        <f t="shared" si="3"/>
        <v>32485.238519999999</v>
      </c>
      <c r="I167">
        <v>243.66</v>
      </c>
    </row>
    <row r="168" spans="3:9" customFormat="1">
      <c r="C168">
        <v>1961</v>
      </c>
      <c r="D168" t="s">
        <v>53</v>
      </c>
      <c r="E168">
        <v>107.651</v>
      </c>
      <c r="F168">
        <f t="shared" si="3"/>
        <v>30750.719300000001</v>
      </c>
      <c r="I168">
        <v>230.65</v>
      </c>
    </row>
    <row r="169" spans="3:9" customFormat="1">
      <c r="C169">
        <v>1961</v>
      </c>
      <c r="D169" t="s">
        <v>53</v>
      </c>
      <c r="E169">
        <v>104.90600000000001</v>
      </c>
      <c r="F169">
        <f t="shared" si="3"/>
        <v>22320.769239999998</v>
      </c>
      <c r="I169">
        <v>167.42</v>
      </c>
    </row>
    <row r="170" spans="3:9" customFormat="1">
      <c r="C170">
        <v>1961</v>
      </c>
      <c r="D170" t="s">
        <v>53</v>
      </c>
      <c r="E170">
        <v>104.691</v>
      </c>
      <c r="F170">
        <f t="shared" si="3"/>
        <v>21699.488719999998</v>
      </c>
      <c r="I170">
        <v>162.76</v>
      </c>
    </row>
    <row r="171" spans="3:9" customFormat="1">
      <c r="C171">
        <v>1961</v>
      </c>
      <c r="D171" t="s">
        <v>53</v>
      </c>
      <c r="E171">
        <v>101.98399999999999</v>
      </c>
      <c r="F171">
        <f t="shared" si="3"/>
        <v>15524.01368</v>
      </c>
      <c r="I171">
        <v>116.44</v>
      </c>
    </row>
    <row r="172" spans="3:9" customFormat="1">
      <c r="C172">
        <v>1961</v>
      </c>
      <c r="D172" t="s">
        <v>53</v>
      </c>
      <c r="E172">
        <v>98.959000000000003</v>
      </c>
      <c r="F172">
        <f t="shared" si="3"/>
        <v>10455.11124</v>
      </c>
      <c r="I172">
        <v>78.42</v>
      </c>
    </row>
    <row r="173" spans="3:9" customFormat="1">
      <c r="C173">
        <v>1961</v>
      </c>
      <c r="D173" t="s">
        <v>53</v>
      </c>
      <c r="E173">
        <v>95.930999999999997</v>
      </c>
      <c r="F173">
        <f t="shared" si="3"/>
        <v>6767.42472</v>
      </c>
      <c r="I173">
        <v>50.76</v>
      </c>
    </row>
    <row r="174" spans="3:9" customFormat="1">
      <c r="C174">
        <v>1961</v>
      </c>
      <c r="D174" t="s">
        <v>53</v>
      </c>
      <c r="E174">
        <v>92.602999999999994</v>
      </c>
      <c r="F174">
        <f t="shared" si="3"/>
        <v>4166.3125</v>
      </c>
      <c r="I174">
        <v>31.25</v>
      </c>
    </row>
    <row r="175" spans="3:9" customFormat="1">
      <c r="C175">
        <v>1961</v>
      </c>
      <c r="D175" t="s">
        <v>53</v>
      </c>
      <c r="E175">
        <v>89.272999999999996</v>
      </c>
      <c r="F175">
        <f t="shared" si="3"/>
        <v>2385.13058</v>
      </c>
      <c r="I175">
        <v>17.89</v>
      </c>
    </row>
    <row r="176" spans="3:9" customFormat="1">
      <c r="C176">
        <v>1961</v>
      </c>
      <c r="D176" t="s">
        <v>53</v>
      </c>
      <c r="E176">
        <v>89.266000000000005</v>
      </c>
      <c r="F176">
        <f t="shared" si="3"/>
        <v>2374.4648199999997</v>
      </c>
      <c r="I176">
        <v>17.809999999999999</v>
      </c>
    </row>
    <row r="177" spans="2:9" customFormat="1">
      <c r="C177">
        <v>1961</v>
      </c>
      <c r="D177" t="s">
        <v>53</v>
      </c>
      <c r="E177">
        <v>86.319000000000003</v>
      </c>
      <c r="F177">
        <f t="shared" si="3"/>
        <v>1426.5454</v>
      </c>
      <c r="I177">
        <v>10.7</v>
      </c>
    </row>
    <row r="178" spans="2:9" customFormat="1">
      <c r="C178">
        <v>1961</v>
      </c>
      <c r="D178" t="s">
        <v>53</v>
      </c>
      <c r="E178">
        <v>83.281999999999996</v>
      </c>
      <c r="F178">
        <f t="shared" si="3"/>
        <v>809.26454000000001</v>
      </c>
      <c r="I178">
        <v>6.07</v>
      </c>
    </row>
    <row r="179" spans="2:9" customFormat="1">
      <c r="B179" s="22" t="s">
        <v>125</v>
      </c>
      <c r="C179">
        <v>1972</v>
      </c>
      <c r="D179" t="s">
        <v>126</v>
      </c>
      <c r="E179">
        <v>115.77</v>
      </c>
      <c r="F179">
        <f t="shared" si="3"/>
        <v>72916.068274000005</v>
      </c>
      <c r="I179">
        <v>546.91700000000003</v>
      </c>
    </row>
    <row r="180" spans="2:9" customFormat="1">
      <c r="C180">
        <v>1972</v>
      </c>
      <c r="D180" t="s">
        <v>126</v>
      </c>
      <c r="E180">
        <v>115.77</v>
      </c>
      <c r="F180">
        <f t="shared" si="3"/>
        <v>72914.601731999996</v>
      </c>
      <c r="I180">
        <v>546.90599999999995</v>
      </c>
    </row>
    <row r="181" spans="2:9" customFormat="1">
      <c r="C181">
        <v>1972</v>
      </c>
      <c r="D181" t="s">
        <v>126</v>
      </c>
      <c r="E181">
        <v>115.77</v>
      </c>
      <c r="F181">
        <f t="shared" si="3"/>
        <v>72912.868546000012</v>
      </c>
      <c r="I181">
        <v>546.89300000000003</v>
      </c>
    </row>
    <row r="182" spans="2:9" customFormat="1">
      <c r="C182">
        <v>1972</v>
      </c>
      <c r="D182" t="s">
        <v>126</v>
      </c>
      <c r="E182">
        <v>115.77</v>
      </c>
      <c r="F182">
        <f t="shared" si="3"/>
        <v>72908.868886000011</v>
      </c>
      <c r="I182">
        <v>546.86300000000006</v>
      </c>
    </row>
    <row r="183" spans="2:9" customFormat="1">
      <c r="C183">
        <v>1972</v>
      </c>
      <c r="D183" t="s">
        <v>126</v>
      </c>
      <c r="E183">
        <v>115.77</v>
      </c>
      <c r="F183">
        <f t="shared" si="3"/>
        <v>72908.068954000002</v>
      </c>
      <c r="I183">
        <v>546.85699999999997</v>
      </c>
    </row>
    <row r="184" spans="2:9" customFormat="1">
      <c r="C184">
        <v>1972</v>
      </c>
      <c r="D184" t="s">
        <v>126</v>
      </c>
      <c r="E184">
        <v>115.77</v>
      </c>
      <c r="F184">
        <f t="shared" si="3"/>
        <v>72903.002718000003</v>
      </c>
      <c r="I184">
        <v>546.81899999999996</v>
      </c>
    </row>
    <row r="185" spans="2:9" customFormat="1">
      <c r="C185">
        <v>1972</v>
      </c>
      <c r="D185" t="s">
        <v>126</v>
      </c>
      <c r="E185">
        <v>115.77</v>
      </c>
      <c r="F185">
        <f t="shared" si="3"/>
        <v>72895.536686000007</v>
      </c>
      <c r="I185">
        <v>546.76300000000003</v>
      </c>
    </row>
    <row r="186" spans="2:9" customFormat="1">
      <c r="C186">
        <v>1972</v>
      </c>
      <c r="D186" t="s">
        <v>126</v>
      </c>
      <c r="E186">
        <v>115.77</v>
      </c>
      <c r="F186">
        <f t="shared" si="3"/>
        <v>72890.603772000002</v>
      </c>
      <c r="I186">
        <v>546.726</v>
      </c>
    </row>
    <row r="187" spans="2:9" customFormat="1">
      <c r="C187">
        <v>1972</v>
      </c>
      <c r="D187" t="s">
        <v>126</v>
      </c>
      <c r="E187">
        <v>115.76</v>
      </c>
      <c r="F187">
        <f t="shared" si="3"/>
        <v>72874.738453999991</v>
      </c>
      <c r="I187">
        <v>546.60699999999997</v>
      </c>
    </row>
    <row r="188" spans="2:9" customFormat="1">
      <c r="C188">
        <v>1972</v>
      </c>
      <c r="D188" t="s">
        <v>126</v>
      </c>
      <c r="E188">
        <v>115.76</v>
      </c>
      <c r="F188">
        <f t="shared" si="3"/>
        <v>72872.738624000005</v>
      </c>
      <c r="I188">
        <v>546.59199999999998</v>
      </c>
    </row>
    <row r="189" spans="2:9" customFormat="1">
      <c r="C189">
        <v>1972</v>
      </c>
      <c r="D189" t="s">
        <v>126</v>
      </c>
      <c r="E189">
        <v>115.76</v>
      </c>
      <c r="F189">
        <f t="shared" si="3"/>
        <v>72869.538895999998</v>
      </c>
      <c r="I189">
        <v>546.56799999999998</v>
      </c>
    </row>
    <row r="190" spans="2:9" customFormat="1">
      <c r="C190">
        <v>1972</v>
      </c>
      <c r="D190" t="s">
        <v>126</v>
      </c>
      <c r="E190">
        <v>115.76</v>
      </c>
      <c r="F190">
        <f t="shared" si="3"/>
        <v>72869.538895999998</v>
      </c>
      <c r="I190">
        <v>546.56799999999998</v>
      </c>
    </row>
    <row r="191" spans="2:9" customFormat="1">
      <c r="C191">
        <v>1972</v>
      </c>
      <c r="D191" t="s">
        <v>126</v>
      </c>
      <c r="E191">
        <v>115.76</v>
      </c>
      <c r="F191">
        <f t="shared" si="3"/>
        <v>72864.605981999994</v>
      </c>
      <c r="I191">
        <v>546.53099999999995</v>
      </c>
    </row>
    <row r="192" spans="2:9" customFormat="1">
      <c r="C192">
        <v>1972</v>
      </c>
      <c r="D192" t="s">
        <v>126</v>
      </c>
      <c r="E192">
        <v>115.76</v>
      </c>
      <c r="F192">
        <f t="shared" si="3"/>
        <v>72858.339848000003</v>
      </c>
      <c r="I192">
        <v>546.48400000000004</v>
      </c>
    </row>
    <row r="193" spans="3:9" customFormat="1">
      <c r="C193">
        <v>1972</v>
      </c>
      <c r="D193" t="s">
        <v>126</v>
      </c>
      <c r="E193">
        <v>115.76</v>
      </c>
      <c r="F193">
        <f t="shared" si="3"/>
        <v>72852.873645999993</v>
      </c>
      <c r="I193">
        <v>546.44299999999998</v>
      </c>
    </row>
    <row r="194" spans="3:9" customFormat="1">
      <c r="C194">
        <v>1972</v>
      </c>
      <c r="D194" t="s">
        <v>126</v>
      </c>
      <c r="E194">
        <v>115.76</v>
      </c>
      <c r="F194">
        <f t="shared" si="3"/>
        <v>72839.674768000012</v>
      </c>
      <c r="I194">
        <v>546.34400000000005</v>
      </c>
    </row>
    <row r="195" spans="3:9" customFormat="1">
      <c r="C195">
        <v>1972</v>
      </c>
      <c r="D195" t="s">
        <v>126</v>
      </c>
      <c r="E195">
        <v>115.76</v>
      </c>
      <c r="F195">
        <f t="shared" si="3"/>
        <v>72832.608702000012</v>
      </c>
      <c r="I195">
        <v>546.29100000000005</v>
      </c>
    </row>
    <row r="196" spans="3:9" customFormat="1">
      <c r="C196">
        <v>1972</v>
      </c>
      <c r="D196" t="s">
        <v>126</v>
      </c>
      <c r="E196">
        <v>115.76</v>
      </c>
      <c r="F196">
        <f t="shared" si="3"/>
        <v>72823.276162000009</v>
      </c>
      <c r="I196">
        <v>546.221</v>
      </c>
    </row>
    <row r="197" spans="3:9" customFormat="1">
      <c r="C197">
        <v>1972</v>
      </c>
      <c r="D197" t="s">
        <v>126</v>
      </c>
      <c r="E197">
        <v>115.76</v>
      </c>
      <c r="F197">
        <f t="shared" si="3"/>
        <v>72815.010198000004</v>
      </c>
      <c r="I197">
        <v>546.15899999999999</v>
      </c>
    </row>
    <row r="198" spans="3:9" customFormat="1">
      <c r="C198">
        <v>1972</v>
      </c>
      <c r="D198" t="s">
        <v>126</v>
      </c>
      <c r="E198">
        <v>115.75</v>
      </c>
      <c r="F198">
        <f t="shared" si="3"/>
        <v>72799.678167999999</v>
      </c>
      <c r="I198">
        <v>546.04399999999998</v>
      </c>
    </row>
    <row r="199" spans="3:9" customFormat="1">
      <c r="C199">
        <v>1972</v>
      </c>
      <c r="D199" t="s">
        <v>126</v>
      </c>
      <c r="E199">
        <v>115.75</v>
      </c>
      <c r="F199">
        <f t="shared" si="3"/>
        <v>72788.345797999995</v>
      </c>
      <c r="I199">
        <v>545.95899999999995</v>
      </c>
    </row>
    <row r="200" spans="3:9" customFormat="1">
      <c r="C200">
        <v>1972</v>
      </c>
      <c r="D200" t="s">
        <v>126</v>
      </c>
      <c r="E200">
        <v>115.75</v>
      </c>
      <c r="F200">
        <f t="shared" si="3"/>
        <v>72785.546036</v>
      </c>
      <c r="I200">
        <v>545.93799999999999</v>
      </c>
    </row>
    <row r="201" spans="3:9" customFormat="1">
      <c r="C201">
        <v>1972</v>
      </c>
      <c r="D201" t="s">
        <v>126</v>
      </c>
      <c r="E201">
        <v>115.75</v>
      </c>
      <c r="F201">
        <f t="shared" si="3"/>
        <v>72764.61448199999</v>
      </c>
      <c r="I201">
        <v>545.78099999999995</v>
      </c>
    </row>
    <row r="202" spans="3:9" customFormat="1">
      <c r="C202">
        <v>1972</v>
      </c>
      <c r="D202" t="s">
        <v>126</v>
      </c>
      <c r="E202">
        <v>115.74</v>
      </c>
      <c r="F202">
        <f t="shared" si="3"/>
        <v>72739.683268000008</v>
      </c>
      <c r="I202">
        <v>545.59400000000005</v>
      </c>
    </row>
    <row r="203" spans="3:9" customFormat="1">
      <c r="C203">
        <v>1972</v>
      </c>
      <c r="D203" t="s">
        <v>126</v>
      </c>
      <c r="E203">
        <v>115.74</v>
      </c>
      <c r="F203">
        <f t="shared" si="3"/>
        <v>72725.551136000009</v>
      </c>
      <c r="I203">
        <v>545.48800000000006</v>
      </c>
    </row>
    <row r="204" spans="3:9" customFormat="1">
      <c r="C204">
        <v>1972</v>
      </c>
      <c r="D204" t="s">
        <v>126</v>
      </c>
      <c r="E204">
        <v>115.74</v>
      </c>
      <c r="F204">
        <f t="shared" si="3"/>
        <v>72717.951782000004</v>
      </c>
      <c r="I204">
        <v>545.43100000000004</v>
      </c>
    </row>
    <row r="205" spans="3:9" customFormat="1">
      <c r="C205">
        <v>1972</v>
      </c>
      <c r="D205" t="s">
        <v>126</v>
      </c>
      <c r="E205">
        <v>115.74</v>
      </c>
      <c r="F205">
        <f t="shared" si="3"/>
        <v>72715.018698</v>
      </c>
      <c r="I205">
        <v>545.40899999999999</v>
      </c>
    </row>
    <row r="206" spans="3:9" customFormat="1">
      <c r="C206">
        <v>1972</v>
      </c>
      <c r="D206" t="s">
        <v>126</v>
      </c>
      <c r="E206">
        <v>115.74</v>
      </c>
      <c r="F206">
        <f t="shared" si="3"/>
        <v>72687.021077999991</v>
      </c>
      <c r="I206">
        <v>545.19899999999996</v>
      </c>
    </row>
    <row r="207" spans="3:9" customFormat="1">
      <c r="C207">
        <v>1972</v>
      </c>
      <c r="D207" t="s">
        <v>126</v>
      </c>
      <c r="E207">
        <v>115.74</v>
      </c>
      <c r="F207">
        <f t="shared" si="3"/>
        <v>72675.822029999996</v>
      </c>
      <c r="I207">
        <v>545.11500000000001</v>
      </c>
    </row>
    <row r="208" spans="3:9" customFormat="1">
      <c r="C208">
        <v>1972</v>
      </c>
      <c r="D208" t="s">
        <v>126</v>
      </c>
      <c r="E208">
        <v>115.73</v>
      </c>
      <c r="F208">
        <f t="shared" si="3"/>
        <v>72646.624511999995</v>
      </c>
      <c r="I208">
        <v>544.89599999999996</v>
      </c>
    </row>
    <row r="209" spans="3:9" customFormat="1">
      <c r="C209">
        <v>1972</v>
      </c>
      <c r="D209" t="s">
        <v>126</v>
      </c>
      <c r="E209">
        <v>115.73</v>
      </c>
      <c r="F209">
        <f t="shared" si="3"/>
        <v>72637.425294000001</v>
      </c>
      <c r="I209">
        <v>544.827</v>
      </c>
    </row>
    <row r="210" spans="3:9" customFormat="1">
      <c r="C210">
        <v>1972</v>
      </c>
      <c r="D210" t="s">
        <v>126</v>
      </c>
      <c r="E210">
        <v>115.73</v>
      </c>
      <c r="F210">
        <f t="shared" si="3"/>
        <v>72633.558956000008</v>
      </c>
      <c r="I210">
        <v>544.798</v>
      </c>
    </row>
    <row r="211" spans="3:9" customFormat="1">
      <c r="C211">
        <v>1972</v>
      </c>
      <c r="D211" t="s">
        <v>126</v>
      </c>
      <c r="E211">
        <v>115.73</v>
      </c>
      <c r="F211">
        <f t="shared" si="3"/>
        <v>72621.826620000007</v>
      </c>
      <c r="I211">
        <v>544.71</v>
      </c>
    </row>
    <row r="212" spans="3:9" customFormat="1">
      <c r="C212">
        <v>1972</v>
      </c>
      <c r="D212" t="s">
        <v>126</v>
      </c>
      <c r="E212">
        <v>115.72</v>
      </c>
      <c r="F212">
        <f t="shared" si="3"/>
        <v>72568.097854000007</v>
      </c>
      <c r="I212">
        <v>544.30700000000002</v>
      </c>
    </row>
    <row r="213" spans="3:9" customFormat="1">
      <c r="C213">
        <v>1972</v>
      </c>
      <c r="D213" t="s">
        <v>126</v>
      </c>
      <c r="E213">
        <v>115.72</v>
      </c>
      <c r="F213">
        <f t="shared" si="3"/>
        <v>72557.032128000006</v>
      </c>
      <c r="I213">
        <v>544.22400000000005</v>
      </c>
    </row>
    <row r="214" spans="3:9" customFormat="1">
      <c r="C214">
        <v>1972</v>
      </c>
      <c r="D214" t="s">
        <v>126</v>
      </c>
      <c r="E214">
        <v>115.72</v>
      </c>
      <c r="F214">
        <f t="shared" si="3"/>
        <v>72548.099554</v>
      </c>
      <c r="I214">
        <v>544.15700000000004</v>
      </c>
    </row>
    <row r="215" spans="3:9" customFormat="1">
      <c r="C215">
        <v>1972</v>
      </c>
      <c r="D215" t="s">
        <v>126</v>
      </c>
      <c r="E215">
        <v>115.72</v>
      </c>
      <c r="F215">
        <f t="shared" si="3"/>
        <v>72526.368068000011</v>
      </c>
      <c r="I215">
        <v>543.99400000000003</v>
      </c>
    </row>
    <row r="216" spans="3:9" customFormat="1">
      <c r="C216">
        <v>1972</v>
      </c>
      <c r="D216" t="s">
        <v>126</v>
      </c>
      <c r="E216">
        <v>115.71</v>
      </c>
      <c r="F216">
        <f t="shared" si="3"/>
        <v>72513.035868000006</v>
      </c>
      <c r="I216">
        <v>543.89400000000001</v>
      </c>
    </row>
    <row r="217" spans="3:9" customFormat="1">
      <c r="C217">
        <v>1972</v>
      </c>
      <c r="D217" t="s">
        <v>126</v>
      </c>
      <c r="E217">
        <v>115.71</v>
      </c>
      <c r="F217">
        <f t="shared" si="3"/>
        <v>72471.30608200001</v>
      </c>
      <c r="I217">
        <v>543.58100000000002</v>
      </c>
    </row>
    <row r="218" spans="3:9" customFormat="1">
      <c r="C218">
        <v>1972</v>
      </c>
      <c r="D218" t="s">
        <v>126</v>
      </c>
      <c r="E218">
        <v>115.71</v>
      </c>
      <c r="F218">
        <f t="shared" si="3"/>
        <v>72467.1731</v>
      </c>
      <c r="I218">
        <v>543.54999999999995</v>
      </c>
    </row>
    <row r="219" spans="3:9" customFormat="1">
      <c r="C219">
        <v>1972</v>
      </c>
      <c r="D219" t="s">
        <v>126</v>
      </c>
      <c r="E219">
        <v>115.7</v>
      </c>
      <c r="F219">
        <f t="shared" si="3"/>
        <v>72409.044708000001</v>
      </c>
      <c r="I219">
        <v>543.11400000000003</v>
      </c>
    </row>
    <row r="220" spans="3:9" customFormat="1">
      <c r="C220">
        <v>1972</v>
      </c>
      <c r="D220" t="s">
        <v>126</v>
      </c>
      <c r="E220">
        <v>115.7</v>
      </c>
      <c r="F220">
        <f t="shared" si="3"/>
        <v>72378.780613999988</v>
      </c>
      <c r="I220">
        <v>542.88699999999994</v>
      </c>
    </row>
    <row r="221" spans="3:9" customFormat="1">
      <c r="C221">
        <v>1972</v>
      </c>
      <c r="D221" t="s">
        <v>126</v>
      </c>
      <c r="E221">
        <v>115.69</v>
      </c>
      <c r="F221">
        <f t="shared" si="3"/>
        <v>72361.182109999994</v>
      </c>
      <c r="I221">
        <v>542.755</v>
      </c>
    </row>
    <row r="222" spans="3:9" customFormat="1">
      <c r="C222">
        <v>1972</v>
      </c>
      <c r="D222" t="s">
        <v>126</v>
      </c>
      <c r="E222">
        <v>115.69</v>
      </c>
      <c r="F222">
        <f t="shared" si="3"/>
        <v>72329.451474000001</v>
      </c>
      <c r="I222">
        <v>542.51700000000005</v>
      </c>
    </row>
    <row r="223" spans="3:9" customFormat="1">
      <c r="C223">
        <v>1972</v>
      </c>
      <c r="D223" t="s">
        <v>126</v>
      </c>
      <c r="E223">
        <v>115.68</v>
      </c>
      <c r="F223">
        <f t="shared" si="3"/>
        <v>72273.322912000003</v>
      </c>
      <c r="I223">
        <v>542.096</v>
      </c>
    </row>
    <row r="224" spans="3:9" customFormat="1">
      <c r="C224">
        <v>1972</v>
      </c>
      <c r="D224" t="s">
        <v>126</v>
      </c>
      <c r="E224">
        <v>115.67</v>
      </c>
      <c r="F224">
        <f t="shared" si="3"/>
        <v>72203.595505999998</v>
      </c>
      <c r="I224">
        <v>541.57299999999998</v>
      </c>
    </row>
    <row r="225" spans="3:9" customFormat="1">
      <c r="C225">
        <v>1972</v>
      </c>
      <c r="D225" t="s">
        <v>126</v>
      </c>
      <c r="E225">
        <v>115.67</v>
      </c>
      <c r="F225">
        <f t="shared" si="3"/>
        <v>72186.796933999998</v>
      </c>
      <c r="I225">
        <v>541.447</v>
      </c>
    </row>
    <row r="226" spans="3:9" customFormat="1">
      <c r="C226">
        <v>1972</v>
      </c>
      <c r="D226" t="s">
        <v>126</v>
      </c>
      <c r="E226">
        <v>115.67</v>
      </c>
      <c r="F226">
        <f t="shared" si="3"/>
        <v>72155.332942000008</v>
      </c>
      <c r="I226">
        <v>541.21100000000001</v>
      </c>
    </row>
    <row r="227" spans="3:9" customFormat="1">
      <c r="C227">
        <v>1972</v>
      </c>
      <c r="D227" t="s">
        <v>126</v>
      </c>
      <c r="E227">
        <v>115.66</v>
      </c>
      <c r="F227">
        <f t="shared" si="3"/>
        <v>72099.737668000002</v>
      </c>
      <c r="I227">
        <v>540.79399999999998</v>
      </c>
    </row>
    <row r="228" spans="3:9" customFormat="1">
      <c r="C228">
        <v>1972</v>
      </c>
      <c r="D228" t="s">
        <v>126</v>
      </c>
      <c r="E228">
        <v>115.65</v>
      </c>
      <c r="F228">
        <f t="shared" si="3"/>
        <v>72021.344332000008</v>
      </c>
      <c r="I228">
        <v>540.20600000000002</v>
      </c>
    </row>
    <row r="229" spans="3:9" customFormat="1">
      <c r="C229">
        <v>1972</v>
      </c>
      <c r="D229" t="s">
        <v>126</v>
      </c>
      <c r="E229">
        <v>115.63</v>
      </c>
      <c r="F229">
        <f t="shared" si="3"/>
        <v>71877.623216000007</v>
      </c>
      <c r="I229">
        <v>539.12800000000004</v>
      </c>
    </row>
    <row r="230" spans="3:9" customFormat="1">
      <c r="C230">
        <v>1972</v>
      </c>
      <c r="D230" t="s">
        <v>126</v>
      </c>
      <c r="E230">
        <v>115.62</v>
      </c>
      <c r="F230">
        <f t="shared" si="3"/>
        <v>71824.427738000013</v>
      </c>
      <c r="I230">
        <v>538.72900000000004</v>
      </c>
    </row>
    <row r="231" spans="3:9" customFormat="1">
      <c r="C231">
        <v>1972</v>
      </c>
      <c r="D231" t="s">
        <v>126</v>
      </c>
      <c r="E231">
        <v>115.61</v>
      </c>
      <c r="F231">
        <f t="shared" si="3"/>
        <v>71747.900909999997</v>
      </c>
      <c r="I231">
        <v>538.15499999999997</v>
      </c>
    </row>
    <row r="232" spans="3:9" customFormat="1">
      <c r="C232">
        <v>1972</v>
      </c>
      <c r="D232" t="s">
        <v>126</v>
      </c>
      <c r="E232">
        <v>115.6</v>
      </c>
      <c r="F232">
        <f t="shared" si="3"/>
        <v>71705.371192000006</v>
      </c>
      <c r="I232">
        <v>537.83600000000001</v>
      </c>
    </row>
    <row r="233" spans="3:9" customFormat="1">
      <c r="C233">
        <v>1972</v>
      </c>
      <c r="D233" t="s">
        <v>126</v>
      </c>
      <c r="E233">
        <v>115.6</v>
      </c>
      <c r="F233">
        <f t="shared" si="3"/>
        <v>71608.712742000003</v>
      </c>
      <c r="I233">
        <v>537.11099999999999</v>
      </c>
    </row>
    <row r="234" spans="3:9" customFormat="1">
      <c r="C234">
        <v>1972</v>
      </c>
      <c r="D234" t="s">
        <v>126</v>
      </c>
      <c r="E234">
        <v>115.6</v>
      </c>
      <c r="F234">
        <f t="shared" si="3"/>
        <v>71662.441508000004</v>
      </c>
      <c r="I234">
        <v>537.51400000000001</v>
      </c>
    </row>
    <row r="235" spans="3:9" customFormat="1">
      <c r="C235">
        <v>1972</v>
      </c>
      <c r="D235" t="s">
        <v>126</v>
      </c>
      <c r="E235">
        <v>115.6</v>
      </c>
      <c r="F235">
        <f t="shared" si="3"/>
        <v>71650.042562000002</v>
      </c>
      <c r="I235">
        <v>537.42100000000005</v>
      </c>
    </row>
    <row r="236" spans="3:9" customFormat="1">
      <c r="C236">
        <v>1972</v>
      </c>
      <c r="D236" t="s">
        <v>126</v>
      </c>
      <c r="E236">
        <v>115.59</v>
      </c>
      <c r="F236">
        <f t="shared" si="3"/>
        <v>71624.844704000003</v>
      </c>
      <c r="I236">
        <v>537.23199999999997</v>
      </c>
    </row>
    <row r="237" spans="3:9" customFormat="1">
      <c r="C237">
        <v>1972</v>
      </c>
      <c r="D237" t="s">
        <v>126</v>
      </c>
      <c r="E237">
        <v>115.58</v>
      </c>
      <c r="F237">
        <f t="shared" si="3"/>
        <v>71568.582819999996</v>
      </c>
      <c r="I237">
        <v>536.80999999999995</v>
      </c>
    </row>
    <row r="238" spans="3:9" customFormat="1">
      <c r="C238">
        <v>1972</v>
      </c>
      <c r="D238" t="s">
        <v>126</v>
      </c>
      <c r="E238">
        <v>115.58</v>
      </c>
      <c r="F238">
        <f t="shared" si="3"/>
        <v>71568.049532000005</v>
      </c>
      <c r="I238">
        <v>536.80600000000004</v>
      </c>
    </row>
    <row r="239" spans="3:9" customFormat="1">
      <c r="C239">
        <v>1972</v>
      </c>
      <c r="D239" t="s">
        <v>126</v>
      </c>
      <c r="E239">
        <v>115.57</v>
      </c>
      <c r="F239">
        <f t="shared" si="3"/>
        <v>71464.591659999991</v>
      </c>
      <c r="I239">
        <v>536.03</v>
      </c>
    </row>
    <row r="240" spans="3:9" customFormat="1">
      <c r="C240">
        <v>1972</v>
      </c>
      <c r="D240" t="s">
        <v>126</v>
      </c>
      <c r="E240">
        <v>115.39</v>
      </c>
      <c r="F240">
        <f t="shared" si="3"/>
        <v>70169.368430000002</v>
      </c>
      <c r="I240">
        <v>526.31500000000005</v>
      </c>
    </row>
    <row r="241" spans="3:9" customFormat="1">
      <c r="C241">
        <v>1972</v>
      </c>
      <c r="D241" t="s">
        <v>126</v>
      </c>
      <c r="E241">
        <v>115.38</v>
      </c>
      <c r="F241">
        <f t="shared" si="3"/>
        <v>70131.105016000001</v>
      </c>
      <c r="I241">
        <v>526.02800000000002</v>
      </c>
    </row>
    <row r="242" spans="3:9" customFormat="1">
      <c r="C242">
        <v>1972</v>
      </c>
      <c r="D242" t="s">
        <v>126</v>
      </c>
      <c r="E242">
        <v>115.37</v>
      </c>
      <c r="F242">
        <f t="shared" si="3"/>
        <v>70026.047279999999</v>
      </c>
      <c r="I242">
        <v>525.24</v>
      </c>
    </row>
    <row r="243" spans="3:9" customFormat="1">
      <c r="C243">
        <v>1972</v>
      </c>
      <c r="D243" t="s">
        <v>126</v>
      </c>
      <c r="E243">
        <v>115.36</v>
      </c>
      <c r="F243">
        <f t="shared" si="3"/>
        <v>69984.05085</v>
      </c>
      <c r="I243">
        <v>524.92499999999995</v>
      </c>
    </row>
    <row r="244" spans="3:9" customFormat="1">
      <c r="C244">
        <v>1972</v>
      </c>
      <c r="D244" t="s">
        <v>126</v>
      </c>
      <c r="E244">
        <v>115.28</v>
      </c>
      <c r="F244">
        <f t="shared" si="3"/>
        <v>69381.968697999997</v>
      </c>
      <c r="I244">
        <v>520.40899999999999</v>
      </c>
    </row>
    <row r="245" spans="3:9" customFormat="1">
      <c r="C245">
        <v>1972</v>
      </c>
      <c r="D245" t="s">
        <v>126</v>
      </c>
      <c r="E245">
        <v>115.21</v>
      </c>
      <c r="F245">
        <f t="shared" si="3"/>
        <v>68856.280052000002</v>
      </c>
      <c r="I245">
        <v>516.46600000000001</v>
      </c>
    </row>
    <row r="246" spans="3:9" customFormat="1">
      <c r="C246">
        <v>1972</v>
      </c>
      <c r="D246" t="s">
        <v>126</v>
      </c>
      <c r="E246">
        <v>115.09</v>
      </c>
      <c r="F246">
        <f t="shared" si="3"/>
        <v>68067.147133999999</v>
      </c>
      <c r="I246">
        <v>510.54700000000003</v>
      </c>
    </row>
    <row r="247" spans="3:9" customFormat="1">
      <c r="C247">
        <v>1972</v>
      </c>
      <c r="D247" t="s">
        <v>126</v>
      </c>
      <c r="E247">
        <v>115.07</v>
      </c>
      <c r="F247">
        <f t="shared" si="3"/>
        <v>67882.629486000005</v>
      </c>
      <c r="I247">
        <v>509.16300000000001</v>
      </c>
    </row>
    <row r="248" spans="3:9" customFormat="1">
      <c r="C248">
        <v>1972</v>
      </c>
      <c r="D248" t="s">
        <v>126</v>
      </c>
      <c r="E248">
        <v>114.21</v>
      </c>
      <c r="F248">
        <f t="shared" si="3"/>
        <v>62151.516671999998</v>
      </c>
      <c r="I248">
        <v>466.17599999999999</v>
      </c>
    </row>
    <row r="249" spans="3:9" customFormat="1">
      <c r="C249">
        <v>1972</v>
      </c>
      <c r="D249" t="s">
        <v>126</v>
      </c>
      <c r="E249">
        <v>114.21</v>
      </c>
      <c r="F249">
        <f t="shared" si="3"/>
        <v>62140.584267999999</v>
      </c>
      <c r="I249">
        <v>466.09399999999999</v>
      </c>
    </row>
    <row r="250" spans="3:9" customFormat="1">
      <c r="C250">
        <v>1972</v>
      </c>
      <c r="D250" t="s">
        <v>126</v>
      </c>
      <c r="E250">
        <v>113.79</v>
      </c>
      <c r="F250">
        <f t="shared" si="3"/>
        <v>62140.584267999999</v>
      </c>
      <c r="I250">
        <v>466.09399999999999</v>
      </c>
    </row>
    <row r="251" spans="3:9" customFormat="1">
      <c r="C251">
        <v>1972</v>
      </c>
      <c r="D251" t="s">
        <v>126</v>
      </c>
      <c r="E251">
        <v>113.74</v>
      </c>
      <c r="F251">
        <f t="shared" si="3"/>
        <v>59240.030836000005</v>
      </c>
      <c r="I251">
        <v>444.33800000000002</v>
      </c>
    </row>
    <row r="252" spans="3:9" customFormat="1">
      <c r="C252">
        <v>1972</v>
      </c>
      <c r="D252" t="s">
        <v>126</v>
      </c>
      <c r="E252">
        <v>113.23</v>
      </c>
      <c r="F252">
        <f t="shared" si="3"/>
        <v>56135.761387999999</v>
      </c>
      <c r="I252">
        <v>421.05399999999997</v>
      </c>
    </row>
    <row r="253" spans="3:9" customFormat="1">
      <c r="C253">
        <v>1972</v>
      </c>
      <c r="D253" t="s">
        <v>126</v>
      </c>
      <c r="E253">
        <v>113.23</v>
      </c>
      <c r="F253">
        <f t="shared" si="3"/>
        <v>56121.895900000003</v>
      </c>
      <c r="I253">
        <v>420.95</v>
      </c>
    </row>
    <row r="254" spans="3:9" customFormat="1">
      <c r="C254">
        <v>1972</v>
      </c>
      <c r="D254" t="s">
        <v>126</v>
      </c>
      <c r="E254">
        <v>113.23</v>
      </c>
      <c r="F254">
        <f t="shared" si="3"/>
        <v>56116.829663999997</v>
      </c>
      <c r="I254">
        <v>420.91199999999998</v>
      </c>
    </row>
    <row r="255" spans="3:9" customFormat="1">
      <c r="C255">
        <v>1972</v>
      </c>
      <c r="D255" t="s">
        <v>126</v>
      </c>
      <c r="E255">
        <v>112.64</v>
      </c>
      <c r="F255">
        <f t="shared" si="3"/>
        <v>52712.185750000004</v>
      </c>
      <c r="I255">
        <v>395.375</v>
      </c>
    </row>
    <row r="256" spans="3:9" customFormat="1">
      <c r="C256">
        <v>1972</v>
      </c>
      <c r="D256" t="s">
        <v>126</v>
      </c>
      <c r="E256">
        <v>112.5</v>
      </c>
      <c r="F256">
        <f t="shared" si="3"/>
        <v>51995.713321999996</v>
      </c>
      <c r="I256">
        <v>390.00099999999998</v>
      </c>
    </row>
    <row r="257" spans="3:9" customFormat="1">
      <c r="C257">
        <v>1972</v>
      </c>
      <c r="D257" t="s">
        <v>126</v>
      </c>
      <c r="E257">
        <v>112.22</v>
      </c>
      <c r="F257">
        <f t="shared" si="3"/>
        <v>50462.910288000006</v>
      </c>
      <c r="I257">
        <v>378.50400000000002</v>
      </c>
    </row>
    <row r="258" spans="3:9" customFormat="1">
      <c r="C258">
        <v>1972</v>
      </c>
      <c r="D258" t="s">
        <v>126</v>
      </c>
      <c r="E258">
        <v>111.63</v>
      </c>
      <c r="F258">
        <f t="shared" si="3"/>
        <v>47341.442302000003</v>
      </c>
      <c r="I258">
        <v>355.09100000000001</v>
      </c>
    </row>
    <row r="259" spans="3:9" customFormat="1">
      <c r="C259">
        <v>1972</v>
      </c>
      <c r="D259" t="s">
        <v>126</v>
      </c>
      <c r="E259">
        <v>111.63</v>
      </c>
      <c r="F259">
        <f t="shared" si="3"/>
        <v>47341.442302000003</v>
      </c>
      <c r="I259">
        <v>355.09100000000001</v>
      </c>
    </row>
    <row r="260" spans="3:9" customFormat="1">
      <c r="C260">
        <v>1972</v>
      </c>
      <c r="D260" t="s">
        <v>126</v>
      </c>
      <c r="E260">
        <v>111.46</v>
      </c>
      <c r="F260">
        <f t="shared" si="3"/>
        <v>46503.246887999994</v>
      </c>
      <c r="I260">
        <v>348.80399999999997</v>
      </c>
    </row>
    <row r="261" spans="3:9" customFormat="1">
      <c r="C261">
        <v>1972</v>
      </c>
      <c r="D261" t="s">
        <v>126</v>
      </c>
      <c r="E261">
        <v>110.91</v>
      </c>
      <c r="F261">
        <f t="shared" si="3"/>
        <v>43812.27564</v>
      </c>
      <c r="I261">
        <v>328.62</v>
      </c>
    </row>
    <row r="262" spans="3:9" customFormat="1">
      <c r="C262">
        <v>1972</v>
      </c>
      <c r="D262" t="s">
        <v>126</v>
      </c>
      <c r="E262">
        <v>110.91</v>
      </c>
      <c r="F262">
        <f t="shared" si="3"/>
        <v>43802.143167999995</v>
      </c>
      <c r="I262">
        <v>328.54399999999998</v>
      </c>
    </row>
    <row r="263" spans="3:9" customFormat="1">
      <c r="C263">
        <v>1972</v>
      </c>
      <c r="D263" t="s">
        <v>126</v>
      </c>
      <c r="E263">
        <v>110.83</v>
      </c>
      <c r="F263">
        <f t="shared" si="3"/>
        <v>43433.641159999999</v>
      </c>
      <c r="I263">
        <v>325.77999999999997</v>
      </c>
    </row>
    <row r="264" spans="3:9" customFormat="1">
      <c r="C264">
        <v>1972</v>
      </c>
      <c r="D264" t="s">
        <v>126</v>
      </c>
      <c r="E264">
        <v>110.59</v>
      </c>
      <c r="F264">
        <f t="shared" si="3"/>
        <v>42319.469206000002</v>
      </c>
      <c r="I264">
        <v>317.423</v>
      </c>
    </row>
    <row r="265" spans="3:9" customFormat="1">
      <c r="C265">
        <v>1972</v>
      </c>
      <c r="D265" t="s">
        <v>126</v>
      </c>
      <c r="E265">
        <v>110.53</v>
      </c>
      <c r="F265">
        <f t="shared" si="3"/>
        <v>42027.094060000003</v>
      </c>
      <c r="I265">
        <v>315.23</v>
      </c>
    </row>
    <row r="266" spans="3:9" customFormat="1">
      <c r="C266">
        <v>1972</v>
      </c>
      <c r="D266" t="s">
        <v>126</v>
      </c>
      <c r="E266">
        <v>109.64</v>
      </c>
      <c r="F266">
        <f t="shared" si="3"/>
        <v>38075.829946000005</v>
      </c>
      <c r="I266">
        <v>285.59300000000002</v>
      </c>
    </row>
    <row r="267" spans="3:9" customFormat="1">
      <c r="C267">
        <v>1972</v>
      </c>
      <c r="D267" t="s">
        <v>126</v>
      </c>
      <c r="E267">
        <v>109.31</v>
      </c>
      <c r="F267">
        <f t="shared" si="3"/>
        <v>36732.344152000005</v>
      </c>
      <c r="I267">
        <v>275.51600000000002</v>
      </c>
    </row>
    <row r="268" spans="3:9" customFormat="1">
      <c r="C268">
        <v>1972</v>
      </c>
      <c r="D268" t="s">
        <v>126</v>
      </c>
      <c r="E268">
        <v>109.18</v>
      </c>
      <c r="F268">
        <f t="shared" si="3"/>
        <v>36186.123917999998</v>
      </c>
      <c r="I268">
        <v>271.41899999999998</v>
      </c>
    </row>
    <row r="269" spans="3:9" customFormat="1">
      <c r="C269">
        <v>1972</v>
      </c>
      <c r="D269" t="s">
        <v>126</v>
      </c>
      <c r="E269">
        <v>108.93</v>
      </c>
      <c r="F269">
        <f t="shared" si="3"/>
        <v>35195.941424000004</v>
      </c>
      <c r="I269">
        <v>263.99200000000002</v>
      </c>
    </row>
    <row r="270" spans="3:9" customFormat="1">
      <c r="C270">
        <v>1972</v>
      </c>
      <c r="D270" t="s">
        <v>126</v>
      </c>
      <c r="E270">
        <v>108.87</v>
      </c>
      <c r="F270">
        <f t="shared" si="3"/>
        <v>34929.164101999995</v>
      </c>
      <c r="I270">
        <v>261.99099999999999</v>
      </c>
    </row>
    <row r="271" spans="3:9" customFormat="1">
      <c r="C271">
        <v>1972</v>
      </c>
      <c r="D271" t="s">
        <v>126</v>
      </c>
      <c r="E271">
        <v>108.56</v>
      </c>
      <c r="F271">
        <f t="shared" si="3"/>
        <v>33758.596942000004</v>
      </c>
      <c r="I271">
        <v>253.21100000000001</v>
      </c>
    </row>
    <row r="272" spans="3:9" customFormat="1">
      <c r="C272">
        <v>1972</v>
      </c>
      <c r="D272" t="s">
        <v>126</v>
      </c>
      <c r="E272">
        <v>108.22</v>
      </c>
      <c r="F272">
        <f t="shared" si="3"/>
        <v>32459.907340000002</v>
      </c>
      <c r="I272">
        <v>243.47</v>
      </c>
    </row>
    <row r="273" spans="3:9" customFormat="1">
      <c r="C273">
        <v>1972</v>
      </c>
      <c r="D273" t="s">
        <v>126</v>
      </c>
      <c r="E273">
        <v>108.19</v>
      </c>
      <c r="F273">
        <f t="shared" si="3"/>
        <v>32335.917880000001</v>
      </c>
      <c r="I273">
        <v>242.54</v>
      </c>
    </row>
    <row r="274" spans="3:9" customFormat="1">
      <c r="C274">
        <v>1972</v>
      </c>
      <c r="D274" t="s">
        <v>126</v>
      </c>
      <c r="E274">
        <v>108.18</v>
      </c>
      <c r="F274">
        <f t="shared" si="3"/>
        <v>32300.454228000002</v>
      </c>
      <c r="I274">
        <v>242.274</v>
      </c>
    </row>
    <row r="275" spans="3:9" customFormat="1">
      <c r="C275">
        <v>1972</v>
      </c>
      <c r="D275" t="s">
        <v>126</v>
      </c>
      <c r="E275">
        <v>107.8</v>
      </c>
      <c r="F275">
        <f t="shared" si="3"/>
        <v>30952.568808</v>
      </c>
      <c r="I275">
        <v>232.16399999999999</v>
      </c>
    </row>
    <row r="276" spans="3:9" customFormat="1">
      <c r="C276">
        <v>1972</v>
      </c>
      <c r="D276" t="s">
        <v>126</v>
      </c>
      <c r="E276">
        <v>106.84</v>
      </c>
      <c r="F276">
        <f t="shared" si="3"/>
        <v>27692.445942000002</v>
      </c>
      <c r="I276">
        <v>207.71100000000001</v>
      </c>
    </row>
    <row r="277" spans="3:9" customFormat="1">
      <c r="C277">
        <v>1972</v>
      </c>
      <c r="D277" t="s">
        <v>126</v>
      </c>
      <c r="E277">
        <v>106.72</v>
      </c>
      <c r="F277">
        <f t="shared" si="3"/>
        <v>27303.01238</v>
      </c>
      <c r="I277">
        <v>204.79</v>
      </c>
    </row>
    <row r="278" spans="3:9" customFormat="1">
      <c r="C278">
        <v>1972</v>
      </c>
      <c r="D278" t="s">
        <v>126</v>
      </c>
      <c r="E278">
        <v>106.38</v>
      </c>
      <c r="F278">
        <f t="shared" si="3"/>
        <v>26236.703024000002</v>
      </c>
      <c r="I278">
        <v>196.792</v>
      </c>
    </row>
    <row r="279" spans="3:9" customFormat="1">
      <c r="C279">
        <v>1972</v>
      </c>
      <c r="D279" t="s">
        <v>126</v>
      </c>
      <c r="E279">
        <v>106.04</v>
      </c>
      <c r="F279">
        <f t="shared" si="3"/>
        <v>25196.258136</v>
      </c>
      <c r="I279">
        <v>188.988</v>
      </c>
    </row>
    <row r="280" spans="3:9" customFormat="1">
      <c r="C280">
        <v>1972</v>
      </c>
      <c r="D280" t="s">
        <v>126</v>
      </c>
      <c r="E280">
        <v>105.95</v>
      </c>
      <c r="F280">
        <f t="shared" si="3"/>
        <v>24939.213320000003</v>
      </c>
      <c r="I280">
        <v>187.06</v>
      </c>
    </row>
    <row r="281" spans="3:9" customFormat="1">
      <c r="C281">
        <v>1972</v>
      </c>
      <c r="D281" t="s">
        <v>126</v>
      </c>
      <c r="E281">
        <v>105.95</v>
      </c>
      <c r="F281">
        <f t="shared" si="3"/>
        <v>24931.080677999998</v>
      </c>
      <c r="I281">
        <v>186.999</v>
      </c>
    </row>
    <row r="282" spans="3:9" customFormat="1">
      <c r="C282">
        <v>1972</v>
      </c>
      <c r="D282" t="s">
        <v>126</v>
      </c>
      <c r="E282">
        <v>105.95</v>
      </c>
      <c r="F282">
        <f t="shared" si="3"/>
        <v>24921.748137999999</v>
      </c>
      <c r="I282">
        <v>186.929</v>
      </c>
    </row>
    <row r="283" spans="3:9" customFormat="1">
      <c r="C283">
        <v>1972</v>
      </c>
      <c r="D283" t="s">
        <v>126</v>
      </c>
      <c r="E283">
        <v>105.4</v>
      </c>
      <c r="F283">
        <f t="shared" si="3"/>
        <v>23328.550238000003</v>
      </c>
      <c r="I283">
        <v>174.97900000000001</v>
      </c>
    </row>
    <row r="284" spans="3:9" customFormat="1">
      <c r="C284">
        <v>1972</v>
      </c>
      <c r="D284" t="s">
        <v>126</v>
      </c>
      <c r="E284">
        <v>105.31</v>
      </c>
      <c r="F284">
        <f t="shared" si="3"/>
        <v>23095.636704</v>
      </c>
      <c r="I284">
        <v>173.232</v>
      </c>
    </row>
    <row r="285" spans="3:9" customFormat="1">
      <c r="C285">
        <v>1972</v>
      </c>
      <c r="D285" t="s">
        <v>126</v>
      </c>
      <c r="E285">
        <v>105.31</v>
      </c>
      <c r="F285">
        <f t="shared" si="3"/>
        <v>23085.237588</v>
      </c>
      <c r="I285">
        <v>173.154</v>
      </c>
    </row>
    <row r="286" spans="3:9" customFormat="1">
      <c r="C286">
        <v>1972</v>
      </c>
      <c r="D286" t="s">
        <v>126</v>
      </c>
      <c r="E286">
        <v>104.76</v>
      </c>
      <c r="F286">
        <f t="shared" si="3"/>
        <v>21614.829249999999</v>
      </c>
      <c r="I286">
        <v>162.125</v>
      </c>
    </row>
    <row r="287" spans="3:9" customFormat="1">
      <c r="C287">
        <v>1972</v>
      </c>
      <c r="D287" t="s">
        <v>126</v>
      </c>
      <c r="E287">
        <v>104.4</v>
      </c>
      <c r="F287">
        <f t="shared" si="3"/>
        <v>20692.107688</v>
      </c>
      <c r="I287">
        <v>155.20400000000001</v>
      </c>
    </row>
    <row r="288" spans="3:9" customFormat="1">
      <c r="C288">
        <v>1972</v>
      </c>
      <c r="D288" t="s">
        <v>126</v>
      </c>
      <c r="E288">
        <v>104.29</v>
      </c>
      <c r="F288">
        <f t="shared" si="3"/>
        <v>20397.199423999999</v>
      </c>
      <c r="I288">
        <v>152.99199999999999</v>
      </c>
    </row>
    <row r="289" spans="3:9" customFormat="1">
      <c r="C289">
        <v>1972</v>
      </c>
      <c r="D289" t="s">
        <v>126</v>
      </c>
      <c r="E289">
        <v>103.95</v>
      </c>
      <c r="F289">
        <f t="shared" si="3"/>
        <v>19575.802582</v>
      </c>
      <c r="I289">
        <v>146.83099999999999</v>
      </c>
    </row>
    <row r="290" spans="3:9" customFormat="1">
      <c r="C290">
        <v>1972</v>
      </c>
      <c r="D290" t="s">
        <v>126</v>
      </c>
      <c r="E290">
        <v>103.64</v>
      </c>
      <c r="F290">
        <f t="shared" si="3"/>
        <v>18821.466705999999</v>
      </c>
      <c r="I290">
        <v>141.173</v>
      </c>
    </row>
    <row r="291" spans="3:9" customFormat="1">
      <c r="C291">
        <v>1972</v>
      </c>
      <c r="D291" t="s">
        <v>126</v>
      </c>
      <c r="E291">
        <v>103.58</v>
      </c>
      <c r="F291">
        <f t="shared" si="3"/>
        <v>18690.144536</v>
      </c>
      <c r="I291">
        <v>140.18799999999999</v>
      </c>
    </row>
    <row r="292" spans="3:9" customFormat="1">
      <c r="C292">
        <v>1972</v>
      </c>
      <c r="D292" t="s">
        <v>126</v>
      </c>
      <c r="E292">
        <v>103.47</v>
      </c>
      <c r="F292">
        <f t="shared" si="3"/>
        <v>18446.698563999998</v>
      </c>
      <c r="I292">
        <v>138.36199999999999</v>
      </c>
    </row>
    <row r="293" spans="3:9" customFormat="1">
      <c r="C293">
        <v>1972</v>
      </c>
      <c r="D293" t="s">
        <v>126</v>
      </c>
      <c r="E293">
        <v>103.06</v>
      </c>
      <c r="F293">
        <f t="shared" si="3"/>
        <v>17512.911276000003</v>
      </c>
      <c r="I293">
        <v>131.358</v>
      </c>
    </row>
    <row r="294" spans="3:9" customFormat="1">
      <c r="C294">
        <v>1972</v>
      </c>
      <c r="D294" t="s">
        <v>126</v>
      </c>
      <c r="E294">
        <v>102.73</v>
      </c>
      <c r="F294">
        <f t="shared" si="3"/>
        <v>16804.038202</v>
      </c>
      <c r="I294">
        <v>126.041</v>
      </c>
    </row>
    <row r="295" spans="3:9" customFormat="1">
      <c r="C295">
        <v>1972</v>
      </c>
      <c r="D295" t="s">
        <v>126</v>
      </c>
      <c r="E295">
        <v>102.73</v>
      </c>
      <c r="F295">
        <f t="shared" si="3"/>
        <v>16795.772238000001</v>
      </c>
      <c r="I295">
        <v>125.979</v>
      </c>
    </row>
    <row r="296" spans="3:9" customFormat="1">
      <c r="C296">
        <v>1972</v>
      </c>
      <c r="D296" t="s">
        <v>126</v>
      </c>
      <c r="E296">
        <v>102.4</v>
      </c>
      <c r="F296">
        <f t="shared" si="3"/>
        <v>16111.030446000001</v>
      </c>
      <c r="I296">
        <v>120.843</v>
      </c>
    </row>
    <row r="297" spans="3:9" customFormat="1">
      <c r="C297">
        <v>1972</v>
      </c>
      <c r="D297" t="s">
        <v>126</v>
      </c>
      <c r="E297">
        <v>102.39</v>
      </c>
      <c r="F297">
        <f t="shared" si="3"/>
        <v>16099.698076000001</v>
      </c>
      <c r="I297">
        <v>120.758</v>
      </c>
    </row>
    <row r="298" spans="3:9" customFormat="1">
      <c r="C298">
        <v>1972</v>
      </c>
      <c r="D298" t="s">
        <v>126</v>
      </c>
      <c r="E298">
        <v>102.33</v>
      </c>
      <c r="F298">
        <f t="shared" si="3"/>
        <v>15970.509058</v>
      </c>
      <c r="I298">
        <v>119.789</v>
      </c>
    </row>
    <row r="299" spans="3:9" customFormat="1">
      <c r="C299">
        <v>1972</v>
      </c>
      <c r="D299" t="s">
        <v>126</v>
      </c>
      <c r="E299">
        <v>101.86</v>
      </c>
      <c r="F299">
        <f t="shared" si="3"/>
        <v>15035.921838</v>
      </c>
      <c r="I299">
        <v>112.779</v>
      </c>
    </row>
    <row r="300" spans="3:9" customFormat="1">
      <c r="C300">
        <v>1972</v>
      </c>
      <c r="D300" t="s">
        <v>126</v>
      </c>
      <c r="E300">
        <v>101.66</v>
      </c>
      <c r="F300">
        <f t="shared" si="3"/>
        <v>14669.286338</v>
      </c>
      <c r="I300">
        <v>110.029</v>
      </c>
    </row>
    <row r="301" spans="3:9" customFormat="1">
      <c r="C301">
        <v>1972</v>
      </c>
      <c r="D301" t="s">
        <v>126</v>
      </c>
      <c r="E301">
        <v>101.57</v>
      </c>
      <c r="F301">
        <f t="shared" si="3"/>
        <v>14496.634348</v>
      </c>
      <c r="I301">
        <v>108.73399999999999</v>
      </c>
    </row>
    <row r="302" spans="3:9" customFormat="1">
      <c r="C302">
        <v>1972</v>
      </c>
      <c r="D302" t="s">
        <v>126</v>
      </c>
      <c r="E302">
        <v>101.3</v>
      </c>
      <c r="F302">
        <f t="shared" si="3"/>
        <v>13985.344478000001</v>
      </c>
      <c r="I302">
        <v>104.899</v>
      </c>
    </row>
    <row r="303" spans="3:9" customFormat="1">
      <c r="C303">
        <v>1972</v>
      </c>
      <c r="D303" t="s">
        <v>126</v>
      </c>
      <c r="E303">
        <v>101.11</v>
      </c>
      <c r="F303">
        <f t="shared" si="3"/>
        <v>13645.5067</v>
      </c>
      <c r="I303">
        <v>102.35</v>
      </c>
    </row>
    <row r="304" spans="3:9" customFormat="1">
      <c r="C304">
        <v>1972</v>
      </c>
      <c r="D304" t="s">
        <v>126</v>
      </c>
      <c r="E304">
        <v>100.95</v>
      </c>
      <c r="F304">
        <f t="shared" si="3"/>
        <v>13368.330261999999</v>
      </c>
      <c r="I304">
        <v>100.271</v>
      </c>
    </row>
    <row r="305" spans="3:9" customFormat="1">
      <c r="C305">
        <v>1972</v>
      </c>
      <c r="D305" t="s">
        <v>126</v>
      </c>
      <c r="E305">
        <v>100.93</v>
      </c>
      <c r="F305">
        <f t="shared" si="3"/>
        <v>13338.866099999999</v>
      </c>
      <c r="I305">
        <v>100.05</v>
      </c>
    </row>
    <row r="306" spans="3:9" customFormat="1">
      <c r="C306">
        <v>1972</v>
      </c>
      <c r="D306" t="s">
        <v>126</v>
      </c>
      <c r="E306">
        <v>100.85</v>
      </c>
      <c r="F306">
        <f t="shared" si="3"/>
        <v>13186.21241</v>
      </c>
      <c r="I306">
        <v>98.905000000000001</v>
      </c>
    </row>
    <row r="307" spans="3:9" customFormat="1">
      <c r="C307">
        <v>1972</v>
      </c>
      <c r="D307" t="s">
        <v>126</v>
      </c>
      <c r="E307">
        <v>100.43</v>
      </c>
      <c r="F307">
        <f t="shared" si="3"/>
        <v>12489.604960000001</v>
      </c>
      <c r="I307">
        <v>93.68</v>
      </c>
    </row>
    <row r="308" spans="3:9" customFormat="1">
      <c r="C308">
        <v>1972</v>
      </c>
      <c r="D308" t="s">
        <v>126</v>
      </c>
      <c r="E308">
        <v>100.39</v>
      </c>
      <c r="F308">
        <f t="shared" si="3"/>
        <v>12418.810978</v>
      </c>
      <c r="I308">
        <v>93.149000000000001</v>
      </c>
    </row>
    <row r="309" spans="3:9" customFormat="1">
      <c r="C309">
        <v>1972</v>
      </c>
      <c r="D309" t="s">
        <v>126</v>
      </c>
      <c r="E309">
        <v>99.91</v>
      </c>
      <c r="F309">
        <f t="shared" si="3"/>
        <v>11658.475612</v>
      </c>
      <c r="I309">
        <v>87.445999999999998</v>
      </c>
    </row>
    <row r="310" spans="3:9" customFormat="1">
      <c r="C310">
        <v>1972</v>
      </c>
      <c r="D310" t="s">
        <v>126</v>
      </c>
      <c r="E310">
        <v>99.9</v>
      </c>
      <c r="F310">
        <f t="shared" si="3"/>
        <v>11640.743786000001</v>
      </c>
      <c r="I310">
        <v>87.313000000000002</v>
      </c>
    </row>
    <row r="311" spans="3:9" customFormat="1">
      <c r="C311">
        <v>1972</v>
      </c>
      <c r="D311" t="s">
        <v>126</v>
      </c>
      <c r="E311">
        <v>99.71</v>
      </c>
      <c r="F311">
        <f t="shared" si="3"/>
        <v>11346.235488</v>
      </c>
      <c r="I311">
        <v>85.103999999999999</v>
      </c>
    </row>
    <row r="312" spans="3:9" customFormat="1">
      <c r="C312">
        <v>1972</v>
      </c>
      <c r="D312" t="s">
        <v>126</v>
      </c>
      <c r="E312">
        <v>99.07</v>
      </c>
      <c r="F312">
        <f t="shared" si="3"/>
        <v>10404.182236000001</v>
      </c>
      <c r="I312">
        <v>78.037999999999997</v>
      </c>
    </row>
    <row r="313" spans="3:9" customFormat="1">
      <c r="C313">
        <v>1972</v>
      </c>
      <c r="D313" t="s">
        <v>126</v>
      </c>
      <c r="E313">
        <v>98.89</v>
      </c>
      <c r="F313">
        <f t="shared" si="3"/>
        <v>10149.937182</v>
      </c>
      <c r="I313">
        <v>76.131</v>
      </c>
    </row>
    <row r="314" spans="3:9" customFormat="1">
      <c r="C314">
        <v>1972</v>
      </c>
      <c r="D314" t="s">
        <v>126</v>
      </c>
      <c r="E314">
        <v>98.69</v>
      </c>
      <c r="F314">
        <f t="shared" si="3"/>
        <v>9877.2936919999993</v>
      </c>
      <c r="I314">
        <v>74.085999999999999</v>
      </c>
    </row>
    <row r="315" spans="3:9" customFormat="1">
      <c r="C315">
        <v>1972</v>
      </c>
      <c r="D315" t="s">
        <v>126</v>
      </c>
      <c r="E315">
        <v>98.37</v>
      </c>
      <c r="F315">
        <f t="shared" si="3"/>
        <v>9449.9966820000009</v>
      </c>
      <c r="I315">
        <v>70.881</v>
      </c>
    </row>
    <row r="316" spans="3:9" customFormat="1">
      <c r="C316">
        <v>1972</v>
      </c>
      <c r="D316" t="s">
        <v>126</v>
      </c>
      <c r="E316">
        <v>98.32</v>
      </c>
      <c r="F316">
        <f t="shared" si="3"/>
        <v>9386.0021219999999</v>
      </c>
      <c r="I316">
        <v>70.400999999999996</v>
      </c>
    </row>
    <row r="317" spans="3:9" customFormat="1">
      <c r="C317">
        <v>1972</v>
      </c>
      <c r="D317" t="s">
        <v>126</v>
      </c>
      <c r="E317">
        <v>98.32</v>
      </c>
      <c r="F317">
        <f t="shared" si="3"/>
        <v>9384.1356140000007</v>
      </c>
      <c r="I317">
        <v>70.387</v>
      </c>
    </row>
    <row r="318" spans="3:9" customFormat="1">
      <c r="C318">
        <v>1972</v>
      </c>
      <c r="D318" t="s">
        <v>126</v>
      </c>
      <c r="E318">
        <v>98.14</v>
      </c>
      <c r="F318">
        <f t="shared" si="3"/>
        <v>9153.3552320000017</v>
      </c>
      <c r="I318">
        <v>68.656000000000006</v>
      </c>
    </row>
    <row r="319" spans="3:9" customFormat="1">
      <c r="C319">
        <v>1972</v>
      </c>
      <c r="D319" t="s">
        <v>126</v>
      </c>
      <c r="E319">
        <v>98.11</v>
      </c>
      <c r="F319">
        <f t="shared" si="3"/>
        <v>9115.3584620000001</v>
      </c>
      <c r="I319">
        <v>68.370999999999995</v>
      </c>
    </row>
    <row r="320" spans="3:9" customFormat="1">
      <c r="C320">
        <v>1972</v>
      </c>
      <c r="D320" t="s">
        <v>126</v>
      </c>
      <c r="E320">
        <v>97.68</v>
      </c>
      <c r="F320">
        <f t="shared" si="3"/>
        <v>8583.4036820000001</v>
      </c>
      <c r="I320">
        <v>64.381</v>
      </c>
    </row>
    <row r="321" spans="3:9" customFormat="1">
      <c r="C321">
        <v>1972</v>
      </c>
      <c r="D321" t="s">
        <v>126</v>
      </c>
      <c r="E321">
        <v>97.67</v>
      </c>
      <c r="F321">
        <f t="shared" si="3"/>
        <v>8576.4709379999986</v>
      </c>
      <c r="I321">
        <v>64.328999999999994</v>
      </c>
    </row>
    <row r="322" spans="3:9" customFormat="1">
      <c r="C322">
        <v>1972</v>
      </c>
      <c r="D322" t="s">
        <v>126</v>
      </c>
      <c r="E322">
        <v>97.65</v>
      </c>
      <c r="F322">
        <f t="shared" si="3"/>
        <v>8559.4057219999995</v>
      </c>
      <c r="I322">
        <v>64.200999999999993</v>
      </c>
    </row>
    <row r="323" spans="3:9" customFormat="1">
      <c r="C323">
        <v>1972</v>
      </c>
      <c r="D323" t="s">
        <v>126</v>
      </c>
      <c r="E323">
        <v>97.45</v>
      </c>
      <c r="F323">
        <f t="shared" si="3"/>
        <v>8321.2926299999999</v>
      </c>
      <c r="I323">
        <v>62.414999999999999</v>
      </c>
    </row>
    <row r="324" spans="3:9" customFormat="1">
      <c r="C324">
        <v>1972</v>
      </c>
      <c r="D324" t="s">
        <v>126</v>
      </c>
      <c r="E324">
        <v>97.44</v>
      </c>
      <c r="F324">
        <f t="shared" si="3"/>
        <v>8310.0935820000013</v>
      </c>
      <c r="I324">
        <v>62.331000000000003</v>
      </c>
    </row>
    <row r="325" spans="3:9" customFormat="1">
      <c r="C325">
        <v>1972</v>
      </c>
      <c r="D325" t="s">
        <v>126</v>
      </c>
      <c r="E325">
        <v>97.17</v>
      </c>
      <c r="F325">
        <f t="shared" si="3"/>
        <v>7984.5212580000007</v>
      </c>
      <c r="I325">
        <v>59.889000000000003</v>
      </c>
    </row>
    <row r="326" spans="3:9" customFormat="1">
      <c r="C326">
        <v>1972</v>
      </c>
      <c r="D326" t="s">
        <v>126</v>
      </c>
      <c r="E326">
        <v>97.16</v>
      </c>
      <c r="F326">
        <f t="shared" si="3"/>
        <v>7987.7209859999994</v>
      </c>
      <c r="I326">
        <v>59.912999999999997</v>
      </c>
    </row>
    <row r="327" spans="3:9" customFormat="1">
      <c r="C327">
        <v>1972</v>
      </c>
      <c r="D327" t="s">
        <v>126</v>
      </c>
      <c r="E327">
        <v>97.16</v>
      </c>
      <c r="F327">
        <f t="shared" si="3"/>
        <v>7986.9210539999995</v>
      </c>
      <c r="I327">
        <v>59.906999999999996</v>
      </c>
    </row>
    <row r="328" spans="3:9" customFormat="1">
      <c r="C328">
        <v>1972</v>
      </c>
      <c r="D328" t="s">
        <v>126</v>
      </c>
      <c r="E328">
        <v>96.81</v>
      </c>
      <c r="F328">
        <f t="shared" si="3"/>
        <v>7993.9871200000007</v>
      </c>
      <c r="I328">
        <v>59.96</v>
      </c>
    </row>
    <row r="329" spans="3:9" customFormat="1">
      <c r="C329">
        <v>1972</v>
      </c>
      <c r="D329" t="s">
        <v>126</v>
      </c>
      <c r="E329">
        <v>96.8</v>
      </c>
      <c r="F329">
        <f t="shared" si="3"/>
        <v>7580.6889200000005</v>
      </c>
      <c r="I329">
        <v>56.86</v>
      </c>
    </row>
    <row r="330" spans="3:9" customFormat="1">
      <c r="C330">
        <v>1972</v>
      </c>
      <c r="D330" t="s">
        <v>126</v>
      </c>
      <c r="E330">
        <v>96.76</v>
      </c>
      <c r="F330">
        <f t="shared" si="3"/>
        <v>7539.7590659999996</v>
      </c>
      <c r="I330">
        <v>56.552999999999997</v>
      </c>
    </row>
    <row r="331" spans="3:9" customFormat="1">
      <c r="C331">
        <v>1972</v>
      </c>
      <c r="D331" t="s">
        <v>126</v>
      </c>
      <c r="E331">
        <v>96.55</v>
      </c>
      <c r="F331">
        <f t="shared" si="3"/>
        <v>7317.6446139999998</v>
      </c>
      <c r="I331">
        <v>54.887</v>
      </c>
    </row>
    <row r="332" spans="3:9" customFormat="1">
      <c r="C332">
        <v>1972</v>
      </c>
      <c r="D332" t="s">
        <v>126</v>
      </c>
      <c r="E332">
        <v>96.48</v>
      </c>
      <c r="F332">
        <f t="shared" si="3"/>
        <v>7248.0505300000004</v>
      </c>
      <c r="I332">
        <v>54.365000000000002</v>
      </c>
    </row>
    <row r="333" spans="3:9" customFormat="1">
      <c r="C333">
        <v>1972</v>
      </c>
      <c r="D333" t="s">
        <v>126</v>
      </c>
      <c r="E333">
        <v>96.48</v>
      </c>
      <c r="F333">
        <f t="shared" si="3"/>
        <v>7244.1841919999997</v>
      </c>
      <c r="I333">
        <v>54.335999999999999</v>
      </c>
    </row>
    <row r="334" spans="3:9" customFormat="1">
      <c r="C334">
        <v>1972</v>
      </c>
      <c r="D334" t="s">
        <v>126</v>
      </c>
      <c r="E334">
        <v>96.48</v>
      </c>
      <c r="F334">
        <f t="shared" si="3"/>
        <v>7242.3176840000006</v>
      </c>
      <c r="I334">
        <v>54.322000000000003</v>
      </c>
    </row>
    <row r="335" spans="3:9" customFormat="1">
      <c r="C335">
        <v>1972</v>
      </c>
      <c r="D335" t="s">
        <v>126</v>
      </c>
      <c r="E335">
        <v>96.22</v>
      </c>
      <c r="F335">
        <f t="shared" si="3"/>
        <v>6976.6069379999999</v>
      </c>
      <c r="I335">
        <v>52.329000000000001</v>
      </c>
    </row>
    <row r="336" spans="3:9" customFormat="1">
      <c r="C336">
        <v>1972</v>
      </c>
      <c r="D336" t="s">
        <v>126</v>
      </c>
      <c r="E336">
        <v>95.62</v>
      </c>
      <c r="F336">
        <f t="shared" si="3"/>
        <v>6399.5893219999998</v>
      </c>
      <c r="I336">
        <v>48.000999999999998</v>
      </c>
    </row>
    <row r="337" spans="2:9" customFormat="1">
      <c r="C337">
        <v>1972</v>
      </c>
      <c r="D337" t="s">
        <v>126</v>
      </c>
      <c r="E337">
        <v>95.62</v>
      </c>
      <c r="F337">
        <f t="shared" si="3"/>
        <v>6397.989458</v>
      </c>
      <c r="I337">
        <v>47.988999999999997</v>
      </c>
    </row>
    <row r="338" spans="2:9" customFormat="1">
      <c r="C338">
        <v>1972</v>
      </c>
      <c r="D338" t="s">
        <v>126</v>
      </c>
      <c r="E338">
        <v>95.61</v>
      </c>
      <c r="F338">
        <f t="shared" si="3"/>
        <v>6389.4568499999996</v>
      </c>
      <c r="I338">
        <v>47.924999999999997</v>
      </c>
    </row>
    <row r="339" spans="2:9" customFormat="1">
      <c r="C339">
        <v>1972</v>
      </c>
      <c r="D339" t="s">
        <v>126</v>
      </c>
      <c r="E339">
        <v>95.3</v>
      </c>
      <c r="F339">
        <f t="shared" si="3"/>
        <v>6104.2810920000002</v>
      </c>
      <c r="I339">
        <v>45.786000000000001</v>
      </c>
    </row>
    <row r="340" spans="2:9" customFormat="1">
      <c r="C340">
        <v>1972</v>
      </c>
      <c r="D340" t="s">
        <v>126</v>
      </c>
      <c r="E340">
        <v>95.04</v>
      </c>
      <c r="F340">
        <f t="shared" si="3"/>
        <v>5872.1674900000007</v>
      </c>
      <c r="I340">
        <v>44.045000000000002</v>
      </c>
    </row>
    <row r="341" spans="2:9" customFormat="1">
      <c r="C341">
        <v>1972</v>
      </c>
      <c r="D341" t="s">
        <v>126</v>
      </c>
      <c r="E341">
        <v>95.03</v>
      </c>
      <c r="F341">
        <f t="shared" si="3"/>
        <v>5867.3678980000004</v>
      </c>
      <c r="I341">
        <v>44.009</v>
      </c>
    </row>
    <row r="342" spans="2:9" customFormat="1">
      <c r="C342">
        <v>1972</v>
      </c>
      <c r="D342" t="s">
        <v>126</v>
      </c>
      <c r="E342">
        <v>94.47</v>
      </c>
      <c r="F342">
        <f t="shared" si="3"/>
        <v>5400.3409320000001</v>
      </c>
      <c r="I342">
        <v>40.506</v>
      </c>
    </row>
    <row r="343" spans="2:9" customFormat="1">
      <c r="C343">
        <v>1972</v>
      </c>
      <c r="D343" t="s">
        <v>126</v>
      </c>
      <c r="E343">
        <v>94.4</v>
      </c>
      <c r="F343">
        <f t="shared" si="3"/>
        <v>5342.8791500000007</v>
      </c>
      <c r="I343">
        <v>40.075000000000003</v>
      </c>
    </row>
    <row r="344" spans="2:9" customFormat="1">
      <c r="B344" s="47" t="s">
        <v>127</v>
      </c>
      <c r="C344">
        <v>1978</v>
      </c>
      <c r="D344" t="s">
        <v>128</v>
      </c>
      <c r="E344">
        <v>115.727</v>
      </c>
      <c r="F344">
        <f>G344*133.322</f>
        <v>72681.821519999998</v>
      </c>
      <c r="G344">
        <v>545.16</v>
      </c>
    </row>
    <row r="345" spans="2:9" customFormat="1" ht="28.5">
      <c r="B345" s="48" t="s">
        <v>129</v>
      </c>
      <c r="C345">
        <v>1978</v>
      </c>
      <c r="D345" t="s">
        <v>128</v>
      </c>
      <c r="E345">
        <v>115.631</v>
      </c>
      <c r="F345">
        <f t="shared" ref="F345:F403" si="4">G345*133.322</f>
        <v>71992.546780000004</v>
      </c>
      <c r="G345">
        <v>539.99</v>
      </c>
    </row>
    <row r="346" spans="2:9" customFormat="1">
      <c r="C346">
        <v>1978</v>
      </c>
      <c r="D346" t="s">
        <v>128</v>
      </c>
      <c r="E346">
        <v>115.532</v>
      </c>
      <c r="F346">
        <f t="shared" si="4"/>
        <v>71285.940180000005</v>
      </c>
      <c r="G346">
        <v>534.69000000000005</v>
      </c>
    </row>
    <row r="347" spans="2:9" customFormat="1">
      <c r="C347">
        <v>1978</v>
      </c>
      <c r="D347" t="s">
        <v>128</v>
      </c>
      <c r="E347">
        <v>115.376</v>
      </c>
      <c r="F347">
        <f t="shared" si="4"/>
        <v>70175.367920000004</v>
      </c>
      <c r="G347">
        <v>526.36</v>
      </c>
    </row>
    <row r="348" spans="2:9" customFormat="1">
      <c r="C348">
        <v>1978</v>
      </c>
      <c r="D348" t="s">
        <v>128</v>
      </c>
      <c r="E348">
        <v>115.273</v>
      </c>
      <c r="F348">
        <f t="shared" si="4"/>
        <v>69464.761660000004</v>
      </c>
      <c r="G348">
        <v>521.03</v>
      </c>
    </row>
    <row r="349" spans="2:9" customFormat="1">
      <c r="C349">
        <v>1978</v>
      </c>
      <c r="D349" t="s">
        <v>128</v>
      </c>
      <c r="E349">
        <v>115.142</v>
      </c>
      <c r="F349">
        <f t="shared" si="4"/>
        <v>68562.171719999998</v>
      </c>
      <c r="G349">
        <v>514.26</v>
      </c>
    </row>
    <row r="350" spans="2:9" customFormat="1">
      <c r="C350">
        <v>1978</v>
      </c>
      <c r="D350" t="s">
        <v>128</v>
      </c>
      <c r="E350">
        <v>114.822</v>
      </c>
      <c r="F350">
        <f t="shared" si="4"/>
        <v>66381.023799999995</v>
      </c>
      <c r="G350">
        <v>497.9</v>
      </c>
    </row>
    <row r="351" spans="2:9" customFormat="1">
      <c r="C351">
        <v>1978</v>
      </c>
      <c r="D351" t="s">
        <v>128</v>
      </c>
      <c r="E351">
        <v>114.47499999999999</v>
      </c>
      <c r="F351">
        <f t="shared" si="4"/>
        <v>64099.884380000003</v>
      </c>
      <c r="G351">
        <v>480.79</v>
      </c>
    </row>
    <row r="352" spans="2:9" customFormat="1">
      <c r="C352">
        <v>1978</v>
      </c>
      <c r="D352" t="s">
        <v>128</v>
      </c>
      <c r="E352">
        <v>114.139</v>
      </c>
      <c r="F352">
        <f t="shared" si="4"/>
        <v>61936.068319999998</v>
      </c>
      <c r="G352">
        <v>464.56</v>
      </c>
    </row>
    <row r="353" spans="3:7" customFormat="1">
      <c r="C353">
        <v>1978</v>
      </c>
      <c r="D353" t="s">
        <v>128</v>
      </c>
      <c r="E353">
        <v>113.782</v>
      </c>
      <c r="F353">
        <f t="shared" si="4"/>
        <v>59718.923460000005</v>
      </c>
      <c r="G353">
        <v>447.93</v>
      </c>
    </row>
    <row r="354" spans="3:7" customFormat="1">
      <c r="C354">
        <v>1978</v>
      </c>
      <c r="D354" t="s">
        <v>128</v>
      </c>
      <c r="E354">
        <v>113.482</v>
      </c>
      <c r="F354">
        <f t="shared" si="4"/>
        <v>57905.744259999999</v>
      </c>
      <c r="G354">
        <v>434.33</v>
      </c>
    </row>
    <row r="355" spans="3:7" customFormat="1">
      <c r="C355">
        <v>1978</v>
      </c>
      <c r="D355" t="s">
        <v>128</v>
      </c>
      <c r="E355">
        <v>113.157</v>
      </c>
      <c r="F355">
        <f t="shared" si="4"/>
        <v>55987.240680000003</v>
      </c>
      <c r="G355">
        <v>419.94</v>
      </c>
    </row>
    <row r="356" spans="3:7" customFormat="1">
      <c r="C356">
        <v>1978</v>
      </c>
      <c r="D356" t="s">
        <v>128</v>
      </c>
      <c r="E356">
        <v>112.83199999999999</v>
      </c>
      <c r="F356">
        <f t="shared" si="4"/>
        <v>54128.732000000004</v>
      </c>
      <c r="G356">
        <v>406</v>
      </c>
    </row>
    <row r="357" spans="3:7" customFormat="1">
      <c r="C357">
        <v>1978</v>
      </c>
      <c r="D357" t="s">
        <v>128</v>
      </c>
      <c r="E357">
        <v>112.52200000000001</v>
      </c>
      <c r="F357">
        <f t="shared" si="4"/>
        <v>52396.879220000003</v>
      </c>
      <c r="G357">
        <v>393.01</v>
      </c>
    </row>
    <row r="358" spans="3:7" customFormat="1">
      <c r="C358">
        <v>1978</v>
      </c>
      <c r="D358" t="s">
        <v>128</v>
      </c>
      <c r="E358">
        <v>112.193</v>
      </c>
      <c r="F358">
        <f t="shared" si="4"/>
        <v>50615.6973</v>
      </c>
      <c r="G358">
        <v>379.65</v>
      </c>
    </row>
    <row r="359" spans="3:7" customFormat="1">
      <c r="C359">
        <v>1978</v>
      </c>
      <c r="D359" t="s">
        <v>128</v>
      </c>
      <c r="E359">
        <v>111.745</v>
      </c>
      <c r="F359">
        <f t="shared" si="4"/>
        <v>48258.564340000004</v>
      </c>
      <c r="G359">
        <v>361.97</v>
      </c>
    </row>
    <row r="360" spans="3:7" customFormat="1">
      <c r="C360">
        <v>1978</v>
      </c>
      <c r="D360" t="s">
        <v>128</v>
      </c>
      <c r="E360">
        <v>111.42100000000001</v>
      </c>
      <c r="F360">
        <f t="shared" si="4"/>
        <v>46617.370520000004</v>
      </c>
      <c r="G360">
        <v>349.66</v>
      </c>
    </row>
    <row r="361" spans="3:7" customFormat="1">
      <c r="C361">
        <v>1978</v>
      </c>
      <c r="D361" t="s">
        <v>128</v>
      </c>
      <c r="E361">
        <v>111.099</v>
      </c>
      <c r="F361">
        <f t="shared" si="4"/>
        <v>45029.505499999999</v>
      </c>
      <c r="G361">
        <v>337.75</v>
      </c>
    </row>
    <row r="362" spans="3:7" customFormat="1">
      <c r="C362">
        <v>1978</v>
      </c>
      <c r="D362" t="s">
        <v>128</v>
      </c>
      <c r="E362">
        <v>110.73099999999999</v>
      </c>
      <c r="F362">
        <f t="shared" si="4"/>
        <v>43272.321539999997</v>
      </c>
      <c r="G362">
        <v>324.57</v>
      </c>
    </row>
    <row r="363" spans="3:7" customFormat="1">
      <c r="C363">
        <v>1978</v>
      </c>
      <c r="D363" t="s">
        <v>128</v>
      </c>
      <c r="E363">
        <v>110.381</v>
      </c>
      <c r="F363">
        <f t="shared" si="4"/>
        <v>41652.459240000004</v>
      </c>
      <c r="G363">
        <v>312.42</v>
      </c>
    </row>
    <row r="364" spans="3:7" customFormat="1">
      <c r="C364">
        <v>1978</v>
      </c>
      <c r="D364" t="s">
        <v>128</v>
      </c>
      <c r="E364">
        <v>110.03700000000001</v>
      </c>
      <c r="F364">
        <f t="shared" si="4"/>
        <v>40116.589799999994</v>
      </c>
      <c r="G364">
        <v>300.89999999999998</v>
      </c>
    </row>
    <row r="365" spans="3:7" customFormat="1">
      <c r="C365">
        <v>1978</v>
      </c>
      <c r="D365" t="s">
        <v>128</v>
      </c>
      <c r="E365">
        <v>109.69499999999999</v>
      </c>
      <c r="F365">
        <f t="shared" si="4"/>
        <v>38628.716280000001</v>
      </c>
      <c r="G365">
        <v>289.74</v>
      </c>
    </row>
    <row r="366" spans="3:7" customFormat="1">
      <c r="C366">
        <v>1978</v>
      </c>
      <c r="D366" t="s">
        <v>128</v>
      </c>
      <c r="E366">
        <v>109.36499999999999</v>
      </c>
      <c r="F366">
        <f t="shared" si="4"/>
        <v>37238.167820000002</v>
      </c>
      <c r="G366">
        <v>279.31</v>
      </c>
    </row>
    <row r="367" spans="3:7" customFormat="1">
      <c r="C367">
        <v>1978</v>
      </c>
      <c r="D367" t="s">
        <v>128</v>
      </c>
      <c r="E367">
        <v>109.033</v>
      </c>
      <c r="F367">
        <f t="shared" si="4"/>
        <v>35880.949860000001</v>
      </c>
      <c r="G367">
        <v>269.13</v>
      </c>
    </row>
    <row r="368" spans="3:7" customFormat="1">
      <c r="C368">
        <v>1978</v>
      </c>
      <c r="D368" t="s">
        <v>128</v>
      </c>
      <c r="E368">
        <v>108.691</v>
      </c>
      <c r="F368">
        <f t="shared" si="4"/>
        <v>34533.064439999995</v>
      </c>
      <c r="G368">
        <v>259.02</v>
      </c>
    </row>
    <row r="369" spans="3:7" customFormat="1">
      <c r="C369">
        <v>1978</v>
      </c>
      <c r="D369" t="s">
        <v>128</v>
      </c>
      <c r="E369">
        <v>108.574</v>
      </c>
      <c r="F369">
        <f t="shared" si="4"/>
        <v>34087.768960000001</v>
      </c>
      <c r="G369">
        <v>255.68</v>
      </c>
    </row>
    <row r="370" spans="3:7" customFormat="1">
      <c r="C370">
        <v>1978</v>
      </c>
      <c r="D370" t="s">
        <v>128</v>
      </c>
      <c r="E370">
        <v>108.35599999999999</v>
      </c>
      <c r="F370">
        <f t="shared" si="4"/>
        <v>33250.506800000003</v>
      </c>
      <c r="G370">
        <v>249.4</v>
      </c>
    </row>
    <row r="371" spans="3:7" customFormat="1">
      <c r="C371">
        <v>1978</v>
      </c>
      <c r="D371" t="s">
        <v>128</v>
      </c>
      <c r="E371">
        <v>108.337</v>
      </c>
      <c r="F371">
        <f t="shared" si="4"/>
        <v>33173.180039999999</v>
      </c>
      <c r="G371">
        <v>248.82</v>
      </c>
    </row>
    <row r="372" spans="3:7" customFormat="1">
      <c r="C372">
        <v>1978</v>
      </c>
      <c r="D372" t="s">
        <v>128</v>
      </c>
      <c r="E372">
        <v>108.00700000000001</v>
      </c>
      <c r="F372">
        <f t="shared" si="4"/>
        <v>31954.616960000003</v>
      </c>
      <c r="G372">
        <v>239.68</v>
      </c>
    </row>
    <row r="373" spans="3:7" customFormat="1">
      <c r="C373">
        <v>1978</v>
      </c>
      <c r="D373" t="s">
        <v>128</v>
      </c>
      <c r="E373">
        <v>107.661</v>
      </c>
      <c r="F373">
        <f t="shared" si="4"/>
        <v>30712.055920000003</v>
      </c>
      <c r="G373">
        <v>230.36</v>
      </c>
    </row>
    <row r="374" spans="3:7" customFormat="1">
      <c r="C374">
        <v>1978</v>
      </c>
      <c r="D374" t="s">
        <v>128</v>
      </c>
      <c r="E374">
        <v>107.339</v>
      </c>
      <c r="F374">
        <f t="shared" si="4"/>
        <v>29597.484</v>
      </c>
      <c r="G374">
        <v>222</v>
      </c>
    </row>
    <row r="375" spans="3:7" customFormat="1">
      <c r="C375">
        <v>1978</v>
      </c>
      <c r="D375" t="s">
        <v>128</v>
      </c>
      <c r="E375">
        <v>107.006</v>
      </c>
      <c r="F375">
        <f t="shared" si="4"/>
        <v>28477.5792</v>
      </c>
      <c r="G375">
        <v>213.6</v>
      </c>
    </row>
    <row r="376" spans="3:7" customFormat="1">
      <c r="C376">
        <v>1978</v>
      </c>
      <c r="D376" t="s">
        <v>128</v>
      </c>
      <c r="E376">
        <v>106.661</v>
      </c>
      <c r="F376">
        <f t="shared" si="4"/>
        <v>27356.341179999999</v>
      </c>
      <c r="G376">
        <v>205.19</v>
      </c>
    </row>
    <row r="377" spans="3:7" customFormat="1">
      <c r="C377">
        <v>1978</v>
      </c>
      <c r="D377" t="s">
        <v>128</v>
      </c>
      <c r="E377">
        <v>106.325</v>
      </c>
      <c r="F377">
        <f t="shared" si="4"/>
        <v>26295.09806</v>
      </c>
      <c r="G377">
        <v>197.23</v>
      </c>
    </row>
    <row r="378" spans="3:7" customFormat="1">
      <c r="C378">
        <v>1978</v>
      </c>
      <c r="D378" t="s">
        <v>128</v>
      </c>
      <c r="E378">
        <v>105.99299999999999</v>
      </c>
      <c r="F378">
        <f t="shared" si="4"/>
        <v>25281.850859999999</v>
      </c>
      <c r="G378">
        <v>189.63</v>
      </c>
    </row>
    <row r="379" spans="3:7" customFormat="1">
      <c r="C379">
        <v>1978</v>
      </c>
      <c r="D379" t="s">
        <v>128</v>
      </c>
      <c r="E379">
        <v>105.65900000000001</v>
      </c>
      <c r="F379">
        <f t="shared" si="4"/>
        <v>24299.26772</v>
      </c>
      <c r="G379">
        <v>182.26</v>
      </c>
    </row>
    <row r="380" spans="3:7" customFormat="1">
      <c r="C380">
        <v>1978</v>
      </c>
      <c r="D380" t="s">
        <v>128</v>
      </c>
      <c r="E380">
        <v>105.328</v>
      </c>
      <c r="F380">
        <f t="shared" si="4"/>
        <v>23355.347960000003</v>
      </c>
      <c r="G380">
        <v>175.18</v>
      </c>
    </row>
    <row r="381" spans="3:7" customFormat="1">
      <c r="C381">
        <v>1978</v>
      </c>
      <c r="D381" t="s">
        <v>128</v>
      </c>
      <c r="E381">
        <v>104.999</v>
      </c>
      <c r="F381">
        <f t="shared" si="4"/>
        <v>22446.091920000003</v>
      </c>
      <c r="G381">
        <v>168.36</v>
      </c>
    </row>
    <row r="382" spans="3:7" customFormat="1">
      <c r="C382">
        <v>1978</v>
      </c>
      <c r="D382" t="s">
        <v>128</v>
      </c>
      <c r="E382">
        <v>104.679</v>
      </c>
      <c r="F382">
        <f t="shared" si="4"/>
        <v>21594.164339999999</v>
      </c>
      <c r="G382">
        <v>161.97</v>
      </c>
    </row>
    <row r="383" spans="3:7" customFormat="1">
      <c r="C383">
        <v>1978</v>
      </c>
      <c r="D383" t="s">
        <v>128</v>
      </c>
      <c r="E383">
        <v>104.38</v>
      </c>
      <c r="F383">
        <f t="shared" si="4"/>
        <v>20820.89674</v>
      </c>
      <c r="G383">
        <v>156.16999999999999</v>
      </c>
    </row>
    <row r="384" spans="3:7" customFormat="1">
      <c r="C384">
        <v>1978</v>
      </c>
      <c r="D384" t="s">
        <v>128</v>
      </c>
      <c r="E384">
        <v>103.71899999999999</v>
      </c>
      <c r="F384">
        <f t="shared" si="4"/>
        <v>19193.03512</v>
      </c>
      <c r="G384">
        <v>143.96</v>
      </c>
    </row>
    <row r="385" spans="2:7" customFormat="1" ht="30">
      <c r="B385" s="49" t="s">
        <v>130</v>
      </c>
      <c r="C385">
        <v>1981</v>
      </c>
      <c r="D385" t="s">
        <v>131</v>
      </c>
      <c r="E385">
        <v>115.76</v>
      </c>
      <c r="F385">
        <f t="shared" si="4"/>
        <v>72999.12788</v>
      </c>
      <c r="G385">
        <v>547.54</v>
      </c>
    </row>
    <row r="386" spans="2:7" customFormat="1">
      <c r="B386" s="50" t="s">
        <v>132</v>
      </c>
      <c r="C386">
        <v>1968</v>
      </c>
      <c r="D386" t="s">
        <v>133</v>
      </c>
      <c r="E386">
        <v>91.04</v>
      </c>
      <c r="F386">
        <f t="shared" si="4"/>
        <v>3214.3934199999999</v>
      </c>
      <c r="G386">
        <v>24.11</v>
      </c>
    </row>
    <row r="387" spans="2:7" customFormat="1">
      <c r="B387" t="s">
        <v>134</v>
      </c>
      <c r="C387">
        <v>1968</v>
      </c>
      <c r="D387" t="s">
        <v>133</v>
      </c>
      <c r="E387">
        <v>89.6</v>
      </c>
      <c r="F387">
        <f t="shared" si="4"/>
        <v>2535.7844399999999</v>
      </c>
      <c r="G387">
        <v>19.02</v>
      </c>
    </row>
    <row r="388" spans="2:7" customFormat="1">
      <c r="C388">
        <v>1968</v>
      </c>
      <c r="D388" t="s">
        <v>133</v>
      </c>
      <c r="E388">
        <v>88.03</v>
      </c>
      <c r="F388">
        <f t="shared" si="4"/>
        <v>1938.50188</v>
      </c>
      <c r="G388">
        <v>14.54</v>
      </c>
    </row>
    <row r="389" spans="2:7" customFormat="1">
      <c r="C389">
        <v>1968</v>
      </c>
      <c r="D389" t="s">
        <v>133</v>
      </c>
      <c r="E389">
        <v>85.88</v>
      </c>
      <c r="F389">
        <f t="shared" si="4"/>
        <v>1318.5545800000002</v>
      </c>
      <c r="G389">
        <v>9.89</v>
      </c>
    </row>
    <row r="390" spans="2:7" customFormat="1">
      <c r="C390">
        <v>1968</v>
      </c>
      <c r="D390" t="s">
        <v>133</v>
      </c>
      <c r="E390">
        <v>84.03</v>
      </c>
      <c r="F390">
        <f t="shared" si="4"/>
        <v>933.25400000000002</v>
      </c>
      <c r="G390">
        <v>7</v>
      </c>
    </row>
    <row r="391" spans="2:7" customFormat="1">
      <c r="C391">
        <v>1968</v>
      </c>
      <c r="D391" t="s">
        <v>133</v>
      </c>
      <c r="E391">
        <v>85.93</v>
      </c>
      <c r="F391">
        <f t="shared" si="4"/>
        <v>1326.5538999999999</v>
      </c>
      <c r="G391">
        <v>9.9499999999999993</v>
      </c>
    </row>
    <row r="392" spans="2:7" customFormat="1">
      <c r="C392">
        <v>1968</v>
      </c>
      <c r="D392" t="s">
        <v>133</v>
      </c>
      <c r="E392">
        <v>84.6</v>
      </c>
      <c r="F392">
        <f t="shared" si="4"/>
        <v>1038.5783799999999</v>
      </c>
      <c r="G392">
        <v>7.79</v>
      </c>
    </row>
    <row r="393" spans="2:7" customFormat="1">
      <c r="C393">
        <v>1968</v>
      </c>
      <c r="D393" t="s">
        <v>133</v>
      </c>
      <c r="E393">
        <v>77.08</v>
      </c>
      <c r="F393">
        <f t="shared" si="4"/>
        <v>216.64825000000002</v>
      </c>
      <c r="G393">
        <v>1.625</v>
      </c>
    </row>
    <row r="394" spans="2:7" customFormat="1">
      <c r="C394">
        <v>1968</v>
      </c>
      <c r="D394" t="s">
        <v>133</v>
      </c>
      <c r="E394">
        <v>76.709999999999994</v>
      </c>
      <c r="F394">
        <f t="shared" si="4"/>
        <v>199.18306799999999</v>
      </c>
      <c r="G394">
        <v>1.494</v>
      </c>
    </row>
    <row r="395" spans="2:7" customFormat="1">
      <c r="C395">
        <v>1968</v>
      </c>
      <c r="D395" t="s">
        <v>133</v>
      </c>
      <c r="E395">
        <v>75.930000000000007</v>
      </c>
      <c r="F395">
        <f t="shared" si="4"/>
        <v>165.31927999999999</v>
      </c>
      <c r="G395">
        <v>1.24</v>
      </c>
    </row>
    <row r="396" spans="2:7" customFormat="1">
      <c r="C396">
        <v>1968</v>
      </c>
      <c r="D396" t="s">
        <v>133</v>
      </c>
      <c r="E396">
        <v>74.61</v>
      </c>
      <c r="F396">
        <f t="shared" si="4"/>
        <v>120.65641000000001</v>
      </c>
      <c r="G396">
        <v>0.90500000000000003</v>
      </c>
    </row>
    <row r="397" spans="2:7" customFormat="1">
      <c r="C397">
        <v>1968</v>
      </c>
      <c r="D397" t="s">
        <v>133</v>
      </c>
      <c r="E397">
        <v>74.290000000000006</v>
      </c>
      <c r="F397">
        <f t="shared" si="4"/>
        <v>111.857158</v>
      </c>
      <c r="G397">
        <v>0.83899999999999997</v>
      </c>
    </row>
    <row r="398" spans="2:7" customFormat="1">
      <c r="C398">
        <v>1968</v>
      </c>
      <c r="D398" t="s">
        <v>133</v>
      </c>
      <c r="E398">
        <v>72.760000000000005</v>
      </c>
      <c r="F398">
        <f t="shared" si="4"/>
        <v>76.260183999999995</v>
      </c>
      <c r="G398">
        <v>0.57199999999999995</v>
      </c>
    </row>
    <row r="399" spans="2:7" customFormat="1">
      <c r="C399">
        <v>1968</v>
      </c>
      <c r="D399" t="s">
        <v>133</v>
      </c>
      <c r="E399">
        <v>72.209999999999994</v>
      </c>
      <c r="F399">
        <f t="shared" si="4"/>
        <v>65.994389999999996</v>
      </c>
      <c r="G399">
        <v>0.495</v>
      </c>
    </row>
    <row r="400" spans="2:7" customFormat="1">
      <c r="C400">
        <v>1968</v>
      </c>
      <c r="D400" t="s">
        <v>133</v>
      </c>
      <c r="E400">
        <v>79.180000000000007</v>
      </c>
      <c r="F400">
        <f t="shared" si="4"/>
        <v>343.83743800000002</v>
      </c>
      <c r="G400">
        <v>2.5790000000000002</v>
      </c>
    </row>
    <row r="401" spans="1:11" customFormat="1">
      <c r="C401">
        <v>1968</v>
      </c>
      <c r="D401" t="s">
        <v>133</v>
      </c>
      <c r="E401">
        <v>78.3</v>
      </c>
      <c r="F401">
        <f t="shared" si="4"/>
        <v>282.90928400000001</v>
      </c>
      <c r="G401">
        <v>2.1219999999999999</v>
      </c>
    </row>
    <row r="402" spans="1:11" customFormat="1">
      <c r="C402">
        <v>1968</v>
      </c>
      <c r="D402" t="s">
        <v>133</v>
      </c>
      <c r="E402">
        <v>77.97</v>
      </c>
      <c r="F402">
        <f t="shared" si="4"/>
        <v>263.57759400000003</v>
      </c>
      <c r="G402">
        <v>1.9770000000000001</v>
      </c>
    </row>
    <row r="403" spans="1:11" customFormat="1">
      <c r="C403">
        <v>1968</v>
      </c>
      <c r="D403" t="s">
        <v>133</v>
      </c>
      <c r="E403">
        <v>76.430000000000007</v>
      </c>
      <c r="F403">
        <f t="shared" si="4"/>
        <v>186.38415599999999</v>
      </c>
      <c r="G403">
        <v>1.3979999999999999</v>
      </c>
    </row>
    <row r="404" spans="1:11" customFormat="1">
      <c r="A404" s="18" t="s">
        <v>135</v>
      </c>
      <c r="B404" s="18" t="s">
        <v>136</v>
      </c>
      <c r="C404" s="18"/>
      <c r="D404" s="18"/>
    </row>
    <row r="405" spans="1:11" customFormat="1" ht="16.5">
      <c r="A405" t="s">
        <v>137</v>
      </c>
      <c r="B405" s="31" t="s">
        <v>138</v>
      </c>
      <c r="C405" s="18"/>
      <c r="D405" s="18"/>
      <c r="F405" s="18"/>
      <c r="I405" t="s">
        <v>139</v>
      </c>
      <c r="J405" t="s">
        <v>140</v>
      </c>
      <c r="K405" t="s">
        <v>141</v>
      </c>
    </row>
    <row r="406" spans="1:11" customFormat="1">
      <c r="B406" s="22" t="s">
        <v>142</v>
      </c>
      <c r="C406">
        <v>1956</v>
      </c>
      <c r="D406" t="s">
        <v>143</v>
      </c>
      <c r="E406">
        <v>87.2</v>
      </c>
      <c r="F406" s="18">
        <f t="shared" ref="F406:F437" si="5">133.322*I406</f>
        <v>1670.3705683085134</v>
      </c>
      <c r="I406">
        <f t="shared" ref="I406:I435" si="6">10^($J$406-$K$406/E406)</f>
        <v>12.528844214072047</v>
      </c>
      <c r="J406">
        <v>7.7446999999999999</v>
      </c>
      <c r="K406">
        <v>579.6</v>
      </c>
    </row>
    <row r="407" spans="1:11" customFormat="1">
      <c r="B407" s="51" t="s">
        <v>144</v>
      </c>
      <c r="C407">
        <v>1956</v>
      </c>
      <c r="D407" t="s">
        <v>143</v>
      </c>
      <c r="E407">
        <v>88</v>
      </c>
      <c r="F407" s="18">
        <f t="shared" si="5"/>
        <v>1919.7213003331647</v>
      </c>
      <c r="I407">
        <f t="shared" si="6"/>
        <v>14.399133678861437</v>
      </c>
    </row>
    <row r="408" spans="1:11" customFormat="1">
      <c r="C408">
        <v>1956</v>
      </c>
      <c r="D408" t="s">
        <v>143</v>
      </c>
      <c r="E408">
        <v>89</v>
      </c>
      <c r="F408" s="18">
        <f t="shared" si="5"/>
        <v>2276.3669388722597</v>
      </c>
      <c r="I408">
        <f t="shared" si="6"/>
        <v>17.074203348826597</v>
      </c>
    </row>
    <row r="409" spans="1:11" customFormat="1">
      <c r="C409">
        <v>1956</v>
      </c>
      <c r="D409" t="s">
        <v>143</v>
      </c>
      <c r="E409">
        <v>90</v>
      </c>
      <c r="F409" s="18">
        <f t="shared" si="5"/>
        <v>2689.0682191486821</v>
      </c>
      <c r="I409">
        <f t="shared" si="6"/>
        <v>20.169726070331095</v>
      </c>
    </row>
    <row r="410" spans="1:11" customFormat="1">
      <c r="C410">
        <v>1956</v>
      </c>
      <c r="D410" t="s">
        <v>143</v>
      </c>
      <c r="E410">
        <v>91</v>
      </c>
      <c r="F410" s="18">
        <f t="shared" si="5"/>
        <v>3164.9805887667171</v>
      </c>
      <c r="I410">
        <f t="shared" si="6"/>
        <v>23.739372262392681</v>
      </c>
    </row>
    <row r="411" spans="1:11" customFormat="1">
      <c r="C411">
        <v>1956</v>
      </c>
      <c r="D411" t="s">
        <v>143</v>
      </c>
      <c r="E411">
        <v>92</v>
      </c>
      <c r="F411" s="18">
        <f t="shared" si="5"/>
        <v>3711.9474561565476</v>
      </c>
      <c r="I411">
        <f t="shared" si="6"/>
        <v>27.841972488835658</v>
      </c>
    </row>
    <row r="412" spans="1:11" customFormat="1">
      <c r="C412">
        <v>1956</v>
      </c>
      <c r="D412" t="s">
        <v>143</v>
      </c>
      <c r="E412">
        <v>93</v>
      </c>
      <c r="F412" s="18">
        <f t="shared" si="5"/>
        <v>4338.5414947310992</v>
      </c>
      <c r="I412">
        <f t="shared" si="6"/>
        <v>32.541827265800833</v>
      </c>
    </row>
    <row r="413" spans="1:11" customFormat="1">
      <c r="C413">
        <v>1956</v>
      </c>
      <c r="D413" t="s">
        <v>143</v>
      </c>
      <c r="E413">
        <v>94</v>
      </c>
      <c r="F413" s="18">
        <f t="shared" si="5"/>
        <v>5054.1063147025288</v>
      </c>
      <c r="I413">
        <f t="shared" si="6"/>
        <v>37.909019626937258</v>
      </c>
    </row>
    <row r="414" spans="1:11" customFormat="1">
      <c r="C414">
        <v>1956</v>
      </c>
      <c r="D414" t="s">
        <v>143</v>
      </c>
      <c r="E414">
        <v>95</v>
      </c>
      <c r="F414" s="18">
        <f t="shared" si="5"/>
        <v>5868.7983618437547</v>
      </c>
      <c r="I414">
        <f t="shared" si="6"/>
        <v>44.019729390826377</v>
      </c>
    </row>
    <row r="415" spans="1:11" customFormat="1">
      <c r="C415">
        <v>1956</v>
      </c>
      <c r="D415" t="s">
        <v>143</v>
      </c>
      <c r="E415">
        <v>96</v>
      </c>
      <c r="F415" s="18">
        <f t="shared" si="5"/>
        <v>6793.6289005634935</v>
      </c>
      <c r="I415">
        <f t="shared" si="6"/>
        <v>50.956548060811372</v>
      </c>
    </row>
    <row r="416" spans="1:11" customFormat="1">
      <c r="C416">
        <v>1956</v>
      </c>
      <c r="D416" t="s">
        <v>143</v>
      </c>
      <c r="E416">
        <v>97</v>
      </c>
      <c r="F416" s="18">
        <f t="shared" si="5"/>
        <v>7840.5059377023472</v>
      </c>
      <c r="I416">
        <f t="shared" si="6"/>
        <v>58.808793280196419</v>
      </c>
    </row>
    <row r="417" spans="3:9" customFormat="1">
      <c r="C417">
        <v>1956</v>
      </c>
      <c r="D417" t="s">
        <v>143</v>
      </c>
      <c r="E417">
        <v>98</v>
      </c>
      <c r="F417" s="18">
        <f t="shared" si="5"/>
        <v>9022.2759434240761</v>
      </c>
      <c r="I417">
        <f t="shared" si="6"/>
        <v>67.672821765530642</v>
      </c>
    </row>
    <row r="418" spans="3:9" customFormat="1">
      <c r="C418">
        <v>1956</v>
      </c>
      <c r="D418" t="s">
        <v>143</v>
      </c>
      <c r="E418">
        <v>99</v>
      </c>
      <c r="F418" s="18">
        <f t="shared" si="5"/>
        <v>10352.765226434791</v>
      </c>
      <c r="I418">
        <f t="shared" si="6"/>
        <v>77.65233964713093</v>
      </c>
    </row>
    <row r="419" spans="3:9" customFormat="1">
      <c r="C419">
        <v>1956</v>
      </c>
      <c r="D419" t="s">
        <v>143</v>
      </c>
      <c r="E419">
        <v>100</v>
      </c>
      <c r="F419" s="18">
        <f t="shared" si="5"/>
        <v>11846.820822468588</v>
      </c>
      <c r="I419">
        <f t="shared" si="6"/>
        <v>88.858709158792905</v>
      </c>
    </row>
    <row r="420" spans="3:9" customFormat="1">
      <c r="C420">
        <v>1956</v>
      </c>
      <c r="D420" t="s">
        <v>143</v>
      </c>
      <c r="E420">
        <v>101</v>
      </c>
      <c r="F420" s="18">
        <f t="shared" si="5"/>
        <v>13520.350757485579</v>
      </c>
      <c r="I420">
        <f t="shared" si="6"/>
        <v>101.41125063744603</v>
      </c>
    </row>
    <row r="421" spans="3:9" customFormat="1">
      <c r="C421">
        <v>1956</v>
      </c>
      <c r="D421" t="s">
        <v>143</v>
      </c>
      <c r="E421">
        <v>102</v>
      </c>
      <c r="F421" s="18">
        <f t="shared" si="5"/>
        <v>15390.363550281507</v>
      </c>
      <c r="I421">
        <f t="shared" si="6"/>
        <v>115.43753881791082</v>
      </c>
    </row>
    <row r="422" spans="3:9" customFormat="1">
      <c r="C422">
        <v>1956</v>
      </c>
      <c r="D422" t="s">
        <v>143</v>
      </c>
      <c r="E422">
        <v>103</v>
      </c>
      <c r="F422" s="18">
        <f t="shared" si="5"/>
        <v>17475.006823153057</v>
      </c>
      <c r="I422">
        <f t="shared" si="6"/>
        <v>131.07369243750512</v>
      </c>
    </row>
    <row r="423" spans="3:9" customFormat="1">
      <c r="C423">
        <v>1956</v>
      </c>
      <c r="D423" t="s">
        <v>143</v>
      </c>
      <c r="E423">
        <v>104</v>
      </c>
      <c r="F423" s="18">
        <f t="shared" si="5"/>
        <v>19793.604893840304</v>
      </c>
      <c r="I423">
        <f t="shared" si="6"/>
        <v>148.46465619957925</v>
      </c>
    </row>
    <row r="424" spans="3:9" customFormat="1">
      <c r="C424">
        <v>1956</v>
      </c>
      <c r="D424" t="s">
        <v>143</v>
      </c>
      <c r="E424">
        <v>105</v>
      </c>
      <c r="F424" s="18">
        <f t="shared" si="5"/>
        <v>22366.695227114509</v>
      </c>
      <c r="I424">
        <f t="shared" si="6"/>
        <v>167.76447418366442</v>
      </c>
    </row>
    <row r="425" spans="3:9" customFormat="1">
      <c r="C425">
        <v>1956</v>
      </c>
      <c r="D425" t="s">
        <v>143</v>
      </c>
      <c r="E425">
        <v>106</v>
      </c>
      <c r="F425" s="18">
        <f t="shared" si="5"/>
        <v>25216.063630036962</v>
      </c>
      <c r="I425">
        <f t="shared" si="6"/>
        <v>189.13655383235297</v>
      </c>
    </row>
    <row r="426" spans="3:9" customFormat="1">
      <c r="C426">
        <v>1956</v>
      </c>
      <c r="D426" t="s">
        <v>143</v>
      </c>
      <c r="E426">
        <v>107</v>
      </c>
      <c r="F426" s="18">
        <f t="shared" si="5"/>
        <v>28364.778081019052</v>
      </c>
      <c r="I426">
        <f t="shared" si="6"/>
        <v>212.75391969081662</v>
      </c>
    </row>
    <row r="427" spans="3:9" customFormat="1">
      <c r="C427">
        <v>1956</v>
      </c>
      <c r="D427" t="s">
        <v>143</v>
      </c>
      <c r="E427">
        <v>108</v>
      </c>
      <c r="F427" s="18">
        <f t="shared" si="5"/>
        <v>31837.221089303686</v>
      </c>
      <c r="I427">
        <f t="shared" si="6"/>
        <v>238.79945612354814</v>
      </c>
    </row>
    <row r="428" spans="3:9" customFormat="1">
      <c r="C428">
        <v>1956</v>
      </c>
      <c r="D428" t="s">
        <v>143</v>
      </c>
      <c r="E428">
        <v>109</v>
      </c>
      <c r="F428" s="18">
        <f t="shared" si="5"/>
        <v>35659.120488301684</v>
      </c>
      <c r="I428">
        <f t="shared" si="6"/>
        <v>267.46613828401678</v>
      </c>
    </row>
    <row r="429" spans="3:9" customFormat="1">
      <c r="C429">
        <v>1956</v>
      </c>
      <c r="D429" t="s">
        <v>143</v>
      </c>
      <c r="E429">
        <v>110</v>
      </c>
      <c r="F429" s="18">
        <f t="shared" si="5"/>
        <v>39857.578573298008</v>
      </c>
      <c r="I429">
        <f t="shared" si="6"/>
        <v>298.95725066604166</v>
      </c>
    </row>
    <row r="430" spans="3:9" customFormat="1">
      <c r="C430">
        <v>1956</v>
      </c>
      <c r="D430" t="s">
        <v>143</v>
      </c>
      <c r="E430">
        <v>111</v>
      </c>
      <c r="F430" s="18">
        <f t="shared" si="5"/>
        <v>44461.09950133122</v>
      </c>
      <c r="I430">
        <f t="shared" si="6"/>
        <v>333.48659262035687</v>
      </c>
    </row>
    <row r="431" spans="3:9" customFormat="1">
      <c r="C431">
        <v>1956</v>
      </c>
      <c r="D431" t="s">
        <v>143</v>
      </c>
      <c r="E431">
        <v>112</v>
      </c>
      <c r="F431" s="18">
        <f t="shared" si="5"/>
        <v>49499.614878488886</v>
      </c>
      <c r="I431">
        <f t="shared" si="6"/>
        <v>371.27867027564008</v>
      </c>
    </row>
    <row r="432" spans="3:9" customFormat="1">
      <c r="C432">
        <v>1956</v>
      </c>
      <c r="D432" t="s">
        <v>143</v>
      </c>
      <c r="E432">
        <v>113</v>
      </c>
      <c r="F432" s="18">
        <f t="shared" si="5"/>
        <v>55004.507467405958</v>
      </c>
      <c r="I432">
        <f t="shared" si="6"/>
        <v>412.56887435986528</v>
      </c>
    </row>
    <row r="433" spans="2:10" customFormat="1">
      <c r="C433">
        <v>1956</v>
      </c>
      <c r="D433" t="s">
        <v>143</v>
      </c>
      <c r="E433">
        <v>114</v>
      </c>
      <c r="F433" s="18">
        <f t="shared" si="5"/>
        <v>61008.632955344881</v>
      </c>
      <c r="I433">
        <f t="shared" si="6"/>
        <v>457.60364347478196</v>
      </c>
    </row>
    <row r="434" spans="2:10" customFormat="1">
      <c r="C434">
        <v>1956</v>
      </c>
      <c r="D434" t="s">
        <v>143</v>
      </c>
      <c r="E434">
        <v>115</v>
      </c>
      <c r="F434" s="18">
        <f t="shared" si="5"/>
        <v>67546.339730832144</v>
      </c>
      <c r="I434">
        <f t="shared" si="6"/>
        <v>506.64061243329786</v>
      </c>
    </row>
    <row r="435" spans="2:10" customFormat="1">
      <c r="C435">
        <v>1956</v>
      </c>
      <c r="D435" t="s">
        <v>143</v>
      </c>
      <c r="E435">
        <v>115.76</v>
      </c>
      <c r="F435" s="18">
        <f t="shared" si="5"/>
        <v>72893.863631172862</v>
      </c>
      <c r="I435">
        <f t="shared" si="6"/>
        <v>546.75045102213335</v>
      </c>
    </row>
    <row r="436" spans="2:10" customFormat="1">
      <c r="B436" s="22" t="s">
        <v>145</v>
      </c>
      <c r="C436">
        <v>1951</v>
      </c>
      <c r="D436" t="s">
        <v>146</v>
      </c>
      <c r="E436">
        <v>77.3</v>
      </c>
      <c r="F436" s="18">
        <f t="shared" si="5"/>
        <v>232.64689000000001</v>
      </c>
      <c r="I436">
        <v>1.7450000000000001</v>
      </c>
    </row>
    <row r="437" spans="2:10" customFormat="1">
      <c r="C437">
        <v>1959</v>
      </c>
      <c r="D437" t="s">
        <v>147</v>
      </c>
      <c r="E437" s="18">
        <v>115.8</v>
      </c>
      <c r="F437" s="18">
        <f t="shared" si="5"/>
        <v>72660.490000000005</v>
      </c>
      <c r="H437" t="s">
        <v>148</v>
      </c>
      <c r="I437">
        <v>545</v>
      </c>
    </row>
    <row r="438" spans="2:10" customFormat="1">
      <c r="C438" s="18">
        <v>1967</v>
      </c>
      <c r="D438" t="s">
        <v>149</v>
      </c>
      <c r="E438" s="18">
        <v>39.601999999999997</v>
      </c>
      <c r="F438" s="18">
        <f>G438*133.322</f>
        <v>3.694459277599997E-6</v>
      </c>
      <c r="G438">
        <f>10^(LOG10(H438)-10)</f>
        <v>2.7710799999999978E-8</v>
      </c>
      <c r="H438">
        <v>277.108</v>
      </c>
    </row>
    <row r="439" spans="2:10" customFormat="1">
      <c r="C439" s="18">
        <v>1967</v>
      </c>
      <c r="D439" t="s">
        <v>149</v>
      </c>
      <c r="E439" s="18">
        <v>39.601999999999997</v>
      </c>
      <c r="F439" s="18">
        <f t="shared" ref="F439:F446" si="7">G439*133.322</f>
        <v>2.7333543118000014E-6</v>
      </c>
      <c r="G439">
        <f t="shared" ref="G439:G446" si="8">10^(LOG10(H439)-10)</f>
        <v>2.0501900000000008E-8</v>
      </c>
      <c r="H439">
        <v>205.01900000000001</v>
      </c>
    </row>
    <row r="440" spans="2:10" customFormat="1">
      <c r="C440" s="18">
        <v>1967</v>
      </c>
      <c r="D440" t="s">
        <v>149</v>
      </c>
      <c r="E440" s="18">
        <v>36.667000000000002</v>
      </c>
      <c r="F440" s="18">
        <f t="shared" si="7"/>
        <v>9.3633373819999742E-7</v>
      </c>
      <c r="G440">
        <f t="shared" si="8"/>
        <v>7.0230999999999808E-9</v>
      </c>
      <c r="H440">
        <v>70.230999999999995</v>
      </c>
    </row>
    <row r="441" spans="2:10" customFormat="1">
      <c r="C441" s="18">
        <v>1967</v>
      </c>
      <c r="D441" t="s">
        <v>149</v>
      </c>
      <c r="E441" s="18">
        <v>36.372</v>
      </c>
      <c r="F441" s="18">
        <f t="shared" si="7"/>
        <v>7.5742894639999745E-7</v>
      </c>
      <c r="G441">
        <f t="shared" si="8"/>
        <v>5.6811999999999808E-9</v>
      </c>
      <c r="H441">
        <v>56.811999999999998</v>
      </c>
    </row>
    <row r="442" spans="2:10" customFormat="1">
      <c r="C442" s="18">
        <v>1967</v>
      </c>
      <c r="D442" t="s">
        <v>149</v>
      </c>
      <c r="E442" s="18">
        <v>36.284999999999997</v>
      </c>
      <c r="F442" s="18">
        <f t="shared" si="7"/>
        <v>5.5403290320000019E-7</v>
      </c>
      <c r="G442">
        <f t="shared" si="8"/>
        <v>4.1556000000000017E-9</v>
      </c>
      <c r="H442">
        <v>41.555999999999997</v>
      </c>
    </row>
    <row r="443" spans="2:10" customFormat="1">
      <c r="C443" s="18">
        <v>1967</v>
      </c>
      <c r="D443" t="s">
        <v>149</v>
      </c>
      <c r="E443" s="18">
        <v>36.284999999999997</v>
      </c>
      <c r="F443" s="18">
        <f t="shared" si="7"/>
        <v>4.9014500079999864E-7</v>
      </c>
      <c r="G443">
        <f t="shared" si="8"/>
        <v>3.6763999999999899E-9</v>
      </c>
      <c r="H443">
        <v>36.764000000000003</v>
      </c>
    </row>
    <row r="444" spans="2:10" customFormat="1">
      <c r="C444" s="18">
        <v>1967</v>
      </c>
      <c r="D444" t="s">
        <v>149</v>
      </c>
      <c r="E444" s="18">
        <v>35.902000000000001</v>
      </c>
      <c r="F444" s="18">
        <f t="shared" si="7"/>
        <v>4.8470546319999751E-7</v>
      </c>
      <c r="G444">
        <f t="shared" si="8"/>
        <v>3.6355999999999811E-9</v>
      </c>
      <c r="H444">
        <v>36.356000000000002</v>
      </c>
    </row>
    <row r="445" spans="2:10" customFormat="1">
      <c r="C445" s="18">
        <v>1967</v>
      </c>
      <c r="D445" t="s">
        <v>149</v>
      </c>
      <c r="E445" s="18">
        <v>35.051000000000002</v>
      </c>
      <c r="F445" s="18">
        <f t="shared" si="7"/>
        <v>1.5878650199999955E-7</v>
      </c>
      <c r="G445">
        <f t="shared" si="8"/>
        <v>1.1909999999999966E-9</v>
      </c>
      <c r="H445">
        <v>11.91</v>
      </c>
    </row>
    <row r="446" spans="2:10" customFormat="1">
      <c r="C446" s="18">
        <v>1967</v>
      </c>
      <c r="D446" t="s">
        <v>149</v>
      </c>
      <c r="E446" s="18">
        <v>34.198999999999998</v>
      </c>
      <c r="F446" s="18">
        <f t="shared" si="7"/>
        <v>1.0744419979999967E-7</v>
      </c>
      <c r="G446">
        <f t="shared" si="8"/>
        <v>8.058999999999975E-10</v>
      </c>
      <c r="H446">
        <v>8.0589999999999993</v>
      </c>
      <c r="I446" s="18" t="s">
        <v>139</v>
      </c>
      <c r="J446" t="s">
        <v>150</v>
      </c>
    </row>
    <row r="447" spans="2:10" customFormat="1">
      <c r="C447" s="18">
        <v>1947</v>
      </c>
      <c r="D447" t="s">
        <v>151</v>
      </c>
      <c r="E447">
        <f>J447+273.15</f>
        <v>73.849999999999966</v>
      </c>
      <c r="F447" s="18">
        <f>I447*133.322</f>
        <v>133.322</v>
      </c>
      <c r="I447" s="18">
        <v>1</v>
      </c>
      <c r="J447">
        <v>-199.3</v>
      </c>
    </row>
    <row r="448" spans="2:10" customFormat="1">
      <c r="C448" s="30">
        <v>1947</v>
      </c>
      <c r="D448" s="29" t="s">
        <v>151</v>
      </c>
      <c r="E448">
        <f t="shared" ref="E448:E461" si="9">J448+273.15</f>
        <v>81.849999999999966</v>
      </c>
      <c r="F448" s="18">
        <f t="shared" ref="F448:F461" si="10">I448*133.322</f>
        <v>666.61</v>
      </c>
      <c r="I448">
        <v>5</v>
      </c>
      <c r="J448">
        <v>-191.3</v>
      </c>
    </row>
    <row r="449" spans="3:10" customFormat="1">
      <c r="C449" s="30">
        <v>1947</v>
      </c>
      <c r="D449" s="29" t="s">
        <v>151</v>
      </c>
      <c r="E449">
        <f t="shared" si="9"/>
        <v>85.949999999999989</v>
      </c>
      <c r="F449" s="18">
        <f t="shared" si="10"/>
        <v>1333.22</v>
      </c>
      <c r="I449">
        <v>10</v>
      </c>
      <c r="J449">
        <v>-187.2</v>
      </c>
    </row>
    <row r="450" spans="3:10" customFormat="1">
      <c r="C450" s="30">
        <v>1947</v>
      </c>
      <c r="D450" s="29" t="s">
        <v>151</v>
      </c>
      <c r="E450">
        <f t="shared" si="9"/>
        <v>90.249999999999972</v>
      </c>
      <c r="F450" s="18">
        <f t="shared" si="10"/>
        <v>2666.44</v>
      </c>
      <c r="I450">
        <v>20</v>
      </c>
      <c r="J450">
        <v>-182.9</v>
      </c>
    </row>
    <row r="451" spans="3:10" customFormat="1">
      <c r="C451" s="30">
        <v>1947</v>
      </c>
      <c r="D451" s="29" t="s">
        <v>151</v>
      </c>
      <c r="E451">
        <f t="shared" si="9"/>
        <v>94.749999999999972</v>
      </c>
      <c r="F451" s="18">
        <f t="shared" si="10"/>
        <v>5332.88</v>
      </c>
      <c r="I451">
        <v>40</v>
      </c>
      <c r="J451">
        <v>-178.4</v>
      </c>
    </row>
    <row r="452" spans="3:10" customFormat="1">
      <c r="C452" s="30">
        <v>1947</v>
      </c>
      <c r="D452" s="29" t="s">
        <v>151</v>
      </c>
      <c r="E452">
        <f t="shared" si="9"/>
        <v>97.449999999999989</v>
      </c>
      <c r="F452" s="18">
        <f t="shared" si="10"/>
        <v>7999.32</v>
      </c>
      <c r="I452">
        <v>60</v>
      </c>
      <c r="J452">
        <v>-175.7</v>
      </c>
    </row>
    <row r="453" spans="3:10" customFormat="1">
      <c r="C453" s="30">
        <v>1947</v>
      </c>
      <c r="D453" s="29" t="s">
        <v>151</v>
      </c>
      <c r="E453">
        <f t="shared" si="9"/>
        <v>101.34999999999997</v>
      </c>
      <c r="F453" s="18">
        <f t="shared" si="10"/>
        <v>13332.2</v>
      </c>
      <c r="I453">
        <v>100</v>
      </c>
      <c r="J453">
        <v>-171.8</v>
      </c>
    </row>
    <row r="454" spans="3:10" customFormat="1">
      <c r="C454" s="30">
        <v>1947</v>
      </c>
      <c r="D454" s="29" t="s">
        <v>151</v>
      </c>
      <c r="E454">
        <f t="shared" si="9"/>
        <v>107.24999999999997</v>
      </c>
      <c r="F454" s="18">
        <f t="shared" si="10"/>
        <v>26664.400000000001</v>
      </c>
      <c r="I454">
        <v>200</v>
      </c>
      <c r="J454">
        <v>-165.9</v>
      </c>
    </row>
    <row r="455" spans="3:10" customFormat="1">
      <c r="C455" s="30">
        <v>1947</v>
      </c>
      <c r="D455" s="29" t="s">
        <v>151</v>
      </c>
      <c r="E455">
        <f t="shared" si="9"/>
        <v>114.14999999999998</v>
      </c>
      <c r="F455" s="18">
        <f t="shared" si="10"/>
        <v>53328.800000000003</v>
      </c>
      <c r="I455">
        <v>400</v>
      </c>
      <c r="J455">
        <v>-159</v>
      </c>
    </row>
    <row r="456" spans="3:10" customFormat="1">
      <c r="C456" s="30">
        <v>1947</v>
      </c>
      <c r="D456" s="29" t="s">
        <v>151</v>
      </c>
      <c r="E456">
        <f t="shared" si="9"/>
        <v>121.14999999999998</v>
      </c>
      <c r="F456" s="18">
        <f t="shared" si="10"/>
        <v>101324.72</v>
      </c>
      <c r="I456">
        <v>760</v>
      </c>
      <c r="J456">
        <v>-152</v>
      </c>
    </row>
    <row r="457" spans="3:10" customFormat="1">
      <c r="C457" s="18">
        <v>1931</v>
      </c>
      <c r="D457" t="s">
        <v>152</v>
      </c>
      <c r="E457">
        <f t="shared" si="9"/>
        <v>114.84999999999997</v>
      </c>
      <c r="F457" s="18">
        <f t="shared" si="10"/>
        <v>69860.728000000003</v>
      </c>
      <c r="I457">
        <v>524</v>
      </c>
      <c r="J457">
        <v>-158.30000000000001</v>
      </c>
    </row>
    <row r="458" spans="3:10" customFormat="1">
      <c r="C458" s="18">
        <v>1931</v>
      </c>
      <c r="D458" t="s">
        <v>152</v>
      </c>
      <c r="E458">
        <f t="shared" si="9"/>
        <v>115.14999999999998</v>
      </c>
      <c r="F458" s="18">
        <f t="shared" si="10"/>
        <v>70660.66</v>
      </c>
      <c r="I458">
        <v>530</v>
      </c>
      <c r="J458">
        <v>-158</v>
      </c>
    </row>
    <row r="459" spans="3:10" customFormat="1">
      <c r="C459" s="18">
        <v>1931</v>
      </c>
      <c r="D459" t="s">
        <v>152</v>
      </c>
      <c r="E459">
        <f t="shared" si="9"/>
        <v>115.74999999999997</v>
      </c>
      <c r="F459" s="18">
        <f t="shared" si="10"/>
        <v>71860.558000000005</v>
      </c>
      <c r="I459">
        <v>539</v>
      </c>
      <c r="J459">
        <v>-157.4</v>
      </c>
    </row>
    <row r="460" spans="3:10" customFormat="1">
      <c r="C460" s="18">
        <v>1931</v>
      </c>
      <c r="D460" t="s">
        <v>152</v>
      </c>
      <c r="E460">
        <f t="shared" si="9"/>
        <v>114.14999999999998</v>
      </c>
      <c r="F460" s="18">
        <f t="shared" si="10"/>
        <v>63461.272000000004</v>
      </c>
      <c r="I460">
        <v>476</v>
      </c>
      <c r="J460">
        <v>-159</v>
      </c>
    </row>
    <row r="461" spans="3:10" customFormat="1">
      <c r="C461" s="18">
        <v>1931</v>
      </c>
      <c r="D461" t="s">
        <v>152</v>
      </c>
      <c r="E461">
        <f t="shared" si="9"/>
        <v>115.14999999999998</v>
      </c>
      <c r="F461" s="18">
        <f t="shared" si="10"/>
        <v>67060.966</v>
      </c>
      <c r="G461" t="s">
        <v>153</v>
      </c>
      <c r="I461">
        <v>503</v>
      </c>
      <c r="J461">
        <v>-158</v>
      </c>
    </row>
    <row r="462" spans="3:10" customFormat="1">
      <c r="C462" s="18">
        <v>2006</v>
      </c>
      <c r="D462" t="s">
        <v>154</v>
      </c>
      <c r="E462">
        <v>80</v>
      </c>
      <c r="F462" s="18">
        <f>G462*1000</f>
        <v>400</v>
      </c>
      <c r="G462">
        <v>0.4</v>
      </c>
    </row>
    <row r="463" spans="3:10" customFormat="1">
      <c r="C463" s="18">
        <v>2006</v>
      </c>
      <c r="D463" t="s">
        <v>154</v>
      </c>
      <c r="E463">
        <v>90</v>
      </c>
      <c r="F463" s="18">
        <f t="shared" ref="F463:F468" si="11">G463*1000</f>
        <v>2700</v>
      </c>
      <c r="G463">
        <v>2.7</v>
      </c>
    </row>
    <row r="464" spans="3:10" customFormat="1">
      <c r="C464" s="18">
        <v>2006</v>
      </c>
      <c r="D464" t="s">
        <v>154</v>
      </c>
      <c r="E464">
        <v>95</v>
      </c>
      <c r="F464" s="18">
        <f t="shared" si="11"/>
        <v>6000</v>
      </c>
      <c r="G464">
        <v>6</v>
      </c>
    </row>
    <row r="465" spans="3:7" customFormat="1">
      <c r="C465" s="18">
        <v>2006</v>
      </c>
      <c r="D465" t="s">
        <v>154</v>
      </c>
      <c r="E465">
        <v>100</v>
      </c>
      <c r="F465" s="18">
        <f t="shared" si="11"/>
        <v>12100</v>
      </c>
      <c r="G465">
        <v>12.1</v>
      </c>
    </row>
    <row r="466" spans="3:7" customFormat="1">
      <c r="C466" s="18">
        <v>2006</v>
      </c>
      <c r="D466" t="s">
        <v>154</v>
      </c>
      <c r="E466">
        <v>105</v>
      </c>
      <c r="F466" s="18">
        <f t="shared" si="11"/>
        <v>22800</v>
      </c>
      <c r="G466">
        <v>22.8</v>
      </c>
    </row>
    <row r="467" spans="3:7" customFormat="1">
      <c r="C467" s="18">
        <v>2006</v>
      </c>
      <c r="D467" t="s">
        <v>154</v>
      </c>
      <c r="E467">
        <v>110</v>
      </c>
      <c r="F467" s="18">
        <f t="shared" si="11"/>
        <v>40400</v>
      </c>
      <c r="G467">
        <v>40.4</v>
      </c>
    </row>
    <row r="468" spans="3:7" customFormat="1">
      <c r="C468" s="18">
        <v>2006</v>
      </c>
      <c r="D468" t="s">
        <v>154</v>
      </c>
      <c r="E468">
        <v>115.8</v>
      </c>
      <c r="F468" s="18">
        <f t="shared" si="11"/>
        <v>73100</v>
      </c>
      <c r="G468">
        <v>73.099999999999994</v>
      </c>
    </row>
    <row r="469" spans="3:7" customFormat="1"/>
    <row r="470" spans="3:7" customFormat="1"/>
    <row r="471" spans="3:7" customFormat="1"/>
    <row r="472" spans="3:7" customFormat="1"/>
    <row r="473" spans="3:7" customFormat="1"/>
    <row r="474" spans="3:7" customFormat="1"/>
    <row r="475" spans="3:7" customFormat="1"/>
    <row r="476" spans="3:7" customFormat="1"/>
    <row r="477" spans="3:7" customFormat="1"/>
    <row r="478" spans="3:7" customFormat="1"/>
    <row r="479" spans="3:7" customFormat="1"/>
    <row r="480" spans="3:7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</sheetData>
  <mergeCells count="12">
    <mergeCell ref="A1:I1"/>
    <mergeCell ref="J3:J5"/>
    <mergeCell ref="K3:K5"/>
    <mergeCell ref="M3:M4"/>
    <mergeCell ref="N3:N4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7F5DD24C-605E-4158-A1EE-B6E30BB556F0}"/>
    <hyperlink ref="B112" r:id="rId2" display="https://doi.org/10.1016/j.jct.2017.11.004" xr:uid="{FFCED951-4B18-4BDA-AE71-428111F2100E}"/>
    <hyperlink ref="B130" r:id="rId3" tooltip="Persistent link using digital object identifier" xr:uid="{127787B1-6EC7-4653-B223-07BD84D643D2}"/>
    <hyperlink ref="B150" r:id="rId4" tooltip="DOI URL" xr:uid="{48C821D6-A960-4FFB-B173-1098C2B87739}"/>
    <hyperlink ref="B159" r:id="rId5" tooltip="Document DOI URL" xr:uid="{E6D39E7E-A39F-499F-8237-A7D3D9FE1DCD}"/>
    <hyperlink ref="B179" r:id="rId6" xr:uid="{30C36511-47FE-4EAE-AE7F-6ACDBCD5E67D}"/>
    <hyperlink ref="B386" r:id="rId7" xr:uid="{D36FD758-54DE-4C17-8932-BE5CA0249381}"/>
    <hyperlink ref="B406" r:id="rId8" tooltip="DOI URL" xr:uid="{28D2B15E-0727-43A7-881E-5683632C3AB8}"/>
    <hyperlink ref="B436" r:id="rId9" xr:uid="{05FEBD3C-F498-4C66-9F2F-7C0AE06AD86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P90"/>
  <sheetViews>
    <sheetView topLeftCell="D1" zoomScale="85" zoomScaleNormal="85" workbookViewId="0">
      <pane ySplit="5" topLeftCell="A72" activePane="bottomLeft" state="frozenSplit"/>
      <selection pane="bottomLeft" activeCell="H72" sqref="H7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2" style="18" customWidth="1"/>
    <col min="7" max="7" width="13.125" style="18" customWidth="1"/>
    <col min="8" max="12" width="10.75" style="18"/>
    <col min="13" max="13" width="11.75" style="18" bestFit="1" customWidth="1"/>
    <col min="14" max="14" width="10.75" style="18"/>
    <col min="15" max="15" width="12.625" style="18" customWidth="1"/>
    <col min="16" max="16" width="13.5" style="18" bestFit="1" customWidth="1"/>
    <col min="17" max="16384" width="10.75" style="18"/>
  </cols>
  <sheetData>
    <row r="1" spans="1:16" s="21" customFormat="1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6" s="15" customFormat="1">
      <c r="A2" s="14"/>
      <c r="B2" s="70" t="s">
        <v>3</v>
      </c>
      <c r="C2" s="70"/>
      <c r="D2" s="70"/>
      <c r="E2" s="70"/>
      <c r="F2" s="70"/>
    </row>
    <row r="3" spans="1:16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86</v>
      </c>
      <c r="G3" s="57"/>
      <c r="H3" s="57"/>
      <c r="I3" s="8"/>
      <c r="J3" s="57" t="s">
        <v>29</v>
      </c>
      <c r="K3" s="57" t="s">
        <v>155</v>
      </c>
      <c r="L3" s="6"/>
      <c r="M3" s="6"/>
      <c r="N3" s="57"/>
      <c r="O3" s="57"/>
    </row>
    <row r="4" spans="1:16" s="4" customFormat="1" ht="17.100000000000001" customHeight="1">
      <c r="A4" s="62"/>
      <c r="B4" s="57"/>
      <c r="C4" s="57"/>
      <c r="D4" s="57"/>
      <c r="E4" s="6" t="s">
        <v>14</v>
      </c>
      <c r="F4" s="58" t="s">
        <v>89</v>
      </c>
      <c r="G4" s="58"/>
      <c r="H4" s="58"/>
      <c r="I4" s="8"/>
      <c r="J4" s="57"/>
      <c r="K4" s="57"/>
      <c r="L4" s="6"/>
      <c r="M4" s="6"/>
      <c r="N4" s="57"/>
      <c r="O4" s="57"/>
    </row>
    <row r="5" spans="1:16" s="17" customFormat="1" ht="16.5" thickBot="1">
      <c r="A5" s="63"/>
      <c r="B5" s="64"/>
      <c r="C5" s="64"/>
      <c r="D5" s="64"/>
      <c r="E5" s="10" t="s">
        <v>20</v>
      </c>
      <c r="F5" s="10" t="s">
        <v>112</v>
      </c>
      <c r="G5" s="10" t="s">
        <v>113</v>
      </c>
      <c r="H5" s="10" t="s">
        <v>114</v>
      </c>
      <c r="I5" s="20" t="s">
        <v>115</v>
      </c>
      <c r="J5" s="64"/>
      <c r="K5" s="64"/>
      <c r="L5" s="10" t="s">
        <v>28</v>
      </c>
      <c r="M5" s="10"/>
      <c r="N5" s="13"/>
      <c r="O5" s="16"/>
      <c r="P5" s="16"/>
    </row>
    <row r="6" spans="1:16">
      <c r="B6" s="22"/>
      <c r="C6" s="18">
        <v>1962</v>
      </c>
      <c r="D6" s="18" t="s">
        <v>156</v>
      </c>
      <c r="E6" s="32">
        <v>115.893</v>
      </c>
      <c r="F6" s="42">
        <f>J6*101325</f>
        <v>557287.5</v>
      </c>
      <c r="J6" s="32">
        <v>5.5</v>
      </c>
    </row>
    <row r="7" spans="1:16">
      <c r="B7" s="19"/>
      <c r="C7" s="18">
        <v>1962</v>
      </c>
      <c r="D7" s="18" t="s">
        <v>156</v>
      </c>
      <c r="E7" s="33">
        <v>116.352</v>
      </c>
      <c r="F7" s="42">
        <f t="shared" ref="F7:F36" si="0">J7*101325</f>
        <v>2099454</v>
      </c>
      <c r="J7" s="33">
        <v>20.72</v>
      </c>
    </row>
    <row r="8" spans="1:16">
      <c r="B8" s="19"/>
      <c r="C8" s="18">
        <v>1962</v>
      </c>
      <c r="D8" s="18" t="s">
        <v>156</v>
      </c>
      <c r="E8" s="32">
        <v>116.69</v>
      </c>
      <c r="F8" s="42">
        <f t="shared" si="0"/>
        <v>4155338.25</v>
      </c>
      <c r="J8" s="32">
        <v>41.01</v>
      </c>
    </row>
    <row r="9" spans="1:16">
      <c r="B9" s="19"/>
      <c r="C9" s="18">
        <v>1962</v>
      </c>
      <c r="D9" s="18" t="s">
        <v>156</v>
      </c>
      <c r="E9" s="33">
        <v>118.19799999999999</v>
      </c>
      <c r="F9" s="42">
        <f t="shared" si="0"/>
        <v>8264067</v>
      </c>
      <c r="J9" s="33">
        <v>81.56</v>
      </c>
    </row>
    <row r="10" spans="1:16">
      <c r="B10" s="19"/>
      <c r="C10" s="18">
        <v>1962</v>
      </c>
      <c r="D10" s="18" t="s">
        <v>156</v>
      </c>
      <c r="E10" s="32">
        <v>119.069</v>
      </c>
      <c r="F10" s="42">
        <f t="shared" si="0"/>
        <v>11198439</v>
      </c>
      <c r="J10" s="32">
        <v>110.52</v>
      </c>
    </row>
    <row r="11" spans="1:16">
      <c r="B11" s="19"/>
      <c r="C11" s="18">
        <v>1962</v>
      </c>
      <c r="D11" s="18" t="s">
        <v>156</v>
      </c>
      <c r="E11" s="33">
        <v>120.08799999999999</v>
      </c>
      <c r="F11" s="42">
        <f t="shared" si="0"/>
        <v>14646528.750000002</v>
      </c>
      <c r="J11" s="33">
        <v>144.55000000000001</v>
      </c>
    </row>
    <row r="12" spans="1:16">
      <c r="B12" s="19"/>
      <c r="C12" s="18">
        <v>1962</v>
      </c>
      <c r="D12" s="18" t="s">
        <v>156</v>
      </c>
      <c r="E12" s="32">
        <v>123.479</v>
      </c>
      <c r="F12" s="42">
        <f t="shared" si="0"/>
        <v>26269519.5</v>
      </c>
      <c r="J12" s="32">
        <v>259.26</v>
      </c>
    </row>
    <row r="13" spans="1:16">
      <c r="B13" s="19"/>
      <c r="C13" s="18">
        <v>1962</v>
      </c>
      <c r="D13" s="18" t="s">
        <v>156</v>
      </c>
      <c r="E13" s="33">
        <v>127.739</v>
      </c>
      <c r="F13" s="42">
        <f t="shared" si="0"/>
        <v>41128830.75</v>
      </c>
      <c r="J13" s="33">
        <v>405.91</v>
      </c>
    </row>
    <row r="14" spans="1:16">
      <c r="B14" s="19"/>
      <c r="C14" s="18">
        <v>1962</v>
      </c>
      <c r="D14" s="18" t="s">
        <v>156</v>
      </c>
      <c r="E14" s="32">
        <v>133.161</v>
      </c>
      <c r="F14" s="42">
        <f t="shared" si="0"/>
        <v>60530541.75</v>
      </c>
      <c r="J14" s="32">
        <v>597.39</v>
      </c>
    </row>
    <row r="15" spans="1:16">
      <c r="B15" s="19"/>
      <c r="C15" s="18">
        <v>1962</v>
      </c>
      <c r="D15" s="18" t="s">
        <v>156</v>
      </c>
      <c r="E15" s="33">
        <v>138.59800000000001</v>
      </c>
      <c r="F15" s="42">
        <f t="shared" si="0"/>
        <v>80461169.25</v>
      </c>
      <c r="J15" s="33">
        <v>794.09</v>
      </c>
    </row>
    <row r="16" spans="1:16">
      <c r="B16" s="19"/>
      <c r="C16" s="18">
        <v>1962</v>
      </c>
      <c r="D16" s="18" t="s">
        <v>156</v>
      </c>
      <c r="E16" s="32">
        <v>143.739</v>
      </c>
      <c r="F16" s="42">
        <f t="shared" si="0"/>
        <v>99751422.75</v>
      </c>
      <c r="J16" s="32">
        <v>984.47</v>
      </c>
    </row>
    <row r="17" spans="2:10">
      <c r="B17" s="19"/>
      <c r="C17" s="18">
        <v>1962</v>
      </c>
      <c r="D17" s="18" t="s">
        <v>156</v>
      </c>
      <c r="E17" s="33">
        <v>147.566</v>
      </c>
      <c r="F17" s="42">
        <f t="shared" si="0"/>
        <v>114414163.5</v>
      </c>
      <c r="J17" s="52">
        <v>1129.18</v>
      </c>
    </row>
    <row r="18" spans="2:10">
      <c r="B18" s="19"/>
      <c r="C18" s="18">
        <v>1962</v>
      </c>
      <c r="D18" s="18" t="s">
        <v>156</v>
      </c>
      <c r="E18" s="32">
        <v>150.76499999999999</v>
      </c>
      <c r="F18" s="42">
        <f t="shared" si="0"/>
        <v>126817356.74999999</v>
      </c>
      <c r="J18" s="53">
        <v>1251.5899999999999</v>
      </c>
    </row>
    <row r="19" spans="2:10">
      <c r="C19" s="18">
        <v>1962</v>
      </c>
      <c r="D19" s="18" t="s">
        <v>156</v>
      </c>
      <c r="E19" s="33">
        <v>153.911</v>
      </c>
      <c r="F19" s="42">
        <f t="shared" si="0"/>
        <v>139212444</v>
      </c>
      <c r="J19" s="52">
        <v>1373.92</v>
      </c>
    </row>
    <row r="20" spans="2:10">
      <c r="C20" s="18">
        <v>1962</v>
      </c>
      <c r="D20" s="18" t="s">
        <v>156</v>
      </c>
      <c r="E20" s="32">
        <v>157.03299999999999</v>
      </c>
      <c r="F20" s="42">
        <f t="shared" si="0"/>
        <v>151607531.25</v>
      </c>
      <c r="J20" s="53">
        <v>1496.25</v>
      </c>
    </row>
    <row r="21" spans="2:10">
      <c r="C21" s="18">
        <v>1960</v>
      </c>
      <c r="D21" s="18" t="s">
        <v>157</v>
      </c>
      <c r="E21" s="33">
        <v>120.3</v>
      </c>
      <c r="F21" s="42">
        <f t="shared" si="0"/>
        <v>18643800</v>
      </c>
      <c r="J21" s="33">
        <v>184</v>
      </c>
    </row>
    <row r="22" spans="2:10">
      <c r="C22" s="18">
        <v>1960</v>
      </c>
      <c r="D22" s="18" t="s">
        <v>157</v>
      </c>
      <c r="E22" s="32">
        <v>122.7</v>
      </c>
      <c r="F22" s="42">
        <f t="shared" si="0"/>
        <v>27459075</v>
      </c>
      <c r="J22" s="32">
        <v>271</v>
      </c>
    </row>
    <row r="23" spans="2:10">
      <c r="C23" s="18">
        <v>1960</v>
      </c>
      <c r="D23" s="18" t="s">
        <v>157</v>
      </c>
      <c r="E23" s="33">
        <v>125.9</v>
      </c>
      <c r="F23" s="42">
        <f t="shared" si="0"/>
        <v>37388925</v>
      </c>
      <c r="J23" s="33">
        <v>369</v>
      </c>
    </row>
    <row r="24" spans="2:10">
      <c r="C24" s="18">
        <v>1960</v>
      </c>
      <c r="D24" s="18" t="s">
        <v>157</v>
      </c>
      <c r="E24" s="32">
        <v>129.4</v>
      </c>
      <c r="F24" s="42">
        <f t="shared" si="0"/>
        <v>49142625</v>
      </c>
      <c r="J24" s="32">
        <v>485</v>
      </c>
    </row>
    <row r="25" spans="2:10">
      <c r="C25" s="18">
        <v>1960</v>
      </c>
      <c r="D25" s="18" t="s">
        <v>157</v>
      </c>
      <c r="E25" s="33">
        <v>133</v>
      </c>
      <c r="F25" s="42">
        <f t="shared" si="0"/>
        <v>61605600</v>
      </c>
      <c r="J25" s="33">
        <v>608</v>
      </c>
    </row>
    <row r="26" spans="2:10">
      <c r="C26" s="18">
        <v>1960</v>
      </c>
      <c r="D26" s="18" t="s">
        <v>157</v>
      </c>
      <c r="E26" s="32">
        <v>135.30000000000001</v>
      </c>
      <c r="F26" s="42">
        <f t="shared" si="0"/>
        <v>71130150</v>
      </c>
      <c r="J26" s="32">
        <v>702</v>
      </c>
    </row>
    <row r="27" spans="2:10">
      <c r="C27" s="18">
        <v>1960</v>
      </c>
      <c r="D27" s="18" t="s">
        <v>157</v>
      </c>
      <c r="E27" s="33">
        <v>142.6</v>
      </c>
      <c r="F27" s="42">
        <f t="shared" si="0"/>
        <v>98285250</v>
      </c>
      <c r="J27" s="33">
        <v>970</v>
      </c>
    </row>
    <row r="28" spans="2:10">
      <c r="C28" s="18">
        <v>1960</v>
      </c>
      <c r="D28" s="18" t="s">
        <v>157</v>
      </c>
      <c r="E28" s="32">
        <v>150.69999999999999</v>
      </c>
      <c r="F28" s="42">
        <f t="shared" si="0"/>
        <v>129189375</v>
      </c>
      <c r="J28" s="53">
        <v>1275</v>
      </c>
    </row>
    <row r="29" spans="2:10">
      <c r="C29" s="18">
        <v>1960</v>
      </c>
      <c r="D29" s="18" t="s">
        <v>157</v>
      </c>
      <c r="E29" s="33">
        <v>156.9</v>
      </c>
      <c r="F29" s="42">
        <f t="shared" si="0"/>
        <v>154014000</v>
      </c>
      <c r="J29" s="52">
        <v>1520</v>
      </c>
    </row>
    <row r="30" spans="2:10">
      <c r="C30" s="18">
        <v>1960</v>
      </c>
      <c r="D30" s="18" t="s">
        <v>157</v>
      </c>
      <c r="E30" s="32">
        <v>159.30000000000001</v>
      </c>
      <c r="F30" s="42">
        <f t="shared" si="0"/>
        <v>163335900</v>
      </c>
      <c r="J30" s="53">
        <v>1612</v>
      </c>
    </row>
    <row r="31" spans="2:10">
      <c r="C31" s="18">
        <v>1960</v>
      </c>
      <c r="D31" s="18" t="s">
        <v>157</v>
      </c>
      <c r="E31" s="33">
        <v>164.8</v>
      </c>
      <c r="F31" s="42">
        <f t="shared" si="0"/>
        <v>185526075</v>
      </c>
      <c r="J31" s="52">
        <v>1831</v>
      </c>
    </row>
    <row r="32" spans="2:10">
      <c r="C32" s="18">
        <v>1960</v>
      </c>
      <c r="D32" s="18" t="s">
        <v>157</v>
      </c>
      <c r="E32" s="32">
        <v>170.6</v>
      </c>
      <c r="F32" s="42">
        <f t="shared" si="0"/>
        <v>208729500</v>
      </c>
      <c r="J32" s="53">
        <v>2060</v>
      </c>
    </row>
    <row r="33" spans="3:11">
      <c r="C33" s="18">
        <v>1960</v>
      </c>
      <c r="D33" s="18" t="s">
        <v>157</v>
      </c>
      <c r="E33" s="33">
        <v>173.3</v>
      </c>
      <c r="F33" s="42">
        <f t="shared" si="0"/>
        <v>221091150</v>
      </c>
      <c r="J33" s="52">
        <v>2182</v>
      </c>
    </row>
    <row r="34" spans="3:11">
      <c r="C34" s="18">
        <v>1960</v>
      </c>
      <c r="D34" s="18" t="s">
        <v>157</v>
      </c>
      <c r="E34" s="32">
        <v>178.7</v>
      </c>
      <c r="F34" s="42">
        <f t="shared" si="0"/>
        <v>243686625</v>
      </c>
      <c r="J34" s="53">
        <v>2405</v>
      </c>
    </row>
    <row r="35" spans="3:11">
      <c r="C35" s="18">
        <v>1960</v>
      </c>
      <c r="D35" s="18" t="s">
        <v>157</v>
      </c>
      <c r="E35" s="33">
        <v>185.5</v>
      </c>
      <c r="F35" s="42">
        <f t="shared" si="0"/>
        <v>272766900</v>
      </c>
      <c r="J35" s="52">
        <v>2692</v>
      </c>
    </row>
    <row r="36" spans="3:11">
      <c r="C36" s="18">
        <v>1960</v>
      </c>
      <c r="D36" s="18" t="s">
        <v>157</v>
      </c>
      <c r="E36" s="32">
        <v>192.6</v>
      </c>
      <c r="F36" s="42">
        <f t="shared" si="0"/>
        <v>302049825</v>
      </c>
      <c r="J36" s="53">
        <v>2981</v>
      </c>
    </row>
    <row r="37" spans="3:11">
      <c r="C37" s="18">
        <v>1971</v>
      </c>
      <c r="D37" s="18" t="s">
        <v>158</v>
      </c>
      <c r="E37" s="33">
        <v>138.27000000000001</v>
      </c>
      <c r="F37" s="42">
        <f>100000*K37</f>
        <v>78825000</v>
      </c>
      <c r="G37"/>
      <c r="K37" s="33">
        <v>788.25</v>
      </c>
    </row>
    <row r="38" spans="3:11">
      <c r="C38" s="18">
        <v>1971</v>
      </c>
      <c r="D38" s="18" t="s">
        <v>158</v>
      </c>
      <c r="E38" s="32">
        <v>138.28399999999999</v>
      </c>
      <c r="F38" s="42">
        <f t="shared" ref="F38:F90" si="1">100000*K38</f>
        <v>78887000</v>
      </c>
      <c r="G38"/>
      <c r="K38" s="32">
        <v>788.87</v>
      </c>
    </row>
    <row r="39" spans="3:11">
      <c r="C39" s="18">
        <v>1971</v>
      </c>
      <c r="D39" s="18" t="s">
        <v>158</v>
      </c>
      <c r="E39" s="33">
        <v>138.286</v>
      </c>
      <c r="F39" s="42">
        <f t="shared" si="1"/>
        <v>78879000</v>
      </c>
      <c r="G39"/>
      <c r="K39" s="33">
        <v>788.79</v>
      </c>
    </row>
    <row r="40" spans="3:11">
      <c r="C40" s="18">
        <v>1971</v>
      </c>
      <c r="D40" s="18" t="s">
        <v>158</v>
      </c>
      <c r="E40" s="32">
        <v>152.37899999999999</v>
      </c>
      <c r="F40" s="42">
        <f t="shared" si="1"/>
        <v>132495000</v>
      </c>
      <c r="G40"/>
      <c r="K40" s="53">
        <v>1324.95</v>
      </c>
    </row>
    <row r="41" spans="3:11">
      <c r="C41" s="18">
        <v>1971</v>
      </c>
      <c r="D41" s="18" t="s">
        <v>158</v>
      </c>
      <c r="E41" s="33">
        <v>165.79</v>
      </c>
      <c r="F41" s="42">
        <f t="shared" si="1"/>
        <v>186360000</v>
      </c>
      <c r="G41"/>
      <c r="K41" s="52">
        <v>1863.6</v>
      </c>
    </row>
    <row r="42" spans="3:11">
      <c r="C42" s="18">
        <v>1971</v>
      </c>
      <c r="D42" s="18" t="s">
        <v>158</v>
      </c>
      <c r="E42" s="32">
        <v>165.79</v>
      </c>
      <c r="F42" s="42">
        <f t="shared" si="1"/>
        <v>186318000</v>
      </c>
      <c r="G42"/>
      <c r="K42" s="53">
        <v>1863.18</v>
      </c>
    </row>
    <row r="43" spans="3:11">
      <c r="C43" s="18">
        <v>1971</v>
      </c>
      <c r="D43" s="18" t="s">
        <v>158</v>
      </c>
      <c r="E43" s="33">
        <v>178.297</v>
      </c>
      <c r="F43" s="42">
        <f t="shared" si="1"/>
        <v>238823999.99999997</v>
      </c>
      <c r="G43"/>
      <c r="K43" s="52">
        <v>2388.2399999999998</v>
      </c>
    </row>
    <row r="44" spans="3:11">
      <c r="C44" s="18">
        <v>1971</v>
      </c>
      <c r="D44" s="18" t="s">
        <v>158</v>
      </c>
      <c r="E44" s="32">
        <v>178.303</v>
      </c>
      <c r="F44" s="42">
        <f t="shared" si="1"/>
        <v>238812000</v>
      </c>
      <c r="G44"/>
      <c r="K44" s="53">
        <v>2388.12</v>
      </c>
    </row>
    <row r="45" spans="3:11">
      <c r="C45" s="18">
        <v>1971</v>
      </c>
      <c r="D45" s="18" t="s">
        <v>158</v>
      </c>
      <c r="E45" s="33">
        <v>190.43</v>
      </c>
      <c r="F45" s="42">
        <f t="shared" si="1"/>
        <v>291730000</v>
      </c>
      <c r="G45"/>
      <c r="K45" s="52">
        <v>2917.3</v>
      </c>
    </row>
    <row r="46" spans="3:11">
      <c r="C46" s="18">
        <v>1971</v>
      </c>
      <c r="D46" s="18" t="s">
        <v>158</v>
      </c>
      <c r="E46" s="32">
        <v>190.43100000000001</v>
      </c>
      <c r="F46" s="42">
        <f t="shared" si="1"/>
        <v>291724000</v>
      </c>
      <c r="G46"/>
      <c r="K46" s="53">
        <v>2917.24</v>
      </c>
    </row>
    <row r="47" spans="3:11">
      <c r="C47" s="18">
        <v>1971</v>
      </c>
      <c r="D47" s="18" t="s">
        <v>158</v>
      </c>
      <c r="E47" s="33">
        <v>202.696</v>
      </c>
      <c r="F47" s="42">
        <f t="shared" si="1"/>
        <v>347170000</v>
      </c>
      <c r="G47"/>
      <c r="K47" s="52">
        <v>3471.7</v>
      </c>
    </row>
    <row r="48" spans="3:11">
      <c r="C48" s="18">
        <v>1971</v>
      </c>
      <c r="D48" s="18" t="s">
        <v>158</v>
      </c>
      <c r="E48" s="32">
        <v>215.87299999999999</v>
      </c>
      <c r="F48" s="42">
        <f t="shared" si="1"/>
        <v>408730000</v>
      </c>
      <c r="G48"/>
      <c r="K48" s="53">
        <v>4087.3</v>
      </c>
    </row>
    <row r="49" spans="3:12">
      <c r="C49" s="18">
        <v>1971</v>
      </c>
      <c r="D49" s="18" t="s">
        <v>158</v>
      </c>
      <c r="E49" s="33">
        <v>215.874</v>
      </c>
      <c r="F49" s="42">
        <f t="shared" si="1"/>
        <v>408742000</v>
      </c>
      <c r="G49"/>
      <c r="K49" s="52">
        <v>4087.42</v>
      </c>
    </row>
    <row r="50" spans="3:12">
      <c r="C50" s="18">
        <v>1971</v>
      </c>
      <c r="D50" s="18" t="s">
        <v>158</v>
      </c>
      <c r="E50" s="32">
        <v>228.29599999999999</v>
      </c>
      <c r="F50" s="42">
        <f t="shared" si="1"/>
        <v>468722999.99999994</v>
      </c>
      <c r="G50"/>
      <c r="K50" s="53">
        <v>4687.2299999999996</v>
      </c>
    </row>
    <row r="51" spans="3:12">
      <c r="C51" s="18">
        <v>1971</v>
      </c>
      <c r="D51" s="18" t="s">
        <v>158</v>
      </c>
      <c r="E51" s="33">
        <v>228.30199999999999</v>
      </c>
      <c r="F51" s="42">
        <f t="shared" si="1"/>
        <v>468763000</v>
      </c>
      <c r="G51"/>
      <c r="K51" s="52">
        <v>4687.63</v>
      </c>
    </row>
    <row r="52" spans="3:12">
      <c r="C52" s="18">
        <v>1971</v>
      </c>
      <c r="D52" s="18" t="s">
        <v>158</v>
      </c>
      <c r="E52" s="32">
        <v>240.685</v>
      </c>
      <c r="F52" s="42">
        <f t="shared" si="1"/>
        <v>530293000</v>
      </c>
      <c r="G52"/>
      <c r="K52" s="53">
        <v>5302.93</v>
      </c>
    </row>
    <row r="53" spans="3:12">
      <c r="C53" s="18">
        <v>1971</v>
      </c>
      <c r="D53" s="18" t="s">
        <v>158</v>
      </c>
      <c r="E53" s="33">
        <v>253.143</v>
      </c>
      <c r="F53" s="42">
        <f t="shared" si="1"/>
        <v>593951000</v>
      </c>
      <c r="G53"/>
      <c r="K53" s="52">
        <v>5939.51</v>
      </c>
    </row>
    <row r="54" spans="3:12">
      <c r="C54" s="18">
        <v>1971</v>
      </c>
      <c r="D54" s="18" t="s">
        <v>158</v>
      </c>
      <c r="E54" s="32">
        <v>253.15</v>
      </c>
      <c r="F54" s="42">
        <f t="shared" si="1"/>
        <v>593979000</v>
      </c>
      <c r="G54"/>
      <c r="K54" s="53">
        <v>5939.79</v>
      </c>
    </row>
    <row r="55" spans="3:12">
      <c r="C55" s="18">
        <v>1971</v>
      </c>
      <c r="D55" s="18" t="s">
        <v>158</v>
      </c>
      <c r="E55" s="33">
        <v>265.67399999999998</v>
      </c>
      <c r="F55" s="42">
        <f t="shared" si="1"/>
        <v>659443000</v>
      </c>
      <c r="G55"/>
      <c r="K55" s="52">
        <v>6594.43</v>
      </c>
    </row>
    <row r="56" spans="3:12">
      <c r="C56" s="18">
        <v>1971</v>
      </c>
      <c r="D56" s="18" t="s">
        <v>158</v>
      </c>
      <c r="E56" s="32">
        <v>279.16000000000003</v>
      </c>
      <c r="F56" s="42">
        <f t="shared" si="1"/>
        <v>731888000</v>
      </c>
      <c r="G56"/>
      <c r="K56" s="53">
        <v>7318.88</v>
      </c>
    </row>
    <row r="57" spans="3:12">
      <c r="C57" s="18">
        <v>1971</v>
      </c>
      <c r="D57" s="18" t="s">
        <v>158</v>
      </c>
      <c r="E57" s="33">
        <v>279.161</v>
      </c>
      <c r="F57" s="42">
        <f t="shared" si="1"/>
        <v>731900000</v>
      </c>
      <c r="G57"/>
      <c r="K57" s="52">
        <v>7319</v>
      </c>
    </row>
    <row r="58" spans="3:12">
      <c r="C58" s="18">
        <v>1971</v>
      </c>
      <c r="D58" s="18" t="s">
        <v>158</v>
      </c>
      <c r="E58" s="32">
        <v>291.69499999999999</v>
      </c>
      <c r="F58" s="42">
        <f t="shared" si="1"/>
        <v>800852000</v>
      </c>
      <c r="G58"/>
      <c r="K58" s="53">
        <v>8008.52</v>
      </c>
    </row>
    <row r="59" spans="3:12">
      <c r="C59" s="18">
        <v>1971</v>
      </c>
      <c r="D59" s="18" t="s">
        <v>158</v>
      </c>
      <c r="E59" s="33">
        <v>291.69499999999999</v>
      </c>
      <c r="F59" s="42">
        <f t="shared" si="1"/>
        <v>800851000</v>
      </c>
      <c r="G59"/>
      <c r="K59" s="52">
        <v>8008.51</v>
      </c>
    </row>
    <row r="60" spans="3:12">
      <c r="C60" s="18">
        <v>1962</v>
      </c>
      <c r="D60" s="18" t="s">
        <v>35</v>
      </c>
      <c r="E60" s="35">
        <v>116.1</v>
      </c>
      <c r="F60" s="42">
        <f>L60*1000*101325</f>
        <v>0</v>
      </c>
      <c r="G60"/>
      <c r="L60" s="42">
        <v>0</v>
      </c>
    </row>
    <row r="61" spans="3:12">
      <c r="C61" s="18">
        <v>1962</v>
      </c>
      <c r="D61" s="18" t="s">
        <v>35</v>
      </c>
      <c r="E61" s="34">
        <v>169</v>
      </c>
      <c r="F61" s="42">
        <f t="shared" ref="F61:F67" si="2">L61*1000*101325</f>
        <v>218862000</v>
      </c>
      <c r="G61"/>
      <c r="L61" s="41">
        <v>2.16</v>
      </c>
    </row>
    <row r="62" spans="3:12">
      <c r="C62" s="18">
        <v>1962</v>
      </c>
      <c r="D62" s="18" t="s">
        <v>35</v>
      </c>
      <c r="E62" s="35">
        <v>237</v>
      </c>
      <c r="F62" s="42">
        <f t="shared" si="2"/>
        <v>518784000</v>
      </c>
      <c r="G62"/>
      <c r="L62" s="42">
        <v>5.12</v>
      </c>
    </row>
    <row r="63" spans="3:12">
      <c r="C63" s="18">
        <v>1962</v>
      </c>
      <c r="D63" s="18" t="s">
        <v>35</v>
      </c>
      <c r="E63" s="34">
        <v>255</v>
      </c>
      <c r="F63" s="42">
        <f t="shared" si="2"/>
        <v>603897000</v>
      </c>
      <c r="G63"/>
      <c r="L63" s="41">
        <v>5.96</v>
      </c>
    </row>
    <row r="64" spans="3:12">
      <c r="C64" s="18">
        <v>1962</v>
      </c>
      <c r="D64" s="18" t="s">
        <v>35</v>
      </c>
      <c r="E64" s="35">
        <v>280</v>
      </c>
      <c r="F64" s="42">
        <f t="shared" si="2"/>
        <v>730553250</v>
      </c>
      <c r="G64"/>
      <c r="L64" s="42">
        <v>7.21</v>
      </c>
    </row>
    <row r="65" spans="3:12">
      <c r="C65" s="18">
        <v>1962</v>
      </c>
      <c r="D65" s="18" t="s">
        <v>35</v>
      </c>
      <c r="E65" s="34">
        <v>293</v>
      </c>
      <c r="F65" s="42">
        <f t="shared" si="2"/>
        <v>829851749.99999988</v>
      </c>
      <c r="G65"/>
      <c r="L65" s="41">
        <v>8.19</v>
      </c>
    </row>
    <row r="66" spans="3:12">
      <c r="C66" s="18">
        <v>1962</v>
      </c>
      <c r="D66" s="18" t="s">
        <v>35</v>
      </c>
      <c r="E66" s="35">
        <v>327</v>
      </c>
      <c r="F66" s="42">
        <f t="shared" si="2"/>
        <v>977786250</v>
      </c>
      <c r="G66"/>
      <c r="L66" s="42">
        <v>9.65</v>
      </c>
    </row>
    <row r="67" spans="3:12">
      <c r="C67" s="18">
        <v>1962</v>
      </c>
      <c r="D67" s="18" t="s">
        <v>35</v>
      </c>
      <c r="E67" s="34">
        <v>362</v>
      </c>
      <c r="F67" s="42">
        <f t="shared" si="2"/>
        <v>1177396500</v>
      </c>
      <c r="G67"/>
      <c r="L67" s="41">
        <v>11.62</v>
      </c>
    </row>
    <row r="68" spans="3:12">
      <c r="C68" s="18">
        <v>1940</v>
      </c>
      <c r="D68" s="18" t="s">
        <v>42</v>
      </c>
      <c r="E68" s="35">
        <v>119.34</v>
      </c>
      <c r="F68" s="42">
        <f>J68*101325</f>
        <v>10993762.5</v>
      </c>
      <c r="G68"/>
      <c r="J68" s="35">
        <v>108.5</v>
      </c>
    </row>
    <row r="69" spans="3:12">
      <c r="C69" s="18">
        <v>1940</v>
      </c>
      <c r="D69" s="18" t="s">
        <v>42</v>
      </c>
      <c r="E69" s="34">
        <v>118.97</v>
      </c>
      <c r="F69" s="42">
        <f t="shared" ref="F69:F80" si="3">J69*101325</f>
        <v>9717067.5</v>
      </c>
      <c r="G69"/>
      <c r="J69" s="41">
        <v>95.9</v>
      </c>
    </row>
    <row r="70" spans="3:12">
      <c r="C70" s="18">
        <v>1940</v>
      </c>
      <c r="D70" s="18" t="s">
        <v>42</v>
      </c>
      <c r="E70" s="35">
        <v>118.95</v>
      </c>
      <c r="F70" s="42">
        <f t="shared" si="3"/>
        <v>9696802.5</v>
      </c>
      <c r="G70"/>
      <c r="J70" s="42">
        <v>95.7</v>
      </c>
    </row>
    <row r="71" spans="3:12">
      <c r="C71" s="18">
        <v>1940</v>
      </c>
      <c r="D71" s="18" t="s">
        <v>42</v>
      </c>
      <c r="E71" s="34">
        <v>118.66</v>
      </c>
      <c r="F71" s="42">
        <f t="shared" si="3"/>
        <v>8764612.5</v>
      </c>
      <c r="G71"/>
      <c r="J71" s="41">
        <v>86.5</v>
      </c>
    </row>
    <row r="72" spans="3:12">
      <c r="C72" s="18">
        <v>1940</v>
      </c>
      <c r="D72" s="18" t="s">
        <v>42</v>
      </c>
      <c r="E72" s="35">
        <v>118.36</v>
      </c>
      <c r="F72" s="42">
        <f t="shared" si="3"/>
        <v>7791892.5000000009</v>
      </c>
      <c r="G72"/>
      <c r="J72" s="42">
        <v>76.900000000000006</v>
      </c>
    </row>
    <row r="73" spans="3:12">
      <c r="C73" s="18">
        <v>1940</v>
      </c>
      <c r="D73" s="18" t="s">
        <v>42</v>
      </c>
      <c r="E73" s="34">
        <v>118.06</v>
      </c>
      <c r="F73" s="42">
        <f t="shared" si="3"/>
        <v>6809040</v>
      </c>
      <c r="G73"/>
      <c r="J73" s="41">
        <v>67.2</v>
      </c>
    </row>
    <row r="74" spans="3:12">
      <c r="C74" s="18">
        <v>1940</v>
      </c>
      <c r="D74" s="18" t="s">
        <v>42</v>
      </c>
      <c r="E74" s="35">
        <v>117.74</v>
      </c>
      <c r="F74" s="42">
        <f t="shared" si="3"/>
        <v>5927512.5</v>
      </c>
      <c r="G74"/>
      <c r="J74" s="42">
        <v>58.5</v>
      </c>
    </row>
    <row r="75" spans="3:12">
      <c r="C75" s="18">
        <v>1940</v>
      </c>
      <c r="D75" s="18" t="s">
        <v>42</v>
      </c>
      <c r="E75" s="34">
        <v>117.45</v>
      </c>
      <c r="F75" s="42">
        <f t="shared" si="3"/>
        <v>4843335</v>
      </c>
      <c r="G75"/>
      <c r="J75" s="41">
        <v>47.8</v>
      </c>
    </row>
    <row r="76" spans="3:12">
      <c r="C76" s="18">
        <v>1940</v>
      </c>
      <c r="D76" s="18" t="s">
        <v>42</v>
      </c>
      <c r="E76" s="35">
        <v>117.12</v>
      </c>
      <c r="F76" s="42">
        <f t="shared" si="3"/>
        <v>3779422.4999999995</v>
      </c>
      <c r="G76"/>
      <c r="J76" s="42">
        <v>37.299999999999997</v>
      </c>
    </row>
    <row r="77" spans="3:12">
      <c r="C77" s="18">
        <v>1940</v>
      </c>
      <c r="D77" s="18" t="s">
        <v>42</v>
      </c>
      <c r="E77" s="34">
        <v>116.81</v>
      </c>
      <c r="F77" s="42">
        <f t="shared" si="3"/>
        <v>2847232.5</v>
      </c>
      <c r="G77"/>
      <c r="J77" s="41">
        <v>28.1</v>
      </c>
    </row>
    <row r="78" spans="3:12">
      <c r="C78" s="18">
        <v>1940</v>
      </c>
      <c r="D78" s="18" t="s">
        <v>42</v>
      </c>
      <c r="E78" s="35">
        <v>116.49</v>
      </c>
      <c r="F78" s="42">
        <f t="shared" si="3"/>
        <v>1894777.5</v>
      </c>
      <c r="G78"/>
      <c r="J78" s="42">
        <v>18.7</v>
      </c>
    </row>
    <row r="79" spans="3:12">
      <c r="C79" s="18">
        <v>1940</v>
      </c>
      <c r="D79" s="18" t="s">
        <v>42</v>
      </c>
      <c r="E79" s="34">
        <v>116.19</v>
      </c>
      <c r="F79" s="42">
        <f t="shared" si="3"/>
        <v>871395</v>
      </c>
      <c r="G79"/>
      <c r="J79" s="41">
        <v>8.6</v>
      </c>
    </row>
    <row r="80" spans="3:12">
      <c r="C80" s="18">
        <v>1940</v>
      </c>
      <c r="D80" s="18" t="s">
        <v>42</v>
      </c>
      <c r="E80" s="35">
        <v>115.95</v>
      </c>
      <c r="F80" s="42">
        <f t="shared" si="3"/>
        <v>72954</v>
      </c>
      <c r="G80"/>
      <c r="J80" s="42">
        <v>0.72</v>
      </c>
    </row>
    <row r="81" spans="3:11">
      <c r="C81" s="18">
        <v>1940</v>
      </c>
      <c r="D81" s="18" t="s">
        <v>158</v>
      </c>
      <c r="E81" s="34">
        <v>115.76300000000001</v>
      </c>
      <c r="F81" s="42">
        <f t="shared" si="1"/>
        <v>70000</v>
      </c>
      <c r="G81"/>
      <c r="K81" s="33">
        <v>0.7</v>
      </c>
    </row>
    <row r="82" spans="3:11">
      <c r="C82" s="18">
        <v>1977</v>
      </c>
      <c r="D82" s="18" t="s">
        <v>158</v>
      </c>
      <c r="E82" s="35">
        <v>120</v>
      </c>
      <c r="F82" s="42">
        <f t="shared" si="1"/>
        <v>14190000</v>
      </c>
      <c r="G82"/>
      <c r="K82" s="32">
        <v>141.9</v>
      </c>
    </row>
    <row r="83" spans="3:11">
      <c r="C83" s="18">
        <v>1977</v>
      </c>
      <c r="D83" s="18" t="s">
        <v>158</v>
      </c>
      <c r="E83" s="34">
        <v>130</v>
      </c>
      <c r="F83" s="42">
        <f t="shared" si="1"/>
        <v>48860000</v>
      </c>
      <c r="G83"/>
      <c r="K83" s="33">
        <v>488.6</v>
      </c>
    </row>
    <row r="84" spans="3:11">
      <c r="C84" s="18">
        <v>1977</v>
      </c>
      <c r="D84" s="18" t="s">
        <v>158</v>
      </c>
      <c r="E84" s="35">
        <v>140</v>
      </c>
      <c r="F84" s="42">
        <f t="shared" si="1"/>
        <v>85250000</v>
      </c>
      <c r="G84"/>
      <c r="K84" s="32">
        <v>852.5</v>
      </c>
    </row>
    <row r="85" spans="3:11">
      <c r="C85" s="18">
        <v>1977</v>
      </c>
      <c r="D85" s="18" t="s">
        <v>158</v>
      </c>
      <c r="E85" s="34">
        <v>160</v>
      </c>
      <c r="F85" s="42">
        <f t="shared" si="1"/>
        <v>162760000</v>
      </c>
      <c r="G85"/>
      <c r="K85" s="52">
        <v>1627.6</v>
      </c>
    </row>
    <row r="86" spans="3:11">
      <c r="C86" s="18">
        <v>1977</v>
      </c>
      <c r="D86" s="18" t="s">
        <v>158</v>
      </c>
      <c r="E86" s="35">
        <v>180</v>
      </c>
      <c r="F86" s="42">
        <f t="shared" si="1"/>
        <v>246110000</v>
      </c>
      <c r="G86"/>
      <c r="K86" s="53">
        <v>2461.1</v>
      </c>
    </row>
    <row r="87" spans="3:11">
      <c r="C87" s="18">
        <v>1977</v>
      </c>
      <c r="D87" s="18" t="s">
        <v>158</v>
      </c>
      <c r="E87" s="34">
        <v>200</v>
      </c>
      <c r="F87" s="42">
        <f t="shared" si="1"/>
        <v>334820000</v>
      </c>
      <c r="G87"/>
      <c r="K87" s="52">
        <v>3348.2</v>
      </c>
    </row>
    <row r="88" spans="3:11">
      <c r="C88" s="18">
        <v>1977</v>
      </c>
      <c r="D88" s="18" t="s">
        <v>158</v>
      </c>
      <c r="E88" s="35">
        <v>220</v>
      </c>
      <c r="F88" s="42">
        <f t="shared" si="1"/>
        <v>428500000</v>
      </c>
      <c r="G88"/>
      <c r="K88" s="53">
        <v>4285</v>
      </c>
    </row>
    <row r="89" spans="3:11">
      <c r="C89" s="18">
        <v>1977</v>
      </c>
      <c r="D89" s="18" t="s">
        <v>158</v>
      </c>
      <c r="E89" s="34">
        <v>260</v>
      </c>
      <c r="F89" s="42">
        <f t="shared" si="1"/>
        <v>629580000</v>
      </c>
      <c r="G89"/>
      <c r="K89" s="52">
        <v>6295.8</v>
      </c>
    </row>
    <row r="90" spans="3:11">
      <c r="C90" s="18">
        <v>1977</v>
      </c>
      <c r="D90" s="18" t="s">
        <v>158</v>
      </c>
      <c r="E90" s="35">
        <v>300</v>
      </c>
      <c r="F90" s="42">
        <f t="shared" si="1"/>
        <v>847360000</v>
      </c>
      <c r="G90"/>
      <c r="K90" s="53">
        <v>8473.6</v>
      </c>
    </row>
  </sheetData>
  <mergeCells count="12">
    <mergeCell ref="A1:I1"/>
    <mergeCell ref="N3:N4"/>
    <mergeCell ref="O3:O4"/>
    <mergeCell ref="A3:A5"/>
    <mergeCell ref="B3:B5"/>
    <mergeCell ref="C3:C5"/>
    <mergeCell ref="D3:D5"/>
    <mergeCell ref="B2:F2"/>
    <mergeCell ref="F3:H3"/>
    <mergeCell ref="J3:J5"/>
    <mergeCell ref="K3:K5"/>
    <mergeCell ref="F4:H4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33"/>
  <sheetViews>
    <sheetView zoomScaleNormal="100" workbookViewId="0">
      <pane ySplit="5" topLeftCell="A6" activePane="bottomLeft" state="frozenSplit"/>
      <selection pane="bottomLeft" activeCell="I12" sqref="I1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5" customFormat="1">
      <c r="A2" s="14"/>
      <c r="B2" s="70" t="s">
        <v>3</v>
      </c>
      <c r="C2" s="70"/>
      <c r="D2" s="70"/>
      <c r="E2" s="70"/>
      <c r="F2" s="70"/>
      <c r="G2" s="70"/>
      <c r="H2" s="70"/>
      <c r="I2" s="70"/>
    </row>
    <row r="3" spans="1:18" s="4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57" t="s">
        <v>159</v>
      </c>
      <c r="G3" s="57"/>
      <c r="H3" s="57"/>
      <c r="I3" s="57"/>
      <c r="L3" s="57"/>
      <c r="M3" s="57"/>
      <c r="N3" s="57"/>
      <c r="O3" s="6"/>
      <c r="P3" s="57"/>
      <c r="Q3" s="57"/>
    </row>
    <row r="4" spans="1:18" s="4" customFormat="1" ht="17.100000000000001" customHeight="1">
      <c r="A4" s="62"/>
      <c r="B4" s="57"/>
      <c r="C4" s="57"/>
      <c r="D4" s="57"/>
      <c r="E4" s="6" t="s">
        <v>14</v>
      </c>
      <c r="F4" s="7" t="s">
        <v>160</v>
      </c>
      <c r="G4" s="7" t="s">
        <v>161</v>
      </c>
      <c r="H4" s="7" t="s">
        <v>160</v>
      </c>
      <c r="I4" s="7" t="s">
        <v>161</v>
      </c>
      <c r="L4" s="57"/>
      <c r="M4" s="57"/>
      <c r="N4" s="57"/>
      <c r="O4" s="6"/>
      <c r="P4" s="57"/>
      <c r="Q4" s="57"/>
    </row>
    <row r="5" spans="1:18" s="17" customFormat="1" ht="16.5" thickBot="1">
      <c r="A5" s="63"/>
      <c r="B5" s="64"/>
      <c r="C5" s="64"/>
      <c r="D5" s="64"/>
      <c r="E5" s="10" t="s">
        <v>20</v>
      </c>
      <c r="F5" s="10" t="s">
        <v>162</v>
      </c>
      <c r="G5" s="10" t="s">
        <v>162</v>
      </c>
      <c r="H5" s="10" t="s">
        <v>163</v>
      </c>
      <c r="I5" s="10" t="s">
        <v>163</v>
      </c>
      <c r="L5" s="64"/>
      <c r="M5" s="64"/>
      <c r="N5" s="64"/>
      <c r="O5" s="10"/>
      <c r="P5" s="13"/>
      <c r="Q5" s="16"/>
      <c r="R5" s="16"/>
    </row>
    <row r="6" spans="1:18">
      <c r="B6" s="19"/>
      <c r="C6" s="36">
        <v>1978</v>
      </c>
      <c r="D6" s="36" t="s">
        <v>164</v>
      </c>
      <c r="E6" s="36">
        <v>102</v>
      </c>
      <c r="F6" s="36">
        <v>10.993</v>
      </c>
    </row>
    <row r="7" spans="1:18">
      <c r="B7" s="19"/>
      <c r="C7" s="36">
        <v>1978</v>
      </c>
      <c r="D7" s="36" t="s">
        <v>164</v>
      </c>
      <c r="E7" s="36">
        <v>102.5</v>
      </c>
      <c r="F7" s="36">
        <v>10.988</v>
      </c>
    </row>
    <row r="8" spans="1:18">
      <c r="B8" s="19"/>
      <c r="C8" s="36">
        <v>1978</v>
      </c>
      <c r="D8" s="36" t="s">
        <v>164</v>
      </c>
      <c r="E8" s="36">
        <v>103</v>
      </c>
      <c r="F8" s="36">
        <v>10.981999999999999</v>
      </c>
    </row>
    <row r="9" spans="1:18">
      <c r="B9" s="19"/>
      <c r="C9" s="36">
        <v>1978</v>
      </c>
      <c r="D9" s="36" t="s">
        <v>164</v>
      </c>
      <c r="E9" s="36">
        <v>103.5</v>
      </c>
      <c r="F9" s="36">
        <v>10.976000000000001</v>
      </c>
    </row>
    <row r="10" spans="1:18">
      <c r="B10" s="19"/>
      <c r="C10" s="36">
        <v>1978</v>
      </c>
      <c r="D10" s="36" t="s">
        <v>164</v>
      </c>
      <c r="E10" s="36">
        <v>104</v>
      </c>
      <c r="F10" s="36">
        <v>10.97</v>
      </c>
    </row>
    <row r="11" spans="1:18">
      <c r="B11" s="19"/>
      <c r="C11" s="36">
        <v>1978</v>
      </c>
      <c r="D11" s="36" t="s">
        <v>164</v>
      </c>
      <c r="E11" s="36">
        <v>104.5</v>
      </c>
      <c r="F11" s="36">
        <v>10.962999999999999</v>
      </c>
    </row>
    <row r="12" spans="1:18">
      <c r="B12" s="19"/>
      <c r="C12" s="36">
        <v>1978</v>
      </c>
      <c r="D12" s="36" t="s">
        <v>164</v>
      </c>
      <c r="E12" s="36">
        <v>105</v>
      </c>
      <c r="F12" s="36">
        <v>10.957000000000001</v>
      </c>
    </row>
    <row r="13" spans="1:18">
      <c r="B13" s="19"/>
      <c r="C13" s="36">
        <v>1978</v>
      </c>
      <c r="D13" s="36" t="s">
        <v>164</v>
      </c>
      <c r="E13" s="36">
        <v>105.5</v>
      </c>
      <c r="F13" s="36">
        <v>10.95</v>
      </c>
    </row>
    <row r="14" spans="1:18">
      <c r="B14" s="19"/>
      <c r="C14" s="36">
        <v>1978</v>
      </c>
      <c r="D14" s="36" t="s">
        <v>164</v>
      </c>
      <c r="E14" s="36">
        <v>106</v>
      </c>
      <c r="F14" s="36">
        <v>10.943</v>
      </c>
    </row>
    <row r="15" spans="1:18">
      <c r="B15" s="19"/>
      <c r="C15" s="36">
        <v>1978</v>
      </c>
      <c r="D15" s="36" t="s">
        <v>164</v>
      </c>
      <c r="E15" s="36">
        <v>106.5</v>
      </c>
      <c r="F15" s="36">
        <v>10.936</v>
      </c>
    </row>
    <row r="16" spans="1:18">
      <c r="B16" s="19"/>
      <c r="C16" s="36">
        <v>1978</v>
      </c>
      <c r="D16" s="36" t="s">
        <v>164</v>
      </c>
      <c r="E16" s="36">
        <v>107</v>
      </c>
      <c r="F16" s="36">
        <v>10.928000000000001</v>
      </c>
    </row>
    <row r="17" spans="2:6">
      <c r="B17" s="19"/>
      <c r="C17" s="36">
        <v>1978</v>
      </c>
      <c r="D17" s="36" t="s">
        <v>164</v>
      </c>
      <c r="E17" s="36">
        <v>107.5</v>
      </c>
      <c r="F17" s="36">
        <v>10.92</v>
      </c>
    </row>
    <row r="18" spans="2:6">
      <c r="B18" s="19"/>
      <c r="C18" s="36">
        <v>1978</v>
      </c>
      <c r="D18" s="36" t="s">
        <v>164</v>
      </c>
      <c r="E18" s="36">
        <v>108</v>
      </c>
      <c r="F18" s="36">
        <v>10.913</v>
      </c>
    </row>
    <row r="19" spans="2:6">
      <c r="C19" s="36">
        <v>1978</v>
      </c>
      <c r="D19" s="36" t="s">
        <v>164</v>
      </c>
      <c r="E19" s="36">
        <v>108.5</v>
      </c>
      <c r="F19" s="36">
        <v>10.904999999999999</v>
      </c>
    </row>
    <row r="20" spans="2:6">
      <c r="C20" s="36">
        <v>1978</v>
      </c>
      <c r="D20" s="36" t="s">
        <v>164</v>
      </c>
      <c r="E20" s="36">
        <v>109</v>
      </c>
      <c r="F20" s="36">
        <v>10.896000000000001</v>
      </c>
    </row>
    <row r="21" spans="2:6">
      <c r="C21" s="36">
        <v>1978</v>
      </c>
      <c r="D21" s="36" t="s">
        <v>164</v>
      </c>
      <c r="E21" s="36">
        <v>109.5</v>
      </c>
      <c r="F21" s="36">
        <v>10.888</v>
      </c>
    </row>
    <row r="22" spans="2:6">
      <c r="C22" s="36">
        <v>1978</v>
      </c>
      <c r="D22" s="36" t="s">
        <v>164</v>
      </c>
      <c r="E22" s="36">
        <v>110</v>
      </c>
      <c r="F22" s="36">
        <v>10.879</v>
      </c>
    </row>
    <row r="23" spans="2:6">
      <c r="C23" s="36">
        <v>1978</v>
      </c>
      <c r="D23" s="36" t="s">
        <v>164</v>
      </c>
      <c r="E23" s="36">
        <v>110.5</v>
      </c>
      <c r="F23" s="36">
        <v>10.87</v>
      </c>
    </row>
    <row r="24" spans="2:6">
      <c r="C24" s="36">
        <v>1978</v>
      </c>
      <c r="D24" s="36" t="s">
        <v>164</v>
      </c>
      <c r="E24" s="36">
        <v>111</v>
      </c>
      <c r="F24" s="36">
        <v>10.86</v>
      </c>
    </row>
    <row r="25" spans="2:6">
      <c r="C25" s="36">
        <v>1978</v>
      </c>
      <c r="D25" s="36" t="s">
        <v>164</v>
      </c>
      <c r="E25" s="36">
        <v>111.5</v>
      </c>
      <c r="F25" s="36">
        <v>10.85</v>
      </c>
    </row>
    <row r="26" spans="2:6">
      <c r="C26" s="36">
        <v>1978</v>
      </c>
      <c r="D26" s="36" t="s">
        <v>164</v>
      </c>
      <c r="E26" s="36">
        <v>112</v>
      </c>
      <c r="F26" s="36">
        <v>10.84</v>
      </c>
    </row>
    <row r="27" spans="2:6">
      <c r="C27" s="36">
        <v>1978</v>
      </c>
      <c r="D27" s="36" t="s">
        <v>164</v>
      </c>
      <c r="E27" s="36">
        <v>112.5</v>
      </c>
      <c r="F27" s="36">
        <v>10.83</v>
      </c>
    </row>
    <row r="28" spans="2:6">
      <c r="C28" s="36">
        <v>1978</v>
      </c>
      <c r="D28" s="36" t="s">
        <v>164</v>
      </c>
      <c r="E28" s="36">
        <v>113</v>
      </c>
      <c r="F28" s="36">
        <v>10.819000000000001</v>
      </c>
    </row>
    <row r="29" spans="2:6">
      <c r="C29" s="36">
        <v>1978</v>
      </c>
      <c r="D29" s="36" t="s">
        <v>164</v>
      </c>
      <c r="E29" s="36">
        <v>113.5</v>
      </c>
      <c r="F29" s="36">
        <v>10.808</v>
      </c>
    </row>
    <row r="30" spans="2:6">
      <c r="C30" s="36">
        <v>1978</v>
      </c>
      <c r="D30" s="36" t="s">
        <v>164</v>
      </c>
      <c r="E30" s="36">
        <v>114</v>
      </c>
      <c r="F30" s="36">
        <v>10.797000000000001</v>
      </c>
    </row>
    <row r="31" spans="2:6">
      <c r="C31" s="36">
        <v>1978</v>
      </c>
      <c r="D31" s="36" t="s">
        <v>164</v>
      </c>
      <c r="E31" s="36">
        <v>114.5</v>
      </c>
      <c r="F31" s="36">
        <v>10.785</v>
      </c>
    </row>
    <row r="32" spans="2:6">
      <c r="C32" s="36">
        <v>1978</v>
      </c>
      <c r="D32" s="36" t="s">
        <v>164</v>
      </c>
      <c r="E32" s="36">
        <v>115</v>
      </c>
      <c r="F32" s="36">
        <v>10.773</v>
      </c>
    </row>
    <row r="33" spans="3:6">
      <c r="C33" s="36">
        <v>1978</v>
      </c>
      <c r="D33" s="36" t="s">
        <v>164</v>
      </c>
      <c r="E33" s="36">
        <v>115.5</v>
      </c>
      <c r="F33" s="36">
        <v>10.760999999999999</v>
      </c>
    </row>
  </sheetData>
  <mergeCells count="12">
    <mergeCell ref="A1:I1"/>
    <mergeCell ref="L3:L5"/>
    <mergeCell ref="M3:M5"/>
    <mergeCell ref="N3:N5"/>
    <mergeCell ref="P3:P4"/>
    <mergeCell ref="Q3:Q4"/>
    <mergeCell ref="F3:I3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D1" zoomScale="125" workbookViewId="0">
      <pane ySplit="5" topLeftCell="A6" activePane="bottomLeft" state="frozenSplit"/>
      <selection pane="bottomLeft" activeCell="G11" sqref="G11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1" customFormat="1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8" s="14" customFormat="1">
      <c r="B2" s="70" t="s">
        <v>3</v>
      </c>
      <c r="C2" s="70"/>
      <c r="D2" s="70"/>
      <c r="E2" s="70"/>
      <c r="F2" s="70"/>
      <c r="G2" s="70"/>
      <c r="H2" s="70"/>
      <c r="I2" s="70"/>
    </row>
    <row r="3" spans="1:18" s="6" customFormat="1" ht="18.95" customHeight="1">
      <c r="A3" s="62"/>
      <c r="B3" s="57" t="s">
        <v>5</v>
      </c>
      <c r="C3" s="57" t="s">
        <v>6</v>
      </c>
      <c r="D3" s="57" t="s">
        <v>7</v>
      </c>
      <c r="E3" s="6" t="s">
        <v>8</v>
      </c>
      <c r="F3" s="6" t="s">
        <v>159</v>
      </c>
      <c r="L3" s="57" t="s">
        <v>5</v>
      </c>
      <c r="M3" s="57" t="s">
        <v>6</v>
      </c>
      <c r="N3" s="57" t="s">
        <v>7</v>
      </c>
      <c r="O3" s="6" t="s">
        <v>8</v>
      </c>
      <c r="P3" s="57" t="s">
        <v>87</v>
      </c>
      <c r="Q3" s="57" t="s">
        <v>88</v>
      </c>
    </row>
    <row r="4" spans="1:18" s="6" customFormat="1" ht="17.100000000000001" customHeight="1">
      <c r="A4" s="62"/>
      <c r="B4" s="57"/>
      <c r="C4" s="57"/>
      <c r="D4" s="57"/>
      <c r="E4" s="6" t="s">
        <v>14</v>
      </c>
      <c r="F4" s="7" t="s">
        <v>160</v>
      </c>
      <c r="H4" s="7"/>
      <c r="I4" s="7"/>
      <c r="L4" s="57"/>
      <c r="M4" s="57"/>
      <c r="N4" s="57"/>
      <c r="O4" s="6" t="s">
        <v>14</v>
      </c>
      <c r="P4" s="57"/>
      <c r="Q4" s="57"/>
    </row>
    <row r="5" spans="1:18" s="10" customFormat="1" ht="19.5" thickBot="1">
      <c r="A5" s="63"/>
      <c r="B5" s="64"/>
      <c r="C5" s="64"/>
      <c r="D5" s="64"/>
      <c r="E5" s="10" t="s">
        <v>20</v>
      </c>
      <c r="F5" s="10" t="s">
        <v>162</v>
      </c>
      <c r="G5" s="10" t="s">
        <v>165</v>
      </c>
      <c r="H5" s="10" t="s">
        <v>166</v>
      </c>
      <c r="I5" s="10" t="s">
        <v>167</v>
      </c>
      <c r="L5" s="64"/>
      <c r="M5" s="64"/>
      <c r="N5" s="64"/>
      <c r="O5" s="10" t="s">
        <v>20</v>
      </c>
      <c r="P5" s="13" t="s">
        <v>90</v>
      </c>
      <c r="Q5" s="16" t="s">
        <v>94</v>
      </c>
      <c r="R5" s="16" t="s">
        <v>95</v>
      </c>
    </row>
    <row r="6" spans="1:18">
      <c r="B6" s="19"/>
      <c r="C6" s="36">
        <v>1962</v>
      </c>
      <c r="D6" s="36" t="s">
        <v>35</v>
      </c>
      <c r="E6" s="36">
        <v>116.1</v>
      </c>
      <c r="F6" s="36">
        <v>1.9039999999999999</v>
      </c>
      <c r="I6" s="36">
        <v>455</v>
      </c>
    </row>
    <row r="7" spans="1:18">
      <c r="B7" s="19"/>
      <c r="C7" s="36">
        <v>1962</v>
      </c>
      <c r="D7" s="36" t="s">
        <v>35</v>
      </c>
      <c r="E7" s="36">
        <v>165</v>
      </c>
      <c r="F7" s="36">
        <v>2.226</v>
      </c>
      <c r="I7" s="36">
        <v>532</v>
      </c>
    </row>
    <row r="8" spans="1:18">
      <c r="B8" s="19"/>
      <c r="C8" s="36">
        <v>1962</v>
      </c>
      <c r="D8" s="36" t="s">
        <v>35</v>
      </c>
      <c r="E8" s="36">
        <v>209</v>
      </c>
      <c r="F8" s="36">
        <v>2.3260000000000001</v>
      </c>
      <c r="I8" s="36">
        <v>556</v>
      </c>
    </row>
    <row r="9" spans="1:18">
      <c r="B9" s="19"/>
      <c r="C9" s="36">
        <v>1962</v>
      </c>
      <c r="D9" s="36" t="s">
        <v>35</v>
      </c>
      <c r="E9" s="36">
        <v>252</v>
      </c>
      <c r="F9" s="36">
        <v>2.5190000000000001</v>
      </c>
      <c r="I9" s="36">
        <v>602</v>
      </c>
    </row>
    <row r="10" spans="1:18">
      <c r="B10" s="19"/>
      <c r="C10" s="36">
        <v>1962</v>
      </c>
      <c r="D10" s="36" t="s">
        <v>35</v>
      </c>
      <c r="E10" s="36">
        <v>293</v>
      </c>
      <c r="F10" s="36">
        <v>2.33</v>
      </c>
      <c r="I10" s="36">
        <v>557</v>
      </c>
    </row>
    <row r="11" spans="1:18">
      <c r="B11" s="19"/>
      <c r="C11" s="36">
        <v>1962</v>
      </c>
      <c r="D11" s="36" t="s">
        <v>35</v>
      </c>
      <c r="E11" s="36">
        <v>332</v>
      </c>
      <c r="F11" s="36">
        <v>2.4060000000000001</v>
      </c>
      <c r="I11" s="36">
        <v>575</v>
      </c>
    </row>
    <row r="12" spans="1:18">
      <c r="B12" s="19"/>
      <c r="C12" s="36">
        <v>1962</v>
      </c>
      <c r="D12" s="36" t="s">
        <v>35</v>
      </c>
      <c r="E12" s="36">
        <v>370</v>
      </c>
      <c r="F12" s="36">
        <v>2.1549999999999998</v>
      </c>
      <c r="I12" s="36">
        <v>515</v>
      </c>
    </row>
    <row r="13" spans="1:18">
      <c r="B13" s="19"/>
      <c r="C13" s="36">
        <v>2008</v>
      </c>
      <c r="D13" s="36" t="s">
        <v>168</v>
      </c>
      <c r="E13" s="36">
        <v>116</v>
      </c>
      <c r="F13" s="36">
        <v>1.907</v>
      </c>
      <c r="I13" s="36"/>
    </row>
    <row r="14" spans="1:18">
      <c r="B14" s="19"/>
      <c r="C14" s="36">
        <v>2008</v>
      </c>
      <c r="D14" s="36" t="s">
        <v>168</v>
      </c>
      <c r="E14" s="36">
        <v>161.404</v>
      </c>
      <c r="F14" s="36">
        <v>2.19</v>
      </c>
      <c r="I14" s="36"/>
    </row>
    <row r="15" spans="1:18">
      <c r="B15" s="19"/>
      <c r="C15" s="36">
        <v>1977</v>
      </c>
      <c r="D15" s="36" t="s">
        <v>169</v>
      </c>
      <c r="E15" s="36">
        <v>115.76300000000001</v>
      </c>
      <c r="F15" s="36">
        <v>1.64</v>
      </c>
      <c r="I15" s="36">
        <v>392</v>
      </c>
    </row>
    <row r="16" spans="1:18">
      <c r="B16" s="19"/>
    </row>
    <row r="17" spans="2:2">
      <c r="B17" s="19"/>
    </row>
    <row r="18" spans="2:2">
      <c r="B18" s="19"/>
    </row>
  </sheetData>
  <mergeCells count="11">
    <mergeCell ref="L3:L5"/>
    <mergeCell ref="M3:M5"/>
    <mergeCell ref="N3:N5"/>
    <mergeCell ref="P3:P4"/>
    <mergeCell ref="Q3:Q4"/>
    <mergeCell ref="A1:I1"/>
    <mergeCell ref="B2:I2"/>
    <mergeCell ref="A3:A5"/>
    <mergeCell ref="B3:B5"/>
    <mergeCell ref="C3:C5"/>
    <mergeCell ref="D3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Heat Capacity</vt:lpstr>
      <vt:lpstr>Sublimation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2025-09-21T10:27:08Z</dcterms:modified>
  <cp:category/>
  <cp:contentStatus/>
</cp:coreProperties>
</file>