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uniwa-my.sharepoint.com/personal/23059859_student_uwa_edu_au/Documents/UWA/05. Year 5/Semester 1/GENG5511 MPE Engineering Research Project/Project/Research_Project/GENG5511_Thesis/data/"/>
    </mc:Choice>
  </mc:AlternateContent>
  <xr:revisionPtr revIDLastSave="20" documentId="13_ncr:1_{262D6BEE-4B49-414C-8989-11032CF05A22}" xr6:coauthVersionLast="47" xr6:coauthVersionMax="47" xr10:uidLastSave="{73C464A4-8E66-4C88-9A29-9BEB07CC39BC}"/>
  <bookViews>
    <workbookView xWindow="-110" yWindow="-110" windowWidth="19420" windowHeight="11500" firstSheet="3" activeTab="7" xr2:uid="{69D65117-2E76-C546-90A2-B362171284DD}"/>
  </bookViews>
  <sheets>
    <sheet name="Cell Volume " sheetId="1" r:id="rId1"/>
    <sheet name="Thermal Expansion Coefficient" sheetId="2" r:id="rId2"/>
    <sheet name="Compressibility Bulk Modulus" sheetId="6" r:id="rId3"/>
    <sheet name="Sublimation" sheetId="9" r:id="rId4"/>
    <sheet name="Heat Capacity" sheetId="8" r:id="rId5"/>
    <sheet name="Melting" sheetId="10" r:id="rId6"/>
    <sheet name="Heat of Sublimation" sheetId="12" r:id="rId7"/>
    <sheet name="Heat of Fusion" sheetId="11" r:id="rId8"/>
  </sheets>
  <externalReferences>
    <externalReference r:id="rId9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2" l="1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358" i="9"/>
  <c r="F357" i="9"/>
  <c r="F356" i="9"/>
  <c r="F355" i="9"/>
  <c r="F354" i="9"/>
  <c r="F353" i="9"/>
  <c r="F352" i="9"/>
  <c r="F351" i="9"/>
  <c r="F350" i="9"/>
  <c r="E350" i="9"/>
  <c r="F349" i="9"/>
  <c r="E349" i="9"/>
  <c r="F348" i="9"/>
  <c r="E348" i="9"/>
  <c r="F347" i="9"/>
  <c r="E347" i="9"/>
  <c r="F346" i="9"/>
  <c r="E346" i="9"/>
  <c r="F345" i="9"/>
  <c r="E345" i="9"/>
  <c r="F344" i="9"/>
  <c r="E344" i="9"/>
  <c r="F343" i="9"/>
  <c r="E343" i="9"/>
  <c r="F342" i="9"/>
  <c r="E342" i="9"/>
  <c r="F341" i="9"/>
  <c r="E341" i="9"/>
  <c r="F340" i="9"/>
  <c r="E340" i="9"/>
  <c r="F339" i="9"/>
  <c r="E339" i="9"/>
  <c r="F338" i="9"/>
  <c r="E338" i="9"/>
  <c r="F337" i="9"/>
  <c r="E337" i="9"/>
  <c r="F336" i="9"/>
  <c r="E336" i="9"/>
  <c r="F335" i="9"/>
  <c r="E335" i="9"/>
  <c r="F334" i="9"/>
  <c r="E334" i="9"/>
  <c r="F333" i="9"/>
  <c r="E333" i="9"/>
  <c r="F332" i="9"/>
  <c r="E332" i="9"/>
  <c r="F331" i="9"/>
  <c r="E331" i="9"/>
  <c r="F330" i="9"/>
  <c r="E330" i="9"/>
  <c r="F329" i="9"/>
  <c r="E329" i="9"/>
  <c r="F328" i="9"/>
  <c r="E328" i="9"/>
  <c r="F327" i="9"/>
  <c r="E327" i="9"/>
  <c r="F326" i="9"/>
  <c r="E326" i="9"/>
  <c r="F325" i="9"/>
  <c r="E325" i="9"/>
  <c r="F324" i="9"/>
  <c r="E324" i="9"/>
  <c r="F323" i="9"/>
  <c r="E323" i="9"/>
  <c r="F322" i="9"/>
  <c r="E322" i="9"/>
  <c r="F321" i="9"/>
  <c r="E321" i="9"/>
  <c r="G320" i="9"/>
  <c r="F320" i="9"/>
  <c r="E320" i="9"/>
  <c r="G319" i="9"/>
  <c r="F319" i="9"/>
  <c r="E319" i="9"/>
  <c r="G318" i="9"/>
  <c r="F318" i="9"/>
  <c r="E318" i="9"/>
  <c r="G317" i="9"/>
  <c r="F317" i="9"/>
  <c r="E317" i="9"/>
  <c r="G316" i="9"/>
  <c r="F316" i="9" s="1"/>
  <c r="E316" i="9"/>
  <c r="G315" i="9"/>
  <c r="F315" i="9"/>
  <c r="E315" i="9"/>
  <c r="G314" i="9"/>
  <c r="F314" i="9"/>
  <c r="E314" i="9"/>
  <c r="H313" i="9"/>
  <c r="F313" i="9"/>
  <c r="H312" i="9"/>
  <c r="F312" i="9"/>
  <c r="H311" i="9"/>
  <c r="F311" i="9"/>
  <c r="H310" i="9"/>
  <c r="F310" i="9"/>
  <c r="H309" i="9"/>
  <c r="F309" i="9"/>
  <c r="H308" i="9"/>
  <c r="F308" i="9"/>
  <c r="H307" i="9"/>
  <c r="F307" i="9"/>
  <c r="H306" i="9"/>
  <c r="F306" i="9"/>
  <c r="H305" i="9"/>
  <c r="F305" i="9"/>
  <c r="H304" i="9"/>
  <c r="F304" i="9"/>
  <c r="H303" i="9"/>
  <c r="F303" i="9"/>
  <c r="H302" i="9"/>
  <c r="F302" i="9"/>
  <c r="H301" i="9"/>
  <c r="F301" i="9"/>
  <c r="H300" i="9"/>
  <c r="F300" i="9"/>
  <c r="H299" i="9"/>
  <c r="F299" i="9"/>
  <c r="H298" i="9"/>
  <c r="F298" i="9"/>
  <c r="H297" i="9"/>
  <c r="F297" i="9"/>
  <c r="H296" i="9"/>
  <c r="F296" i="9"/>
  <c r="H295" i="9"/>
  <c r="F295" i="9"/>
  <c r="H294" i="9"/>
  <c r="F294" i="9"/>
  <c r="H293" i="9"/>
  <c r="F293" i="9"/>
  <c r="F292" i="9"/>
  <c r="H291" i="9"/>
  <c r="F291" i="9"/>
  <c r="H290" i="9"/>
  <c r="F290" i="9"/>
  <c r="H289" i="9"/>
  <c r="F289" i="9"/>
  <c r="H288" i="9"/>
  <c r="F288" i="9"/>
  <c r="H287" i="9"/>
  <c r="F287" i="9" s="1"/>
  <c r="H286" i="9"/>
  <c r="F286" i="9"/>
  <c r="H285" i="9"/>
  <c r="F285" i="9"/>
  <c r="H284" i="9"/>
  <c r="F284" i="9"/>
  <c r="H283" i="9"/>
  <c r="F283" i="9"/>
  <c r="H282" i="9"/>
  <c r="F282" i="9"/>
  <c r="H281" i="9"/>
  <c r="F281" i="9"/>
  <c r="H280" i="9"/>
  <c r="F280" i="9"/>
  <c r="H279" i="9"/>
  <c r="F279" i="9"/>
  <c r="H278" i="9"/>
  <c r="F278" i="9"/>
  <c r="H277" i="9"/>
  <c r="F277" i="9" s="1"/>
  <c r="H276" i="9"/>
  <c r="F276" i="9"/>
  <c r="H275" i="9"/>
  <c r="F275" i="9"/>
  <c r="H274" i="9"/>
  <c r="F274" i="9"/>
  <c r="H273" i="9"/>
  <c r="F273" i="9"/>
  <c r="H272" i="9"/>
  <c r="F272" i="9"/>
  <c r="H271" i="9"/>
  <c r="F271" i="9"/>
  <c r="H270" i="9"/>
  <c r="F270" i="9"/>
  <c r="H269" i="9"/>
  <c r="F269" i="9"/>
  <c r="H268" i="9"/>
  <c r="F268" i="9"/>
  <c r="H267" i="9"/>
  <c r="F267" i="9" s="1"/>
  <c r="H266" i="9"/>
  <c r="F266" i="9"/>
  <c r="H265" i="9"/>
  <c r="F265" i="9"/>
  <c r="H264" i="9"/>
  <c r="F264" i="9"/>
  <c r="H263" i="9"/>
  <c r="F263" i="9"/>
  <c r="H262" i="9"/>
  <c r="F262" i="9"/>
  <c r="H261" i="9"/>
  <c r="F261" i="9"/>
  <c r="H260" i="9"/>
  <c r="F260" i="9"/>
  <c r="H259" i="9"/>
  <c r="F259" i="9"/>
  <c r="H258" i="9"/>
  <c r="F258" i="9"/>
  <c r="H257" i="9"/>
  <c r="F257" i="9" s="1"/>
  <c r="H256" i="9"/>
  <c r="F256" i="9"/>
  <c r="H255" i="9"/>
  <c r="F255" i="9"/>
  <c r="H254" i="9"/>
  <c r="F254" i="9"/>
  <c r="H253" i="9"/>
  <c r="F253" i="9"/>
  <c r="H252" i="9"/>
  <c r="F252" i="9"/>
  <c r="H251" i="9"/>
  <c r="F251" i="9"/>
  <c r="H250" i="9"/>
  <c r="F250" i="9"/>
  <c r="H249" i="9"/>
  <c r="F249" i="9"/>
  <c r="H248" i="9"/>
  <c r="F248" i="9"/>
  <c r="H247" i="9"/>
  <c r="F247" i="9" s="1"/>
  <c r="H246" i="9"/>
  <c r="F246" i="9"/>
  <c r="H245" i="9"/>
  <c r="F245" i="9"/>
  <c r="H244" i="9"/>
  <c r="F244" i="9"/>
  <c r="H243" i="9"/>
  <c r="F243" i="9"/>
  <c r="H242" i="9"/>
  <c r="F242" i="9"/>
  <c r="H241" i="9"/>
  <c r="F241" i="9"/>
  <c r="H240" i="9"/>
  <c r="F240" i="9"/>
  <c r="H239" i="9"/>
  <c r="F239" i="9"/>
  <c r="F238" i="9"/>
  <c r="F237" i="9"/>
  <c r="F236" i="9"/>
  <c r="F235" i="9"/>
  <c r="F234" i="9"/>
  <c r="F233" i="9"/>
  <c r="F232" i="9"/>
  <c r="F231" i="9"/>
  <c r="F230" i="9"/>
  <c r="F229" i="9"/>
  <c r="F228" i="9"/>
  <c r="F227" i="9"/>
  <c r="G226" i="9"/>
  <c r="F226" i="9"/>
  <c r="G225" i="9"/>
  <c r="F225" i="9"/>
  <c r="G224" i="9"/>
  <c r="F224" i="9"/>
  <c r="G223" i="9"/>
  <c r="F223" i="9"/>
  <c r="G222" i="9"/>
  <c r="F222" i="9"/>
  <c r="G221" i="9"/>
  <c r="F221" i="9" s="1"/>
  <c r="G220" i="9"/>
  <c r="F220" i="9"/>
  <c r="F219" i="9"/>
  <c r="F218" i="9"/>
  <c r="F217" i="9"/>
  <c r="F216" i="9"/>
  <c r="F215" i="9"/>
  <c r="F214" i="9"/>
  <c r="F213" i="9"/>
  <c r="F212" i="9"/>
  <c r="F211" i="9"/>
  <c r="F210" i="9"/>
  <c r="F209" i="9"/>
  <c r="F208" i="9"/>
  <c r="F207" i="9"/>
  <c r="F206" i="9"/>
  <c r="F205" i="9"/>
  <c r="F204" i="9"/>
  <c r="F203" i="9"/>
  <c r="F202" i="9"/>
  <c r="F201" i="9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18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6" i="8"/>
  <c r="AE373" i="1" l="1"/>
  <c r="AA373" i="1"/>
  <c r="AE372" i="1"/>
  <c r="AA372" i="1"/>
  <c r="AE371" i="1"/>
  <c r="AA371" i="1"/>
  <c r="R366" i="1" s="1"/>
  <c r="AE370" i="1"/>
  <c r="AA370" i="1"/>
  <c r="AE369" i="1"/>
  <c r="AA369" i="1"/>
  <c r="AE368" i="1"/>
  <c r="AA368" i="1"/>
  <c r="U368" i="1"/>
  <c r="S368" i="1"/>
  <c r="R368" i="1"/>
  <c r="AE367" i="1"/>
  <c r="AA367" i="1"/>
  <c r="R362" i="1" s="1"/>
  <c r="U367" i="1"/>
  <c r="S367" i="1"/>
  <c r="R367" i="1"/>
  <c r="AE366" i="1"/>
  <c r="AA366" i="1"/>
  <c r="U366" i="1"/>
  <c r="S366" i="1"/>
  <c r="U365" i="1"/>
  <c r="S365" i="1"/>
  <c r="R365" i="1"/>
  <c r="U364" i="1"/>
  <c r="S364" i="1"/>
  <c r="R364" i="1"/>
  <c r="U363" i="1"/>
  <c r="S363" i="1"/>
  <c r="R363" i="1"/>
  <c r="U362" i="1"/>
  <c r="S362" i="1"/>
  <c r="U361" i="1"/>
  <c r="S361" i="1"/>
  <c r="R361" i="1"/>
  <c r="S359" i="1"/>
  <c r="R359" i="1"/>
  <c r="S358" i="1"/>
  <c r="R358" i="1"/>
  <c r="S357" i="1"/>
  <c r="R357" i="1"/>
  <c r="S356" i="1"/>
  <c r="R356" i="1"/>
  <c r="S355" i="1"/>
  <c r="R355" i="1"/>
  <c r="S354" i="1"/>
  <c r="R354" i="1"/>
  <c r="S353" i="1"/>
  <c r="R353" i="1"/>
  <c r="S352" i="1"/>
  <c r="R352" i="1"/>
  <c r="S351" i="1"/>
  <c r="R351" i="1"/>
  <c r="S350" i="1"/>
  <c r="R350" i="1"/>
  <c r="S349" i="1"/>
  <c r="R349" i="1"/>
  <c r="S348" i="1"/>
  <c r="R348" i="1"/>
  <c r="S347" i="1"/>
  <c r="R347" i="1"/>
  <c r="S346" i="1"/>
  <c r="R346" i="1"/>
  <c r="S345" i="1"/>
  <c r="R345" i="1"/>
  <c r="S344" i="1"/>
  <c r="R344" i="1"/>
  <c r="S343" i="1"/>
  <c r="R343" i="1"/>
  <c r="S342" i="1"/>
  <c r="R342" i="1"/>
  <c r="S341" i="1"/>
  <c r="R341" i="1"/>
  <c r="S340" i="1"/>
  <c r="R340" i="1"/>
  <c r="S339" i="1"/>
  <c r="R339" i="1"/>
  <c r="S338" i="1"/>
  <c r="R338" i="1"/>
  <c r="S337" i="1"/>
  <c r="R337" i="1"/>
  <c r="S336" i="1"/>
  <c r="R336" i="1"/>
  <c r="S335" i="1"/>
  <c r="R335" i="1"/>
  <c r="S334" i="1"/>
  <c r="R334" i="1"/>
  <c r="S333" i="1"/>
  <c r="R333" i="1"/>
  <c r="S332" i="1"/>
  <c r="R332" i="1"/>
  <c r="S331" i="1"/>
  <c r="R331" i="1"/>
  <c r="S330" i="1"/>
  <c r="R330" i="1"/>
  <c r="S329" i="1"/>
  <c r="R329" i="1"/>
  <c r="S328" i="1"/>
  <c r="R328" i="1"/>
  <c r="S327" i="1"/>
  <c r="R327" i="1"/>
  <c r="S326" i="1"/>
  <c r="R326" i="1"/>
  <c r="S325" i="1"/>
  <c r="R325" i="1"/>
  <c r="AD324" i="1"/>
  <c r="R319" i="1" s="1"/>
  <c r="S324" i="1"/>
  <c r="R324" i="1"/>
  <c r="AD323" i="1"/>
  <c r="S323" i="1"/>
  <c r="R323" i="1"/>
  <c r="AD322" i="1"/>
  <c r="R317" i="1" s="1"/>
  <c r="S322" i="1"/>
  <c r="R322" i="1"/>
  <c r="AD321" i="1"/>
  <c r="S321" i="1"/>
  <c r="R321" i="1"/>
  <c r="AD320" i="1"/>
  <c r="S320" i="1"/>
  <c r="R320" i="1"/>
  <c r="AD319" i="1"/>
  <c r="Z319" i="1"/>
  <c r="S319" i="1"/>
  <c r="AD318" i="1"/>
  <c r="Z318" i="1"/>
  <c r="R318" i="1" s="1"/>
  <c r="S318" i="1"/>
  <c r="AD317" i="1"/>
  <c r="Z317" i="1"/>
  <c r="S317" i="1"/>
  <c r="AD316" i="1"/>
  <c r="Z316" i="1"/>
  <c r="R316" i="1" s="1"/>
  <c r="S316" i="1"/>
  <c r="AD315" i="1"/>
  <c r="Z315" i="1"/>
  <c r="R315" i="1" s="1"/>
  <c r="S315" i="1"/>
  <c r="AD314" i="1"/>
  <c r="Z314" i="1"/>
  <c r="S314" i="1"/>
  <c r="R314" i="1"/>
  <c r="AD313" i="1"/>
  <c r="Z313" i="1"/>
  <c r="R313" i="1" s="1"/>
  <c r="S313" i="1"/>
  <c r="AD312" i="1"/>
  <c r="Z312" i="1"/>
  <c r="S312" i="1"/>
  <c r="R312" i="1"/>
  <c r="AD311" i="1"/>
  <c r="Z311" i="1"/>
  <c r="R311" i="1" s="1"/>
  <c r="S311" i="1"/>
  <c r="AD310" i="1"/>
  <c r="Z310" i="1"/>
  <c r="R310" i="1" s="1"/>
  <c r="S310" i="1"/>
  <c r="AD309" i="1"/>
  <c r="Z309" i="1"/>
  <c r="S309" i="1"/>
  <c r="R309" i="1"/>
  <c r="AD308" i="1"/>
  <c r="Z308" i="1"/>
  <c r="R308" i="1" s="1"/>
  <c r="S308" i="1"/>
  <c r="AD307" i="1"/>
  <c r="Z307" i="1"/>
  <c r="S307" i="1"/>
  <c r="R307" i="1"/>
  <c r="AD306" i="1"/>
  <c r="Z306" i="1"/>
  <c r="R306" i="1" s="1"/>
  <c r="S306" i="1"/>
  <c r="AD305" i="1"/>
  <c r="Z305" i="1"/>
  <c r="R305" i="1" s="1"/>
  <c r="S305" i="1"/>
  <c r="AD304" i="1"/>
  <c r="Z304" i="1"/>
  <c r="S304" i="1"/>
  <c r="R304" i="1"/>
  <c r="AD303" i="1"/>
  <c r="Z303" i="1"/>
  <c r="R303" i="1" s="1"/>
  <c r="S303" i="1"/>
  <c r="AD302" i="1"/>
  <c r="Z302" i="1"/>
  <c r="S302" i="1"/>
  <c r="R302" i="1"/>
  <c r="AD301" i="1"/>
  <c r="Z301" i="1"/>
  <c r="R301" i="1" s="1"/>
  <c r="S301" i="1"/>
  <c r="AD300" i="1"/>
  <c r="Z300" i="1"/>
  <c r="R300" i="1" s="1"/>
  <c r="S300" i="1"/>
  <c r="AD299" i="1"/>
  <c r="Z299" i="1"/>
  <c r="S299" i="1"/>
  <c r="R299" i="1"/>
  <c r="AD298" i="1"/>
  <c r="Z298" i="1"/>
  <c r="R298" i="1" s="1"/>
  <c r="S298" i="1"/>
  <c r="AD297" i="1"/>
  <c r="Z297" i="1"/>
  <c r="S297" i="1"/>
  <c r="R297" i="1"/>
  <c r="AD296" i="1"/>
  <c r="Z296" i="1"/>
  <c r="R296" i="1" s="1"/>
  <c r="S296" i="1"/>
  <c r="AD295" i="1"/>
  <c r="Z295" i="1"/>
  <c r="R295" i="1" s="1"/>
  <c r="S295" i="1"/>
  <c r="AD294" i="1"/>
  <c r="Z294" i="1"/>
  <c r="S294" i="1"/>
  <c r="R294" i="1"/>
  <c r="AD293" i="1"/>
  <c r="Z293" i="1"/>
  <c r="R293" i="1" s="1"/>
  <c r="S293" i="1"/>
  <c r="AD292" i="1"/>
  <c r="Z292" i="1"/>
  <c r="S292" i="1"/>
  <c r="R292" i="1"/>
  <c r="AD291" i="1"/>
  <c r="Z291" i="1"/>
  <c r="R291" i="1" s="1"/>
  <c r="S291" i="1"/>
  <c r="AD290" i="1"/>
  <c r="Z290" i="1"/>
  <c r="R290" i="1" s="1"/>
  <c r="S290" i="1"/>
  <c r="AD289" i="1"/>
  <c r="Z289" i="1"/>
  <c r="S289" i="1"/>
  <c r="R289" i="1"/>
  <c r="AD288" i="1"/>
  <c r="Z288" i="1"/>
  <c r="R288" i="1" s="1"/>
  <c r="S288" i="1"/>
  <c r="AD287" i="1"/>
  <c r="Z287" i="1"/>
  <c r="S287" i="1"/>
  <c r="R287" i="1"/>
  <c r="AD286" i="1"/>
  <c r="Z286" i="1"/>
  <c r="R286" i="1" s="1"/>
  <c r="S286" i="1"/>
  <c r="AD285" i="1"/>
  <c r="Z285" i="1"/>
  <c r="R285" i="1" s="1"/>
  <c r="S285" i="1"/>
  <c r="AD284" i="1"/>
  <c r="Z284" i="1"/>
  <c r="S284" i="1"/>
  <c r="R284" i="1"/>
  <c r="AD283" i="1"/>
  <c r="Z283" i="1"/>
  <c r="R283" i="1" s="1"/>
  <c r="S283" i="1"/>
  <c r="AD282" i="1"/>
  <c r="Z282" i="1"/>
  <c r="S282" i="1"/>
  <c r="R282" i="1"/>
  <c r="AD281" i="1"/>
  <c r="Z281" i="1"/>
  <c r="R281" i="1" s="1"/>
  <c r="S281" i="1"/>
  <c r="AD280" i="1"/>
  <c r="Z280" i="1"/>
  <c r="R280" i="1" s="1"/>
  <c r="S280" i="1"/>
  <c r="AD279" i="1"/>
  <c r="Z279" i="1"/>
  <c r="S279" i="1"/>
  <c r="R279" i="1"/>
  <c r="AD278" i="1"/>
  <c r="Z278" i="1"/>
  <c r="R278" i="1" s="1"/>
  <c r="S278" i="1"/>
  <c r="AD277" i="1"/>
  <c r="Z277" i="1"/>
  <c r="S277" i="1"/>
  <c r="R277" i="1"/>
  <c r="AD276" i="1"/>
  <c r="Z276" i="1"/>
  <c r="R276" i="1" s="1"/>
  <c r="S276" i="1"/>
  <c r="AD275" i="1"/>
  <c r="Z275" i="1"/>
  <c r="R275" i="1" s="1"/>
  <c r="S275" i="1"/>
  <c r="AD274" i="1"/>
  <c r="Z274" i="1"/>
  <c r="S274" i="1"/>
  <c r="R274" i="1"/>
  <c r="AD273" i="1"/>
  <c r="Z273" i="1"/>
  <c r="R273" i="1" s="1"/>
  <c r="S273" i="1"/>
  <c r="AD272" i="1"/>
  <c r="Z272" i="1"/>
  <c r="S272" i="1"/>
  <c r="R272" i="1"/>
  <c r="AD271" i="1"/>
  <c r="Z271" i="1"/>
  <c r="R271" i="1" s="1"/>
  <c r="S271" i="1"/>
  <c r="AD270" i="1"/>
  <c r="Z270" i="1"/>
  <c r="R270" i="1" s="1"/>
  <c r="S270" i="1"/>
  <c r="AD269" i="1"/>
  <c r="Z269" i="1"/>
  <c r="S269" i="1"/>
  <c r="R269" i="1"/>
  <c r="AD268" i="1"/>
  <c r="Z268" i="1"/>
  <c r="R268" i="1" s="1"/>
  <c r="S268" i="1"/>
  <c r="AD267" i="1"/>
  <c r="Z267" i="1"/>
  <c r="S267" i="1"/>
  <c r="R267" i="1"/>
  <c r="AD266" i="1"/>
  <c r="Z266" i="1"/>
  <c r="R266" i="1" s="1"/>
  <c r="S266" i="1"/>
  <c r="AD265" i="1"/>
  <c r="Z265" i="1"/>
  <c r="R265" i="1" s="1"/>
  <c r="S265" i="1"/>
  <c r="AD264" i="1"/>
  <c r="Z264" i="1"/>
  <c r="S264" i="1"/>
  <c r="R264" i="1"/>
  <c r="AD263" i="1"/>
  <c r="Z263" i="1"/>
  <c r="R263" i="1" s="1"/>
  <c r="S263" i="1"/>
  <c r="AD262" i="1"/>
  <c r="Z262" i="1"/>
  <c r="S262" i="1"/>
  <c r="R262" i="1"/>
  <c r="AD261" i="1"/>
  <c r="Z261" i="1"/>
  <c r="R261" i="1" s="1"/>
  <c r="S261" i="1"/>
  <c r="AD260" i="1"/>
  <c r="Z260" i="1"/>
  <c r="R260" i="1" s="1"/>
  <c r="S260" i="1"/>
  <c r="AD259" i="1"/>
  <c r="Z259" i="1"/>
  <c r="S259" i="1"/>
  <c r="R259" i="1"/>
  <c r="AD258" i="1"/>
  <c r="Z258" i="1"/>
  <c r="R258" i="1" s="1"/>
  <c r="S258" i="1"/>
  <c r="AD257" i="1"/>
  <c r="Z257" i="1"/>
  <c r="S257" i="1"/>
  <c r="R257" i="1"/>
  <c r="AD256" i="1"/>
  <c r="Z256" i="1"/>
  <c r="R256" i="1" s="1"/>
  <c r="S256" i="1"/>
  <c r="AD255" i="1"/>
  <c r="Z255" i="1"/>
  <c r="R255" i="1" s="1"/>
  <c r="S255" i="1"/>
  <c r="AD254" i="1"/>
  <c r="Z254" i="1"/>
  <c r="S254" i="1"/>
  <c r="R254" i="1"/>
  <c r="AD253" i="1"/>
  <c r="Z253" i="1"/>
  <c r="R253" i="1" s="1"/>
  <c r="S253" i="1"/>
  <c r="AD252" i="1"/>
  <c r="Z252" i="1"/>
  <c r="S252" i="1"/>
  <c r="R252" i="1"/>
  <c r="AD251" i="1"/>
  <c r="R246" i="1" s="1"/>
  <c r="Z251" i="1"/>
  <c r="R251" i="1" s="1"/>
  <c r="S251" i="1"/>
  <c r="AD250" i="1"/>
  <c r="Z250" i="1"/>
  <c r="R250" i="1" s="1"/>
  <c r="S250" i="1"/>
  <c r="Z249" i="1"/>
  <c r="S249" i="1"/>
  <c r="R249" i="1"/>
  <c r="Z248" i="1"/>
  <c r="S248" i="1"/>
  <c r="R248" i="1"/>
  <c r="Z247" i="1"/>
  <c r="S247" i="1"/>
  <c r="R247" i="1"/>
  <c r="Z246" i="1"/>
  <c r="S246" i="1"/>
  <c r="Z245" i="1"/>
  <c r="S245" i="1"/>
  <c r="R245" i="1"/>
  <c r="Z244" i="1"/>
  <c r="S244" i="1"/>
  <c r="R244" i="1"/>
  <c r="Z243" i="1"/>
  <c r="S243" i="1"/>
  <c r="R243" i="1"/>
  <c r="Z242" i="1"/>
  <c r="S242" i="1"/>
  <c r="R242" i="1"/>
  <c r="Z241" i="1"/>
  <c r="R241" i="1" s="1"/>
  <c r="S241" i="1"/>
  <c r="Z240" i="1"/>
  <c r="S240" i="1"/>
  <c r="R240" i="1"/>
  <c r="Z239" i="1"/>
  <c r="S239" i="1"/>
  <c r="R239" i="1"/>
  <c r="Z238" i="1"/>
  <c r="R238" i="1" s="1"/>
  <c r="S238" i="1"/>
  <c r="Z237" i="1"/>
  <c r="R237" i="1" s="1"/>
  <c r="S237" i="1"/>
  <c r="Z236" i="1"/>
  <c r="S236" i="1"/>
  <c r="R236" i="1"/>
  <c r="Z235" i="1"/>
  <c r="S235" i="1"/>
  <c r="R235" i="1"/>
  <c r="Z234" i="1"/>
  <c r="R234" i="1" s="1"/>
  <c r="S234" i="1"/>
  <c r="Z233" i="1"/>
  <c r="S233" i="1"/>
  <c r="R233" i="1"/>
  <c r="Z232" i="1"/>
  <c r="S232" i="1"/>
  <c r="R232" i="1"/>
  <c r="Z231" i="1"/>
  <c r="R231" i="1" s="1"/>
  <c r="S231" i="1"/>
  <c r="Z230" i="1"/>
  <c r="R230" i="1" s="1"/>
  <c r="S230" i="1"/>
  <c r="Z229" i="1"/>
  <c r="S229" i="1"/>
  <c r="R229" i="1"/>
  <c r="W228" i="1"/>
  <c r="S228" i="1"/>
  <c r="W227" i="1"/>
  <c r="S227" i="1" s="1"/>
  <c r="W226" i="1"/>
  <c r="S226" i="1"/>
  <c r="W225" i="1"/>
  <c r="S225" i="1"/>
  <c r="W224" i="1"/>
  <c r="S224" i="1"/>
  <c r="W223" i="1"/>
  <c r="S223" i="1"/>
  <c r="W222" i="1"/>
  <c r="S222" i="1"/>
  <c r="W221" i="1"/>
  <c r="S221" i="1" s="1"/>
  <c r="W220" i="1"/>
  <c r="S220" i="1"/>
  <c r="W219" i="1"/>
  <c r="S219" i="1"/>
  <c r="W218" i="1"/>
  <c r="S218" i="1"/>
  <c r="W217" i="1"/>
  <c r="S217" i="1" s="1"/>
  <c r="W216" i="1"/>
  <c r="S216" i="1"/>
  <c r="W215" i="1"/>
  <c r="S215" i="1"/>
  <c r="W214" i="1"/>
  <c r="S214" i="1"/>
  <c r="T213" i="1"/>
  <c r="S213" i="1"/>
  <c r="R213" i="1"/>
  <c r="T212" i="1"/>
  <c r="S212" i="1"/>
  <c r="R212" i="1"/>
  <c r="T211" i="1"/>
  <c r="S211" i="1"/>
  <c r="R211" i="1"/>
  <c r="T210" i="1"/>
  <c r="S210" i="1"/>
  <c r="R210" i="1"/>
  <c r="T209" i="1"/>
  <c r="S209" i="1"/>
  <c r="R209" i="1"/>
  <c r="T208" i="1"/>
  <c r="S208" i="1"/>
  <c r="R208" i="1"/>
  <c r="T207" i="1"/>
  <c r="S207" i="1"/>
  <c r="R207" i="1"/>
  <c r="T206" i="1"/>
  <c r="S206" i="1"/>
  <c r="R206" i="1"/>
  <c r="T205" i="1"/>
  <c r="S205" i="1"/>
  <c r="R205" i="1"/>
  <c r="T204" i="1"/>
  <c r="S204" i="1"/>
  <c r="R204" i="1"/>
  <c r="T203" i="1"/>
  <c r="S203" i="1"/>
  <c r="R203" i="1"/>
  <c r="T202" i="1"/>
  <c r="S202" i="1"/>
  <c r="R202" i="1"/>
  <c r="T201" i="1"/>
  <c r="S201" i="1"/>
  <c r="R201" i="1"/>
  <c r="T200" i="1"/>
  <c r="S200" i="1"/>
  <c r="R200" i="1"/>
  <c r="T199" i="1"/>
  <c r="S199" i="1"/>
  <c r="R199" i="1"/>
  <c r="T198" i="1"/>
  <c r="S198" i="1"/>
  <c r="R198" i="1"/>
  <c r="T197" i="1"/>
  <c r="S197" i="1"/>
  <c r="R197" i="1"/>
  <c r="T196" i="1"/>
  <c r="S196" i="1"/>
  <c r="R196" i="1"/>
  <c r="T195" i="1"/>
  <c r="S195" i="1"/>
  <c r="R195" i="1"/>
  <c r="T194" i="1"/>
  <c r="S194" i="1"/>
  <c r="R194" i="1"/>
  <c r="T193" i="1"/>
  <c r="S193" i="1"/>
  <c r="R193" i="1"/>
  <c r="T192" i="1"/>
  <c r="S192" i="1"/>
  <c r="R192" i="1"/>
  <c r="T191" i="1"/>
  <c r="S191" i="1"/>
  <c r="R191" i="1"/>
  <c r="T190" i="1"/>
  <c r="S190" i="1"/>
  <c r="R190" i="1"/>
  <c r="T189" i="1"/>
  <c r="S189" i="1"/>
  <c r="R189" i="1"/>
  <c r="T188" i="1"/>
  <c r="S188" i="1"/>
  <c r="R188" i="1"/>
  <c r="T187" i="1"/>
  <c r="S187" i="1"/>
  <c r="R187" i="1"/>
  <c r="T186" i="1"/>
  <c r="S186" i="1"/>
  <c r="R186" i="1"/>
  <c r="T185" i="1"/>
  <c r="S185" i="1"/>
  <c r="R185" i="1"/>
  <c r="T184" i="1"/>
  <c r="S184" i="1"/>
  <c r="R184" i="1"/>
  <c r="T183" i="1"/>
  <c r="S183" i="1"/>
  <c r="R183" i="1"/>
  <c r="T182" i="1"/>
  <c r="S182" i="1"/>
  <c r="R182" i="1"/>
  <c r="T181" i="1"/>
  <c r="S181" i="1"/>
  <c r="R181" i="1"/>
  <c r="T180" i="1"/>
  <c r="S180" i="1"/>
  <c r="R180" i="1"/>
  <c r="T179" i="1"/>
  <c r="S179" i="1"/>
  <c r="R179" i="1"/>
  <c r="T178" i="1"/>
  <c r="S178" i="1"/>
  <c r="R178" i="1"/>
  <c r="T177" i="1"/>
  <c r="S177" i="1"/>
  <c r="R177" i="1"/>
  <c r="T176" i="1"/>
  <c r="S176" i="1"/>
  <c r="R176" i="1"/>
  <c r="T175" i="1"/>
  <c r="S175" i="1"/>
  <c r="R175" i="1"/>
  <c r="T174" i="1"/>
  <c r="S174" i="1"/>
  <c r="R174" i="1"/>
  <c r="T173" i="1"/>
  <c r="S173" i="1"/>
  <c r="R173" i="1"/>
  <c r="T172" i="1"/>
  <c r="S172" i="1"/>
  <c r="R172" i="1"/>
  <c r="T171" i="1"/>
  <c r="S171" i="1"/>
  <c r="R171" i="1"/>
  <c r="T170" i="1"/>
  <c r="S170" i="1"/>
  <c r="R170" i="1"/>
  <c r="T169" i="1"/>
  <c r="S169" i="1"/>
  <c r="R169" i="1"/>
  <c r="T168" i="1"/>
  <c r="S168" i="1"/>
  <c r="R168" i="1"/>
  <c r="T167" i="1"/>
  <c r="S167" i="1"/>
  <c r="R167" i="1"/>
  <c r="T166" i="1"/>
  <c r="S166" i="1"/>
  <c r="R166" i="1"/>
  <c r="T165" i="1"/>
  <c r="S165" i="1"/>
  <c r="R165" i="1"/>
  <c r="T164" i="1"/>
  <c r="S164" i="1"/>
  <c r="R164" i="1"/>
  <c r="T163" i="1"/>
  <c r="S163" i="1"/>
  <c r="R163" i="1"/>
  <c r="T162" i="1"/>
  <c r="S162" i="1"/>
  <c r="R162" i="1"/>
  <c r="T161" i="1"/>
  <c r="S161" i="1"/>
  <c r="R161" i="1"/>
  <c r="T160" i="1"/>
  <c r="S160" i="1"/>
  <c r="R160" i="1"/>
  <c r="T159" i="1"/>
  <c r="S159" i="1"/>
  <c r="R159" i="1"/>
  <c r="T158" i="1"/>
  <c r="S158" i="1"/>
  <c r="R158" i="1"/>
  <c r="T157" i="1"/>
  <c r="S157" i="1"/>
  <c r="R157" i="1"/>
  <c r="T156" i="1"/>
  <c r="S156" i="1"/>
  <c r="R156" i="1"/>
  <c r="T155" i="1"/>
  <c r="S155" i="1"/>
  <c r="R155" i="1"/>
  <c r="T154" i="1"/>
  <c r="S154" i="1"/>
  <c r="R154" i="1"/>
  <c r="T153" i="1"/>
  <c r="S153" i="1"/>
  <c r="R153" i="1"/>
  <c r="T152" i="1"/>
  <c r="S152" i="1"/>
  <c r="R152" i="1"/>
  <c r="T151" i="1"/>
  <c r="S151" i="1"/>
  <c r="R151" i="1"/>
  <c r="T150" i="1"/>
  <c r="S150" i="1"/>
  <c r="R150" i="1"/>
  <c r="T149" i="1"/>
  <c r="S149" i="1"/>
  <c r="R149" i="1"/>
  <c r="T148" i="1"/>
  <c r="S148" i="1"/>
  <c r="R148" i="1"/>
  <c r="T147" i="1"/>
  <c r="S147" i="1"/>
  <c r="R147" i="1"/>
  <c r="T146" i="1"/>
  <c r="S146" i="1"/>
  <c r="R146" i="1"/>
  <c r="J146" i="1"/>
  <c r="F136" i="1" s="1"/>
  <c r="T145" i="1"/>
  <c r="S145" i="1"/>
  <c r="R145" i="1"/>
  <c r="J145" i="1"/>
  <c r="T144" i="1"/>
  <c r="S144" i="1"/>
  <c r="R144" i="1"/>
  <c r="J144" i="1"/>
  <c r="T143" i="1"/>
  <c r="S143" i="1"/>
  <c r="R143" i="1"/>
  <c r="J143" i="1"/>
  <c r="T142" i="1"/>
  <c r="S142" i="1"/>
  <c r="R142" i="1"/>
  <c r="J142" i="1"/>
  <c r="F132" i="1" s="1"/>
  <c r="T141" i="1"/>
  <c r="S141" i="1"/>
  <c r="R141" i="1"/>
  <c r="J141" i="1"/>
  <c r="T140" i="1"/>
  <c r="S140" i="1"/>
  <c r="R140" i="1"/>
  <c r="J140" i="1"/>
  <c r="T139" i="1"/>
  <c r="S139" i="1"/>
  <c r="R139" i="1"/>
  <c r="J139" i="1"/>
  <c r="T138" i="1"/>
  <c r="S138" i="1"/>
  <c r="R138" i="1"/>
  <c r="J138" i="1"/>
  <c r="F128" i="1" s="1"/>
  <c r="T137" i="1"/>
  <c r="S137" i="1"/>
  <c r="R137" i="1"/>
  <c r="J137" i="1"/>
  <c r="F127" i="1" s="1"/>
  <c r="T136" i="1"/>
  <c r="S136" i="1"/>
  <c r="R136" i="1"/>
  <c r="J136" i="1"/>
  <c r="T135" i="1"/>
  <c r="S135" i="1"/>
  <c r="R135" i="1"/>
  <c r="J135" i="1"/>
  <c r="T134" i="1"/>
  <c r="S134" i="1"/>
  <c r="R134" i="1"/>
  <c r="J134" i="1"/>
  <c r="F124" i="1" s="1"/>
  <c r="T133" i="1"/>
  <c r="S133" i="1"/>
  <c r="R133" i="1"/>
  <c r="J133" i="1"/>
  <c r="F123" i="1" s="1"/>
  <c r="T132" i="1"/>
  <c r="S132" i="1"/>
  <c r="R132" i="1"/>
  <c r="J132" i="1"/>
  <c r="T131" i="1"/>
  <c r="S131" i="1"/>
  <c r="R131" i="1"/>
  <c r="J131" i="1"/>
  <c r="T130" i="1"/>
  <c r="S130" i="1"/>
  <c r="R130" i="1"/>
  <c r="J130" i="1"/>
  <c r="F120" i="1" s="1"/>
  <c r="T129" i="1"/>
  <c r="S129" i="1"/>
  <c r="R129" i="1"/>
  <c r="J129" i="1"/>
  <c r="F119" i="1" s="1"/>
  <c r="T128" i="1"/>
  <c r="S128" i="1"/>
  <c r="R128" i="1"/>
  <c r="J128" i="1"/>
  <c r="T127" i="1"/>
  <c r="S127" i="1"/>
  <c r="R127" i="1"/>
  <c r="J127" i="1"/>
  <c r="T126" i="1"/>
  <c r="S126" i="1"/>
  <c r="R126" i="1"/>
  <c r="J126" i="1"/>
  <c r="F116" i="1" s="1"/>
  <c r="T125" i="1"/>
  <c r="S125" i="1"/>
  <c r="R125" i="1"/>
  <c r="J125" i="1"/>
  <c r="F115" i="1" s="1"/>
  <c r="T124" i="1"/>
  <c r="S124" i="1"/>
  <c r="R124" i="1"/>
  <c r="J124" i="1"/>
  <c r="T123" i="1"/>
  <c r="S123" i="1"/>
  <c r="R123" i="1"/>
  <c r="J123" i="1"/>
  <c r="T122" i="1"/>
  <c r="S122" i="1"/>
  <c r="R122" i="1"/>
  <c r="J122" i="1"/>
  <c r="F112" i="1" s="1"/>
  <c r="T121" i="1"/>
  <c r="S121" i="1"/>
  <c r="R121" i="1"/>
  <c r="J121" i="1"/>
  <c r="F111" i="1" s="1"/>
  <c r="T120" i="1"/>
  <c r="S120" i="1"/>
  <c r="R120" i="1"/>
  <c r="J120" i="1"/>
  <c r="T119" i="1"/>
  <c r="S119" i="1"/>
  <c r="R119" i="1"/>
  <c r="J119" i="1"/>
  <c r="T118" i="1"/>
  <c r="S118" i="1"/>
  <c r="R118" i="1"/>
  <c r="J118" i="1"/>
  <c r="T117" i="1"/>
  <c r="S117" i="1"/>
  <c r="R117" i="1"/>
  <c r="J117" i="1"/>
  <c r="F107" i="1" s="1"/>
  <c r="T116" i="1"/>
  <c r="S116" i="1"/>
  <c r="R116" i="1"/>
  <c r="J116" i="1"/>
  <c r="F106" i="1" s="1"/>
  <c r="T115" i="1"/>
  <c r="S115" i="1"/>
  <c r="R115" i="1"/>
  <c r="J115" i="1"/>
  <c r="T114" i="1"/>
  <c r="S114" i="1"/>
  <c r="R114" i="1"/>
  <c r="J114" i="1"/>
  <c r="T113" i="1"/>
  <c r="S113" i="1"/>
  <c r="R113" i="1"/>
  <c r="T112" i="1"/>
  <c r="S112" i="1"/>
  <c r="R112" i="1"/>
  <c r="T111" i="1"/>
  <c r="S111" i="1"/>
  <c r="R111" i="1"/>
  <c r="T110" i="1"/>
  <c r="S110" i="1"/>
  <c r="R110" i="1"/>
  <c r="T109" i="1"/>
  <c r="S109" i="1"/>
  <c r="R109" i="1"/>
  <c r="T108" i="1"/>
  <c r="S108" i="1"/>
  <c r="R108" i="1"/>
  <c r="T107" i="1"/>
  <c r="S107" i="1"/>
  <c r="R107" i="1"/>
  <c r="T106" i="1"/>
  <c r="S106" i="1"/>
  <c r="R106" i="1"/>
  <c r="T105" i="1"/>
  <c r="S105" i="1"/>
  <c r="R105" i="1"/>
  <c r="T104" i="1"/>
  <c r="S104" i="1"/>
  <c r="R104" i="1"/>
  <c r="T103" i="1"/>
  <c r="S103" i="1"/>
  <c r="R103" i="1"/>
  <c r="J103" i="1"/>
  <c r="T102" i="1"/>
  <c r="S102" i="1"/>
  <c r="R102" i="1"/>
  <c r="J102" i="1"/>
  <c r="F102" i="1" s="1"/>
  <c r="T101" i="1"/>
  <c r="S101" i="1"/>
  <c r="R101" i="1"/>
  <c r="J101" i="1"/>
  <c r="T100" i="1"/>
  <c r="S100" i="1"/>
  <c r="R100" i="1"/>
  <c r="J100" i="1"/>
  <c r="T99" i="1"/>
  <c r="S99" i="1"/>
  <c r="R99" i="1"/>
  <c r="J99" i="1"/>
  <c r="T98" i="1"/>
  <c r="S98" i="1"/>
  <c r="R98" i="1"/>
  <c r="J98" i="1"/>
  <c r="F98" i="1" s="1"/>
  <c r="T97" i="1"/>
  <c r="S97" i="1"/>
  <c r="R97" i="1"/>
  <c r="J97" i="1"/>
  <c r="T96" i="1"/>
  <c r="S96" i="1"/>
  <c r="R96" i="1"/>
  <c r="J96" i="1"/>
  <c r="T95" i="1"/>
  <c r="S95" i="1"/>
  <c r="R95" i="1"/>
  <c r="T94" i="1"/>
  <c r="S94" i="1"/>
  <c r="R94" i="1"/>
  <c r="T93" i="1"/>
  <c r="S93" i="1"/>
  <c r="R93" i="1"/>
  <c r="T92" i="1"/>
  <c r="S92" i="1"/>
  <c r="R92" i="1"/>
  <c r="T91" i="1"/>
  <c r="S91" i="1"/>
  <c r="R91" i="1"/>
  <c r="T90" i="1"/>
  <c r="S90" i="1"/>
  <c r="R90" i="1"/>
  <c r="T89" i="1"/>
  <c r="S89" i="1"/>
  <c r="R89" i="1"/>
  <c r="T88" i="1"/>
  <c r="S88" i="1"/>
  <c r="R88" i="1"/>
  <c r="T87" i="1"/>
  <c r="S87" i="1"/>
  <c r="R87" i="1"/>
  <c r="J87" i="1"/>
  <c r="T86" i="1"/>
  <c r="S86" i="1"/>
  <c r="R86" i="1"/>
  <c r="J86" i="1"/>
  <c r="T85" i="1"/>
  <c r="S85" i="1"/>
  <c r="R85" i="1"/>
  <c r="J85" i="1"/>
  <c r="T84" i="1"/>
  <c r="S84" i="1"/>
  <c r="R84" i="1"/>
  <c r="J84" i="1"/>
  <c r="T83" i="1"/>
  <c r="S83" i="1"/>
  <c r="R83" i="1"/>
  <c r="J83" i="1"/>
  <c r="T82" i="1"/>
  <c r="S82" i="1"/>
  <c r="R82" i="1"/>
  <c r="J82" i="1"/>
  <c r="T81" i="1"/>
  <c r="S81" i="1"/>
  <c r="R81" i="1"/>
  <c r="J81" i="1"/>
  <c r="T80" i="1"/>
  <c r="S80" i="1"/>
  <c r="R80" i="1"/>
  <c r="J80" i="1"/>
  <c r="T79" i="1"/>
  <c r="S79" i="1"/>
  <c r="R79" i="1"/>
  <c r="J79" i="1"/>
  <c r="T78" i="1"/>
  <c r="S78" i="1"/>
  <c r="R78" i="1"/>
  <c r="J78" i="1"/>
  <c r="T77" i="1"/>
  <c r="S77" i="1"/>
  <c r="R77" i="1"/>
  <c r="J77" i="1"/>
  <c r="T76" i="1"/>
  <c r="S76" i="1"/>
  <c r="R76" i="1"/>
  <c r="J76" i="1"/>
  <c r="T75" i="1"/>
  <c r="S75" i="1"/>
  <c r="R75" i="1"/>
  <c r="J75" i="1"/>
  <c r="T74" i="1"/>
  <c r="S74" i="1"/>
  <c r="R74" i="1"/>
  <c r="J74" i="1"/>
  <c r="T73" i="1"/>
  <c r="S73" i="1"/>
  <c r="R73" i="1"/>
  <c r="J73" i="1"/>
  <c r="T72" i="1"/>
  <c r="S72" i="1"/>
  <c r="R72" i="1"/>
  <c r="J72" i="1"/>
  <c r="T71" i="1"/>
  <c r="S71" i="1"/>
  <c r="R71" i="1"/>
  <c r="J71" i="1"/>
  <c r="T70" i="1"/>
  <c r="S70" i="1"/>
  <c r="J70" i="1"/>
  <c r="T69" i="1"/>
  <c r="S69" i="1"/>
  <c r="J69" i="1"/>
  <c r="T68" i="1"/>
  <c r="S68" i="1"/>
  <c r="J68" i="1"/>
  <c r="T67" i="1"/>
  <c r="S67" i="1"/>
  <c r="J67" i="1"/>
  <c r="T66" i="1"/>
  <c r="S66" i="1"/>
  <c r="J66" i="1"/>
  <c r="T65" i="1"/>
  <c r="S65" i="1"/>
  <c r="J65" i="1"/>
  <c r="T64" i="1"/>
  <c r="S64" i="1"/>
  <c r="J64" i="1"/>
  <c r="T63" i="1"/>
  <c r="S63" i="1"/>
  <c r="J63" i="1"/>
  <c r="T62" i="1"/>
  <c r="S62" i="1"/>
  <c r="J62" i="1"/>
  <c r="F62" i="1" s="1"/>
  <c r="T61" i="1"/>
  <c r="S61" i="1"/>
  <c r="J61" i="1"/>
  <c r="T60" i="1"/>
  <c r="S60" i="1"/>
  <c r="J60" i="1"/>
  <c r="J59" i="1"/>
  <c r="J58" i="1"/>
  <c r="J57" i="1"/>
  <c r="J56" i="1"/>
  <c r="J55" i="1"/>
  <c r="J54" i="1"/>
  <c r="J53" i="1"/>
  <c r="F53" i="1" s="1"/>
  <c r="Z52" i="1"/>
  <c r="Z51" i="1"/>
  <c r="R51" i="1" s="1"/>
  <c r="Z50" i="1"/>
  <c r="Z49" i="1"/>
  <c r="Z48" i="1"/>
  <c r="Z47" i="1"/>
  <c r="Z46" i="1"/>
  <c r="Z45" i="1"/>
  <c r="Z44" i="1"/>
  <c r="Z43" i="1"/>
  <c r="R43" i="1" s="1"/>
  <c r="Z42" i="1"/>
  <c r="Z41" i="1"/>
  <c r="R41" i="1" s="1"/>
  <c r="Z40" i="1"/>
  <c r="Z39" i="1"/>
  <c r="Z38" i="1"/>
  <c r="Z37" i="1"/>
  <c r="Z36" i="1"/>
  <c r="Z35" i="1"/>
  <c r="Z34" i="1"/>
  <c r="J34" i="1"/>
  <c r="F34" i="1" s="1"/>
  <c r="Z33" i="1"/>
  <c r="F33" i="1"/>
  <c r="Z32" i="1"/>
  <c r="F32" i="1"/>
  <c r="Z31" i="1"/>
  <c r="F31" i="1"/>
  <c r="Z30" i="1"/>
  <c r="R30" i="1" s="1"/>
  <c r="F30" i="1"/>
  <c r="Z29" i="1"/>
  <c r="F29" i="1"/>
  <c r="Z28" i="1"/>
  <c r="F28" i="1"/>
  <c r="Z27" i="1"/>
  <c r="R27" i="1" s="1"/>
  <c r="Z26" i="1"/>
  <c r="J26" i="1"/>
  <c r="Z25" i="1"/>
  <c r="J25" i="1"/>
  <c r="Z24" i="1"/>
  <c r="J24" i="1"/>
  <c r="Z23" i="1"/>
  <c r="R23" i="1" s="1"/>
  <c r="J23" i="1"/>
  <c r="Z22" i="1"/>
  <c r="J22" i="1"/>
  <c r="Z21" i="1"/>
  <c r="J21" i="1"/>
  <c r="Z20" i="1"/>
  <c r="R20" i="1" s="1"/>
  <c r="J20" i="1"/>
  <c r="Z19" i="1"/>
  <c r="R19" i="1" s="1"/>
  <c r="J19" i="1"/>
  <c r="Z18" i="1"/>
  <c r="J18" i="1"/>
  <c r="Z17" i="1"/>
  <c r="J17" i="1"/>
  <c r="Z16" i="1"/>
  <c r="J16" i="1"/>
  <c r="T15" i="1"/>
  <c r="J15" i="1"/>
  <c r="T14" i="1"/>
  <c r="J14" i="1"/>
  <c r="T13" i="1"/>
  <c r="J13" i="1"/>
  <c r="T12" i="1"/>
  <c r="J12" i="1"/>
  <c r="T11" i="1"/>
  <c r="J11" i="1"/>
  <c r="T10" i="1"/>
  <c r="J10" i="1"/>
  <c r="T9" i="1"/>
  <c r="J9" i="1"/>
  <c r="T8" i="1"/>
  <c r="J8" i="1"/>
  <c r="T7" i="1"/>
  <c r="J7" i="1"/>
  <c r="T6" i="1"/>
  <c r="J6" i="1"/>
  <c r="K2" i="1"/>
  <c r="F87" i="1" s="1"/>
  <c r="F103" i="1" l="1"/>
  <c r="F133" i="1"/>
  <c r="F6" i="1"/>
  <c r="F125" i="1"/>
  <c r="R28" i="1"/>
  <c r="F80" i="1"/>
  <c r="R46" i="1"/>
  <c r="F109" i="1"/>
  <c r="F8" i="1"/>
  <c r="R16" i="1"/>
  <c r="R37" i="1"/>
  <c r="R47" i="1"/>
  <c r="F57" i="1"/>
  <c r="F73" i="1"/>
  <c r="F77" i="1"/>
  <c r="F81" i="1"/>
  <c r="F85" i="1"/>
  <c r="R34" i="1"/>
  <c r="R29" i="1"/>
  <c r="F122" i="1"/>
  <c r="R48" i="1"/>
  <c r="F135" i="1"/>
  <c r="F54" i="1"/>
  <c r="F121" i="1"/>
  <c r="R21" i="1"/>
  <c r="F72" i="1"/>
  <c r="F108" i="1"/>
  <c r="F68" i="1"/>
  <c r="F104" i="1"/>
  <c r="F114" i="1"/>
  <c r="F134" i="1"/>
  <c r="R38" i="1"/>
  <c r="R17" i="1"/>
  <c r="F105" i="1"/>
  <c r="F59" i="1"/>
  <c r="F74" i="1"/>
  <c r="F78" i="1"/>
  <c r="F86" i="1"/>
  <c r="R18" i="1"/>
  <c r="R40" i="1"/>
  <c r="R50" i="1"/>
  <c r="F60" i="1"/>
  <c r="F65" i="1"/>
  <c r="F70" i="1"/>
  <c r="F117" i="1"/>
  <c r="F76" i="1"/>
  <c r="R35" i="1"/>
  <c r="F55" i="1"/>
  <c r="R22" i="1"/>
  <c r="R36" i="1"/>
  <c r="F56" i="1"/>
  <c r="F96" i="1"/>
  <c r="F130" i="1"/>
  <c r="F58" i="1"/>
  <c r="F69" i="1"/>
  <c r="F110" i="1"/>
  <c r="R24" i="1"/>
  <c r="R31" i="1"/>
  <c r="R49" i="1"/>
  <c r="F101" i="1"/>
  <c r="F131" i="1"/>
  <c r="F82" i="1"/>
  <c r="F10" i="1"/>
  <c r="R25" i="1"/>
  <c r="R32" i="1"/>
  <c r="R44" i="1"/>
  <c r="F99" i="1"/>
  <c r="F113" i="1"/>
  <c r="R45" i="1"/>
  <c r="F63" i="1"/>
  <c r="F100" i="1"/>
  <c r="F118" i="1"/>
  <c r="F97" i="1"/>
  <c r="F67" i="1"/>
  <c r="F129" i="1"/>
  <c r="F84" i="1"/>
  <c r="F7" i="1"/>
  <c r="F126" i="1"/>
  <c r="F64" i="1"/>
  <c r="F9" i="1"/>
  <c r="R39" i="1"/>
  <c r="R26" i="1"/>
  <c r="R33" i="1"/>
  <c r="R42" i="1"/>
  <c r="R52" i="1"/>
  <c r="F61" i="1"/>
  <c r="F66" i="1"/>
  <c r="F71" i="1"/>
  <c r="F75" i="1"/>
  <c r="F79" i="1"/>
  <c r="F83" i="1"/>
</calcChain>
</file>

<file path=xl/sharedStrings.xml><?xml version="1.0" encoding="utf-8"?>
<sst xmlns="http://schemas.openxmlformats.org/spreadsheetml/2006/main" count="1490" uniqueCount="176">
  <si>
    <t>XENON</t>
  </si>
  <si>
    <t>Na</t>
  </si>
  <si>
    <t>MW</t>
  </si>
  <si>
    <t>Experimental Results</t>
  </si>
  <si>
    <t>Sublimation</t>
  </si>
  <si>
    <t>Reference</t>
  </si>
  <si>
    <t>Year</t>
  </si>
  <si>
    <t>Author</t>
  </si>
  <si>
    <t>Temperature</t>
  </si>
  <si>
    <t xml:space="preserve">Cell Volume </t>
  </si>
  <si>
    <t>Density</t>
  </si>
  <si>
    <t>Lattice Parameter</t>
  </si>
  <si>
    <t>Melting</t>
  </si>
  <si>
    <t>Melting Pressure</t>
  </si>
  <si>
    <t>T</t>
  </si>
  <si>
    <r>
      <t>V</t>
    </r>
    <r>
      <rPr>
        <b/>
        <vertAlign val="subscript"/>
        <sz val="11"/>
        <color theme="1"/>
        <rFont val="Aptos Narrow"/>
        <family val="2"/>
        <scheme val="minor"/>
      </rPr>
      <t>m</t>
    </r>
  </si>
  <si>
    <t>ρ</t>
  </si>
  <si>
    <t>Å</t>
  </si>
  <si>
    <r>
      <t>Å</t>
    </r>
    <r>
      <rPr>
        <b/>
        <vertAlign val="superscript"/>
        <sz val="9.15"/>
        <color theme="1"/>
        <rFont val="Calibri"/>
        <family val="2"/>
      </rPr>
      <t>3</t>
    </r>
  </si>
  <si>
    <r>
      <t>P</t>
    </r>
    <r>
      <rPr>
        <b/>
        <vertAlign val="subscript"/>
        <sz val="11"/>
        <color theme="1"/>
        <rFont val="Calibri"/>
        <family val="2"/>
      </rPr>
      <t>melt</t>
    </r>
  </si>
  <si>
    <t>K</t>
  </si>
  <si>
    <r>
      <t>cm</t>
    </r>
    <r>
      <rPr>
        <b/>
        <vertAlign val="superscript"/>
        <sz val="11"/>
        <color theme="1"/>
        <rFont val="Aptos Narrow"/>
        <family val="2"/>
        <scheme val="minor"/>
      </rPr>
      <t>3</t>
    </r>
    <r>
      <rPr>
        <b/>
        <sz val="12"/>
        <color theme="1"/>
        <rFont val="Aptos Narrow"/>
        <family val="2"/>
        <scheme val="minor"/>
      </rPr>
      <t>/mol</t>
    </r>
  </si>
  <si>
    <r>
      <t>g/cm</t>
    </r>
    <r>
      <rPr>
        <b/>
        <vertAlign val="superscript"/>
        <sz val="11"/>
        <color theme="1"/>
        <rFont val="Aptos Narrow"/>
        <family val="2"/>
        <scheme val="minor"/>
      </rPr>
      <t>3</t>
    </r>
  </si>
  <si>
    <r>
      <t>kg/m</t>
    </r>
    <r>
      <rPr>
        <b/>
        <vertAlign val="superscript"/>
        <sz val="11"/>
        <color theme="1"/>
        <rFont val="Aptos Narrow"/>
        <family val="2"/>
        <scheme val="minor"/>
      </rPr>
      <t>3</t>
    </r>
  </si>
  <si>
    <r>
      <t>10</t>
    </r>
    <r>
      <rPr>
        <b/>
        <vertAlign val="superscript"/>
        <sz val="11"/>
        <color theme="1"/>
        <rFont val="Aptos Narrow"/>
        <family val="2"/>
        <scheme val="minor"/>
      </rPr>
      <t>-10</t>
    </r>
    <r>
      <rPr>
        <b/>
        <sz val="12"/>
        <color theme="1"/>
        <rFont val="Aptos Narrow"/>
        <family val="2"/>
        <scheme val="minor"/>
      </rPr>
      <t xml:space="preserve"> m</t>
    </r>
  </si>
  <si>
    <r>
      <t>10</t>
    </r>
    <r>
      <rPr>
        <b/>
        <vertAlign val="superscript"/>
        <sz val="11"/>
        <color theme="1"/>
        <rFont val="Aptos Narrow"/>
        <family val="2"/>
        <scheme val="minor"/>
      </rPr>
      <t>-30</t>
    </r>
    <r>
      <rPr>
        <b/>
        <sz val="12"/>
        <color theme="1"/>
        <rFont val="Aptos Narrow"/>
        <family val="2"/>
        <scheme val="minor"/>
      </rPr>
      <t xml:space="preserve"> m</t>
    </r>
    <r>
      <rPr>
        <b/>
        <vertAlign val="superscript"/>
        <sz val="11"/>
        <color theme="1"/>
        <rFont val="Aptos Narrow"/>
        <family val="2"/>
        <scheme val="minor"/>
      </rPr>
      <t>3</t>
    </r>
  </si>
  <si>
    <t>Mpa</t>
  </si>
  <si>
    <t>kbar</t>
  </si>
  <si>
    <t>bar</t>
  </si>
  <si>
    <t>Gpa</t>
  </si>
  <si>
    <t>Referenced in Cheesman (1957)</t>
  </si>
  <si>
    <t>Find</t>
  </si>
  <si>
    <t>Natta</t>
  </si>
  <si>
    <t xml:space="preserve">https://pubs.acs.org/doi/10.1021/je60012a012 </t>
  </si>
  <si>
    <t>Lahr</t>
  </si>
  <si>
    <t>Simon</t>
  </si>
  <si>
    <t>The Lattice Constants of the Inert Elements - IOPscience</t>
  </si>
  <si>
    <t>Cheesman</t>
  </si>
  <si>
    <t>https://doi.org/10.1063/1.1733133</t>
  </si>
  <si>
    <t>Sears</t>
  </si>
  <si>
    <t>DOI: https://doi.org/10.1103/PhysRevB.24.4753</t>
  </si>
  <si>
    <t>Granfors</t>
  </si>
  <si>
    <t>Find pdf in folder</t>
  </si>
  <si>
    <t>https://doi.org/10.1515/zpch-1940-4602</t>
  </si>
  <si>
    <t>Clusius</t>
  </si>
  <si>
    <t>https://doi.org/10.1080/14786436108235902</t>
  </si>
  <si>
    <t>Eatwell</t>
  </si>
  <si>
    <r>
      <t>DOI</t>
    </r>
    <r>
      <rPr>
        <sz val="11"/>
        <color rgb="FF333333"/>
        <rFont val="Segoe UI"/>
        <family val="2"/>
      </rPr>
      <t> 10.1088/0370-1328/85/2/320</t>
    </r>
  </si>
  <si>
    <t>Curzon</t>
  </si>
  <si>
    <t>https://doi.org/10.1016/0022-3697(63)90082-9</t>
  </si>
  <si>
    <t>Packard</t>
  </si>
  <si>
    <t>Based on Packard, should use? --&gt;</t>
  </si>
  <si>
    <t>Trefny</t>
  </si>
  <si>
    <t>Reference not in Shared Folder</t>
  </si>
  <si>
    <t>Gavrilko</t>
  </si>
  <si>
    <t>High Pressure</t>
  </si>
  <si>
    <t>GPa</t>
  </si>
  <si>
    <t>Jephcoat</t>
  </si>
  <si>
    <t>Rosa</t>
  </si>
  <si>
    <t>https://doi.org/10.1063/1.459785</t>
  </si>
  <si>
    <t>Peek</t>
  </si>
  <si>
    <t>Gavrilko&amp;Manzhelii</t>
  </si>
  <si>
    <t>Tilford</t>
  </si>
  <si>
    <t>Gavrilko V. G. and Manzhelii V. G., Soviet Phys.--Solid State 6, 1734 (1965)</t>
  </si>
  <si>
    <t>https://doi.org/10.1016/0022-3697(75)90004-9</t>
  </si>
  <si>
    <t>Above DOI references Tilford 1972 / Gavrilko 1965</t>
  </si>
  <si>
    <t>Look for korpiun</t>
  </si>
  <si>
    <t>Yen</t>
  </si>
  <si>
    <t>Amagrats</t>
  </si>
  <si>
    <t>Herrero</t>
  </si>
  <si>
    <t>Klein</t>
  </si>
  <si>
    <t>Anderson</t>
  </si>
  <si>
    <t>Dewaele</t>
  </si>
  <si>
    <t>High Presssure</t>
  </si>
  <si>
    <t>https://doi.org/10.1103/PhysRevB.21.1658</t>
  </si>
  <si>
    <t>Ross</t>
  </si>
  <si>
    <t>Ray</t>
  </si>
  <si>
    <t>FCC</t>
  </si>
  <si>
    <t>A^3</t>
  </si>
  <si>
    <t>aHCP</t>
  </si>
  <si>
    <t>cHCP</t>
  </si>
  <si>
    <t>VF(HCP)</t>
  </si>
  <si>
    <t>V(HCP)</t>
  </si>
  <si>
    <t>aFCC</t>
  </si>
  <si>
    <t>Errandonea</t>
  </si>
  <si>
    <t>Vfcc</t>
  </si>
  <si>
    <t>VFhcp</t>
  </si>
  <si>
    <t>Vhcp</t>
  </si>
  <si>
    <t>Note: only independent measurement of alpha is reported here. Those reported together with cell volumes are not independent and thus not used for fittting</t>
  </si>
  <si>
    <t>Thermal Expansion Coefficient</t>
  </si>
  <si>
    <t>α</t>
  </si>
  <si>
    <t>Reported Value</t>
  </si>
  <si>
    <r>
      <t>10</t>
    </r>
    <r>
      <rPr>
        <b/>
        <vertAlign val="superscript"/>
        <sz val="11"/>
        <color theme="1"/>
        <rFont val="Calibri"/>
        <family val="2"/>
      </rPr>
      <t>-x</t>
    </r>
  </si>
  <si>
    <r>
      <t>K</t>
    </r>
    <r>
      <rPr>
        <vertAlign val="superscript"/>
        <sz val="11"/>
        <color theme="1"/>
        <rFont val="Aptos Narrow"/>
        <family val="2"/>
        <scheme val="minor"/>
      </rPr>
      <t>-1</t>
    </r>
  </si>
  <si>
    <t>Manzhelli</t>
  </si>
  <si>
    <t xml:space="preserve">Beta T </t>
  </si>
  <si>
    <t>Pressure</t>
  </si>
  <si>
    <t xml:space="preserve">Beta S </t>
  </si>
  <si>
    <r>
      <t>10</t>
    </r>
    <r>
      <rPr>
        <b/>
        <vertAlign val="superscript"/>
        <sz val="12"/>
        <color theme="1"/>
        <rFont val="Aptos Narrow (Body)"/>
      </rPr>
      <t>11</t>
    </r>
    <r>
      <rPr>
        <b/>
        <sz val="12"/>
        <color theme="1"/>
        <rFont val="Aptos Narrow (Body)"/>
      </rPr>
      <t xml:space="preserve"> x Beta S</t>
    </r>
  </si>
  <si>
    <t>P</t>
  </si>
  <si>
    <r>
      <t>MPa</t>
    </r>
    <r>
      <rPr>
        <b/>
        <vertAlign val="superscript"/>
        <sz val="11"/>
        <color theme="1"/>
        <rFont val="Aptos Narrow"/>
        <scheme val="minor"/>
      </rPr>
      <t>-1</t>
    </r>
  </si>
  <si>
    <r>
      <t>cm</t>
    </r>
    <r>
      <rPr>
        <b/>
        <vertAlign val="superscript"/>
        <sz val="11"/>
        <color theme="1"/>
        <rFont val="Aptos Narrow"/>
        <scheme val="minor"/>
      </rPr>
      <t>2</t>
    </r>
    <r>
      <rPr>
        <b/>
        <sz val="12"/>
        <color theme="1"/>
        <rFont val="Aptos Narrow"/>
        <scheme val="minor"/>
      </rPr>
      <t>/kg *10</t>
    </r>
    <r>
      <rPr>
        <b/>
        <vertAlign val="superscript"/>
        <sz val="11"/>
        <color theme="1"/>
        <rFont val="Aptos Narrow"/>
        <scheme val="minor"/>
      </rPr>
      <t>5</t>
    </r>
  </si>
  <si>
    <r>
      <t>kg/cm</t>
    </r>
    <r>
      <rPr>
        <b/>
        <vertAlign val="superscript"/>
        <sz val="11"/>
        <color theme="1"/>
        <rFont val="Aptos Narrow"/>
        <family val="2"/>
        <scheme val="minor"/>
      </rPr>
      <t>3</t>
    </r>
  </si>
  <si>
    <t>MPa</t>
  </si>
  <si>
    <r>
      <t>cm</t>
    </r>
    <r>
      <rPr>
        <b/>
        <vertAlign val="superscript"/>
        <sz val="11"/>
        <color theme="1"/>
        <rFont val="Aptos Narrow"/>
        <scheme val="minor"/>
      </rPr>
      <t>2</t>
    </r>
    <r>
      <rPr>
        <b/>
        <sz val="12"/>
        <color theme="1"/>
        <rFont val="Aptos Narrow"/>
        <scheme val="minor"/>
      </rPr>
      <t>/dyn</t>
    </r>
  </si>
  <si>
    <r>
      <t>cm</t>
    </r>
    <r>
      <rPr>
        <b/>
        <vertAlign val="superscript"/>
        <sz val="11"/>
        <color theme="1"/>
        <rFont val="Aptos Narrow"/>
        <scheme val="minor"/>
      </rPr>
      <t>2</t>
    </r>
    <r>
      <rPr>
        <b/>
        <sz val="12"/>
        <color theme="1"/>
        <rFont val="Aptos Narrow"/>
        <scheme val="minor"/>
      </rPr>
      <t>/dyn x 10</t>
    </r>
    <r>
      <rPr>
        <b/>
        <vertAlign val="superscript"/>
        <sz val="12"/>
        <color theme="1"/>
        <rFont val="Aptos Narrow (Body)"/>
      </rPr>
      <t>-10</t>
    </r>
  </si>
  <si>
    <t>Urvas</t>
  </si>
  <si>
    <t>Shirane</t>
  </si>
  <si>
    <t>Gornal</t>
  </si>
  <si>
    <t>Rand</t>
  </si>
  <si>
    <t>Korpiun</t>
  </si>
  <si>
    <t>Schlosser</t>
  </si>
  <si>
    <t>Pa</t>
  </si>
  <si>
    <t>torr</t>
  </si>
  <si>
    <t>mmHg</t>
  </si>
  <si>
    <t>https://doi.org/10.1103/PhysRevB.2.3323</t>
  </si>
  <si>
    <t>Leming</t>
  </si>
  <si>
    <t>10.1016/j.jct.2017.11.004</t>
  </si>
  <si>
    <t>Shakeel</t>
  </si>
  <si>
    <t>(In supplementary)</t>
  </si>
  <si>
    <t>DOI</t>
  </si>
  <si>
    <t xml:space="preserve">Chen </t>
  </si>
  <si>
    <t>10.1016/0021-9614(78)90106-4</t>
  </si>
  <si>
    <r>
      <t xml:space="preserve">DOI: </t>
    </r>
    <r>
      <rPr>
        <sz val="11"/>
        <color rgb="FF2E2E2E"/>
        <rFont val="Aptos Narrow"/>
        <family val="2"/>
        <scheme val="minor"/>
      </rPr>
      <t>10.1016/0011-2275(81)90264-2</t>
    </r>
  </si>
  <si>
    <t>Staveley</t>
  </si>
  <si>
    <r>
      <t xml:space="preserve">DOI: </t>
    </r>
    <r>
      <rPr>
        <sz val="12"/>
        <color theme="1"/>
        <rFont val="Aptos Narrow"/>
        <family val="2"/>
        <scheme val="minor"/>
      </rPr>
      <t>10.1088/0370-1328/76/2/302</t>
    </r>
  </si>
  <si>
    <t>Heastie</t>
  </si>
  <si>
    <r>
      <t xml:space="preserve">DOI: </t>
    </r>
    <r>
      <rPr>
        <sz val="12"/>
        <color theme="1"/>
        <rFont val="Aptos Narrow"/>
        <family val="2"/>
        <scheme val="minor"/>
      </rPr>
      <t>10.1021/je60061a021</t>
    </r>
  </si>
  <si>
    <t>Bryson</t>
  </si>
  <si>
    <t>https://doi.org/10.1016/0378-4371(82)90021-8</t>
  </si>
  <si>
    <t>Tessier</t>
  </si>
  <si>
    <t>p / mmHg</t>
  </si>
  <si>
    <t>A</t>
  </si>
  <si>
    <t>B</t>
  </si>
  <si>
    <t>https://doi.org/10.1021/j150542a022</t>
  </si>
  <si>
    <t>Freeman</t>
  </si>
  <si>
    <t>https://doi.org/10.1063/1.1699916</t>
  </si>
  <si>
    <t>Liang</t>
  </si>
  <si>
    <t>https://doi.org/10.1021/j100826a017</t>
  </si>
  <si>
    <t>Podgurski</t>
  </si>
  <si>
    <t>How many points when give you range?</t>
  </si>
  <si>
    <t>1000/T</t>
  </si>
  <si>
    <t>Graph conversion</t>
  </si>
  <si>
    <t>Levenson</t>
  </si>
  <si>
    <t>C</t>
  </si>
  <si>
    <t>Stull</t>
  </si>
  <si>
    <t>Allen</t>
  </si>
  <si>
    <t>kPa</t>
  </si>
  <si>
    <t>Lide</t>
  </si>
  <si>
    <t>Heat Capacity</t>
  </si>
  <si>
    <t>Difference</t>
  </si>
  <si>
    <t>Uncertainty</t>
  </si>
  <si>
    <r>
      <t>c</t>
    </r>
    <r>
      <rPr>
        <b/>
        <vertAlign val="subscript"/>
        <sz val="12"/>
        <color theme="1"/>
        <rFont val="Aptos Narrow (Body)"/>
      </rPr>
      <t>p</t>
    </r>
  </si>
  <si>
    <r>
      <t>c</t>
    </r>
    <r>
      <rPr>
        <b/>
        <vertAlign val="subscript"/>
        <sz val="12"/>
        <color theme="1"/>
        <rFont val="Aptos Narrow (Body)"/>
      </rPr>
      <t>v</t>
    </r>
  </si>
  <si>
    <r>
      <t>c</t>
    </r>
    <r>
      <rPr>
        <b/>
        <vertAlign val="subscript"/>
        <sz val="12"/>
        <color theme="1"/>
        <rFont val="Aptos Narrow (Body)"/>
      </rPr>
      <t>p</t>
    </r>
    <r>
      <rPr>
        <b/>
        <sz val="12"/>
        <color theme="1"/>
        <rFont val="Aptos Narrow"/>
        <family val="2"/>
        <scheme val="minor"/>
      </rPr>
      <t xml:space="preserve"> - c</t>
    </r>
    <r>
      <rPr>
        <b/>
        <vertAlign val="subscript"/>
        <sz val="12"/>
        <color theme="1"/>
        <rFont val="Aptos Narrow (Body)"/>
      </rPr>
      <t>v</t>
    </r>
  </si>
  <si>
    <t>J/mol/K</t>
  </si>
  <si>
    <t>cal/mol/K</t>
  </si>
  <si>
    <t>Bodryakov</t>
  </si>
  <si>
    <t>Fenichel</t>
  </si>
  <si>
    <t>atm</t>
  </si>
  <si>
    <t>katm</t>
  </si>
  <si>
    <t>Michels</t>
  </si>
  <si>
    <t>Stryland</t>
  </si>
  <si>
    <t>Crawford</t>
  </si>
  <si>
    <t>Change in Enthalpy</t>
  </si>
  <si>
    <r>
      <t>Δ</t>
    </r>
    <r>
      <rPr>
        <b/>
        <i/>
        <sz val="11"/>
        <color theme="1"/>
        <rFont val="Calibri"/>
        <family val="2"/>
      </rPr>
      <t>H</t>
    </r>
  </si>
  <si>
    <t>u(ΔH)</t>
  </si>
  <si>
    <t>kJ/mol</t>
  </si>
  <si>
    <t>J/mol</t>
  </si>
  <si>
    <t>cal/gmol</t>
  </si>
  <si>
    <t>cal/mol</t>
  </si>
  <si>
    <t>Ferreira</t>
  </si>
  <si>
    <t>Pollack</t>
  </si>
  <si>
    <t>Chen</t>
  </si>
  <si>
    <t>J/g</t>
  </si>
  <si>
    <t>kg cm/gm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</si>
</sst>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0.000E+00"/>
    <numFmt numFmtId="166" formatCode="0.000"/>
  </numFmts>
  <fonts count="29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Aptos Narrow"/>
      <family val="2"/>
      <scheme val="minor"/>
    </font>
    <font>
      <b/>
      <vertAlign val="subscript"/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b/>
      <vertAlign val="superscript"/>
      <sz val="9.15"/>
      <color theme="1"/>
      <name val="Calibri"/>
      <family val="2"/>
    </font>
    <font>
      <b/>
      <vertAlign val="superscript"/>
      <sz val="11"/>
      <color theme="1"/>
      <name val="Aptos Narrow"/>
      <family val="2"/>
      <scheme val="minor"/>
    </font>
    <font>
      <b/>
      <vertAlign val="superscript"/>
      <sz val="11"/>
      <color theme="1"/>
      <name val="Calibri"/>
      <family val="2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b/>
      <vertAlign val="superscript"/>
      <sz val="11"/>
      <color theme="1"/>
      <name val="Aptos Narrow"/>
      <scheme val="minor"/>
    </font>
    <font>
      <b/>
      <vertAlign val="superscript"/>
      <sz val="12"/>
      <color theme="1"/>
      <name val="Aptos Narrow (Body)"/>
    </font>
    <font>
      <b/>
      <sz val="12"/>
      <color theme="1"/>
      <name val="Aptos Narrow (Body)"/>
    </font>
    <font>
      <b/>
      <vertAlign val="subscript"/>
      <sz val="12"/>
      <color theme="1"/>
      <name val="Aptos Narrow (Body)"/>
    </font>
    <font>
      <b/>
      <i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u/>
      <sz val="12"/>
      <color theme="10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333333"/>
      <name val="Segoe UI"/>
      <family val="2"/>
    </font>
    <font>
      <b/>
      <sz val="11"/>
      <color rgb="FF000000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等线"/>
      <family val="2"/>
    </font>
    <font>
      <b/>
      <sz val="11"/>
      <color rgb="FF2E2E2E"/>
      <name val="Arial"/>
      <family val="2"/>
    </font>
    <font>
      <sz val="11"/>
      <color rgb="FF2E2E2E"/>
      <name val="Arial"/>
      <family val="2"/>
    </font>
    <font>
      <b/>
      <sz val="11"/>
      <color rgb="FF2E2E2E"/>
      <name val="Aptos Narrow"/>
      <family val="2"/>
      <scheme val="minor"/>
    </font>
    <font>
      <sz val="11"/>
      <color rgb="FF2E2E2E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7F08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E1F2"/>
        <bgColor rgb="FFD9E1F2"/>
      </patternFill>
    </fill>
    <fill>
      <patternFill patternType="solid">
        <fgColor rgb="FFB4C6E7"/>
        <bgColor rgb="FFB4C6E7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D9E1F2"/>
      </patternFill>
    </fill>
    <fill>
      <patternFill patternType="solid">
        <fgColor rgb="FFFF0000"/>
        <bgColor rgb="FFB4C6E7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83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1" fillId="2" borderId="0" xfId="0" applyFont="1" applyFill="1"/>
    <xf numFmtId="0" fontId="1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vertical="center"/>
    </xf>
    <xf numFmtId="165" fontId="2" fillId="3" borderId="0" xfId="0" applyNumberFormat="1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165" fontId="0" fillId="3" borderId="1" xfId="0" applyNumberFormat="1" applyFill="1" applyBorder="1" applyAlignment="1">
      <alignment horizontal="center" vertical="center"/>
    </xf>
    <xf numFmtId="165" fontId="10" fillId="3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4" borderId="0" xfId="0" applyFill="1"/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8" fillId="0" borderId="0" xfId="0" applyFont="1"/>
    <xf numFmtId="0" fontId="17" fillId="0" borderId="0" xfId="1"/>
    <xf numFmtId="0" fontId="17" fillId="0" borderId="0" xfId="1" applyAlignment="1"/>
    <xf numFmtId="0" fontId="19" fillId="3" borderId="1" xfId="0" applyFont="1" applyFill="1" applyBorder="1" applyAlignment="1">
      <alignment horizontal="center" vertical="center"/>
    </xf>
    <xf numFmtId="164" fontId="19" fillId="0" borderId="0" xfId="0" applyNumberFormat="1" applyFont="1"/>
    <xf numFmtId="166" fontId="0" fillId="0" borderId="0" xfId="0" applyNumberFormat="1"/>
    <xf numFmtId="0" fontId="19" fillId="0" borderId="0" xfId="0" applyFont="1"/>
    <xf numFmtId="0" fontId="20" fillId="0" borderId="0" xfId="0" applyFont="1"/>
    <xf numFmtId="0" fontId="0" fillId="5" borderId="0" xfId="0" applyFill="1"/>
    <xf numFmtId="0" fontId="21" fillId="0" borderId="0" xfId="0" applyFont="1"/>
    <xf numFmtId="0" fontId="19" fillId="5" borderId="0" xfId="0" applyFont="1" applyFill="1"/>
    <xf numFmtId="0" fontId="22" fillId="0" borderId="0" xfId="1" applyFont="1"/>
    <xf numFmtId="0" fontId="23" fillId="6" borderId="0" xfId="0" applyFont="1" applyFill="1" applyAlignment="1">
      <alignment horizontal="right"/>
    </xf>
    <xf numFmtId="0" fontId="23" fillId="7" borderId="0" xfId="0" applyFont="1" applyFill="1" applyAlignment="1">
      <alignment horizontal="right"/>
    </xf>
    <xf numFmtId="0" fontId="23" fillId="6" borderId="0" xfId="0" applyFont="1" applyFill="1"/>
    <xf numFmtId="0" fontId="23" fillId="7" borderId="0" xfId="0" applyFont="1" applyFill="1"/>
    <xf numFmtId="0" fontId="24" fillId="0" borderId="0" xfId="0" applyFont="1"/>
    <xf numFmtId="0" fontId="23" fillId="6" borderId="3" xfId="0" applyFont="1" applyFill="1" applyBorder="1"/>
    <xf numFmtId="0" fontId="23" fillId="7" borderId="3" xfId="0" applyFont="1" applyFill="1" applyBorder="1"/>
    <xf numFmtId="0" fontId="23" fillId="7" borderId="3" xfId="0" applyFont="1" applyFill="1" applyBorder="1" applyAlignment="1">
      <alignment horizontal="right"/>
    </xf>
    <xf numFmtId="0" fontId="23" fillId="6" borderId="3" xfId="0" applyFont="1" applyFill="1" applyBorder="1" applyAlignment="1">
      <alignment horizontal="right"/>
    </xf>
    <xf numFmtId="0" fontId="23" fillId="0" borderId="0" xfId="0" applyFont="1"/>
    <xf numFmtId="0" fontId="25" fillId="0" borderId="0" xfId="0" applyFont="1" applyAlignment="1">
      <alignment vertical="center" wrapText="1"/>
    </xf>
    <xf numFmtId="0" fontId="26" fillId="0" borderId="0" xfId="0" applyFont="1" applyAlignment="1">
      <alignment vertical="center" wrapText="1"/>
    </xf>
    <xf numFmtId="0" fontId="27" fillId="0" borderId="0" xfId="0" applyFont="1" applyAlignment="1">
      <alignment vertical="center" wrapText="1"/>
    </xf>
    <xf numFmtId="0" fontId="22" fillId="0" borderId="0" xfId="0" applyFont="1"/>
    <xf numFmtId="0" fontId="22" fillId="0" borderId="0" xfId="0" applyFont="1" applyAlignment="1">
      <alignment horizontal="center" vertical="center"/>
    </xf>
    <xf numFmtId="3" fontId="23" fillId="7" borderId="0" xfId="0" applyNumberFormat="1" applyFont="1" applyFill="1" applyAlignment="1">
      <alignment horizontal="right"/>
    </xf>
    <xf numFmtId="3" fontId="23" fillId="6" borderId="0" xfId="0" applyNumberFormat="1" applyFont="1" applyFill="1" applyAlignment="1">
      <alignment horizontal="right"/>
    </xf>
    <xf numFmtId="4" fontId="23" fillId="7" borderId="0" xfId="0" applyNumberFormat="1" applyFont="1" applyFill="1" applyAlignment="1">
      <alignment horizontal="right"/>
    </xf>
    <xf numFmtId="4" fontId="23" fillId="6" borderId="0" xfId="0" applyNumberFormat="1" applyFont="1" applyFill="1" applyAlignment="1">
      <alignment horizontal="right"/>
    </xf>
    <xf numFmtId="3" fontId="23" fillId="7" borderId="0" xfId="0" applyNumberFormat="1" applyFont="1" applyFill="1"/>
    <xf numFmtId="3" fontId="23" fillId="6" borderId="0" xfId="0" applyNumberFormat="1" applyFont="1" applyFill="1"/>
    <xf numFmtId="4" fontId="23" fillId="7" borderId="3" xfId="0" applyNumberFormat="1" applyFont="1" applyFill="1" applyBorder="1" applyAlignment="1">
      <alignment horizontal="right"/>
    </xf>
    <xf numFmtId="4" fontId="23" fillId="6" borderId="3" xfId="0" applyNumberFormat="1" applyFont="1" applyFill="1" applyBorder="1" applyAlignment="1">
      <alignment horizontal="right"/>
    </xf>
    <xf numFmtId="4" fontId="23" fillId="7" borderId="4" xfId="0" applyNumberFormat="1" applyFont="1" applyFill="1" applyBorder="1" applyAlignment="1">
      <alignment horizontal="right"/>
    </xf>
    <xf numFmtId="0" fontId="19" fillId="8" borderId="0" xfId="0" applyFont="1" applyFill="1"/>
    <xf numFmtId="0" fontId="0" fillId="8" borderId="0" xfId="0" applyFill="1"/>
    <xf numFmtId="0" fontId="0" fillId="8" borderId="0" xfId="0" applyFill="1" applyAlignment="1">
      <alignment horizontal="center" vertical="center"/>
    </xf>
    <xf numFmtId="0" fontId="23" fillId="9" borderId="3" xfId="0" applyFont="1" applyFill="1" applyBorder="1"/>
    <xf numFmtId="0" fontId="23" fillId="10" borderId="0" xfId="0" applyFont="1" applyFill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7" fillId="0" borderId="0" xfId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7" fillId="0" borderId="2" xfId="1" applyBorder="1" applyAlignment="1">
      <alignment horizontal="center" vertical="center"/>
    </xf>
    <xf numFmtId="0" fontId="17" fillId="0" borderId="0" xfId="1" applyBorder="1" applyAlignment="1">
      <alignment horizontal="center" vertical="center"/>
    </xf>
    <xf numFmtId="0" fontId="10" fillId="4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4" fillId="8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7F0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23076523_student_uwa_edu_au/Documents/MPE%20Engineering%20Research%20Project%20GENG5511.2/EXPERIMENTAL%20DATA/Sublimation%20Curve%20(ALL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RYPTON"/>
      <sheetName val="Kr for Results"/>
      <sheetName val="XENON"/>
      <sheetName val="Xe for Results"/>
      <sheetName val="NEON"/>
      <sheetName val="Ne for Results"/>
    </sheetNames>
    <sheetDataSet>
      <sheetData sheetId="0" refreshError="1"/>
      <sheetData sheetId="1" refreshError="1"/>
      <sheetData sheetId="2">
        <row r="293">
          <cell r="H293">
            <v>1.3781158075623881E-4</v>
          </cell>
        </row>
        <row r="294">
          <cell r="H294">
            <v>2.0274854511458172E-4</v>
          </cell>
        </row>
        <row r="295">
          <cell r="H295">
            <v>2.9510204713036921E-4</v>
          </cell>
        </row>
        <row r="296">
          <cell r="H296">
            <v>4.2512882061546256E-4</v>
          </cell>
        </row>
        <row r="297">
          <cell r="H297">
            <v>6.0643433730362328E-4</v>
          </cell>
        </row>
        <row r="298">
          <cell r="H298">
            <v>8.5690629515636338E-4</v>
          </cell>
        </row>
        <row r="299">
          <cell r="H299">
            <v>1.1998627725774049E-3</v>
          </cell>
        </row>
        <row r="300">
          <cell r="H300">
            <v>1.6654533311834592E-3</v>
          </cell>
        </row>
        <row r="301">
          <cell r="H301">
            <v>2.2923559332972319E-3</v>
          </cell>
        </row>
        <row r="302">
          <cell r="H302">
            <v>3.1298173040915007E-3</v>
          </cell>
        </row>
        <row r="303">
          <cell r="H303">
            <v>4.240089267666375E-3</v>
          </cell>
        </row>
        <row r="304">
          <cell r="H304">
            <v>5.7013185710953224E-3</v>
          </cell>
        </row>
        <row r="305">
          <cell r="H305">
            <v>7.6109527256299605E-3</v>
          </cell>
        </row>
        <row r="306">
          <cell r="H306">
            <v>1.0089729380846823E-2</v>
          </cell>
        </row>
        <row r="307">
          <cell r="H307">
            <v>1.328632164356963E-2</v>
          </cell>
        </row>
        <row r="308">
          <cell r="H308">
            <v>1.7382716494918255E-2</v>
          </cell>
        </row>
        <row r="309">
          <cell r="H309">
            <v>2.2600407980879641E-2</v>
          </cell>
        </row>
        <row r="310">
          <cell r="H310">
            <v>2.9207491089550956E-2</v>
          </cell>
        </row>
        <row r="311">
          <cell r="H311">
            <v>3.7526746118046177E-2</v>
          </cell>
        </row>
        <row r="312">
          <cell r="H312">
            <v>4.7944806812586692E-2</v>
          </cell>
        </row>
        <row r="313">
          <cell r="H313">
            <v>6.0922508578319316E-2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03/PhysRevB.24.4753" TargetMode="External"/><Relationship Id="rId3" Type="http://schemas.openxmlformats.org/officeDocument/2006/relationships/hyperlink" Target="https://iopscience.iop.org/article/10.1088/0370-1301/70/7/407" TargetMode="External"/><Relationship Id="rId7" Type="http://schemas.openxmlformats.org/officeDocument/2006/relationships/hyperlink" Target="https://doi.org/10.1103/PhysRevB.24.4753" TargetMode="External"/><Relationship Id="rId2" Type="http://schemas.openxmlformats.org/officeDocument/2006/relationships/hyperlink" Target="https://doi.org/10.1063/1.1733133" TargetMode="External"/><Relationship Id="rId1" Type="http://schemas.openxmlformats.org/officeDocument/2006/relationships/hyperlink" Target="https://pubs.acs.org/doi/10.1021/je60012a012" TargetMode="External"/><Relationship Id="rId6" Type="http://schemas.openxmlformats.org/officeDocument/2006/relationships/hyperlink" Target="https://doi.org/10.1016/0022-3697(63)90082-9" TargetMode="External"/><Relationship Id="rId11" Type="http://schemas.openxmlformats.org/officeDocument/2006/relationships/hyperlink" Target="https://doi.org/10.1103/PhysRevB.21.1658" TargetMode="External"/><Relationship Id="rId5" Type="http://schemas.openxmlformats.org/officeDocument/2006/relationships/hyperlink" Target="https://doi.org/10.1080/14786436108235902" TargetMode="External"/><Relationship Id="rId10" Type="http://schemas.openxmlformats.org/officeDocument/2006/relationships/hyperlink" Target="https://doi.org/10.1016/0022-3697(75)90004-9" TargetMode="External"/><Relationship Id="rId4" Type="http://schemas.openxmlformats.org/officeDocument/2006/relationships/hyperlink" Target="https://doi.org/10.1515/zpch-1940-4602" TargetMode="External"/><Relationship Id="rId9" Type="http://schemas.openxmlformats.org/officeDocument/2006/relationships/hyperlink" Target="https://doi.org/10.1063/1.459785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0378-4371(82)90021-8" TargetMode="External"/><Relationship Id="rId2" Type="http://schemas.openxmlformats.org/officeDocument/2006/relationships/hyperlink" Target="https://doi.org/10.1016/j.jct.2017.11.004" TargetMode="External"/><Relationship Id="rId1" Type="http://schemas.openxmlformats.org/officeDocument/2006/relationships/hyperlink" Target="https://doi.org/10.1103/PhysRevB.2.3323" TargetMode="External"/><Relationship Id="rId6" Type="http://schemas.openxmlformats.org/officeDocument/2006/relationships/hyperlink" Target="https://doi.org/10.1021/j100826a017" TargetMode="External"/><Relationship Id="rId5" Type="http://schemas.openxmlformats.org/officeDocument/2006/relationships/hyperlink" Target="https://doi.org/10.1063/1.1699916" TargetMode="External"/><Relationship Id="rId4" Type="http://schemas.openxmlformats.org/officeDocument/2006/relationships/hyperlink" Target="https://doi.org/10.1021/j150542a0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513A9-1C82-3E45-A361-2C7180831D5E}">
  <dimension ref="A1:AE373"/>
  <sheetViews>
    <sheetView zoomScale="63" zoomScaleNormal="55" workbookViewId="0">
      <pane ySplit="5" topLeftCell="A6" activePane="bottomLeft" state="frozenSplit"/>
      <selection pane="bottomLeft" activeCell="C21" sqref="C21"/>
    </sheetView>
  </sheetViews>
  <sheetFormatPr defaultColWidth="6.83203125" defaultRowHeight="16"/>
  <cols>
    <col min="1" max="1" width="23.08203125" bestFit="1" customWidth="1"/>
    <col min="2" max="2" width="59" bestFit="1" customWidth="1"/>
    <col min="5" max="5" width="14.33203125" customWidth="1"/>
    <col min="6" max="7" width="17.08203125" customWidth="1"/>
    <col min="8" max="8" width="13.33203125" customWidth="1"/>
    <col min="9" max="9" width="12" customWidth="1"/>
    <col min="10" max="10" width="13.08203125" customWidth="1"/>
    <col min="11" max="11" width="12.08203125" bestFit="1" customWidth="1"/>
    <col min="12" max="12" width="6.83203125" bestFit="1" customWidth="1"/>
    <col min="13" max="13" width="11" customWidth="1"/>
    <col min="14" max="14" width="35.33203125" bestFit="1" customWidth="1"/>
    <col min="15" max="15" width="6.08203125" bestFit="1" customWidth="1"/>
    <col min="16" max="16" width="10.75" customWidth="1"/>
    <col min="17" max="18" width="14.33203125" bestFit="1" customWidth="1"/>
    <col min="19" max="19" width="9.08203125" bestFit="1" customWidth="1"/>
    <col min="20" max="20" width="10" bestFit="1" customWidth="1"/>
    <col min="25" max="25" width="6.25" bestFit="1" customWidth="1"/>
    <col min="26" max="26" width="15.08203125" customWidth="1"/>
  </cols>
  <sheetData>
    <row r="1" spans="1:26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20" t="s">
        <v>1</v>
      </c>
      <c r="L1" s="20" t="s">
        <v>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>
      <c r="A2" s="5"/>
      <c r="B2" s="66" t="s">
        <v>3</v>
      </c>
      <c r="C2" s="66"/>
      <c r="D2" s="66"/>
      <c r="E2" s="66"/>
      <c r="F2" s="66"/>
      <c r="G2" s="66"/>
      <c r="H2" s="66"/>
      <c r="I2" s="66"/>
      <c r="J2" s="66"/>
      <c r="K2" s="2">
        <f>6.02214076*10^23</f>
        <v>6.0221407599999999E+23</v>
      </c>
      <c r="L2" s="2">
        <v>131.29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69" t="s">
        <v>4</v>
      </c>
      <c r="B3" s="67" t="s">
        <v>5</v>
      </c>
      <c r="C3" s="67" t="s">
        <v>6</v>
      </c>
      <c r="D3" s="67" t="s">
        <v>7</v>
      </c>
      <c r="E3" s="6" t="s">
        <v>8</v>
      </c>
      <c r="F3" s="6" t="s">
        <v>9</v>
      </c>
      <c r="G3" s="67" t="s">
        <v>10</v>
      </c>
      <c r="H3" s="67"/>
      <c r="I3" s="67" t="s">
        <v>11</v>
      </c>
      <c r="J3" s="67"/>
      <c r="K3" s="3"/>
      <c r="L3" s="3"/>
      <c r="M3" s="69" t="s">
        <v>12</v>
      </c>
      <c r="N3" s="67" t="s">
        <v>5</v>
      </c>
      <c r="O3" s="67" t="s">
        <v>6</v>
      </c>
      <c r="P3" s="67" t="s">
        <v>7</v>
      </c>
      <c r="Q3" s="6" t="s">
        <v>8</v>
      </c>
      <c r="R3" s="6" t="s">
        <v>9</v>
      </c>
      <c r="S3" s="6" t="s">
        <v>10</v>
      </c>
      <c r="T3" s="67" t="s">
        <v>13</v>
      </c>
      <c r="U3" s="67"/>
      <c r="V3" s="67"/>
      <c r="W3" s="3"/>
      <c r="X3" s="3"/>
      <c r="Y3" s="67" t="s">
        <v>11</v>
      </c>
      <c r="Z3" s="67"/>
    </row>
    <row r="4" spans="1:26" ht="16.5">
      <c r="A4" s="69"/>
      <c r="B4" s="67"/>
      <c r="C4" s="67"/>
      <c r="D4" s="67"/>
      <c r="E4" s="6" t="s">
        <v>14</v>
      </c>
      <c r="F4" s="6" t="s">
        <v>15</v>
      </c>
      <c r="G4" s="73" t="s">
        <v>16</v>
      </c>
      <c r="H4" s="73"/>
      <c r="I4" s="7" t="s">
        <v>17</v>
      </c>
      <c r="J4" s="7" t="s">
        <v>18</v>
      </c>
      <c r="K4" s="3"/>
      <c r="L4" s="3"/>
      <c r="M4" s="69"/>
      <c r="N4" s="67"/>
      <c r="O4" s="67"/>
      <c r="P4" s="67"/>
      <c r="Q4" s="6" t="s">
        <v>14</v>
      </c>
      <c r="R4" s="6" t="s">
        <v>15</v>
      </c>
      <c r="S4" s="7" t="s">
        <v>16</v>
      </c>
      <c r="T4" s="73" t="s">
        <v>19</v>
      </c>
      <c r="U4" s="73"/>
      <c r="V4" s="73"/>
      <c r="W4" s="73"/>
      <c r="X4" s="7"/>
      <c r="Y4" s="7" t="s">
        <v>17</v>
      </c>
      <c r="Z4" s="7" t="s">
        <v>18</v>
      </c>
    </row>
    <row r="5" spans="1:26" ht="17" thickBot="1">
      <c r="A5" s="70"/>
      <c r="B5" s="68"/>
      <c r="C5" s="68"/>
      <c r="D5" s="68"/>
      <c r="E5" s="10" t="s">
        <v>20</v>
      </c>
      <c r="F5" s="10" t="s">
        <v>21</v>
      </c>
      <c r="G5" s="10" t="s">
        <v>22</v>
      </c>
      <c r="H5" s="10" t="s">
        <v>23</v>
      </c>
      <c r="I5" s="10" t="s">
        <v>24</v>
      </c>
      <c r="J5" s="10" t="s">
        <v>25</v>
      </c>
      <c r="K5" s="11"/>
      <c r="L5" s="11"/>
      <c r="M5" s="70"/>
      <c r="N5" s="68"/>
      <c r="O5" s="68"/>
      <c r="P5" s="68"/>
      <c r="Q5" s="10" t="s">
        <v>20</v>
      </c>
      <c r="R5" s="10" t="s">
        <v>21</v>
      </c>
      <c r="S5" s="10" t="s">
        <v>23</v>
      </c>
      <c r="T5" s="10" t="s">
        <v>26</v>
      </c>
      <c r="U5" s="10" t="s">
        <v>27</v>
      </c>
      <c r="V5" s="10" t="s">
        <v>28</v>
      </c>
      <c r="W5" s="27" t="s">
        <v>29</v>
      </c>
      <c r="X5" s="27"/>
      <c r="Y5" s="10" t="s">
        <v>24</v>
      </c>
      <c r="Z5" s="10" t="s">
        <v>25</v>
      </c>
    </row>
    <row r="6" spans="1:26">
      <c r="A6" s="74" t="s">
        <v>30</v>
      </c>
      <c r="B6" s="28" t="s">
        <v>31</v>
      </c>
      <c r="C6">
        <v>1932</v>
      </c>
      <c r="D6" t="s">
        <v>32</v>
      </c>
      <c r="E6">
        <v>88</v>
      </c>
      <c r="F6">
        <f>(J6*10^-30)*$K$2*(1*10^6)/4</f>
        <v>36.580082456825849</v>
      </c>
      <c r="H6" s="29"/>
      <c r="I6">
        <v>6.24</v>
      </c>
      <c r="J6">
        <f>I6^3</f>
        <v>242.97062400000002</v>
      </c>
      <c r="N6" s="76" t="s">
        <v>33</v>
      </c>
      <c r="O6" s="21">
        <v>1962</v>
      </c>
      <c r="P6" s="21" t="s">
        <v>34</v>
      </c>
      <c r="Q6">
        <v>161.4</v>
      </c>
      <c r="R6">
        <v>37.090000000000003</v>
      </c>
      <c r="T6">
        <f>U6*101.325</f>
        <v>0</v>
      </c>
      <c r="U6">
        <v>0</v>
      </c>
    </row>
    <row r="7" spans="1:26">
      <c r="A7" s="75"/>
      <c r="B7" s="28" t="s">
        <v>31</v>
      </c>
      <c r="C7">
        <v>1930</v>
      </c>
      <c r="D7" t="s">
        <v>35</v>
      </c>
      <c r="E7">
        <v>100</v>
      </c>
      <c r="F7">
        <f>(J7*10^-30)*$K$2*(1*10^6)/4</f>
        <v>35.535001353763604</v>
      </c>
      <c r="H7" s="29"/>
      <c r="I7">
        <v>6.18</v>
      </c>
      <c r="J7">
        <f>I7^3</f>
        <v>236.02903199999997</v>
      </c>
      <c r="N7" s="77"/>
      <c r="O7" s="22">
        <v>1962</v>
      </c>
      <c r="P7" s="22" t="s">
        <v>34</v>
      </c>
      <c r="Q7">
        <v>224</v>
      </c>
      <c r="R7">
        <v>37.090000000000003</v>
      </c>
      <c r="T7">
        <f t="shared" ref="T7:T15" si="0">U7*101.325</f>
        <v>194.54400000000001</v>
      </c>
      <c r="U7">
        <v>1.92</v>
      </c>
    </row>
    <row r="8" spans="1:26">
      <c r="B8" s="72" t="s">
        <v>36</v>
      </c>
      <c r="C8">
        <v>1957</v>
      </c>
      <c r="D8" t="s">
        <v>37</v>
      </c>
      <c r="E8">
        <v>58</v>
      </c>
      <c r="F8">
        <f t="shared" ref="F8:F10" si="1">(J8*10^-30)*$K$2*(1*10^6)/4</f>
        <v>35.621321157424681</v>
      </c>
      <c r="H8" s="29"/>
      <c r="I8">
        <v>6.1849999999999996</v>
      </c>
      <c r="J8">
        <f t="shared" ref="J8:J26" si="2">I8^3</f>
        <v>236.60238162499996</v>
      </c>
      <c r="N8" s="77"/>
      <c r="O8" s="22">
        <v>1962</v>
      </c>
      <c r="P8" s="22" t="s">
        <v>34</v>
      </c>
      <c r="Q8">
        <v>245</v>
      </c>
      <c r="R8">
        <v>37.1</v>
      </c>
      <c r="T8">
        <f t="shared" si="0"/>
        <v>248.24625000000003</v>
      </c>
      <c r="U8">
        <v>2.4500000000000002</v>
      </c>
    </row>
    <row r="9" spans="1:26">
      <c r="B9" s="72"/>
      <c r="C9">
        <v>1957</v>
      </c>
      <c r="D9" t="s">
        <v>37</v>
      </c>
      <c r="E9">
        <v>77.400000000000006</v>
      </c>
      <c r="F9">
        <f t="shared" si="1"/>
        <v>35.985390910254367</v>
      </c>
      <c r="H9" s="29"/>
      <c r="I9">
        <v>6.2060000000000004</v>
      </c>
      <c r="J9">
        <f t="shared" si="2"/>
        <v>239.02058981600004</v>
      </c>
      <c r="N9" s="77"/>
      <c r="O9" s="22">
        <v>1962</v>
      </c>
      <c r="P9" s="22" t="s">
        <v>34</v>
      </c>
      <c r="Q9">
        <v>250</v>
      </c>
      <c r="R9">
        <v>35.9</v>
      </c>
      <c r="T9">
        <f t="shared" si="0"/>
        <v>283.70999999999998</v>
      </c>
      <c r="U9">
        <v>2.8</v>
      </c>
    </row>
    <row r="10" spans="1:26">
      <c r="B10" s="72"/>
      <c r="C10">
        <v>1957</v>
      </c>
      <c r="D10" t="s">
        <v>37</v>
      </c>
      <c r="E10">
        <v>88.9</v>
      </c>
      <c r="F10">
        <f t="shared" si="1"/>
        <v>36.159625877512568</v>
      </c>
      <c r="H10" s="29"/>
      <c r="I10">
        <v>6.2160000000000002</v>
      </c>
      <c r="J10">
        <f t="shared" si="2"/>
        <v>240.17788569600003</v>
      </c>
      <c r="N10" s="77"/>
      <c r="O10" s="22">
        <v>1962</v>
      </c>
      <c r="P10" s="22" t="s">
        <v>34</v>
      </c>
      <c r="Q10">
        <v>277</v>
      </c>
      <c r="R10">
        <v>36.1</v>
      </c>
      <c r="T10">
        <f t="shared" si="0"/>
        <v>354.63749999999999</v>
      </c>
      <c r="U10">
        <v>3.5</v>
      </c>
    </row>
    <row r="11" spans="1:26">
      <c r="B11" s="72" t="s">
        <v>38</v>
      </c>
      <c r="C11" s="61">
        <v>1962</v>
      </c>
      <c r="D11" s="61" t="s">
        <v>39</v>
      </c>
      <c r="E11" s="61">
        <v>0</v>
      </c>
      <c r="F11" s="61">
        <v>34.72</v>
      </c>
      <c r="H11" s="29"/>
      <c r="I11">
        <v>6.1317000000000004</v>
      </c>
      <c r="J11">
        <f t="shared" si="2"/>
        <v>230.53809234201302</v>
      </c>
      <c r="N11" s="77"/>
      <c r="O11" s="22">
        <v>1962</v>
      </c>
      <c r="P11" s="22" t="s">
        <v>34</v>
      </c>
      <c r="Q11">
        <v>288</v>
      </c>
      <c r="R11">
        <v>35.799999999999997</v>
      </c>
      <c r="T11">
        <f t="shared" si="0"/>
        <v>395.16750000000002</v>
      </c>
      <c r="U11">
        <v>3.9</v>
      </c>
    </row>
    <row r="12" spans="1:26">
      <c r="B12" s="72"/>
      <c r="C12">
        <v>1962</v>
      </c>
      <c r="D12" t="s">
        <v>39</v>
      </c>
      <c r="E12">
        <v>5</v>
      </c>
      <c r="F12">
        <v>34.729999999999997</v>
      </c>
      <c r="H12" s="29"/>
      <c r="I12">
        <v>6.1318000000000001</v>
      </c>
      <c r="J12">
        <f t="shared" si="2"/>
        <v>230.54937184943202</v>
      </c>
      <c r="N12" s="77"/>
      <c r="O12" s="22">
        <v>1962</v>
      </c>
      <c r="P12" s="22" t="s">
        <v>34</v>
      </c>
      <c r="Q12">
        <v>291</v>
      </c>
      <c r="R12">
        <v>35.4</v>
      </c>
      <c r="T12">
        <f t="shared" si="0"/>
        <v>415.43249999999995</v>
      </c>
      <c r="U12">
        <v>4.0999999999999996</v>
      </c>
    </row>
    <row r="13" spans="1:26">
      <c r="B13" s="72"/>
      <c r="C13">
        <v>1962</v>
      </c>
      <c r="D13" t="s">
        <v>39</v>
      </c>
      <c r="E13">
        <v>10</v>
      </c>
      <c r="F13">
        <v>34.74</v>
      </c>
      <c r="H13" s="29"/>
      <c r="I13">
        <v>6.1325000000000003</v>
      </c>
      <c r="J13">
        <f t="shared" si="2"/>
        <v>230.62833870312502</v>
      </c>
      <c r="N13" s="77"/>
      <c r="O13" s="22">
        <v>1962</v>
      </c>
      <c r="P13" s="22" t="s">
        <v>34</v>
      </c>
      <c r="Q13">
        <v>322.5</v>
      </c>
      <c r="R13">
        <v>35</v>
      </c>
      <c r="T13">
        <f t="shared" si="0"/>
        <v>506.625</v>
      </c>
      <c r="U13">
        <v>5</v>
      </c>
    </row>
    <row r="14" spans="1:26">
      <c r="B14" s="72"/>
      <c r="C14">
        <v>1962</v>
      </c>
      <c r="D14" t="s">
        <v>39</v>
      </c>
      <c r="E14">
        <v>15</v>
      </c>
      <c r="F14">
        <v>34.76</v>
      </c>
      <c r="H14" s="29"/>
      <c r="I14">
        <v>6.1340000000000003</v>
      </c>
      <c r="J14">
        <f t="shared" si="2"/>
        <v>230.79761410400002</v>
      </c>
      <c r="N14" s="77"/>
      <c r="O14" s="22">
        <v>1962</v>
      </c>
      <c r="P14" s="22" t="s">
        <v>34</v>
      </c>
      <c r="Q14">
        <v>363</v>
      </c>
      <c r="R14">
        <v>34.4</v>
      </c>
      <c r="T14">
        <f t="shared" si="0"/>
        <v>686.98350000000005</v>
      </c>
      <c r="U14">
        <v>6.78</v>
      </c>
    </row>
    <row r="15" spans="1:26">
      <c r="B15" s="72"/>
      <c r="C15">
        <v>1962</v>
      </c>
      <c r="D15" t="s">
        <v>39</v>
      </c>
      <c r="E15">
        <v>20</v>
      </c>
      <c r="F15">
        <v>34.799999999999997</v>
      </c>
      <c r="H15" s="29"/>
      <c r="I15">
        <v>6.1364000000000001</v>
      </c>
      <c r="J15">
        <f t="shared" si="2"/>
        <v>231.068626996544</v>
      </c>
      <c r="N15" s="77"/>
      <c r="O15" s="22">
        <v>1962</v>
      </c>
      <c r="P15" s="22" t="s">
        <v>34</v>
      </c>
      <c r="Q15">
        <v>363</v>
      </c>
      <c r="R15">
        <v>34.299999999999997</v>
      </c>
      <c r="T15">
        <f t="shared" si="0"/>
        <v>653.54624999999999</v>
      </c>
      <c r="U15">
        <v>6.45</v>
      </c>
    </row>
    <row r="16" spans="1:26">
      <c r="B16" s="72"/>
      <c r="C16">
        <v>1962</v>
      </c>
      <c r="D16" t="s">
        <v>39</v>
      </c>
      <c r="E16">
        <v>25</v>
      </c>
      <c r="F16">
        <v>34.86</v>
      </c>
      <c r="H16" s="29"/>
      <c r="I16">
        <v>6.1397000000000004</v>
      </c>
      <c r="J16">
        <f t="shared" si="2"/>
        <v>231.44161601777304</v>
      </c>
      <c r="N16" s="25" t="s">
        <v>40</v>
      </c>
      <c r="O16">
        <v>1981</v>
      </c>
      <c r="P16" t="s">
        <v>41</v>
      </c>
      <c r="Q16">
        <v>197.84</v>
      </c>
      <c r="R16">
        <f>(Z16*10^-30)*$K$2*(1*10^6)/4</f>
        <v>37.661591837083179</v>
      </c>
      <c r="Y16">
        <v>6.3009000000000004</v>
      </c>
      <c r="Z16">
        <f>Y16^3</f>
        <v>250.15417830972905</v>
      </c>
    </row>
    <row r="17" spans="1:26">
      <c r="B17" s="72"/>
      <c r="C17">
        <v>1962</v>
      </c>
      <c r="D17" t="s">
        <v>39</v>
      </c>
      <c r="E17">
        <v>30</v>
      </c>
      <c r="F17">
        <v>34.93</v>
      </c>
      <c r="H17" s="29"/>
      <c r="I17">
        <v>6.1349</v>
      </c>
      <c r="J17">
        <f t="shared" si="2"/>
        <v>230.89921909154899</v>
      </c>
      <c r="O17">
        <v>1981</v>
      </c>
      <c r="P17" t="s">
        <v>41</v>
      </c>
      <c r="Q17">
        <v>199.99</v>
      </c>
      <c r="R17">
        <f t="shared" ref="R17:R52" si="3">(Z17*10^-30)*$K$2*(1*10^6)/4</f>
        <v>37.616780797146063</v>
      </c>
      <c r="Y17">
        <v>6.2984</v>
      </c>
      <c r="Z17">
        <f t="shared" ref="Z17:Z52" si="4">Y17^3</f>
        <v>249.85653637990399</v>
      </c>
    </row>
    <row r="18" spans="1:26">
      <c r="B18" s="72"/>
      <c r="C18">
        <v>1962</v>
      </c>
      <c r="D18" t="s">
        <v>39</v>
      </c>
      <c r="E18">
        <v>35</v>
      </c>
      <c r="F18">
        <v>35.01</v>
      </c>
      <c r="H18" s="29"/>
      <c r="I18">
        <v>6.1487999999999996</v>
      </c>
      <c r="J18">
        <f t="shared" si="2"/>
        <v>232.47224056627195</v>
      </c>
      <c r="O18">
        <v>1981</v>
      </c>
      <c r="P18" t="s">
        <v>41</v>
      </c>
      <c r="Q18">
        <v>201.81</v>
      </c>
      <c r="R18">
        <f t="shared" si="3"/>
        <v>37.570215036649024</v>
      </c>
      <c r="Y18">
        <v>6.2957999999999998</v>
      </c>
      <c r="Z18">
        <f t="shared" si="4"/>
        <v>249.547239321912</v>
      </c>
    </row>
    <row r="19" spans="1:26">
      <c r="B19" s="72"/>
      <c r="C19">
        <v>1962</v>
      </c>
      <c r="D19" t="s">
        <v>39</v>
      </c>
      <c r="E19">
        <v>40</v>
      </c>
      <c r="F19">
        <v>35.11</v>
      </c>
      <c r="H19" s="29"/>
      <c r="I19">
        <v>6.1542000000000003</v>
      </c>
      <c r="J19">
        <f t="shared" si="2"/>
        <v>233.08526403208805</v>
      </c>
      <c r="O19">
        <v>1981</v>
      </c>
      <c r="P19" t="s">
        <v>41</v>
      </c>
      <c r="Q19">
        <v>199.3</v>
      </c>
      <c r="R19">
        <f t="shared" si="3"/>
        <v>37.632908674362362</v>
      </c>
      <c r="Y19">
        <v>6.2992999999999997</v>
      </c>
      <c r="Z19">
        <f t="shared" si="4"/>
        <v>249.96366026065695</v>
      </c>
    </row>
    <row r="20" spans="1:26">
      <c r="B20" s="72"/>
      <c r="C20">
        <v>1962</v>
      </c>
      <c r="D20" t="s">
        <v>39</v>
      </c>
      <c r="E20">
        <v>45</v>
      </c>
      <c r="F20">
        <v>35.21</v>
      </c>
      <c r="H20" s="29"/>
      <c r="I20">
        <v>6.1599000000000004</v>
      </c>
      <c r="J20">
        <f t="shared" si="2"/>
        <v>233.73351250479905</v>
      </c>
      <c r="O20">
        <v>1981</v>
      </c>
      <c r="P20" t="s">
        <v>41</v>
      </c>
      <c r="Q20">
        <v>195.06</v>
      </c>
      <c r="R20">
        <f t="shared" si="3"/>
        <v>37.735158958286561</v>
      </c>
      <c r="Y20">
        <v>6.3049999999999997</v>
      </c>
      <c r="Z20">
        <f t="shared" si="4"/>
        <v>250.64282262499995</v>
      </c>
    </row>
    <row r="21" spans="1:26">
      <c r="B21" s="72"/>
      <c r="C21">
        <v>1962</v>
      </c>
      <c r="D21" t="s">
        <v>39</v>
      </c>
      <c r="E21">
        <v>50</v>
      </c>
      <c r="F21">
        <v>35.31</v>
      </c>
      <c r="H21" s="29"/>
      <c r="I21">
        <v>6.1660000000000004</v>
      </c>
      <c r="J21">
        <f t="shared" si="2"/>
        <v>234.42858229600003</v>
      </c>
      <c r="O21">
        <v>1981</v>
      </c>
      <c r="P21" t="s">
        <v>41</v>
      </c>
      <c r="Q21">
        <v>190.9</v>
      </c>
      <c r="R21">
        <f t="shared" si="3"/>
        <v>37.833996930635863</v>
      </c>
      <c r="Y21">
        <v>6.3105000000000002</v>
      </c>
      <c r="Z21">
        <f t="shared" si="4"/>
        <v>251.29931988262504</v>
      </c>
    </row>
    <row r="22" spans="1:26">
      <c r="B22" s="72"/>
      <c r="C22">
        <v>1962</v>
      </c>
      <c r="D22" t="s">
        <v>39</v>
      </c>
      <c r="E22">
        <v>55</v>
      </c>
      <c r="F22">
        <v>35.42</v>
      </c>
      <c r="H22" s="29"/>
      <c r="I22">
        <v>6.1726999999999999</v>
      </c>
      <c r="J22">
        <f t="shared" si="2"/>
        <v>235.19360604758299</v>
      </c>
      <c r="O22">
        <v>1981</v>
      </c>
      <c r="P22" t="s">
        <v>41</v>
      </c>
      <c r="Q22">
        <v>185.22</v>
      </c>
      <c r="R22">
        <f t="shared" si="3"/>
        <v>37.969053908082003</v>
      </c>
      <c r="Y22">
        <v>6.3179999999999996</v>
      </c>
      <c r="Z22">
        <f t="shared" si="4"/>
        <v>252.19638943199996</v>
      </c>
    </row>
    <row r="23" spans="1:26">
      <c r="B23" s="72"/>
      <c r="C23">
        <v>1962</v>
      </c>
      <c r="D23" t="s">
        <v>39</v>
      </c>
      <c r="E23">
        <v>60</v>
      </c>
      <c r="F23">
        <v>35.54</v>
      </c>
      <c r="H23" s="29"/>
      <c r="I23">
        <v>6.1795999999999998</v>
      </c>
      <c r="J23">
        <f t="shared" si="2"/>
        <v>235.98320408633597</v>
      </c>
      <c r="O23">
        <v>1981</v>
      </c>
      <c r="P23" t="s">
        <v>41</v>
      </c>
      <c r="Q23">
        <v>179.16</v>
      </c>
      <c r="R23">
        <f t="shared" si="3"/>
        <v>38.106239125104153</v>
      </c>
      <c r="Y23">
        <v>6.3255999999999997</v>
      </c>
      <c r="Z23">
        <f t="shared" si="4"/>
        <v>253.10759508121598</v>
      </c>
    </row>
    <row r="24" spans="1:26">
      <c r="B24" s="72"/>
      <c r="C24">
        <v>1962</v>
      </c>
      <c r="D24" t="s">
        <v>39</v>
      </c>
      <c r="E24">
        <v>65</v>
      </c>
      <c r="F24">
        <v>35.67</v>
      </c>
      <c r="H24" s="29"/>
      <c r="I24">
        <v>6.1868999999999996</v>
      </c>
      <c r="J24">
        <f t="shared" si="2"/>
        <v>236.82049769790896</v>
      </c>
      <c r="O24">
        <v>1981</v>
      </c>
      <c r="P24" t="s">
        <v>41</v>
      </c>
      <c r="Q24">
        <v>171.59</v>
      </c>
      <c r="R24">
        <f t="shared" si="3"/>
        <v>38.270934588061372</v>
      </c>
      <c r="Y24">
        <v>6.3346999999999998</v>
      </c>
      <c r="Z24">
        <f t="shared" si="4"/>
        <v>254.20152808292298</v>
      </c>
    </row>
    <row r="25" spans="1:26">
      <c r="B25" s="72"/>
      <c r="C25">
        <v>1962</v>
      </c>
      <c r="D25" t="s">
        <v>39</v>
      </c>
      <c r="E25">
        <v>70</v>
      </c>
      <c r="F25">
        <v>35.799999999999997</v>
      </c>
      <c r="H25" s="29"/>
      <c r="I25">
        <v>6.1944999999999997</v>
      </c>
      <c r="J25">
        <f t="shared" si="2"/>
        <v>237.69430248362497</v>
      </c>
      <c r="O25">
        <v>1981</v>
      </c>
      <c r="P25" t="s">
        <v>41</v>
      </c>
      <c r="Q25">
        <v>165.11</v>
      </c>
      <c r="R25">
        <f t="shared" si="3"/>
        <v>38.401578835355849</v>
      </c>
      <c r="Y25">
        <v>6.3418999999999999</v>
      </c>
      <c r="Z25">
        <f t="shared" si="4"/>
        <v>255.06928758905897</v>
      </c>
    </row>
    <row r="26" spans="1:26">
      <c r="B26" s="72"/>
      <c r="C26">
        <v>1962</v>
      </c>
      <c r="D26" t="s">
        <v>39</v>
      </c>
      <c r="E26">
        <v>75</v>
      </c>
      <c r="F26">
        <v>35.94</v>
      </c>
      <c r="H26" s="29"/>
      <c r="I26">
        <v>6.2023000000000001</v>
      </c>
      <c r="J26">
        <f t="shared" si="2"/>
        <v>238.59333440616703</v>
      </c>
      <c r="O26">
        <v>1981</v>
      </c>
      <c r="P26" t="s">
        <v>41</v>
      </c>
      <c r="Q26">
        <v>165.1</v>
      </c>
      <c r="R26">
        <f t="shared" si="3"/>
        <v>38.410662376531981</v>
      </c>
      <c r="Y26">
        <v>6.3423999999999996</v>
      </c>
      <c r="Z26">
        <f t="shared" si="4"/>
        <v>255.12962188902395</v>
      </c>
    </row>
    <row r="27" spans="1:26">
      <c r="A27" s="30" t="s">
        <v>42</v>
      </c>
      <c r="B27" s="25" t="s">
        <v>43</v>
      </c>
      <c r="C27">
        <v>1940</v>
      </c>
      <c r="D27" t="s">
        <v>44</v>
      </c>
      <c r="E27" s="30">
        <v>161.36000000000001</v>
      </c>
      <c r="F27">
        <v>37.090000000000003</v>
      </c>
      <c r="H27" s="29"/>
      <c r="O27">
        <v>1981</v>
      </c>
      <c r="P27" t="s">
        <v>41</v>
      </c>
      <c r="Q27">
        <v>165.11</v>
      </c>
      <c r="R27">
        <f t="shared" si="3"/>
        <v>38.412479256640317</v>
      </c>
      <c r="Y27">
        <v>6.3425000000000002</v>
      </c>
      <c r="Z27">
        <f t="shared" si="4"/>
        <v>255.14168989062503</v>
      </c>
    </row>
    <row r="28" spans="1:26">
      <c r="A28" s="71" t="s">
        <v>42</v>
      </c>
      <c r="B28" s="72" t="s">
        <v>45</v>
      </c>
      <c r="C28">
        <v>1960</v>
      </c>
      <c r="D28" t="s">
        <v>46</v>
      </c>
      <c r="E28">
        <v>20</v>
      </c>
      <c r="F28">
        <f>$L$2/G28</f>
        <v>34.806468716861083</v>
      </c>
      <c r="G28">
        <v>3.7719999999999998</v>
      </c>
      <c r="O28">
        <v>1981</v>
      </c>
      <c r="P28" t="s">
        <v>41</v>
      </c>
      <c r="Q28">
        <v>164.96</v>
      </c>
      <c r="R28">
        <f t="shared" si="3"/>
        <v>38.414296194041782</v>
      </c>
      <c r="Y28">
        <v>6.3426</v>
      </c>
      <c r="Z28">
        <f t="shared" si="4"/>
        <v>255.153758272776</v>
      </c>
    </row>
    <row r="29" spans="1:26">
      <c r="A29" s="71"/>
      <c r="B29" s="72"/>
      <c r="C29">
        <v>1960</v>
      </c>
      <c r="D29" t="s">
        <v>46</v>
      </c>
      <c r="E29">
        <v>40</v>
      </c>
      <c r="F29">
        <f t="shared" ref="F29:F33" si="5">$L$2/G29</f>
        <v>35.141862955032117</v>
      </c>
      <c r="G29">
        <v>3.7360000000000002</v>
      </c>
      <c r="O29">
        <v>1981</v>
      </c>
      <c r="P29" t="s">
        <v>41</v>
      </c>
      <c r="Q29">
        <v>168.63</v>
      </c>
      <c r="R29">
        <f t="shared" si="3"/>
        <v>38.341663377708656</v>
      </c>
      <c r="Y29">
        <v>6.3385999999999996</v>
      </c>
      <c r="Z29">
        <f t="shared" si="4"/>
        <v>254.67131975645594</v>
      </c>
    </row>
    <row r="30" spans="1:26">
      <c r="A30" s="71"/>
      <c r="B30" s="72"/>
      <c r="C30">
        <v>1960</v>
      </c>
      <c r="D30" t="s">
        <v>46</v>
      </c>
      <c r="E30">
        <v>60</v>
      </c>
      <c r="F30">
        <f t="shared" si="5"/>
        <v>35.589590674979668</v>
      </c>
      <c r="G30">
        <v>3.6890000000000001</v>
      </c>
      <c r="O30">
        <v>1981</v>
      </c>
      <c r="P30" t="s">
        <v>41</v>
      </c>
      <c r="Q30">
        <v>168.64</v>
      </c>
      <c r="R30">
        <f t="shared" si="3"/>
        <v>38.339848731328274</v>
      </c>
      <c r="Y30">
        <v>6.3384999999999998</v>
      </c>
      <c r="Z30">
        <f t="shared" si="4"/>
        <v>254.65926659162497</v>
      </c>
    </row>
    <row r="31" spans="1:26">
      <c r="A31" s="71"/>
      <c r="B31" s="72"/>
      <c r="C31">
        <v>1960</v>
      </c>
      <c r="D31" t="s">
        <v>46</v>
      </c>
      <c r="E31">
        <v>80</v>
      </c>
      <c r="F31">
        <f t="shared" si="5"/>
        <v>36.04887424492037</v>
      </c>
      <c r="G31">
        <v>3.6419999999999999</v>
      </c>
      <c r="O31">
        <v>1981</v>
      </c>
      <c r="P31" t="s">
        <v>41</v>
      </c>
      <c r="Q31">
        <v>168.66</v>
      </c>
      <c r="R31">
        <f t="shared" si="3"/>
        <v>38.341663377708656</v>
      </c>
      <c r="Y31">
        <v>6.3385999999999996</v>
      </c>
      <c r="Z31">
        <f t="shared" si="4"/>
        <v>254.67131975645594</v>
      </c>
    </row>
    <row r="32" spans="1:26">
      <c r="A32" s="71"/>
      <c r="B32" s="72"/>
      <c r="C32">
        <v>1960</v>
      </c>
      <c r="D32" t="s">
        <v>46</v>
      </c>
      <c r="E32">
        <v>100</v>
      </c>
      <c r="F32">
        <f t="shared" si="5"/>
        <v>36.540495407737268</v>
      </c>
      <c r="G32">
        <v>3.593</v>
      </c>
      <c r="O32">
        <v>1981</v>
      </c>
      <c r="P32" t="s">
        <v>41</v>
      </c>
      <c r="Q32">
        <v>171.55</v>
      </c>
      <c r="R32">
        <f t="shared" si="3"/>
        <v>38.278184816402877</v>
      </c>
      <c r="Y32">
        <v>6.3350999999999997</v>
      </c>
      <c r="Z32">
        <f t="shared" si="4"/>
        <v>254.24968523255097</v>
      </c>
    </row>
    <row r="33" spans="1:26">
      <c r="A33" s="71"/>
      <c r="B33" s="72"/>
      <c r="C33">
        <v>1960</v>
      </c>
      <c r="D33" t="s">
        <v>46</v>
      </c>
      <c r="E33">
        <v>120</v>
      </c>
      <c r="F33">
        <f t="shared" si="5"/>
        <v>37.06662902315076</v>
      </c>
      <c r="G33">
        <v>3.5419999999999998</v>
      </c>
      <c r="O33">
        <v>1981</v>
      </c>
      <c r="P33" t="s">
        <v>41</v>
      </c>
      <c r="Q33">
        <v>175.04</v>
      </c>
      <c r="R33">
        <f t="shared" si="3"/>
        <v>38.202103074348166</v>
      </c>
      <c r="Y33">
        <v>6.3308999999999997</v>
      </c>
      <c r="Z33">
        <f t="shared" si="4"/>
        <v>253.74433841262899</v>
      </c>
    </row>
    <row r="34" spans="1:26" ht="16.5">
      <c r="A34" s="30" t="s">
        <v>42</v>
      </c>
      <c r="B34" s="31" t="s">
        <v>47</v>
      </c>
      <c r="C34">
        <v>1965</v>
      </c>
      <c r="D34" t="s">
        <v>48</v>
      </c>
      <c r="E34">
        <v>7</v>
      </c>
      <c r="F34">
        <f>(J34*10^-30)*$K$2*(1*10^6)/4</f>
        <v>34.696435429735146</v>
      </c>
      <c r="I34">
        <v>6.1310000000000002</v>
      </c>
      <c r="J34">
        <f>I34^3</f>
        <v>230.45914609100004</v>
      </c>
      <c r="O34">
        <v>1981</v>
      </c>
      <c r="P34" t="s">
        <v>41</v>
      </c>
      <c r="Q34">
        <v>179.51</v>
      </c>
      <c r="R34">
        <f t="shared" si="3"/>
        <v>38.099010625763619</v>
      </c>
      <c r="Y34">
        <v>6.3251999999999997</v>
      </c>
      <c r="Z34">
        <f t="shared" si="4"/>
        <v>253.05958225900798</v>
      </c>
    </row>
    <row r="35" spans="1:26">
      <c r="A35" s="30" t="s">
        <v>42</v>
      </c>
      <c r="B35" s="25" t="s">
        <v>49</v>
      </c>
      <c r="C35" s="61">
        <v>1963</v>
      </c>
      <c r="D35" s="61" t="s">
        <v>50</v>
      </c>
      <c r="E35" s="61">
        <v>0</v>
      </c>
      <c r="F35" s="61">
        <v>34.700000000000003</v>
      </c>
      <c r="O35">
        <v>1981</v>
      </c>
      <c r="P35" t="s">
        <v>41</v>
      </c>
      <c r="Q35">
        <v>182.6</v>
      </c>
      <c r="R35">
        <f t="shared" si="3"/>
        <v>38.026775903262248</v>
      </c>
      <c r="Y35">
        <v>6.3212000000000002</v>
      </c>
      <c r="Z35">
        <f t="shared" si="4"/>
        <v>252.57978794412801</v>
      </c>
    </row>
    <row r="36" spans="1:26">
      <c r="C36">
        <v>1963</v>
      </c>
      <c r="D36" t="s">
        <v>50</v>
      </c>
      <c r="E36">
        <v>20</v>
      </c>
      <c r="F36">
        <v>34.69</v>
      </c>
      <c r="O36">
        <v>1981</v>
      </c>
      <c r="P36" t="s">
        <v>41</v>
      </c>
      <c r="Q36">
        <v>188.16</v>
      </c>
      <c r="R36">
        <f t="shared" si="3"/>
        <v>37.896983594070264</v>
      </c>
      <c r="Y36">
        <v>6.3140000000000001</v>
      </c>
      <c r="Z36">
        <f t="shared" si="4"/>
        <v>251.71768714400002</v>
      </c>
    </row>
    <row r="37" spans="1:26">
      <c r="C37">
        <v>1963</v>
      </c>
      <c r="D37" t="s">
        <v>50</v>
      </c>
      <c r="E37">
        <v>30</v>
      </c>
      <c r="F37">
        <v>35.07</v>
      </c>
      <c r="O37">
        <v>1981</v>
      </c>
      <c r="P37" t="s">
        <v>41</v>
      </c>
      <c r="Q37">
        <v>195.08</v>
      </c>
      <c r="R37">
        <f t="shared" si="3"/>
        <v>37.731568097511371</v>
      </c>
      <c r="Y37">
        <v>6.3048000000000002</v>
      </c>
      <c r="Z37">
        <f t="shared" si="4"/>
        <v>250.61897156659205</v>
      </c>
    </row>
    <row r="38" spans="1:26">
      <c r="C38">
        <v>1963</v>
      </c>
      <c r="D38" t="s">
        <v>50</v>
      </c>
      <c r="E38">
        <v>40</v>
      </c>
      <c r="F38">
        <v>35.049999999999997</v>
      </c>
      <c r="O38">
        <v>1981</v>
      </c>
      <c r="P38" t="s">
        <v>41</v>
      </c>
      <c r="Q38">
        <v>198.83</v>
      </c>
      <c r="R38">
        <f t="shared" si="3"/>
        <v>37.640078099228262</v>
      </c>
      <c r="Y38">
        <v>6.2996999999999996</v>
      </c>
      <c r="Z38">
        <f t="shared" si="4"/>
        <v>250.01128070097295</v>
      </c>
    </row>
    <row r="39" spans="1:26">
      <c r="C39">
        <v>1963</v>
      </c>
      <c r="D39" t="s">
        <v>50</v>
      </c>
      <c r="E39">
        <v>64</v>
      </c>
      <c r="F39">
        <v>35.75</v>
      </c>
      <c r="O39">
        <v>1981</v>
      </c>
      <c r="P39" t="s">
        <v>41</v>
      </c>
      <c r="Q39">
        <v>179.02</v>
      </c>
      <c r="R39">
        <f t="shared" si="3"/>
        <v>38.109853717613689</v>
      </c>
      <c r="Y39">
        <v>6.3258000000000001</v>
      </c>
      <c r="Z39">
        <f t="shared" si="4"/>
        <v>253.131603769512</v>
      </c>
    </row>
    <row r="40" spans="1:26">
      <c r="C40">
        <v>1963</v>
      </c>
      <c r="D40" t="s">
        <v>50</v>
      </c>
      <c r="E40">
        <v>77</v>
      </c>
      <c r="F40">
        <v>35.97</v>
      </c>
      <c r="O40">
        <v>1981</v>
      </c>
      <c r="P40" t="s">
        <v>41</v>
      </c>
      <c r="Q40">
        <v>173.6</v>
      </c>
      <c r="R40">
        <f t="shared" si="3"/>
        <v>38.23288590887897</v>
      </c>
      <c r="Y40">
        <v>6.3326000000000002</v>
      </c>
      <c r="Z40">
        <f t="shared" si="4"/>
        <v>253.94880280997603</v>
      </c>
    </row>
    <row r="41" spans="1:26">
      <c r="C41">
        <v>1963</v>
      </c>
      <c r="D41" t="s">
        <v>50</v>
      </c>
      <c r="E41">
        <v>77</v>
      </c>
      <c r="F41">
        <v>35.92</v>
      </c>
      <c r="O41">
        <v>1981</v>
      </c>
      <c r="P41" t="s">
        <v>41</v>
      </c>
      <c r="Q41">
        <v>167.04</v>
      </c>
      <c r="R41">
        <f t="shared" si="3"/>
        <v>38.365258991452606</v>
      </c>
      <c r="Y41">
        <v>6.3399000000000001</v>
      </c>
      <c r="Z41">
        <f t="shared" si="4"/>
        <v>254.82804551019902</v>
      </c>
    </row>
    <row r="42" spans="1:26">
      <c r="C42">
        <v>1963</v>
      </c>
      <c r="D42" t="s">
        <v>50</v>
      </c>
      <c r="E42">
        <v>77</v>
      </c>
      <c r="F42">
        <v>35.9</v>
      </c>
      <c r="O42">
        <v>1981</v>
      </c>
      <c r="P42" t="s">
        <v>41</v>
      </c>
      <c r="Q42">
        <v>166.99</v>
      </c>
      <c r="R42">
        <f t="shared" si="3"/>
        <v>38.372521127373034</v>
      </c>
      <c r="Y42">
        <v>6.3403</v>
      </c>
      <c r="Z42">
        <f t="shared" si="4"/>
        <v>254.87628175182701</v>
      </c>
    </row>
    <row r="43" spans="1:26">
      <c r="C43">
        <v>1963</v>
      </c>
      <c r="D43" t="s">
        <v>50</v>
      </c>
      <c r="E43">
        <v>90</v>
      </c>
      <c r="F43">
        <v>36.590000000000003</v>
      </c>
      <c r="O43">
        <v>1981</v>
      </c>
      <c r="P43" t="s">
        <v>41</v>
      </c>
      <c r="Q43">
        <v>166.98</v>
      </c>
      <c r="R43">
        <f t="shared" si="3"/>
        <v>38.376152538969244</v>
      </c>
      <c r="Y43">
        <v>6.3404999999999996</v>
      </c>
      <c r="Z43">
        <f t="shared" si="4"/>
        <v>254.90040215512494</v>
      </c>
    </row>
    <row r="44" spans="1:26">
      <c r="C44">
        <v>1963</v>
      </c>
      <c r="D44" t="s">
        <v>50</v>
      </c>
      <c r="E44">
        <v>90</v>
      </c>
      <c r="F44">
        <v>36.32</v>
      </c>
      <c r="O44">
        <v>1981</v>
      </c>
      <c r="P44" t="s">
        <v>41</v>
      </c>
      <c r="Q44">
        <v>166.98</v>
      </c>
      <c r="R44">
        <f t="shared" si="3"/>
        <v>38.374336804534053</v>
      </c>
      <c r="Y44">
        <v>6.3403999999999998</v>
      </c>
      <c r="Z44">
        <f t="shared" si="4"/>
        <v>254.88834176326398</v>
      </c>
    </row>
    <row r="45" spans="1:26">
      <c r="C45">
        <v>1963</v>
      </c>
      <c r="D45" t="s">
        <v>50</v>
      </c>
      <c r="E45">
        <v>100</v>
      </c>
      <c r="F45">
        <v>36.65</v>
      </c>
      <c r="O45">
        <v>1981</v>
      </c>
      <c r="P45" t="s">
        <v>41</v>
      </c>
      <c r="Q45">
        <v>161.66999999999999</v>
      </c>
      <c r="R45">
        <f t="shared" si="3"/>
        <v>38.468830961877224</v>
      </c>
      <c r="Y45">
        <v>6.3456000000000001</v>
      </c>
      <c r="Z45">
        <f t="shared" si="4"/>
        <v>255.515986722816</v>
      </c>
    </row>
    <row r="46" spans="1:26">
      <c r="C46">
        <v>1963</v>
      </c>
      <c r="D46" t="s">
        <v>50</v>
      </c>
      <c r="E46">
        <v>115</v>
      </c>
      <c r="F46">
        <v>37.1</v>
      </c>
      <c r="O46">
        <v>1981</v>
      </c>
      <c r="P46" t="s">
        <v>41</v>
      </c>
      <c r="Q46">
        <v>161.69999999999999</v>
      </c>
      <c r="R46">
        <f t="shared" si="3"/>
        <v>38.490659312574017</v>
      </c>
      <c r="Y46">
        <v>6.3468</v>
      </c>
      <c r="Z46">
        <f t="shared" si="4"/>
        <v>255.66097403923203</v>
      </c>
    </row>
    <row r="47" spans="1:26">
      <c r="C47">
        <v>1963</v>
      </c>
      <c r="D47" t="s">
        <v>50</v>
      </c>
      <c r="E47">
        <v>130</v>
      </c>
      <c r="F47">
        <v>37.56</v>
      </c>
      <c r="O47">
        <v>1981</v>
      </c>
      <c r="P47" t="s">
        <v>41</v>
      </c>
      <c r="Q47">
        <v>161.71</v>
      </c>
      <c r="R47">
        <f t="shared" si="3"/>
        <v>38.494298173629119</v>
      </c>
      <c r="Y47">
        <v>6.3470000000000004</v>
      </c>
      <c r="Z47">
        <f t="shared" si="4"/>
        <v>255.68514392300003</v>
      </c>
    </row>
    <row r="48" spans="1:26">
      <c r="C48">
        <v>1963</v>
      </c>
      <c r="D48" t="s">
        <v>50</v>
      </c>
      <c r="E48">
        <v>150</v>
      </c>
      <c r="F48">
        <v>38.43</v>
      </c>
      <c r="O48">
        <v>1981</v>
      </c>
      <c r="P48" t="s">
        <v>41</v>
      </c>
      <c r="Q48">
        <v>161.72</v>
      </c>
      <c r="R48">
        <f t="shared" si="3"/>
        <v>38.494298173629119</v>
      </c>
      <c r="Y48">
        <v>6.3470000000000004</v>
      </c>
      <c r="Z48">
        <f t="shared" si="4"/>
        <v>255.68514392300003</v>
      </c>
    </row>
    <row r="49" spans="2:26">
      <c r="C49">
        <v>1963</v>
      </c>
      <c r="D49" t="s">
        <v>50</v>
      </c>
      <c r="E49">
        <v>150</v>
      </c>
      <c r="F49">
        <v>38.19</v>
      </c>
      <c r="O49">
        <v>1981</v>
      </c>
      <c r="P49" t="s">
        <v>41</v>
      </c>
      <c r="Q49">
        <v>161.72</v>
      </c>
      <c r="R49">
        <f t="shared" si="3"/>
        <v>38.492478714435116</v>
      </c>
      <c r="Y49">
        <v>6.3468999999999998</v>
      </c>
      <c r="Z49">
        <f t="shared" si="4"/>
        <v>255.67305879070898</v>
      </c>
    </row>
    <row r="50" spans="2:26">
      <c r="C50">
        <v>1963</v>
      </c>
      <c r="D50" t="s">
        <v>50</v>
      </c>
      <c r="E50">
        <v>150</v>
      </c>
      <c r="F50">
        <v>38.159999999999997</v>
      </c>
      <c r="O50">
        <v>1981</v>
      </c>
      <c r="P50" t="s">
        <v>41</v>
      </c>
      <c r="Q50">
        <v>209.87</v>
      </c>
      <c r="R50">
        <f t="shared" si="3"/>
        <v>37.362928273958268</v>
      </c>
      <c r="Y50">
        <v>6.2842000000000002</v>
      </c>
      <c r="Z50">
        <f t="shared" si="4"/>
        <v>248.17040825168803</v>
      </c>
    </row>
    <row r="51" spans="2:26">
      <c r="C51">
        <v>1963</v>
      </c>
      <c r="D51" t="s">
        <v>50</v>
      </c>
      <c r="E51">
        <v>160</v>
      </c>
      <c r="F51">
        <v>38.630000000000003</v>
      </c>
      <c r="O51">
        <v>1981</v>
      </c>
      <c r="P51" t="s">
        <v>41</v>
      </c>
      <c r="Q51">
        <v>216.01</v>
      </c>
      <c r="R51">
        <f t="shared" si="3"/>
        <v>37.218637926691969</v>
      </c>
      <c r="Y51">
        <v>6.2760999999999996</v>
      </c>
      <c r="Z51">
        <f t="shared" si="4"/>
        <v>247.21200921708098</v>
      </c>
    </row>
    <row r="52" spans="2:26">
      <c r="B52" t="s">
        <v>51</v>
      </c>
      <c r="C52" s="60">
        <v>1969</v>
      </c>
      <c r="D52" s="60" t="s">
        <v>52</v>
      </c>
      <c r="E52" s="61"/>
      <c r="F52" s="61"/>
      <c r="O52">
        <v>1981</v>
      </c>
      <c r="P52" t="s">
        <v>41</v>
      </c>
      <c r="Q52">
        <v>205.52</v>
      </c>
      <c r="R52">
        <f t="shared" si="3"/>
        <v>37.464689159982072</v>
      </c>
      <c r="Y52">
        <v>6.2899000000000003</v>
      </c>
      <c r="Z52">
        <f t="shared" si="4"/>
        <v>248.84631995869904</v>
      </c>
    </row>
    <row r="53" spans="2:26">
      <c r="B53" s="25" t="s">
        <v>40</v>
      </c>
      <c r="C53">
        <v>1981</v>
      </c>
      <c r="D53" t="s">
        <v>41</v>
      </c>
      <c r="E53">
        <v>160.75</v>
      </c>
      <c r="F53">
        <f>(J53*10^-30)*$K$2*(1*10^6)/4</f>
        <v>38.47610616156075</v>
      </c>
      <c r="I53">
        <v>6.3460000000000001</v>
      </c>
      <c r="J53">
        <f>I53^3</f>
        <v>255.56430973599998</v>
      </c>
      <c r="N53" s="32" t="s">
        <v>53</v>
      </c>
      <c r="O53">
        <v>1965</v>
      </c>
      <c r="P53" t="s">
        <v>54</v>
      </c>
      <c r="Q53">
        <v>120</v>
      </c>
      <c r="R53">
        <v>37.090000000000003</v>
      </c>
    </row>
    <row r="54" spans="2:26">
      <c r="C54">
        <v>1981</v>
      </c>
      <c r="D54" t="s">
        <v>41</v>
      </c>
      <c r="E54">
        <v>160.68</v>
      </c>
      <c r="F54">
        <f t="shared" ref="F54:F87" si="6">(J54*10^-30)*$K$2*(1*10^6)/4</f>
        <v>38.456101569260326</v>
      </c>
      <c r="I54">
        <v>6.3449</v>
      </c>
      <c r="J54">
        <f t="shared" ref="J54:J87" si="7">I54^3</f>
        <v>255.43143610784901</v>
      </c>
      <c r="O54">
        <v>1965</v>
      </c>
      <c r="P54" t="s">
        <v>54</v>
      </c>
      <c r="Q54">
        <v>140</v>
      </c>
      <c r="R54">
        <v>37.729999999999997</v>
      </c>
    </row>
    <row r="55" spans="2:26">
      <c r="C55">
        <v>1981</v>
      </c>
      <c r="D55" t="s">
        <v>41</v>
      </c>
      <c r="E55">
        <v>160.71</v>
      </c>
      <c r="F55">
        <f t="shared" si="6"/>
        <v>38.457919881968188</v>
      </c>
      <c r="I55">
        <v>6.3449999999999998</v>
      </c>
      <c r="J55">
        <f t="shared" si="7"/>
        <v>255.44351362499995</v>
      </c>
      <c r="O55">
        <v>1965</v>
      </c>
      <c r="P55" t="s">
        <v>54</v>
      </c>
      <c r="Q55">
        <v>159</v>
      </c>
      <c r="R55">
        <v>38.5</v>
      </c>
    </row>
    <row r="56" spans="2:26">
      <c r="C56">
        <v>1981</v>
      </c>
      <c r="D56" t="s">
        <v>41</v>
      </c>
      <c r="E56">
        <v>156.68</v>
      </c>
      <c r="F56">
        <f t="shared" si="6"/>
        <v>38.339848731328274</v>
      </c>
      <c r="I56">
        <v>6.3384999999999998</v>
      </c>
      <c r="J56">
        <f t="shared" si="7"/>
        <v>254.65926659162497</v>
      </c>
    </row>
    <row r="57" spans="2:26">
      <c r="C57">
        <v>1981</v>
      </c>
      <c r="D57" t="s">
        <v>41</v>
      </c>
      <c r="E57">
        <v>156.69999999999999</v>
      </c>
      <c r="F57">
        <f t="shared" si="6"/>
        <v>38.339848731328274</v>
      </c>
      <c r="I57">
        <v>6.3384999999999998</v>
      </c>
      <c r="J57">
        <f t="shared" si="7"/>
        <v>254.65926659162497</v>
      </c>
    </row>
    <row r="58" spans="2:26">
      <c r="C58">
        <v>1981</v>
      </c>
      <c r="D58" t="s">
        <v>41</v>
      </c>
      <c r="E58">
        <v>150.94</v>
      </c>
      <c r="F58">
        <f t="shared" si="6"/>
        <v>38.144203747361765</v>
      </c>
      <c r="I58">
        <v>6.3277000000000001</v>
      </c>
      <c r="J58">
        <f t="shared" si="7"/>
        <v>253.359762034933</v>
      </c>
    </row>
    <row r="59" spans="2:26">
      <c r="C59">
        <v>1981</v>
      </c>
      <c r="D59" t="s">
        <v>41</v>
      </c>
      <c r="E59">
        <v>147.54</v>
      </c>
      <c r="F59">
        <f t="shared" si="6"/>
        <v>38.026775903262248</v>
      </c>
      <c r="I59">
        <v>6.3212000000000002</v>
      </c>
      <c r="J59">
        <f t="shared" si="7"/>
        <v>252.57978794412801</v>
      </c>
      <c r="P59" s="33" t="s">
        <v>55</v>
      </c>
      <c r="W59" s="30" t="s">
        <v>56</v>
      </c>
    </row>
    <row r="60" spans="2:26">
      <c r="C60">
        <v>1981</v>
      </c>
      <c r="D60" t="s">
        <v>41</v>
      </c>
      <c r="E60">
        <v>147.4</v>
      </c>
      <c r="F60">
        <f t="shared" si="6"/>
        <v>38.015948576201147</v>
      </c>
      <c r="I60">
        <v>6.3205999999999998</v>
      </c>
      <c r="J60">
        <f t="shared" si="7"/>
        <v>252.50787114581595</v>
      </c>
      <c r="O60">
        <v>1987</v>
      </c>
      <c r="P60" t="s">
        <v>57</v>
      </c>
      <c r="Q60">
        <v>298</v>
      </c>
      <c r="R60">
        <v>21.2</v>
      </c>
      <c r="S60">
        <f>W60</f>
        <v>10</v>
      </c>
      <c r="T60">
        <f>W60*1000</f>
        <v>10000</v>
      </c>
      <c r="W60">
        <v>10</v>
      </c>
    </row>
    <row r="61" spans="2:26">
      <c r="C61">
        <v>1981</v>
      </c>
      <c r="D61" t="s">
        <v>41</v>
      </c>
      <c r="E61">
        <v>143.28</v>
      </c>
      <c r="F61">
        <f t="shared" si="6"/>
        <v>37.869980756645262</v>
      </c>
      <c r="I61">
        <v>6.3125</v>
      </c>
      <c r="J61">
        <f t="shared" si="7"/>
        <v>251.538330078125</v>
      </c>
      <c r="O61">
        <v>1987</v>
      </c>
      <c r="P61" t="s">
        <v>57</v>
      </c>
      <c r="Q61">
        <v>298</v>
      </c>
      <c r="R61">
        <v>19.8</v>
      </c>
      <c r="S61">
        <f t="shared" ref="S61:S124" si="8">W61</f>
        <v>13.5</v>
      </c>
      <c r="T61">
        <f t="shared" ref="T61:T124" si="9">W61*1000</f>
        <v>13500</v>
      </c>
      <c r="W61">
        <v>13.5</v>
      </c>
    </row>
    <row r="62" spans="2:26">
      <c r="C62">
        <v>1981</v>
      </c>
      <c r="D62" t="s">
        <v>41</v>
      </c>
      <c r="E62">
        <v>143.30000000000001</v>
      </c>
      <c r="F62">
        <f t="shared" si="6"/>
        <v>37.869980756645262</v>
      </c>
      <c r="I62">
        <v>6.3125</v>
      </c>
      <c r="J62">
        <f t="shared" si="7"/>
        <v>251.538330078125</v>
      </c>
      <c r="O62">
        <v>1987</v>
      </c>
      <c r="P62" t="s">
        <v>57</v>
      </c>
      <c r="Q62">
        <v>298</v>
      </c>
      <c r="R62">
        <v>12.62</v>
      </c>
      <c r="S62">
        <f t="shared" si="8"/>
        <v>75.599999999999994</v>
      </c>
      <c r="T62">
        <f t="shared" si="9"/>
        <v>75600</v>
      </c>
      <c r="W62">
        <v>75.599999999999994</v>
      </c>
    </row>
    <row r="63" spans="2:26">
      <c r="C63">
        <v>1981</v>
      </c>
      <c r="D63" t="s">
        <v>41</v>
      </c>
      <c r="E63">
        <v>141.31</v>
      </c>
      <c r="F63">
        <f t="shared" si="6"/>
        <v>37.789049212071617</v>
      </c>
      <c r="I63">
        <v>6.3079999999999998</v>
      </c>
      <c r="J63">
        <f t="shared" si="7"/>
        <v>251.000770112</v>
      </c>
      <c r="O63">
        <v>1987</v>
      </c>
      <c r="P63" t="s">
        <v>57</v>
      </c>
      <c r="Q63">
        <v>298</v>
      </c>
      <c r="R63">
        <v>12.17</v>
      </c>
      <c r="S63">
        <f t="shared" si="8"/>
        <v>86.8</v>
      </c>
      <c r="T63">
        <f t="shared" si="9"/>
        <v>86800</v>
      </c>
      <c r="W63">
        <v>86.8</v>
      </c>
    </row>
    <row r="64" spans="2:26">
      <c r="C64">
        <v>1981</v>
      </c>
      <c r="D64" t="s">
        <v>41</v>
      </c>
      <c r="E64">
        <v>141.35</v>
      </c>
      <c r="F64">
        <f t="shared" si="6"/>
        <v>37.790846436942282</v>
      </c>
      <c r="I64">
        <v>6.3080999999999996</v>
      </c>
      <c r="J64">
        <f t="shared" si="7"/>
        <v>251.01270756044093</v>
      </c>
      <c r="O64">
        <v>1987</v>
      </c>
      <c r="P64" t="s">
        <v>57</v>
      </c>
      <c r="Q64">
        <v>298</v>
      </c>
      <c r="R64">
        <v>11.8</v>
      </c>
      <c r="S64">
        <f t="shared" si="8"/>
        <v>96</v>
      </c>
      <c r="T64">
        <f t="shared" si="9"/>
        <v>96000</v>
      </c>
      <c r="W64">
        <v>96</v>
      </c>
    </row>
    <row r="65" spans="3:26">
      <c r="C65">
        <v>1981</v>
      </c>
      <c r="D65" t="s">
        <v>41</v>
      </c>
      <c r="E65">
        <v>138.51</v>
      </c>
      <c r="F65">
        <f t="shared" si="6"/>
        <v>37.684907635545926</v>
      </c>
      <c r="I65">
        <v>6.3022</v>
      </c>
      <c r="J65">
        <f t="shared" si="7"/>
        <v>250.30904548664802</v>
      </c>
      <c r="O65">
        <v>1987</v>
      </c>
      <c r="P65" t="s">
        <v>57</v>
      </c>
      <c r="Q65">
        <v>298</v>
      </c>
      <c r="R65">
        <v>11.35</v>
      </c>
      <c r="S65">
        <f t="shared" si="8"/>
        <v>107.5</v>
      </c>
      <c r="T65">
        <f t="shared" si="9"/>
        <v>107500</v>
      </c>
      <c r="W65">
        <v>107.5</v>
      </c>
    </row>
    <row r="66" spans="3:26">
      <c r="C66">
        <v>1981</v>
      </c>
      <c r="D66" t="s">
        <v>41</v>
      </c>
      <c r="E66">
        <v>138.51</v>
      </c>
      <c r="F66">
        <f t="shared" si="6"/>
        <v>37.681319963458115</v>
      </c>
      <c r="I66">
        <v>6.3019999999999996</v>
      </c>
      <c r="J66">
        <f t="shared" si="7"/>
        <v>250.28521560799993</v>
      </c>
      <c r="O66">
        <v>1987</v>
      </c>
      <c r="P66" t="s">
        <v>57</v>
      </c>
      <c r="Q66">
        <v>298</v>
      </c>
      <c r="R66">
        <v>11.3</v>
      </c>
      <c r="S66">
        <f t="shared" si="8"/>
        <v>111.4</v>
      </c>
      <c r="T66">
        <f t="shared" si="9"/>
        <v>111400</v>
      </c>
      <c r="W66">
        <v>111.4</v>
      </c>
    </row>
    <row r="67" spans="3:26">
      <c r="C67">
        <v>1981</v>
      </c>
      <c r="D67" t="s">
        <v>41</v>
      </c>
      <c r="E67">
        <v>135.99</v>
      </c>
      <c r="F67">
        <f t="shared" si="6"/>
        <v>37.575586046653278</v>
      </c>
      <c r="I67">
        <v>6.2961</v>
      </c>
      <c r="J67">
        <f t="shared" si="7"/>
        <v>249.582914409681</v>
      </c>
      <c r="O67">
        <v>1987</v>
      </c>
      <c r="P67" t="s">
        <v>57</v>
      </c>
      <c r="Q67">
        <v>298</v>
      </c>
      <c r="R67">
        <v>11.05</v>
      </c>
      <c r="S67">
        <f t="shared" si="8"/>
        <v>116.1</v>
      </c>
      <c r="T67">
        <f t="shared" si="9"/>
        <v>116100</v>
      </c>
      <c r="W67">
        <v>116.1</v>
      </c>
    </row>
    <row r="68" spans="3:26">
      <c r="C68">
        <v>1981</v>
      </c>
      <c r="D68" t="s">
        <v>41</v>
      </c>
      <c r="E68">
        <v>135.84</v>
      </c>
      <c r="F68">
        <f t="shared" si="6"/>
        <v>37.575586046653278</v>
      </c>
      <c r="I68">
        <v>6.2961</v>
      </c>
      <c r="J68">
        <f t="shared" si="7"/>
        <v>249.582914409681</v>
      </c>
      <c r="O68">
        <v>1987</v>
      </c>
      <c r="P68" t="s">
        <v>57</v>
      </c>
      <c r="Q68">
        <v>298</v>
      </c>
      <c r="R68">
        <v>10.8</v>
      </c>
      <c r="S68">
        <f t="shared" si="8"/>
        <v>125.5</v>
      </c>
      <c r="T68">
        <f t="shared" si="9"/>
        <v>125500</v>
      </c>
      <c r="W68">
        <v>125.5</v>
      </c>
    </row>
    <row r="69" spans="3:26">
      <c r="C69">
        <v>1981</v>
      </c>
      <c r="D69" t="s">
        <v>41</v>
      </c>
      <c r="E69">
        <v>134.30000000000001</v>
      </c>
      <c r="F69">
        <f t="shared" si="6"/>
        <v>37.520110288815779</v>
      </c>
      <c r="I69">
        <v>6.2930000000000001</v>
      </c>
      <c r="J69">
        <f t="shared" si="7"/>
        <v>249.21443575700002</v>
      </c>
      <c r="O69">
        <v>1987</v>
      </c>
      <c r="P69" t="s">
        <v>57</v>
      </c>
      <c r="Q69">
        <v>298</v>
      </c>
      <c r="R69">
        <v>10.6</v>
      </c>
      <c r="S69">
        <f t="shared" si="8"/>
        <v>132.6</v>
      </c>
      <c r="T69">
        <f t="shared" si="9"/>
        <v>132600</v>
      </c>
      <c r="W69">
        <v>132.6</v>
      </c>
    </row>
    <row r="70" spans="3:26">
      <c r="C70">
        <v>1981</v>
      </c>
      <c r="D70" t="s">
        <v>41</v>
      </c>
      <c r="E70">
        <v>134.46</v>
      </c>
      <c r="F70">
        <f t="shared" si="6"/>
        <v>37.516533083871046</v>
      </c>
      <c r="I70">
        <v>6.2927999999999997</v>
      </c>
      <c r="J70">
        <f t="shared" si="7"/>
        <v>249.19067540275196</v>
      </c>
      <c r="O70">
        <v>1987</v>
      </c>
      <c r="P70" t="s">
        <v>57</v>
      </c>
      <c r="Q70">
        <v>298</v>
      </c>
      <c r="R70">
        <v>10.45</v>
      </c>
      <c r="S70">
        <f t="shared" si="8"/>
        <v>137.30000000000001</v>
      </c>
      <c r="T70">
        <f t="shared" si="9"/>
        <v>137300</v>
      </c>
      <c r="W70">
        <v>137.30000000000001</v>
      </c>
    </row>
    <row r="71" spans="3:26">
      <c r="C71">
        <v>1981</v>
      </c>
      <c r="D71" t="s">
        <v>41</v>
      </c>
      <c r="E71">
        <v>134.6</v>
      </c>
      <c r="F71">
        <f t="shared" si="6"/>
        <v>37.518321657920872</v>
      </c>
      <c r="I71">
        <v>6.2929000000000004</v>
      </c>
      <c r="J71">
        <f t="shared" si="7"/>
        <v>249.20255539108902</v>
      </c>
      <c r="O71">
        <v>2024</v>
      </c>
      <c r="P71" t="s">
        <v>58</v>
      </c>
      <c r="Q71">
        <v>429</v>
      </c>
      <c r="R71">
        <f>Z71*0.6022</f>
        <v>40.852645799999998</v>
      </c>
      <c r="S71">
        <f t="shared" si="8"/>
        <v>1.391</v>
      </c>
      <c r="T71">
        <f t="shared" si="9"/>
        <v>1391</v>
      </c>
      <c r="W71">
        <v>1.391</v>
      </c>
      <c r="Z71">
        <v>67.838999999999999</v>
      </c>
    </row>
    <row r="72" spans="3:26">
      <c r="C72">
        <v>1981</v>
      </c>
      <c r="D72" t="s">
        <v>41</v>
      </c>
      <c r="E72">
        <v>130.18</v>
      </c>
      <c r="F72">
        <f t="shared" si="6"/>
        <v>37.395043357627287</v>
      </c>
      <c r="I72">
        <v>6.2859999999999996</v>
      </c>
      <c r="J72">
        <f t="shared" si="7"/>
        <v>248.38372165599992</v>
      </c>
      <c r="O72">
        <v>2024</v>
      </c>
      <c r="P72" t="s">
        <v>58</v>
      </c>
      <c r="Q72">
        <v>429</v>
      </c>
      <c r="R72">
        <f t="shared" ref="R72:R135" si="10">Z72*0.6022</f>
        <v>40.847828200000002</v>
      </c>
      <c r="S72">
        <f t="shared" si="8"/>
        <v>1.421</v>
      </c>
      <c r="T72">
        <f t="shared" si="9"/>
        <v>1421</v>
      </c>
      <c r="W72">
        <v>1.421</v>
      </c>
      <c r="Z72">
        <v>67.831000000000003</v>
      </c>
    </row>
    <row r="73" spans="3:26">
      <c r="C73">
        <v>1981</v>
      </c>
      <c r="D73" t="s">
        <v>41</v>
      </c>
      <c r="E73">
        <v>130.19</v>
      </c>
      <c r="F73">
        <f t="shared" si="6"/>
        <v>37.402182541143283</v>
      </c>
      <c r="I73">
        <v>6.2864000000000004</v>
      </c>
      <c r="J73">
        <f t="shared" si="7"/>
        <v>248.43114122854405</v>
      </c>
      <c r="O73">
        <v>2024</v>
      </c>
      <c r="P73" t="s">
        <v>58</v>
      </c>
      <c r="Q73">
        <v>429</v>
      </c>
      <c r="R73">
        <f t="shared" si="10"/>
        <v>40.845419399999997</v>
      </c>
      <c r="S73">
        <f t="shared" si="8"/>
        <v>1.431</v>
      </c>
      <c r="T73">
        <f t="shared" si="9"/>
        <v>1431</v>
      </c>
      <c r="W73">
        <v>1.431</v>
      </c>
      <c r="Z73">
        <v>67.826999999999998</v>
      </c>
    </row>
    <row r="74" spans="3:26">
      <c r="C74">
        <v>1981</v>
      </c>
      <c r="D74" t="s">
        <v>41</v>
      </c>
      <c r="E74">
        <v>126.19</v>
      </c>
      <c r="F74">
        <f t="shared" si="6"/>
        <v>37.266693355965053</v>
      </c>
      <c r="I74">
        <v>6.2788000000000004</v>
      </c>
      <c r="J74">
        <f t="shared" si="7"/>
        <v>247.53120088787205</v>
      </c>
      <c r="O74">
        <v>2024</v>
      </c>
      <c r="P74" t="s">
        <v>58</v>
      </c>
      <c r="Q74">
        <v>429</v>
      </c>
      <c r="R74">
        <f t="shared" si="10"/>
        <v>40.836386399999995</v>
      </c>
      <c r="S74">
        <f t="shared" si="8"/>
        <v>1.4710000000000001</v>
      </c>
      <c r="T74">
        <f t="shared" si="9"/>
        <v>1471</v>
      </c>
      <c r="W74">
        <v>1.4710000000000001</v>
      </c>
      <c r="Z74">
        <v>67.811999999999998</v>
      </c>
    </row>
    <row r="75" spans="3:26">
      <c r="C75">
        <v>1981</v>
      </c>
      <c r="D75" t="s">
        <v>41</v>
      </c>
      <c r="E75">
        <v>119.64</v>
      </c>
      <c r="F75">
        <f t="shared" si="6"/>
        <v>37.048108772960013</v>
      </c>
      <c r="I75">
        <v>6.2664999999999997</v>
      </c>
      <c r="J75">
        <f t="shared" si="7"/>
        <v>246.07932792962498</v>
      </c>
      <c r="O75">
        <v>2024</v>
      </c>
      <c r="P75" t="s">
        <v>58</v>
      </c>
      <c r="Q75">
        <v>429</v>
      </c>
      <c r="R75">
        <f t="shared" si="10"/>
        <v>40.821933599999994</v>
      </c>
      <c r="S75">
        <f t="shared" si="8"/>
        <v>1.5209999999999999</v>
      </c>
      <c r="T75">
        <f t="shared" si="9"/>
        <v>1521</v>
      </c>
      <c r="W75">
        <v>1.5209999999999999</v>
      </c>
      <c r="Z75">
        <v>67.787999999999997</v>
      </c>
    </row>
    <row r="76" spans="3:26">
      <c r="C76">
        <v>1981</v>
      </c>
      <c r="D76" t="s">
        <v>41</v>
      </c>
      <c r="E76">
        <v>114.05</v>
      </c>
      <c r="F76">
        <f t="shared" si="6"/>
        <v>36.879869530849497</v>
      </c>
      <c r="I76">
        <v>6.2569999999999997</v>
      </c>
      <c r="J76">
        <f t="shared" si="7"/>
        <v>244.96185659299996</v>
      </c>
      <c r="O76">
        <v>2024</v>
      </c>
      <c r="P76" t="s">
        <v>58</v>
      </c>
      <c r="Q76">
        <v>429</v>
      </c>
      <c r="R76">
        <f t="shared" si="10"/>
        <v>40.817718200000002</v>
      </c>
      <c r="S76">
        <f t="shared" si="8"/>
        <v>1.5409999999999999</v>
      </c>
      <c r="T76">
        <f t="shared" si="9"/>
        <v>1541</v>
      </c>
      <c r="W76">
        <v>1.5409999999999999</v>
      </c>
      <c r="Z76">
        <v>67.781000000000006</v>
      </c>
    </row>
    <row r="77" spans="3:26">
      <c r="C77">
        <v>1981</v>
      </c>
      <c r="D77" t="s">
        <v>41</v>
      </c>
      <c r="E77">
        <v>109.97</v>
      </c>
      <c r="F77">
        <f t="shared" si="6"/>
        <v>36.759758935627289</v>
      </c>
      <c r="I77">
        <v>6.2502000000000004</v>
      </c>
      <c r="J77">
        <f t="shared" si="7"/>
        <v>244.16406325000807</v>
      </c>
      <c r="O77">
        <v>2024</v>
      </c>
      <c r="P77" t="s">
        <v>58</v>
      </c>
      <c r="Q77">
        <v>429</v>
      </c>
      <c r="R77">
        <f t="shared" si="10"/>
        <v>40.808685199999999</v>
      </c>
      <c r="S77">
        <f t="shared" si="8"/>
        <v>1.581</v>
      </c>
      <c r="T77">
        <f t="shared" si="9"/>
        <v>1581</v>
      </c>
      <c r="W77">
        <v>1.581</v>
      </c>
      <c r="Z77">
        <v>67.766000000000005</v>
      </c>
    </row>
    <row r="78" spans="3:26">
      <c r="C78">
        <v>1981</v>
      </c>
      <c r="D78" t="s">
        <v>41</v>
      </c>
      <c r="E78">
        <v>140.19</v>
      </c>
      <c r="F78">
        <f t="shared" si="6"/>
        <v>37.740545676609592</v>
      </c>
      <c r="I78">
        <v>6.3052999999999999</v>
      </c>
      <c r="J78">
        <f t="shared" si="7"/>
        <v>250.67860204987699</v>
      </c>
      <c r="O78">
        <v>2024</v>
      </c>
      <c r="P78" t="s">
        <v>58</v>
      </c>
      <c r="Q78">
        <v>429</v>
      </c>
      <c r="R78">
        <f t="shared" si="10"/>
        <v>40.802060999999995</v>
      </c>
      <c r="S78">
        <f t="shared" si="8"/>
        <v>1.601</v>
      </c>
      <c r="T78">
        <f t="shared" si="9"/>
        <v>1601</v>
      </c>
      <c r="W78">
        <v>1.601</v>
      </c>
      <c r="Z78">
        <v>67.754999999999995</v>
      </c>
    </row>
    <row r="79" spans="3:26">
      <c r="C79">
        <v>1981</v>
      </c>
      <c r="D79" t="s">
        <v>41</v>
      </c>
      <c r="E79">
        <v>140.15</v>
      </c>
      <c r="F79">
        <f t="shared" si="6"/>
        <v>37.744137106942311</v>
      </c>
      <c r="I79">
        <v>6.3055000000000003</v>
      </c>
      <c r="J79">
        <f t="shared" si="7"/>
        <v>250.70245689137505</v>
      </c>
      <c r="O79">
        <v>2024</v>
      </c>
      <c r="P79" t="s">
        <v>58</v>
      </c>
      <c r="Q79">
        <v>429</v>
      </c>
      <c r="R79">
        <f t="shared" si="10"/>
        <v>40.773757599999996</v>
      </c>
      <c r="S79">
        <f t="shared" si="8"/>
        <v>1.7210000000000001</v>
      </c>
      <c r="T79">
        <f t="shared" si="9"/>
        <v>1721</v>
      </c>
      <c r="W79">
        <v>1.7210000000000001</v>
      </c>
      <c r="Z79">
        <v>67.707999999999998</v>
      </c>
    </row>
    <row r="80" spans="3:26">
      <c r="C80">
        <v>1981</v>
      </c>
      <c r="D80" t="s">
        <v>41</v>
      </c>
      <c r="E80">
        <v>133.68</v>
      </c>
      <c r="F80">
        <f t="shared" si="6"/>
        <v>37.502226537787536</v>
      </c>
      <c r="I80">
        <v>6.2919999999999998</v>
      </c>
      <c r="J80">
        <f t="shared" si="7"/>
        <v>249.09564908799999</v>
      </c>
      <c r="O80">
        <v>2024</v>
      </c>
      <c r="P80" t="s">
        <v>58</v>
      </c>
      <c r="Q80">
        <v>429</v>
      </c>
      <c r="R80">
        <f t="shared" si="10"/>
        <v>40.7201618</v>
      </c>
      <c r="S80">
        <f t="shared" si="8"/>
        <v>1.9410000000000001</v>
      </c>
      <c r="T80">
        <f t="shared" si="9"/>
        <v>1941</v>
      </c>
      <c r="W80">
        <v>1.9410000000000001</v>
      </c>
      <c r="Z80">
        <v>67.619</v>
      </c>
    </row>
    <row r="81" spans="1:26">
      <c r="C81">
        <v>1981</v>
      </c>
      <c r="D81" t="s">
        <v>41</v>
      </c>
      <c r="E81">
        <v>133.69999999999999</v>
      </c>
      <c r="F81">
        <f t="shared" si="6"/>
        <v>37.500438475302921</v>
      </c>
      <c r="I81">
        <v>6.2919</v>
      </c>
      <c r="J81">
        <f t="shared" si="7"/>
        <v>249.08377249755901</v>
      </c>
      <c r="O81">
        <v>2024</v>
      </c>
      <c r="P81" t="s">
        <v>58</v>
      </c>
      <c r="Q81">
        <v>429</v>
      </c>
      <c r="R81">
        <f t="shared" si="10"/>
        <v>40.711128799999997</v>
      </c>
      <c r="S81">
        <f t="shared" si="8"/>
        <v>1.98</v>
      </c>
      <c r="T81">
        <f t="shared" si="9"/>
        <v>1980</v>
      </c>
      <c r="W81">
        <v>1.98</v>
      </c>
      <c r="Z81">
        <v>67.603999999999999</v>
      </c>
    </row>
    <row r="82" spans="1:26">
      <c r="C82">
        <v>1981</v>
      </c>
      <c r="D82" t="s">
        <v>41</v>
      </c>
      <c r="E82">
        <v>123.07</v>
      </c>
      <c r="F82">
        <f t="shared" si="6"/>
        <v>37.159959637750489</v>
      </c>
      <c r="I82">
        <v>6.2728000000000002</v>
      </c>
      <c r="J82">
        <f t="shared" si="7"/>
        <v>246.82225885235201</v>
      </c>
      <c r="O82">
        <v>2024</v>
      </c>
      <c r="P82" t="s">
        <v>58</v>
      </c>
      <c r="Q82">
        <v>429</v>
      </c>
      <c r="R82">
        <f t="shared" si="10"/>
        <v>40.706311200000002</v>
      </c>
      <c r="S82">
        <f t="shared" si="8"/>
        <v>2</v>
      </c>
      <c r="T82">
        <f t="shared" si="9"/>
        <v>2000</v>
      </c>
      <c r="W82">
        <v>2</v>
      </c>
      <c r="Z82">
        <v>67.596000000000004</v>
      </c>
    </row>
    <row r="83" spans="1:26">
      <c r="C83">
        <v>1981</v>
      </c>
      <c r="D83" t="s">
        <v>41</v>
      </c>
      <c r="E83">
        <v>123.06</v>
      </c>
      <c r="F83">
        <f t="shared" si="6"/>
        <v>37.129755512342221</v>
      </c>
      <c r="I83">
        <v>6.2710999999999997</v>
      </c>
      <c r="J83">
        <f t="shared" si="7"/>
        <v>246.62163833143097</v>
      </c>
      <c r="O83">
        <v>2024</v>
      </c>
      <c r="P83" t="s">
        <v>58</v>
      </c>
      <c r="Q83">
        <v>429</v>
      </c>
      <c r="R83">
        <f t="shared" si="10"/>
        <v>40.640069199999999</v>
      </c>
      <c r="S83">
        <f t="shared" si="8"/>
        <v>2.2999999999999998</v>
      </c>
      <c r="T83">
        <f t="shared" si="9"/>
        <v>2300</v>
      </c>
      <c r="W83">
        <v>2.2999999999999998</v>
      </c>
      <c r="Z83">
        <v>67.486000000000004</v>
      </c>
    </row>
    <row r="84" spans="1:26">
      <c r="C84">
        <v>1981</v>
      </c>
      <c r="D84" t="s">
        <v>41</v>
      </c>
      <c r="E84">
        <v>104.02</v>
      </c>
      <c r="F84">
        <f t="shared" si="6"/>
        <v>36.544920572860448</v>
      </c>
      <c r="I84">
        <v>6.2380000000000004</v>
      </c>
      <c r="J84">
        <f t="shared" si="7"/>
        <v>242.73707327200006</v>
      </c>
      <c r="O84">
        <v>2024</v>
      </c>
      <c r="P84" t="s">
        <v>58</v>
      </c>
      <c r="Q84">
        <v>429</v>
      </c>
      <c r="R84">
        <f t="shared" si="10"/>
        <v>40.617185599999992</v>
      </c>
      <c r="S84">
        <f t="shared" si="8"/>
        <v>2.4</v>
      </c>
      <c r="T84">
        <f t="shared" si="9"/>
        <v>2400</v>
      </c>
      <c r="W84">
        <v>2.4</v>
      </c>
      <c r="Z84">
        <v>67.447999999999993</v>
      </c>
    </row>
    <row r="85" spans="1:26">
      <c r="C85">
        <v>1981</v>
      </c>
      <c r="D85" t="s">
        <v>41</v>
      </c>
      <c r="E85">
        <v>94.06</v>
      </c>
      <c r="F85">
        <f t="shared" si="6"/>
        <v>36.316917408566098</v>
      </c>
      <c r="I85">
        <v>6.2249999999999996</v>
      </c>
      <c r="J85">
        <f t="shared" si="7"/>
        <v>241.22264062499994</v>
      </c>
      <c r="O85">
        <v>2024</v>
      </c>
      <c r="P85" t="s">
        <v>58</v>
      </c>
      <c r="Q85">
        <v>429</v>
      </c>
      <c r="R85">
        <f t="shared" si="10"/>
        <v>40.573827199999997</v>
      </c>
      <c r="S85">
        <f t="shared" si="8"/>
        <v>2.6</v>
      </c>
      <c r="T85">
        <f t="shared" si="9"/>
        <v>2600</v>
      </c>
      <c r="W85">
        <v>2.6</v>
      </c>
      <c r="Z85">
        <v>67.376000000000005</v>
      </c>
    </row>
    <row r="86" spans="1:26">
      <c r="C86">
        <v>1981</v>
      </c>
      <c r="D86" t="s">
        <v>41</v>
      </c>
      <c r="E86">
        <v>85.1</v>
      </c>
      <c r="F86">
        <f t="shared" si="6"/>
        <v>36.142177127993328</v>
      </c>
      <c r="I86">
        <v>6.2149999999999999</v>
      </c>
      <c r="J86">
        <f t="shared" si="7"/>
        <v>240.06198837499997</v>
      </c>
      <c r="O86">
        <v>2024</v>
      </c>
      <c r="P86" t="s">
        <v>58</v>
      </c>
      <c r="Q86">
        <v>429</v>
      </c>
      <c r="R86">
        <f t="shared" si="10"/>
        <v>40.539622239999993</v>
      </c>
      <c r="S86">
        <f t="shared" si="8"/>
        <v>2.7</v>
      </c>
      <c r="T86">
        <f t="shared" si="9"/>
        <v>2700</v>
      </c>
      <c r="W86">
        <v>2.7</v>
      </c>
      <c r="Z86">
        <v>67.319199999999995</v>
      </c>
    </row>
    <row r="87" spans="1:26">
      <c r="C87">
        <v>1981</v>
      </c>
      <c r="D87" t="s">
        <v>41</v>
      </c>
      <c r="E87">
        <v>78.17</v>
      </c>
      <c r="F87">
        <f t="shared" si="6"/>
        <v>35.933229778389268</v>
      </c>
      <c r="I87">
        <v>6.2030000000000003</v>
      </c>
      <c r="J87">
        <f t="shared" si="7"/>
        <v>238.67412742700003</v>
      </c>
      <c r="O87">
        <v>2024</v>
      </c>
      <c r="P87" t="s">
        <v>58</v>
      </c>
      <c r="Q87">
        <v>429</v>
      </c>
      <c r="R87">
        <f t="shared" si="10"/>
        <v>40.479281799999995</v>
      </c>
      <c r="S87">
        <f t="shared" si="8"/>
        <v>3</v>
      </c>
      <c r="T87">
        <f t="shared" si="9"/>
        <v>3000</v>
      </c>
      <c r="W87">
        <v>3</v>
      </c>
      <c r="Z87">
        <v>67.218999999999994</v>
      </c>
    </row>
    <row r="88" spans="1:26">
      <c r="B88" s="25" t="s">
        <v>59</v>
      </c>
      <c r="C88">
        <v>1991</v>
      </c>
      <c r="D88" t="s">
        <v>60</v>
      </c>
      <c r="E88">
        <v>153.4</v>
      </c>
      <c r="F88">
        <v>38.200000000000003</v>
      </c>
      <c r="O88">
        <v>2024</v>
      </c>
      <c r="P88" t="s">
        <v>58</v>
      </c>
      <c r="Q88">
        <v>429</v>
      </c>
      <c r="R88">
        <f t="shared" si="10"/>
        <v>40.422674999999998</v>
      </c>
      <c r="S88">
        <f t="shared" si="8"/>
        <v>3.2</v>
      </c>
      <c r="T88">
        <f t="shared" si="9"/>
        <v>3200</v>
      </c>
      <c r="W88">
        <v>3.2</v>
      </c>
      <c r="Z88">
        <v>67.125</v>
      </c>
    </row>
    <row r="89" spans="1:26">
      <c r="A89" s="34">
        <v>1964</v>
      </c>
      <c r="B89" s="34" t="s">
        <v>61</v>
      </c>
      <c r="C89">
        <v>1972</v>
      </c>
      <c r="D89" t="s">
        <v>62</v>
      </c>
      <c r="E89">
        <v>4</v>
      </c>
      <c r="F89">
        <v>34.71</v>
      </c>
      <c r="O89">
        <v>2024</v>
      </c>
      <c r="P89" t="s">
        <v>58</v>
      </c>
      <c r="Q89">
        <v>429</v>
      </c>
      <c r="R89">
        <f t="shared" si="10"/>
        <v>40.306450399999996</v>
      </c>
      <c r="S89">
        <f t="shared" si="8"/>
        <v>3.7</v>
      </c>
      <c r="T89">
        <f t="shared" si="9"/>
        <v>3700</v>
      </c>
      <c r="W89">
        <v>3.7</v>
      </c>
      <c r="Z89">
        <v>66.932000000000002</v>
      </c>
    </row>
    <row r="90" spans="1:26">
      <c r="A90" s="32"/>
      <c r="B90" s="34" t="s">
        <v>63</v>
      </c>
      <c r="C90">
        <v>1972</v>
      </c>
      <c r="D90" t="s">
        <v>62</v>
      </c>
      <c r="E90">
        <v>20</v>
      </c>
      <c r="F90">
        <v>34.823</v>
      </c>
      <c r="O90">
        <v>2024</v>
      </c>
      <c r="P90" t="s">
        <v>58</v>
      </c>
      <c r="Q90">
        <v>429</v>
      </c>
      <c r="R90">
        <f t="shared" si="10"/>
        <v>40.256467800000003</v>
      </c>
      <c r="S90">
        <f t="shared" si="8"/>
        <v>3.9</v>
      </c>
      <c r="T90">
        <f t="shared" si="9"/>
        <v>3900</v>
      </c>
      <c r="W90">
        <v>3.9</v>
      </c>
      <c r="Z90">
        <v>66.849000000000004</v>
      </c>
    </row>
    <row r="91" spans="1:26">
      <c r="B91" s="25" t="s">
        <v>64</v>
      </c>
      <c r="C91">
        <v>1972</v>
      </c>
      <c r="D91" t="s">
        <v>62</v>
      </c>
      <c r="E91">
        <v>40</v>
      </c>
      <c r="F91">
        <v>35.15</v>
      </c>
      <c r="O91">
        <v>2024</v>
      </c>
      <c r="P91" t="s">
        <v>58</v>
      </c>
      <c r="Q91">
        <v>429</v>
      </c>
      <c r="R91">
        <f t="shared" si="10"/>
        <v>40.163126800000001</v>
      </c>
      <c r="S91">
        <f t="shared" si="8"/>
        <v>4.3</v>
      </c>
      <c r="T91">
        <f t="shared" si="9"/>
        <v>4300</v>
      </c>
      <c r="W91">
        <v>4.3</v>
      </c>
      <c r="Z91">
        <v>66.694000000000003</v>
      </c>
    </row>
    <row r="92" spans="1:26">
      <c r="B92" t="s">
        <v>65</v>
      </c>
      <c r="C92">
        <v>1972</v>
      </c>
      <c r="D92" t="s">
        <v>62</v>
      </c>
      <c r="E92">
        <v>60</v>
      </c>
      <c r="F92">
        <v>35.558</v>
      </c>
      <c r="O92">
        <v>2024</v>
      </c>
      <c r="P92" t="s">
        <v>58</v>
      </c>
      <c r="Q92">
        <v>429</v>
      </c>
      <c r="R92">
        <f t="shared" si="10"/>
        <v>40.104111199999998</v>
      </c>
      <c r="S92">
        <f t="shared" si="8"/>
        <v>4.5999999999999996</v>
      </c>
      <c r="T92">
        <f t="shared" si="9"/>
        <v>4600</v>
      </c>
      <c r="W92">
        <v>4.5999999999999996</v>
      </c>
      <c r="Z92">
        <v>66.596000000000004</v>
      </c>
    </row>
    <row r="93" spans="1:26">
      <c r="C93">
        <v>1972</v>
      </c>
      <c r="D93" t="s">
        <v>62</v>
      </c>
      <c r="E93">
        <v>77</v>
      </c>
      <c r="F93">
        <v>35.950000000000003</v>
      </c>
      <c r="O93">
        <v>2024</v>
      </c>
      <c r="P93" t="s">
        <v>58</v>
      </c>
      <c r="Q93">
        <v>429</v>
      </c>
      <c r="R93">
        <f t="shared" si="10"/>
        <v>40.004145999999999</v>
      </c>
      <c r="S93">
        <f t="shared" si="8"/>
        <v>5.0999999999999996</v>
      </c>
      <c r="T93">
        <f t="shared" si="9"/>
        <v>5100</v>
      </c>
      <c r="W93">
        <v>5.0999999999999996</v>
      </c>
      <c r="Z93">
        <v>66.430000000000007</v>
      </c>
    </row>
    <row r="94" spans="1:26">
      <c r="B94" t="s">
        <v>66</v>
      </c>
      <c r="C94">
        <v>1972</v>
      </c>
      <c r="D94" t="s">
        <v>62</v>
      </c>
      <c r="E94">
        <v>80</v>
      </c>
      <c r="F94">
        <v>36.023000000000003</v>
      </c>
      <c r="O94">
        <v>2024</v>
      </c>
      <c r="P94" t="s">
        <v>58</v>
      </c>
      <c r="Q94">
        <v>429</v>
      </c>
      <c r="R94">
        <f t="shared" si="10"/>
        <v>39.937903999999996</v>
      </c>
      <c r="S94">
        <f t="shared" si="8"/>
        <v>5.4</v>
      </c>
      <c r="T94">
        <f t="shared" si="9"/>
        <v>5400</v>
      </c>
      <c r="W94">
        <v>5.4</v>
      </c>
      <c r="Z94">
        <v>66.319999999999993</v>
      </c>
    </row>
    <row r="95" spans="1:26">
      <c r="C95">
        <v>1972</v>
      </c>
      <c r="D95" t="s">
        <v>62</v>
      </c>
      <c r="E95">
        <v>100</v>
      </c>
      <c r="F95">
        <v>36.545000000000002</v>
      </c>
      <c r="O95">
        <v>2024</v>
      </c>
      <c r="P95" t="s">
        <v>58</v>
      </c>
      <c r="Q95">
        <v>429</v>
      </c>
      <c r="R95">
        <f t="shared" si="10"/>
        <v>39.899363199999996</v>
      </c>
      <c r="S95">
        <f t="shared" si="8"/>
        <v>5.6</v>
      </c>
      <c r="T95">
        <f t="shared" si="9"/>
        <v>5600</v>
      </c>
      <c r="W95">
        <v>5.6</v>
      </c>
      <c r="Z95">
        <v>66.256</v>
      </c>
    </row>
    <row r="96" spans="1:26">
      <c r="C96">
        <v>1963</v>
      </c>
      <c r="D96" t="s">
        <v>67</v>
      </c>
      <c r="E96">
        <v>160</v>
      </c>
      <c r="F96">
        <f>(J96*10^-30)*$K$2*(1*10^6)/4</f>
        <v>38.548908613722112</v>
      </c>
      <c r="I96">
        <v>6.35</v>
      </c>
      <c r="J96">
        <f>I96^3</f>
        <v>256.04787499999998</v>
      </c>
      <c r="O96">
        <v>2024</v>
      </c>
      <c r="P96" t="s">
        <v>58</v>
      </c>
      <c r="Q96">
        <v>429</v>
      </c>
      <c r="R96">
        <f t="shared" si="10"/>
        <v>39.840347600000001</v>
      </c>
      <c r="S96">
        <f t="shared" si="8"/>
        <v>5.8</v>
      </c>
      <c r="T96">
        <f t="shared" si="9"/>
        <v>5800</v>
      </c>
      <c r="W96">
        <v>5.8</v>
      </c>
      <c r="Z96">
        <v>66.158000000000001</v>
      </c>
    </row>
    <row r="97" spans="3:26">
      <c r="C97">
        <v>1963</v>
      </c>
      <c r="D97" t="s">
        <v>67</v>
      </c>
      <c r="E97">
        <v>154</v>
      </c>
      <c r="F97">
        <f t="shared" ref="F97:F103" si="11">(J97*10^-30)*$K$2*(1*10^6)/4</f>
        <v>38.185812970916096</v>
      </c>
      <c r="I97">
        <v>6.33</v>
      </c>
      <c r="J97">
        <f t="shared" ref="J97:J103" si="12">I97^3</f>
        <v>253.63613699999999</v>
      </c>
      <c r="O97">
        <v>2024</v>
      </c>
      <c r="P97" t="s">
        <v>58</v>
      </c>
      <c r="Q97">
        <v>429</v>
      </c>
      <c r="R97">
        <f t="shared" si="10"/>
        <v>39.803613399999996</v>
      </c>
      <c r="S97">
        <f t="shared" si="8"/>
        <v>6</v>
      </c>
      <c r="T97">
        <f t="shared" si="9"/>
        <v>6000</v>
      </c>
      <c r="W97">
        <v>6</v>
      </c>
      <c r="Z97">
        <v>66.096999999999994</v>
      </c>
    </row>
    <row r="98" spans="3:26">
      <c r="C98">
        <v>1963</v>
      </c>
      <c r="D98" t="s">
        <v>67</v>
      </c>
      <c r="E98">
        <v>148</v>
      </c>
      <c r="F98">
        <f t="shared" si="11"/>
        <v>38.185812970916096</v>
      </c>
      <c r="I98">
        <v>6.33</v>
      </c>
      <c r="J98">
        <f t="shared" si="12"/>
        <v>253.63613699999999</v>
      </c>
      <c r="O98">
        <v>2024</v>
      </c>
      <c r="P98" t="s">
        <v>58</v>
      </c>
      <c r="Q98">
        <v>429</v>
      </c>
      <c r="R98">
        <f t="shared" si="10"/>
        <v>39.78374079999999</v>
      </c>
      <c r="S98">
        <f t="shared" si="8"/>
        <v>6.1</v>
      </c>
      <c r="T98">
        <f t="shared" si="9"/>
        <v>6100</v>
      </c>
      <c r="W98">
        <v>6.1</v>
      </c>
      <c r="Z98">
        <v>66.063999999999993</v>
      </c>
    </row>
    <row r="99" spans="3:26">
      <c r="C99">
        <v>1963</v>
      </c>
      <c r="D99" t="s">
        <v>67</v>
      </c>
      <c r="E99">
        <v>143</v>
      </c>
      <c r="F99">
        <f t="shared" si="11"/>
        <v>38.005123304571399</v>
      </c>
      <c r="I99">
        <v>6.32</v>
      </c>
      <c r="J99">
        <f t="shared" si="12"/>
        <v>252.43596800000006</v>
      </c>
      <c r="O99">
        <v>2024</v>
      </c>
      <c r="P99" t="s">
        <v>58</v>
      </c>
      <c r="Q99">
        <v>429</v>
      </c>
      <c r="R99">
        <f t="shared" si="10"/>
        <v>39.763928419999992</v>
      </c>
      <c r="S99">
        <f t="shared" si="8"/>
        <v>6.2</v>
      </c>
      <c r="T99">
        <f t="shared" si="9"/>
        <v>6200</v>
      </c>
      <c r="W99">
        <v>6.2</v>
      </c>
      <c r="Z99">
        <v>66.031099999999995</v>
      </c>
    </row>
    <row r="100" spans="3:26">
      <c r="C100">
        <v>1963</v>
      </c>
      <c r="D100" t="s">
        <v>67</v>
      </c>
      <c r="E100">
        <v>138</v>
      </c>
      <c r="F100">
        <f t="shared" si="11"/>
        <v>37.82500453717072</v>
      </c>
      <c r="I100">
        <v>6.31</v>
      </c>
      <c r="J100">
        <f t="shared" si="12"/>
        <v>251.23959099999993</v>
      </c>
      <c r="O100">
        <v>2024</v>
      </c>
      <c r="P100" t="s">
        <v>58</v>
      </c>
      <c r="Q100">
        <v>429</v>
      </c>
      <c r="R100">
        <f t="shared" si="10"/>
        <v>39.673538199999996</v>
      </c>
      <c r="S100">
        <f t="shared" si="8"/>
        <v>6.6</v>
      </c>
      <c r="T100">
        <f t="shared" si="9"/>
        <v>6600</v>
      </c>
      <c r="W100">
        <v>6.6</v>
      </c>
      <c r="Z100">
        <v>65.881</v>
      </c>
    </row>
    <row r="101" spans="3:26">
      <c r="C101">
        <v>1963</v>
      </c>
      <c r="D101" t="s">
        <v>67</v>
      </c>
      <c r="E101">
        <v>133</v>
      </c>
      <c r="F101">
        <f t="shared" si="11"/>
        <v>37.645455765392995</v>
      </c>
      <c r="I101">
        <v>6.3</v>
      </c>
      <c r="J101">
        <f t="shared" si="12"/>
        <v>250.04699999999997</v>
      </c>
      <c r="O101">
        <v>2024</v>
      </c>
      <c r="P101" t="s">
        <v>58</v>
      </c>
      <c r="Q101">
        <v>429</v>
      </c>
      <c r="R101">
        <f t="shared" si="10"/>
        <v>39.626566599999997</v>
      </c>
      <c r="S101">
        <f t="shared" si="8"/>
        <v>6.9</v>
      </c>
      <c r="T101">
        <f t="shared" si="9"/>
        <v>6900</v>
      </c>
      <c r="W101">
        <v>6.9</v>
      </c>
      <c r="Z101">
        <v>65.802999999999997</v>
      </c>
    </row>
    <row r="102" spans="3:26">
      <c r="C102">
        <v>1963</v>
      </c>
      <c r="D102" t="s">
        <v>67</v>
      </c>
      <c r="E102">
        <v>129</v>
      </c>
      <c r="F102">
        <f t="shared" si="11"/>
        <v>37.645455765392995</v>
      </c>
      <c r="I102">
        <v>6.3</v>
      </c>
      <c r="J102">
        <f t="shared" si="12"/>
        <v>250.04699999999997</v>
      </c>
      <c r="O102">
        <v>2024</v>
      </c>
      <c r="P102" t="s">
        <v>58</v>
      </c>
      <c r="Q102">
        <v>429</v>
      </c>
      <c r="R102">
        <f t="shared" si="10"/>
        <v>39.563335599999995</v>
      </c>
      <c r="S102">
        <f t="shared" si="8"/>
        <v>7.2</v>
      </c>
      <c r="T102">
        <f t="shared" si="9"/>
        <v>7200</v>
      </c>
      <c r="W102">
        <v>7.2</v>
      </c>
      <c r="Z102">
        <v>65.697999999999993</v>
      </c>
    </row>
    <row r="103" spans="3:26">
      <c r="C103">
        <v>1963</v>
      </c>
      <c r="D103" t="s">
        <v>67</v>
      </c>
      <c r="E103">
        <v>125</v>
      </c>
      <c r="F103">
        <f t="shared" si="11"/>
        <v>37.466476085917087</v>
      </c>
      <c r="G103" t="s">
        <v>68</v>
      </c>
      <c r="I103">
        <v>6.29</v>
      </c>
      <c r="J103">
        <f t="shared" si="12"/>
        <v>248.85818900000001</v>
      </c>
      <c r="O103">
        <v>2024</v>
      </c>
      <c r="P103" t="s">
        <v>58</v>
      </c>
      <c r="Q103">
        <v>429</v>
      </c>
      <c r="R103">
        <f t="shared" si="10"/>
        <v>39.506126599999995</v>
      </c>
      <c r="S103">
        <f t="shared" si="8"/>
        <v>7.5</v>
      </c>
      <c r="T103">
        <f t="shared" si="9"/>
        <v>7500</v>
      </c>
      <c r="W103">
        <v>7.5</v>
      </c>
      <c r="Z103">
        <v>65.602999999999994</v>
      </c>
    </row>
    <row r="104" spans="3:26">
      <c r="C104">
        <v>2003</v>
      </c>
      <c r="D104" t="s">
        <v>69</v>
      </c>
      <c r="E104">
        <v>160.87899999999999</v>
      </c>
      <c r="F104">
        <f>(J114*10^-30)*$K$2*(1*10^6)/4</f>
        <v>38.585344252723971</v>
      </c>
      <c r="O104">
        <v>2024</v>
      </c>
      <c r="P104" t="s">
        <v>58</v>
      </c>
      <c r="Q104">
        <v>429</v>
      </c>
      <c r="R104">
        <f t="shared" si="10"/>
        <v>39.437475800000001</v>
      </c>
      <c r="S104">
        <f t="shared" si="8"/>
        <v>7.8</v>
      </c>
      <c r="T104">
        <f t="shared" si="9"/>
        <v>7800</v>
      </c>
      <c r="W104">
        <v>7.8</v>
      </c>
      <c r="Z104">
        <v>65.489000000000004</v>
      </c>
    </row>
    <row r="105" spans="3:26">
      <c r="C105">
        <v>2003</v>
      </c>
      <c r="D105" t="s">
        <v>69</v>
      </c>
      <c r="E105">
        <v>158.24199999999999</v>
      </c>
      <c r="F105">
        <f t="shared" ref="F105:F136" si="13">(J115*10^-30)*$K$2*(1*10^6)/4</f>
        <v>38.548908613722112</v>
      </c>
      <c r="O105">
        <v>2024</v>
      </c>
      <c r="P105" t="s">
        <v>58</v>
      </c>
      <c r="Q105">
        <v>568</v>
      </c>
      <c r="R105">
        <f t="shared" si="10"/>
        <v>40.881611620000001</v>
      </c>
      <c r="S105">
        <f t="shared" si="8"/>
        <v>2.3109999999999999</v>
      </c>
      <c r="T105">
        <f t="shared" si="9"/>
        <v>2311</v>
      </c>
      <c r="W105">
        <v>2.3109999999999999</v>
      </c>
      <c r="Z105">
        <v>67.887100000000004</v>
      </c>
    </row>
    <row r="106" spans="3:26">
      <c r="C106">
        <v>2003</v>
      </c>
      <c r="D106" t="s">
        <v>69</v>
      </c>
      <c r="E106">
        <v>150.33000000000001</v>
      </c>
      <c r="F106">
        <f t="shared" si="13"/>
        <v>38.185812970916096</v>
      </c>
      <c r="O106">
        <v>2024</v>
      </c>
      <c r="P106" t="s">
        <v>58</v>
      </c>
      <c r="Q106">
        <v>568</v>
      </c>
      <c r="R106">
        <f t="shared" si="10"/>
        <v>40.880106120000001</v>
      </c>
      <c r="S106">
        <f t="shared" si="8"/>
        <v>2.3210000000000002</v>
      </c>
      <c r="T106">
        <f t="shared" si="9"/>
        <v>2321</v>
      </c>
      <c r="W106">
        <v>2.3210000000000002</v>
      </c>
      <c r="Z106">
        <v>67.884600000000006</v>
      </c>
    </row>
    <row r="107" spans="3:26">
      <c r="C107">
        <v>2003</v>
      </c>
      <c r="D107" t="s">
        <v>69</v>
      </c>
      <c r="E107">
        <v>140.65899999999999</v>
      </c>
      <c r="F107">
        <f t="shared" si="13"/>
        <v>37.82500453717072</v>
      </c>
      <c r="O107">
        <v>2024</v>
      </c>
      <c r="P107" t="s">
        <v>58</v>
      </c>
      <c r="Q107">
        <v>568</v>
      </c>
      <c r="R107">
        <f t="shared" si="10"/>
        <v>40.865291999999997</v>
      </c>
      <c r="S107">
        <f t="shared" si="8"/>
        <v>2.3820000000000001</v>
      </c>
      <c r="T107">
        <f t="shared" si="9"/>
        <v>2382</v>
      </c>
      <c r="W107">
        <v>2.3820000000000001</v>
      </c>
      <c r="Z107">
        <v>67.86</v>
      </c>
    </row>
    <row r="108" spans="3:26">
      <c r="C108">
        <v>2003</v>
      </c>
      <c r="D108" t="s">
        <v>69</v>
      </c>
      <c r="E108">
        <v>130.11000000000001</v>
      </c>
      <c r="F108">
        <f t="shared" si="13"/>
        <v>37.484348470455764</v>
      </c>
      <c r="O108">
        <v>2024</v>
      </c>
      <c r="P108" t="s">
        <v>58</v>
      </c>
      <c r="Q108">
        <v>568</v>
      </c>
      <c r="R108">
        <f t="shared" si="10"/>
        <v>40.862461659999994</v>
      </c>
      <c r="S108">
        <f t="shared" si="8"/>
        <v>2.3919999999999999</v>
      </c>
      <c r="T108">
        <f t="shared" si="9"/>
        <v>2392</v>
      </c>
      <c r="W108">
        <v>2.3919999999999999</v>
      </c>
      <c r="Z108">
        <v>67.8553</v>
      </c>
    </row>
    <row r="109" spans="3:26">
      <c r="C109">
        <v>2003</v>
      </c>
      <c r="D109" t="s">
        <v>69</v>
      </c>
      <c r="E109">
        <v>120.44</v>
      </c>
      <c r="F109">
        <f t="shared" si="13"/>
        <v>37.145743892060047</v>
      </c>
      <c r="O109">
        <v>2024</v>
      </c>
      <c r="P109" t="s">
        <v>58</v>
      </c>
      <c r="Q109">
        <v>568</v>
      </c>
      <c r="R109">
        <f t="shared" si="10"/>
        <v>40.852043599999995</v>
      </c>
      <c r="S109">
        <f t="shared" si="8"/>
        <v>2.4319999999999999</v>
      </c>
      <c r="T109">
        <f t="shared" si="9"/>
        <v>2432</v>
      </c>
      <c r="W109">
        <v>2.4319999999999999</v>
      </c>
      <c r="Z109">
        <v>67.837999999999994</v>
      </c>
    </row>
    <row r="110" spans="3:26">
      <c r="C110">
        <v>2003</v>
      </c>
      <c r="D110" t="s">
        <v>69</v>
      </c>
      <c r="E110">
        <v>110.76900000000001</v>
      </c>
      <c r="F110">
        <f t="shared" si="13"/>
        <v>36.862189823801138</v>
      </c>
      <c r="O110">
        <v>2024</v>
      </c>
      <c r="P110" t="s">
        <v>58</v>
      </c>
      <c r="Q110">
        <v>568</v>
      </c>
      <c r="R110">
        <f t="shared" si="10"/>
        <v>40.814104999999998</v>
      </c>
      <c r="S110">
        <f t="shared" si="8"/>
        <v>2.58</v>
      </c>
      <c r="T110">
        <f t="shared" si="9"/>
        <v>2580</v>
      </c>
      <c r="W110">
        <v>2.58</v>
      </c>
      <c r="Z110">
        <v>67.775000000000006</v>
      </c>
    </row>
    <row r="111" spans="3:26">
      <c r="C111">
        <v>2003</v>
      </c>
      <c r="D111" t="s">
        <v>69</v>
      </c>
      <c r="E111">
        <v>100.22</v>
      </c>
      <c r="F111">
        <f t="shared" si="13"/>
        <v>36.580082456825849</v>
      </c>
      <c r="O111">
        <v>2024</v>
      </c>
      <c r="P111" t="s">
        <v>58</v>
      </c>
      <c r="Q111">
        <v>568</v>
      </c>
      <c r="R111">
        <f t="shared" si="10"/>
        <v>40.807480799999993</v>
      </c>
      <c r="S111">
        <f t="shared" si="8"/>
        <v>2.613</v>
      </c>
      <c r="T111">
        <f t="shared" si="9"/>
        <v>2613</v>
      </c>
      <c r="W111">
        <v>2.613</v>
      </c>
      <c r="Z111">
        <v>67.763999999999996</v>
      </c>
    </row>
    <row r="112" spans="3:26">
      <c r="C112">
        <v>2003</v>
      </c>
      <c r="D112" t="s">
        <v>69</v>
      </c>
      <c r="E112">
        <v>89.67</v>
      </c>
      <c r="F112">
        <f t="shared" si="13"/>
        <v>36.316917408566098</v>
      </c>
      <c r="O112">
        <v>2024</v>
      </c>
      <c r="P112" t="s">
        <v>58</v>
      </c>
      <c r="Q112">
        <v>568</v>
      </c>
      <c r="R112">
        <f t="shared" si="10"/>
        <v>40.790016999999999</v>
      </c>
      <c r="S112">
        <f t="shared" si="8"/>
        <v>2.6829999999999998</v>
      </c>
      <c r="T112">
        <f t="shared" si="9"/>
        <v>2683</v>
      </c>
      <c r="W112">
        <v>2.6829999999999998</v>
      </c>
      <c r="Z112">
        <v>67.734999999999999</v>
      </c>
    </row>
    <row r="113" spans="3:26">
      <c r="C113">
        <v>2003</v>
      </c>
      <c r="D113" t="s">
        <v>69</v>
      </c>
      <c r="E113">
        <v>80</v>
      </c>
      <c r="F113">
        <f t="shared" si="13"/>
        <v>36.037602496216948</v>
      </c>
      <c r="O113">
        <v>2024</v>
      </c>
      <c r="P113" t="s">
        <v>58</v>
      </c>
      <c r="Q113">
        <v>568</v>
      </c>
      <c r="R113">
        <f t="shared" si="10"/>
        <v>40.774961999999995</v>
      </c>
      <c r="S113">
        <f t="shared" si="8"/>
        <v>2.7440000000000002</v>
      </c>
      <c r="T113">
        <f t="shared" si="9"/>
        <v>2744</v>
      </c>
      <c r="W113">
        <v>2.7440000000000002</v>
      </c>
      <c r="Z113">
        <v>67.709999999999994</v>
      </c>
    </row>
    <row r="114" spans="3:26">
      <c r="C114">
        <v>2003</v>
      </c>
      <c r="D114" t="s">
        <v>69</v>
      </c>
      <c r="E114">
        <v>70.33</v>
      </c>
      <c r="F114">
        <f t="shared" si="13"/>
        <v>35.794379905743746</v>
      </c>
      <c r="I114">
        <v>6.3520000000000003</v>
      </c>
      <c r="J114">
        <f>I114^3</f>
        <v>256.28988620800004</v>
      </c>
      <c r="O114">
        <v>2024</v>
      </c>
      <c r="P114" t="s">
        <v>58</v>
      </c>
      <c r="Q114">
        <v>568</v>
      </c>
      <c r="R114">
        <f t="shared" si="10"/>
        <v>40.758702599999999</v>
      </c>
      <c r="S114">
        <f t="shared" si="8"/>
        <v>2.8140000000000001</v>
      </c>
      <c r="T114">
        <f t="shared" si="9"/>
        <v>2814</v>
      </c>
      <c r="W114">
        <v>2.8140000000000001</v>
      </c>
      <c r="Z114">
        <v>67.683000000000007</v>
      </c>
    </row>
    <row r="115" spans="3:26">
      <c r="C115">
        <v>2003</v>
      </c>
      <c r="D115" t="s">
        <v>69</v>
      </c>
      <c r="E115">
        <v>60.658999999999999</v>
      </c>
      <c r="F115">
        <f t="shared" si="13"/>
        <v>35.586776481160229</v>
      </c>
      <c r="I115">
        <v>6.35</v>
      </c>
      <c r="J115">
        <f t="shared" ref="J115:J146" si="14">I115^3</f>
        <v>256.04787499999998</v>
      </c>
      <c r="O115">
        <v>2024</v>
      </c>
      <c r="P115" t="s">
        <v>58</v>
      </c>
      <c r="Q115">
        <v>568</v>
      </c>
      <c r="R115">
        <f t="shared" si="10"/>
        <v>40.659941799999999</v>
      </c>
      <c r="S115">
        <f t="shared" si="8"/>
        <v>3.2</v>
      </c>
      <c r="T115">
        <f t="shared" si="9"/>
        <v>3200</v>
      </c>
      <c r="W115">
        <v>3.2</v>
      </c>
      <c r="Z115">
        <v>67.519000000000005</v>
      </c>
    </row>
    <row r="116" spans="3:26">
      <c r="C116">
        <v>2003</v>
      </c>
      <c r="D116" t="s">
        <v>69</v>
      </c>
      <c r="E116">
        <v>50.11</v>
      </c>
      <c r="F116">
        <f t="shared" si="13"/>
        <v>35.379977330337219</v>
      </c>
      <c r="I116">
        <v>6.33</v>
      </c>
      <c r="J116">
        <f t="shared" si="14"/>
        <v>253.63613699999999</v>
      </c>
      <c r="O116">
        <v>2024</v>
      </c>
      <c r="P116" t="s">
        <v>58</v>
      </c>
      <c r="Q116">
        <v>568</v>
      </c>
      <c r="R116">
        <f t="shared" si="10"/>
        <v>40.597915199999996</v>
      </c>
      <c r="S116">
        <f t="shared" si="8"/>
        <v>3.5</v>
      </c>
      <c r="T116">
        <f t="shared" si="9"/>
        <v>3500</v>
      </c>
      <c r="W116">
        <v>3.5</v>
      </c>
      <c r="Z116">
        <v>67.415999999999997</v>
      </c>
    </row>
    <row r="117" spans="3:26">
      <c r="C117">
        <v>2003</v>
      </c>
      <c r="D117" t="s">
        <v>69</v>
      </c>
      <c r="E117">
        <v>39.56</v>
      </c>
      <c r="F117">
        <f t="shared" si="13"/>
        <v>35.173980892335798</v>
      </c>
      <c r="I117">
        <v>6.31</v>
      </c>
      <c r="J117">
        <f t="shared" si="14"/>
        <v>251.23959099999993</v>
      </c>
      <c r="O117">
        <v>2024</v>
      </c>
      <c r="P117" t="s">
        <v>58</v>
      </c>
      <c r="Q117">
        <v>568</v>
      </c>
      <c r="R117">
        <f t="shared" si="10"/>
        <v>40.569611799999997</v>
      </c>
      <c r="S117">
        <f t="shared" si="8"/>
        <v>3.5920000000000001</v>
      </c>
      <c r="T117">
        <f t="shared" si="9"/>
        <v>3592</v>
      </c>
      <c r="W117">
        <v>3.5920000000000001</v>
      </c>
      <c r="Z117">
        <v>67.369</v>
      </c>
    </row>
    <row r="118" spans="3:26">
      <c r="C118">
        <v>2003</v>
      </c>
      <c r="D118" t="s">
        <v>69</v>
      </c>
      <c r="E118">
        <v>29.89</v>
      </c>
      <c r="F118">
        <f t="shared" si="13"/>
        <v>34.985854651932634</v>
      </c>
      <c r="I118">
        <v>6.2910000000000004</v>
      </c>
      <c r="J118">
        <f t="shared" si="14"/>
        <v>248.97690017100007</v>
      </c>
      <c r="O118">
        <v>2024</v>
      </c>
      <c r="P118" t="s">
        <v>58</v>
      </c>
      <c r="Q118">
        <v>568</v>
      </c>
      <c r="R118">
        <f t="shared" si="10"/>
        <v>40.570214</v>
      </c>
      <c r="S118">
        <f t="shared" si="8"/>
        <v>3.5840000000000001</v>
      </c>
      <c r="T118">
        <f t="shared" si="9"/>
        <v>3584</v>
      </c>
      <c r="W118">
        <v>3.5840000000000001</v>
      </c>
      <c r="Z118">
        <v>67.37</v>
      </c>
    </row>
    <row r="119" spans="3:26">
      <c r="C119">
        <v>2003</v>
      </c>
      <c r="D119" t="s">
        <v>69</v>
      </c>
      <c r="E119">
        <v>19.341000000000001</v>
      </c>
      <c r="F119">
        <f t="shared" si="13"/>
        <v>34.832433062349935</v>
      </c>
      <c r="I119">
        <v>6.2720000000000002</v>
      </c>
      <c r="J119">
        <f t="shared" si="14"/>
        <v>246.72783564800005</v>
      </c>
      <c r="O119">
        <v>2024</v>
      </c>
      <c r="P119" t="s">
        <v>58</v>
      </c>
      <c r="Q119">
        <v>568</v>
      </c>
      <c r="R119">
        <f t="shared" si="10"/>
        <v>40.546125999999994</v>
      </c>
      <c r="S119">
        <f t="shared" si="8"/>
        <v>3.7</v>
      </c>
      <c r="T119">
        <f t="shared" si="9"/>
        <v>3700</v>
      </c>
      <c r="W119">
        <v>3.7</v>
      </c>
      <c r="Z119">
        <v>67.33</v>
      </c>
    </row>
    <row r="120" spans="3:26">
      <c r="C120">
        <v>2003</v>
      </c>
      <c r="D120" t="s">
        <v>69</v>
      </c>
      <c r="E120">
        <v>14.945</v>
      </c>
      <c r="F120">
        <f t="shared" si="13"/>
        <v>34.764389911042251</v>
      </c>
      <c r="I120">
        <v>6.2560000000000002</v>
      </c>
      <c r="J120">
        <f t="shared" si="14"/>
        <v>244.84442521600005</v>
      </c>
      <c r="O120">
        <v>2024</v>
      </c>
      <c r="P120" t="s">
        <v>58</v>
      </c>
      <c r="Q120">
        <v>568</v>
      </c>
      <c r="R120">
        <f t="shared" si="10"/>
        <v>40.513607199999996</v>
      </c>
      <c r="S120">
        <f t="shared" si="8"/>
        <v>3.8</v>
      </c>
      <c r="T120">
        <f t="shared" si="9"/>
        <v>3800</v>
      </c>
      <c r="W120">
        <v>3.8</v>
      </c>
      <c r="Z120">
        <v>67.275999999999996</v>
      </c>
    </row>
    <row r="121" spans="3:26">
      <c r="C121">
        <v>2003</v>
      </c>
      <c r="D121" t="s">
        <v>69</v>
      </c>
      <c r="E121">
        <v>9.67</v>
      </c>
      <c r="F121">
        <f t="shared" si="13"/>
        <v>34.747392980161237</v>
      </c>
      <c r="I121">
        <v>6.24</v>
      </c>
      <c r="J121">
        <f t="shared" si="14"/>
        <v>242.97062400000002</v>
      </c>
      <c r="O121">
        <v>2024</v>
      </c>
      <c r="P121" t="s">
        <v>58</v>
      </c>
      <c r="Q121">
        <v>568</v>
      </c>
      <c r="R121">
        <f t="shared" si="10"/>
        <v>40.325720799999999</v>
      </c>
      <c r="S121">
        <f t="shared" si="8"/>
        <v>4.5999999999999996</v>
      </c>
      <c r="T121">
        <f t="shared" si="9"/>
        <v>4600</v>
      </c>
      <c r="W121">
        <v>4.5999999999999996</v>
      </c>
      <c r="Z121">
        <v>66.963999999999999</v>
      </c>
    </row>
    <row r="122" spans="3:26">
      <c r="C122">
        <v>2003</v>
      </c>
      <c r="D122" t="s">
        <v>69</v>
      </c>
      <c r="E122">
        <v>5.2750000000000004</v>
      </c>
      <c r="F122">
        <f t="shared" si="13"/>
        <v>34.713415740410987</v>
      </c>
      <c r="I122">
        <v>6.2249999999999996</v>
      </c>
      <c r="J122">
        <f t="shared" si="14"/>
        <v>241.22264062499994</v>
      </c>
      <c r="O122">
        <v>2024</v>
      </c>
      <c r="P122" t="s">
        <v>58</v>
      </c>
      <c r="Q122">
        <v>568</v>
      </c>
      <c r="R122">
        <f t="shared" si="10"/>
        <v>40.164933399999995</v>
      </c>
      <c r="S122">
        <f t="shared" si="8"/>
        <v>5.3</v>
      </c>
      <c r="T122">
        <f t="shared" si="9"/>
        <v>5300</v>
      </c>
      <c r="W122">
        <v>5.3</v>
      </c>
      <c r="Z122">
        <v>66.697000000000003</v>
      </c>
    </row>
    <row r="123" spans="3:26">
      <c r="C123">
        <v>2003</v>
      </c>
      <c r="D123" t="s">
        <v>69</v>
      </c>
      <c r="E123">
        <v>1.758</v>
      </c>
      <c r="F123">
        <f t="shared" si="13"/>
        <v>34.713415740410987</v>
      </c>
      <c r="I123">
        <v>6.2089999999999996</v>
      </c>
      <c r="J123">
        <f t="shared" si="14"/>
        <v>239.36738732899997</v>
      </c>
      <c r="O123">
        <v>2024</v>
      </c>
      <c r="P123" t="s">
        <v>58</v>
      </c>
      <c r="Q123">
        <v>568</v>
      </c>
      <c r="R123">
        <f t="shared" si="10"/>
        <v>40.067979199999996</v>
      </c>
      <c r="S123">
        <f t="shared" si="8"/>
        <v>5.8</v>
      </c>
      <c r="T123">
        <f t="shared" si="9"/>
        <v>5800</v>
      </c>
      <c r="W123">
        <v>5.8</v>
      </c>
      <c r="Z123">
        <v>66.536000000000001</v>
      </c>
    </row>
    <row r="124" spans="3:26">
      <c r="C124">
        <v>1969</v>
      </c>
      <c r="D124" t="s">
        <v>70</v>
      </c>
      <c r="E124">
        <v>10.474</v>
      </c>
      <c r="F124">
        <f t="shared" si="13"/>
        <v>34.747392980161237</v>
      </c>
      <c r="I124">
        <v>6.1950000000000003</v>
      </c>
      <c r="J124">
        <f t="shared" si="14"/>
        <v>237.75186487500002</v>
      </c>
      <c r="O124">
        <v>2024</v>
      </c>
      <c r="P124" t="s">
        <v>58</v>
      </c>
      <c r="Q124">
        <v>568</v>
      </c>
      <c r="R124">
        <f t="shared" si="10"/>
        <v>39.873468599999995</v>
      </c>
      <c r="S124">
        <f t="shared" si="8"/>
        <v>6.7</v>
      </c>
      <c r="T124">
        <f t="shared" si="9"/>
        <v>6700</v>
      </c>
      <c r="W124">
        <v>6.7</v>
      </c>
      <c r="Z124">
        <v>66.212999999999994</v>
      </c>
    </row>
    <row r="125" spans="3:26">
      <c r="C125">
        <v>1969</v>
      </c>
      <c r="D125" t="s">
        <v>70</v>
      </c>
      <c r="E125">
        <v>20.948</v>
      </c>
      <c r="F125">
        <f t="shared" si="13"/>
        <v>34.866487907320383</v>
      </c>
      <c r="I125">
        <v>6.1829999999999998</v>
      </c>
      <c r="J125">
        <f t="shared" si="14"/>
        <v>236.37293048699999</v>
      </c>
      <c r="O125">
        <v>2024</v>
      </c>
      <c r="P125" t="s">
        <v>58</v>
      </c>
      <c r="Q125">
        <v>568</v>
      </c>
      <c r="R125">
        <f t="shared" si="10"/>
        <v>39.720509800000002</v>
      </c>
      <c r="S125">
        <f t="shared" ref="S125:S188" si="15">W125</f>
        <v>7.4</v>
      </c>
      <c r="T125">
        <f t="shared" ref="T125:T188" si="16">W125*1000</f>
        <v>7400</v>
      </c>
      <c r="W125">
        <v>7.4</v>
      </c>
      <c r="Z125">
        <v>65.959000000000003</v>
      </c>
    </row>
    <row r="126" spans="3:26">
      <c r="C126">
        <v>1969</v>
      </c>
      <c r="D126" t="s">
        <v>70</v>
      </c>
      <c r="E126">
        <v>31.422000000000001</v>
      </c>
      <c r="F126">
        <f t="shared" si="13"/>
        <v>35.020009405121627</v>
      </c>
      <c r="I126">
        <v>6.1710000000000003</v>
      </c>
      <c r="J126">
        <f t="shared" si="14"/>
        <v>234.99933821100004</v>
      </c>
      <c r="O126">
        <v>2024</v>
      </c>
      <c r="P126" t="s">
        <v>58</v>
      </c>
      <c r="Q126">
        <v>568</v>
      </c>
      <c r="R126">
        <f t="shared" si="10"/>
        <v>39.463972599999998</v>
      </c>
      <c r="S126">
        <f t="shared" si="15"/>
        <v>8.6999999999999993</v>
      </c>
      <c r="T126">
        <f t="shared" si="16"/>
        <v>8700</v>
      </c>
      <c r="W126">
        <v>8.6999999999999993</v>
      </c>
      <c r="Z126">
        <v>65.533000000000001</v>
      </c>
    </row>
    <row r="127" spans="3:26">
      <c r="C127">
        <v>1969</v>
      </c>
      <c r="D127" t="s">
        <v>70</v>
      </c>
      <c r="E127">
        <v>41.09</v>
      </c>
      <c r="F127">
        <f t="shared" si="13"/>
        <v>35.242557277710347</v>
      </c>
      <c r="I127">
        <v>6.1589999999999998</v>
      </c>
      <c r="J127">
        <f t="shared" si="14"/>
        <v>233.63107767899999</v>
      </c>
      <c r="O127">
        <v>2024</v>
      </c>
      <c r="P127" t="s">
        <v>58</v>
      </c>
      <c r="Q127">
        <v>568</v>
      </c>
      <c r="R127">
        <f t="shared" si="10"/>
        <v>39.283914799999991</v>
      </c>
      <c r="S127">
        <f t="shared" si="15"/>
        <v>9.6</v>
      </c>
      <c r="T127">
        <f t="shared" si="16"/>
        <v>9600</v>
      </c>
      <c r="W127">
        <v>9.6</v>
      </c>
      <c r="Z127">
        <v>65.233999999999995</v>
      </c>
    </row>
    <row r="128" spans="3:26">
      <c r="C128">
        <v>1969</v>
      </c>
      <c r="D128" t="s">
        <v>70</v>
      </c>
      <c r="E128">
        <v>50.758000000000003</v>
      </c>
      <c r="F128">
        <f t="shared" si="13"/>
        <v>35.483276469087329</v>
      </c>
      <c r="I128">
        <v>6.1479999999999997</v>
      </c>
      <c r="J128">
        <f t="shared" si="14"/>
        <v>232.38151379199996</v>
      </c>
      <c r="O128">
        <v>2024</v>
      </c>
      <c r="P128" t="s">
        <v>58</v>
      </c>
      <c r="Q128">
        <v>568</v>
      </c>
      <c r="R128">
        <f t="shared" si="10"/>
        <v>39.157452799999994</v>
      </c>
      <c r="S128">
        <f t="shared" si="15"/>
        <v>10.199999999999999</v>
      </c>
      <c r="T128">
        <f t="shared" si="16"/>
        <v>10200</v>
      </c>
      <c r="W128">
        <v>10.199999999999999</v>
      </c>
      <c r="Z128">
        <v>65.024000000000001</v>
      </c>
    </row>
    <row r="129" spans="3:26">
      <c r="C129">
        <v>1969</v>
      </c>
      <c r="D129" t="s">
        <v>70</v>
      </c>
      <c r="E129">
        <v>60.427</v>
      </c>
      <c r="F129">
        <f t="shared" si="13"/>
        <v>35.690477561673241</v>
      </c>
      <c r="I129">
        <v>6.1390000000000002</v>
      </c>
      <c r="J129">
        <f t="shared" si="14"/>
        <v>231.36246361900004</v>
      </c>
      <c r="O129">
        <v>2024</v>
      </c>
      <c r="P129" t="s">
        <v>58</v>
      </c>
      <c r="Q129">
        <v>568</v>
      </c>
      <c r="R129">
        <f t="shared" si="10"/>
        <v>38.902722199999999</v>
      </c>
      <c r="S129">
        <f t="shared" si="15"/>
        <v>11.6</v>
      </c>
      <c r="T129">
        <f t="shared" si="16"/>
        <v>11600</v>
      </c>
      <c r="W129">
        <v>11.6</v>
      </c>
      <c r="Z129">
        <v>64.600999999999999</v>
      </c>
    </row>
    <row r="130" spans="3:26">
      <c r="C130">
        <v>1969</v>
      </c>
      <c r="D130" t="s">
        <v>70</v>
      </c>
      <c r="E130">
        <v>70.094999999999999</v>
      </c>
      <c r="F130">
        <f t="shared" si="13"/>
        <v>35.933229778389268</v>
      </c>
      <c r="I130">
        <v>6.1349999999999998</v>
      </c>
      <c r="J130">
        <f t="shared" si="14"/>
        <v>230.91051037499997</v>
      </c>
      <c r="O130">
        <v>2024</v>
      </c>
      <c r="P130" t="s">
        <v>58</v>
      </c>
      <c r="Q130">
        <v>568</v>
      </c>
      <c r="R130">
        <f t="shared" si="10"/>
        <v>38.495634999999993</v>
      </c>
      <c r="S130">
        <f t="shared" si="15"/>
        <v>13.9</v>
      </c>
      <c r="T130">
        <f t="shared" si="16"/>
        <v>13900</v>
      </c>
      <c r="W130">
        <v>13.9</v>
      </c>
      <c r="Z130">
        <v>63.924999999999997</v>
      </c>
    </row>
    <row r="131" spans="3:26">
      <c r="C131">
        <v>1969</v>
      </c>
      <c r="D131" t="s">
        <v>70</v>
      </c>
      <c r="E131">
        <v>79.763000000000005</v>
      </c>
      <c r="F131">
        <f t="shared" si="13"/>
        <v>36.212005819947777</v>
      </c>
      <c r="I131">
        <v>6.1340000000000003</v>
      </c>
      <c r="J131">
        <f t="shared" si="14"/>
        <v>230.79761410400002</v>
      </c>
      <c r="O131">
        <v>2024</v>
      </c>
      <c r="P131" t="s">
        <v>58</v>
      </c>
      <c r="Q131">
        <v>568</v>
      </c>
      <c r="R131">
        <f t="shared" si="10"/>
        <v>38.443243599999995</v>
      </c>
      <c r="S131">
        <f t="shared" si="15"/>
        <v>14.2</v>
      </c>
      <c r="T131">
        <f t="shared" si="16"/>
        <v>14200</v>
      </c>
      <c r="W131">
        <v>14.2</v>
      </c>
      <c r="Z131">
        <v>63.838000000000001</v>
      </c>
    </row>
    <row r="132" spans="3:26">
      <c r="C132">
        <v>1969</v>
      </c>
      <c r="D132" t="s">
        <v>70</v>
      </c>
      <c r="E132">
        <v>90.236999999999995</v>
      </c>
      <c r="F132">
        <f t="shared" si="13"/>
        <v>36.439570130068553</v>
      </c>
      <c r="I132">
        <v>6.1319999999999997</v>
      </c>
      <c r="J132">
        <f t="shared" si="14"/>
        <v>230.57193196799994</v>
      </c>
      <c r="O132">
        <v>2024</v>
      </c>
      <c r="P132" t="s">
        <v>58</v>
      </c>
      <c r="Q132">
        <v>568</v>
      </c>
      <c r="R132">
        <f t="shared" si="10"/>
        <v>38.396874199999999</v>
      </c>
      <c r="S132">
        <f t="shared" si="15"/>
        <v>14.5</v>
      </c>
      <c r="T132">
        <f t="shared" si="16"/>
        <v>14500</v>
      </c>
      <c r="W132">
        <v>14.5</v>
      </c>
      <c r="Z132">
        <v>63.761000000000003</v>
      </c>
    </row>
    <row r="133" spans="3:26">
      <c r="C133">
        <v>1969</v>
      </c>
      <c r="D133" t="s">
        <v>70</v>
      </c>
      <c r="E133">
        <v>99.905000000000001</v>
      </c>
      <c r="F133">
        <f t="shared" si="13"/>
        <v>36.703326654927316</v>
      </c>
      <c r="I133">
        <v>6.1319999999999997</v>
      </c>
      <c r="J133">
        <f t="shared" si="14"/>
        <v>230.57193196799994</v>
      </c>
      <c r="O133">
        <v>2024</v>
      </c>
      <c r="P133" t="s">
        <v>58</v>
      </c>
      <c r="Q133">
        <v>568</v>
      </c>
      <c r="R133">
        <f t="shared" si="10"/>
        <v>38.286069399999995</v>
      </c>
      <c r="S133">
        <f t="shared" si="15"/>
        <v>15.2</v>
      </c>
      <c r="T133">
        <f t="shared" si="16"/>
        <v>15200</v>
      </c>
      <c r="W133">
        <v>15.2</v>
      </c>
      <c r="Z133">
        <v>63.576999999999998</v>
      </c>
    </row>
    <row r="134" spans="3:26">
      <c r="C134">
        <v>1969</v>
      </c>
      <c r="D134" t="s">
        <v>70</v>
      </c>
      <c r="E134">
        <v>109.57299999999999</v>
      </c>
      <c r="F134">
        <f t="shared" si="13"/>
        <v>36.932942568089139</v>
      </c>
      <c r="I134">
        <v>6.1340000000000003</v>
      </c>
      <c r="J134">
        <f t="shared" si="14"/>
        <v>230.79761410400002</v>
      </c>
      <c r="O134">
        <v>2024</v>
      </c>
      <c r="P134" t="s">
        <v>58</v>
      </c>
      <c r="Q134">
        <v>568</v>
      </c>
      <c r="R134">
        <f t="shared" si="10"/>
        <v>38.201761399999995</v>
      </c>
      <c r="S134">
        <f t="shared" si="15"/>
        <v>15.7</v>
      </c>
      <c r="T134">
        <f t="shared" si="16"/>
        <v>15700</v>
      </c>
      <c r="W134">
        <v>15.7</v>
      </c>
      <c r="Z134">
        <v>63.436999999999998</v>
      </c>
    </row>
    <row r="135" spans="3:26">
      <c r="C135">
        <v>1969</v>
      </c>
      <c r="D135" t="s">
        <v>70</v>
      </c>
      <c r="E135">
        <v>119.242</v>
      </c>
      <c r="F135">
        <f t="shared" si="13"/>
        <v>37.181290056053918</v>
      </c>
      <c r="I135">
        <v>6.141</v>
      </c>
      <c r="J135">
        <f t="shared" si="14"/>
        <v>231.588661221</v>
      </c>
      <c r="O135">
        <v>2024</v>
      </c>
      <c r="P135" t="s">
        <v>58</v>
      </c>
      <c r="Q135">
        <v>568</v>
      </c>
      <c r="R135">
        <f t="shared" si="10"/>
        <v>38.118657799999994</v>
      </c>
      <c r="S135">
        <f t="shared" si="15"/>
        <v>16.2</v>
      </c>
      <c r="T135">
        <f t="shared" si="16"/>
        <v>16200</v>
      </c>
      <c r="W135">
        <v>16.2</v>
      </c>
      <c r="Z135">
        <v>63.298999999999999</v>
      </c>
    </row>
    <row r="136" spans="3:26">
      <c r="C136">
        <v>1969</v>
      </c>
      <c r="D136" t="s">
        <v>70</v>
      </c>
      <c r="E136">
        <v>129.71600000000001</v>
      </c>
      <c r="F136">
        <f t="shared" si="13"/>
        <v>37.430748361605872</v>
      </c>
      <c r="I136">
        <v>6.15</v>
      </c>
      <c r="J136">
        <f t="shared" si="14"/>
        <v>232.60837500000005</v>
      </c>
      <c r="O136">
        <v>2024</v>
      </c>
      <c r="P136" t="s">
        <v>58</v>
      </c>
      <c r="Q136">
        <v>568</v>
      </c>
      <c r="R136">
        <f t="shared" ref="R136:R199" si="17">Z136*0.6022</f>
        <v>37.925953799999995</v>
      </c>
      <c r="S136">
        <f t="shared" si="15"/>
        <v>17.399999999999999</v>
      </c>
      <c r="T136">
        <f t="shared" si="16"/>
        <v>17400</v>
      </c>
      <c r="W136">
        <v>17.399999999999999</v>
      </c>
      <c r="Z136">
        <v>62.978999999999999</v>
      </c>
    </row>
    <row r="137" spans="3:26">
      <c r="C137" s="61">
        <v>2024</v>
      </c>
      <c r="D137" s="61" t="s">
        <v>58</v>
      </c>
      <c r="E137" s="61">
        <v>0</v>
      </c>
      <c r="F137" s="61">
        <v>35.200000000000003</v>
      </c>
      <c r="I137">
        <v>6.1630000000000003</v>
      </c>
      <c r="J137">
        <f t="shared" si="14"/>
        <v>234.08657274700005</v>
      </c>
      <c r="O137">
        <v>2024</v>
      </c>
      <c r="P137" t="s">
        <v>58</v>
      </c>
      <c r="Q137">
        <v>568</v>
      </c>
      <c r="R137">
        <f t="shared" si="17"/>
        <v>37.757939999999998</v>
      </c>
      <c r="S137">
        <f t="shared" si="15"/>
        <v>18.5</v>
      </c>
      <c r="T137">
        <f t="shared" si="16"/>
        <v>18500</v>
      </c>
      <c r="W137">
        <v>18.5</v>
      </c>
      <c r="Z137">
        <v>62.7</v>
      </c>
    </row>
    <row r="138" spans="3:26">
      <c r="C138" s="61">
        <v>1975</v>
      </c>
      <c r="D138" s="61" t="s">
        <v>71</v>
      </c>
      <c r="E138" s="61">
        <v>0</v>
      </c>
      <c r="F138" s="61">
        <v>34.74</v>
      </c>
      <c r="I138">
        <v>6.1769999999999996</v>
      </c>
      <c r="J138">
        <f t="shared" si="14"/>
        <v>235.68546723299994</v>
      </c>
      <c r="O138">
        <v>2024</v>
      </c>
      <c r="P138" t="s">
        <v>58</v>
      </c>
      <c r="Q138">
        <v>568</v>
      </c>
      <c r="R138">
        <f t="shared" si="17"/>
        <v>37.547772199999997</v>
      </c>
      <c r="S138">
        <f t="shared" si="15"/>
        <v>19.899999999999999</v>
      </c>
      <c r="T138">
        <f t="shared" si="16"/>
        <v>19900</v>
      </c>
      <c r="W138">
        <v>19.899999999999999</v>
      </c>
      <c r="Z138">
        <v>62.350999999999999</v>
      </c>
    </row>
    <row r="139" spans="3:26">
      <c r="C139" s="61">
        <v>2022</v>
      </c>
      <c r="D139" s="61" t="s">
        <v>58</v>
      </c>
      <c r="E139" s="61">
        <v>0</v>
      </c>
      <c r="F139" s="61">
        <v>35.4</v>
      </c>
      <c r="I139">
        <v>6.1890000000000001</v>
      </c>
      <c r="J139">
        <f t="shared" si="14"/>
        <v>237.06172926900001</v>
      </c>
      <c r="O139">
        <v>2024</v>
      </c>
      <c r="P139" t="s">
        <v>58</v>
      </c>
      <c r="Q139">
        <v>568</v>
      </c>
      <c r="R139">
        <f t="shared" si="17"/>
        <v>37.197893999999998</v>
      </c>
      <c r="S139">
        <f t="shared" si="15"/>
        <v>22.3</v>
      </c>
      <c r="T139">
        <f t="shared" si="16"/>
        <v>22300</v>
      </c>
      <c r="W139">
        <v>22.3</v>
      </c>
      <c r="Z139">
        <v>61.77</v>
      </c>
    </row>
    <row r="140" spans="3:26">
      <c r="C140" s="61">
        <v>2012</v>
      </c>
      <c r="D140" s="61" t="s">
        <v>72</v>
      </c>
      <c r="E140" s="61">
        <v>0</v>
      </c>
      <c r="F140" s="61">
        <v>35.19</v>
      </c>
      <c r="I140">
        <v>6.2030000000000003</v>
      </c>
      <c r="J140">
        <f t="shared" si="14"/>
        <v>238.67412742700003</v>
      </c>
      <c r="O140">
        <v>2024</v>
      </c>
      <c r="P140" t="s">
        <v>58</v>
      </c>
      <c r="Q140">
        <v>568</v>
      </c>
      <c r="R140">
        <f t="shared" si="17"/>
        <v>37.0840782</v>
      </c>
      <c r="S140">
        <f t="shared" si="15"/>
        <v>23.2</v>
      </c>
      <c r="T140">
        <f t="shared" si="16"/>
        <v>23200</v>
      </c>
      <c r="W140">
        <v>23.2</v>
      </c>
      <c r="Z140">
        <v>61.581000000000003</v>
      </c>
    </row>
    <row r="141" spans="3:26">
      <c r="C141">
        <v>1998</v>
      </c>
      <c r="D141" t="s">
        <v>57</v>
      </c>
      <c r="E141">
        <v>4</v>
      </c>
      <c r="F141">
        <v>34.74</v>
      </c>
      <c r="I141">
        <v>6.2190000000000003</v>
      </c>
      <c r="J141">
        <f t="shared" si="14"/>
        <v>240.52580145900001</v>
      </c>
      <c r="O141">
        <v>2024</v>
      </c>
      <c r="P141" t="s">
        <v>58</v>
      </c>
      <c r="Q141">
        <v>568</v>
      </c>
      <c r="R141">
        <f t="shared" si="17"/>
        <v>36.981101999999993</v>
      </c>
      <c r="S141">
        <f t="shared" si="15"/>
        <v>23.9</v>
      </c>
      <c r="T141">
        <f t="shared" si="16"/>
        <v>23900</v>
      </c>
      <c r="W141">
        <v>23.9</v>
      </c>
      <c r="Z141">
        <v>61.41</v>
      </c>
    </row>
    <row r="142" spans="3:26">
      <c r="I142">
        <v>6.2320000000000002</v>
      </c>
      <c r="J142">
        <f t="shared" si="14"/>
        <v>242.03731916800004</v>
      </c>
      <c r="O142">
        <v>2024</v>
      </c>
      <c r="P142" t="s">
        <v>58</v>
      </c>
      <c r="Q142">
        <v>568</v>
      </c>
      <c r="R142">
        <f t="shared" si="17"/>
        <v>36.9154622</v>
      </c>
      <c r="S142">
        <f t="shared" si="15"/>
        <v>24.4</v>
      </c>
      <c r="T142">
        <f t="shared" si="16"/>
        <v>24400</v>
      </c>
      <c r="W142">
        <v>24.4</v>
      </c>
      <c r="Z142">
        <v>61.301000000000002</v>
      </c>
    </row>
    <row r="143" spans="3:26">
      <c r="I143">
        <v>6.2469999999999999</v>
      </c>
      <c r="J143">
        <f t="shared" si="14"/>
        <v>243.78923122299997</v>
      </c>
      <c r="O143">
        <v>2024</v>
      </c>
      <c r="P143" t="s">
        <v>58</v>
      </c>
      <c r="Q143">
        <v>568</v>
      </c>
      <c r="R143">
        <f t="shared" si="17"/>
        <v>36.801044199999993</v>
      </c>
      <c r="S143">
        <f t="shared" si="15"/>
        <v>25.3</v>
      </c>
      <c r="T143">
        <f t="shared" si="16"/>
        <v>25300</v>
      </c>
      <c r="W143">
        <v>25.3</v>
      </c>
      <c r="Z143">
        <v>61.110999999999997</v>
      </c>
    </row>
    <row r="144" spans="3:26">
      <c r="I144">
        <v>6.26</v>
      </c>
      <c r="J144">
        <f t="shared" si="14"/>
        <v>245.31437599999998</v>
      </c>
      <c r="O144">
        <v>2024</v>
      </c>
      <c r="P144" t="s">
        <v>58</v>
      </c>
      <c r="Q144">
        <v>568</v>
      </c>
      <c r="R144">
        <f t="shared" si="17"/>
        <v>36.634234800000002</v>
      </c>
      <c r="S144">
        <f t="shared" si="15"/>
        <v>26.6</v>
      </c>
      <c r="T144">
        <f t="shared" si="16"/>
        <v>26600</v>
      </c>
      <c r="W144">
        <v>26.6</v>
      </c>
      <c r="Z144">
        <v>60.834000000000003</v>
      </c>
    </row>
    <row r="145" spans="9:26">
      <c r="I145">
        <v>6.274</v>
      </c>
      <c r="J145">
        <f t="shared" si="14"/>
        <v>246.963938824</v>
      </c>
      <c r="O145">
        <v>2024</v>
      </c>
      <c r="P145" t="s">
        <v>58</v>
      </c>
      <c r="Q145">
        <v>568</v>
      </c>
      <c r="R145">
        <f t="shared" si="17"/>
        <v>36.460198999999996</v>
      </c>
      <c r="S145">
        <f t="shared" si="15"/>
        <v>28</v>
      </c>
      <c r="T145">
        <f t="shared" si="16"/>
        <v>28000</v>
      </c>
      <c r="W145">
        <v>28</v>
      </c>
      <c r="Z145">
        <v>60.545000000000002</v>
      </c>
    </row>
    <row r="146" spans="9:26">
      <c r="I146">
        <v>6.2880000000000003</v>
      </c>
      <c r="J146">
        <f t="shared" si="14"/>
        <v>248.62087987200002</v>
      </c>
      <c r="O146">
        <v>2024</v>
      </c>
      <c r="P146" t="s">
        <v>58</v>
      </c>
      <c r="Q146">
        <v>568</v>
      </c>
      <c r="R146">
        <f t="shared" si="17"/>
        <v>36.334339199999995</v>
      </c>
      <c r="S146">
        <f t="shared" si="15"/>
        <v>29</v>
      </c>
      <c r="T146">
        <f t="shared" si="16"/>
        <v>29000</v>
      </c>
      <c r="W146">
        <v>29</v>
      </c>
      <c r="Z146">
        <v>60.335999999999999</v>
      </c>
    </row>
    <row r="147" spans="9:26">
      <c r="O147">
        <v>2024</v>
      </c>
      <c r="P147" t="s">
        <v>58</v>
      </c>
      <c r="Q147">
        <v>568</v>
      </c>
      <c r="R147">
        <f t="shared" si="17"/>
        <v>36.25244</v>
      </c>
      <c r="S147">
        <f t="shared" si="15"/>
        <v>29.7</v>
      </c>
      <c r="T147">
        <f t="shared" si="16"/>
        <v>29700</v>
      </c>
      <c r="W147">
        <v>29.7</v>
      </c>
      <c r="Z147">
        <v>60.2</v>
      </c>
    </row>
    <row r="148" spans="9:26">
      <c r="O148">
        <v>2024</v>
      </c>
      <c r="P148" t="s">
        <v>58</v>
      </c>
      <c r="Q148">
        <v>568</v>
      </c>
      <c r="R148">
        <f t="shared" si="17"/>
        <v>36.132602199999994</v>
      </c>
      <c r="S148">
        <f t="shared" si="15"/>
        <v>30.7</v>
      </c>
      <c r="T148">
        <f t="shared" si="16"/>
        <v>30700</v>
      </c>
      <c r="W148">
        <v>30.7</v>
      </c>
      <c r="Z148">
        <v>60.000999999999998</v>
      </c>
    </row>
    <row r="149" spans="9:26">
      <c r="O149">
        <v>2024</v>
      </c>
      <c r="P149" t="s">
        <v>58</v>
      </c>
      <c r="Q149">
        <v>568</v>
      </c>
      <c r="R149">
        <f t="shared" si="17"/>
        <v>36.110320799999997</v>
      </c>
      <c r="S149">
        <f t="shared" si="15"/>
        <v>30.9</v>
      </c>
      <c r="T149">
        <f t="shared" si="16"/>
        <v>30900</v>
      </c>
      <c r="W149">
        <v>30.9</v>
      </c>
      <c r="Z149">
        <v>59.963999999999999</v>
      </c>
    </row>
    <row r="150" spans="9:26">
      <c r="O150">
        <v>2024</v>
      </c>
      <c r="P150" t="s">
        <v>58</v>
      </c>
      <c r="Q150">
        <v>568</v>
      </c>
      <c r="R150">
        <f t="shared" si="17"/>
        <v>35.907981599999999</v>
      </c>
      <c r="S150">
        <f t="shared" si="15"/>
        <v>32.700000000000003</v>
      </c>
      <c r="T150">
        <f t="shared" si="16"/>
        <v>32700.000000000004</v>
      </c>
      <c r="W150">
        <v>32.700000000000003</v>
      </c>
      <c r="Z150">
        <v>59.628</v>
      </c>
    </row>
    <row r="151" spans="9:26">
      <c r="O151">
        <v>2024</v>
      </c>
      <c r="P151" t="s">
        <v>58</v>
      </c>
      <c r="Q151">
        <v>568</v>
      </c>
      <c r="R151">
        <f t="shared" si="17"/>
        <v>35.827888999999999</v>
      </c>
      <c r="S151">
        <f t="shared" si="15"/>
        <v>33.4</v>
      </c>
      <c r="T151">
        <f t="shared" si="16"/>
        <v>33400</v>
      </c>
      <c r="W151">
        <v>33.4</v>
      </c>
      <c r="Z151">
        <v>59.494999999999997</v>
      </c>
    </row>
    <row r="152" spans="9:26">
      <c r="O152">
        <v>2024</v>
      </c>
      <c r="P152" t="s">
        <v>58</v>
      </c>
      <c r="Q152">
        <v>568</v>
      </c>
      <c r="R152">
        <f t="shared" si="17"/>
        <v>35.7038358</v>
      </c>
      <c r="S152">
        <f t="shared" si="15"/>
        <v>34.5</v>
      </c>
      <c r="T152">
        <f t="shared" si="16"/>
        <v>34500</v>
      </c>
      <c r="W152">
        <v>34.5</v>
      </c>
      <c r="Z152">
        <v>59.289000000000001</v>
      </c>
    </row>
    <row r="153" spans="9:26">
      <c r="O153">
        <v>2024</v>
      </c>
      <c r="P153" t="s">
        <v>58</v>
      </c>
      <c r="Q153">
        <v>568</v>
      </c>
      <c r="R153">
        <f t="shared" si="17"/>
        <v>35.457535999999998</v>
      </c>
      <c r="S153">
        <f t="shared" si="15"/>
        <v>36.799999999999997</v>
      </c>
      <c r="T153">
        <f t="shared" si="16"/>
        <v>36800</v>
      </c>
      <c r="W153">
        <v>36.799999999999997</v>
      </c>
      <c r="Z153">
        <v>58.88</v>
      </c>
    </row>
    <row r="154" spans="9:26">
      <c r="O154">
        <v>2024</v>
      </c>
      <c r="P154" t="s">
        <v>58</v>
      </c>
      <c r="Q154">
        <v>568</v>
      </c>
      <c r="R154">
        <f t="shared" si="17"/>
        <v>35.199192199999999</v>
      </c>
      <c r="S154">
        <f t="shared" si="15"/>
        <v>39.299999999999997</v>
      </c>
      <c r="T154">
        <f t="shared" si="16"/>
        <v>39300</v>
      </c>
      <c r="W154">
        <v>39.299999999999997</v>
      </c>
      <c r="Z154">
        <v>58.451000000000001</v>
      </c>
    </row>
    <row r="155" spans="9:26">
      <c r="O155">
        <v>2024</v>
      </c>
      <c r="P155" t="s">
        <v>58</v>
      </c>
      <c r="Q155">
        <v>568</v>
      </c>
      <c r="R155">
        <f t="shared" si="17"/>
        <v>34.992035399999999</v>
      </c>
      <c r="S155">
        <f t="shared" si="15"/>
        <v>41.4</v>
      </c>
      <c r="T155">
        <f t="shared" si="16"/>
        <v>41400</v>
      </c>
      <c r="W155">
        <v>41.4</v>
      </c>
      <c r="Z155">
        <v>58.106999999999999</v>
      </c>
    </row>
    <row r="156" spans="9:26">
      <c r="O156">
        <v>2024</v>
      </c>
      <c r="P156" t="s">
        <v>58</v>
      </c>
      <c r="Q156">
        <v>568</v>
      </c>
      <c r="R156">
        <f t="shared" si="17"/>
        <v>34.743326799999998</v>
      </c>
      <c r="S156">
        <f t="shared" si="15"/>
        <v>44</v>
      </c>
      <c r="T156">
        <f t="shared" si="16"/>
        <v>44000</v>
      </c>
      <c r="W156">
        <v>44</v>
      </c>
      <c r="Z156">
        <v>57.694000000000003</v>
      </c>
    </row>
    <row r="157" spans="9:26">
      <c r="O157">
        <v>2024</v>
      </c>
      <c r="P157" t="s">
        <v>58</v>
      </c>
      <c r="Q157">
        <v>568</v>
      </c>
      <c r="R157">
        <f t="shared" si="17"/>
        <v>34.680095799999997</v>
      </c>
      <c r="S157">
        <f t="shared" si="15"/>
        <v>44.7</v>
      </c>
      <c r="T157">
        <f t="shared" si="16"/>
        <v>44700</v>
      </c>
      <c r="W157">
        <v>44.7</v>
      </c>
      <c r="Z157">
        <v>57.588999999999999</v>
      </c>
    </row>
    <row r="158" spans="9:26">
      <c r="O158">
        <v>2024</v>
      </c>
      <c r="P158" t="s">
        <v>58</v>
      </c>
      <c r="Q158">
        <v>568</v>
      </c>
      <c r="R158">
        <f t="shared" si="17"/>
        <v>34.612047199999999</v>
      </c>
      <c r="S158">
        <f t="shared" si="15"/>
        <v>45.4</v>
      </c>
      <c r="T158">
        <f t="shared" si="16"/>
        <v>45400</v>
      </c>
      <c r="W158">
        <v>45.4</v>
      </c>
      <c r="Z158">
        <v>57.475999999999999</v>
      </c>
    </row>
    <row r="159" spans="9:26">
      <c r="O159">
        <v>2024</v>
      </c>
      <c r="P159" t="s">
        <v>58</v>
      </c>
      <c r="Q159">
        <v>568</v>
      </c>
      <c r="R159">
        <f t="shared" si="17"/>
        <v>34.447044399999996</v>
      </c>
      <c r="S159">
        <f t="shared" si="15"/>
        <v>47.3</v>
      </c>
      <c r="T159">
        <f t="shared" si="16"/>
        <v>47300</v>
      </c>
      <c r="W159">
        <v>47.3</v>
      </c>
      <c r="Z159">
        <v>57.201999999999998</v>
      </c>
    </row>
    <row r="160" spans="9:26">
      <c r="O160">
        <v>2024</v>
      </c>
      <c r="P160" t="s">
        <v>58</v>
      </c>
      <c r="Q160">
        <v>568</v>
      </c>
      <c r="R160">
        <f t="shared" si="17"/>
        <v>34.296494399999993</v>
      </c>
      <c r="S160">
        <f t="shared" si="15"/>
        <v>49</v>
      </c>
      <c r="T160">
        <f t="shared" si="16"/>
        <v>49000</v>
      </c>
      <c r="W160">
        <v>49</v>
      </c>
      <c r="Z160">
        <v>56.951999999999998</v>
      </c>
    </row>
    <row r="161" spans="15:26">
      <c r="O161">
        <v>2024</v>
      </c>
      <c r="P161" t="s">
        <v>58</v>
      </c>
      <c r="Q161">
        <v>568</v>
      </c>
      <c r="R161">
        <f t="shared" si="17"/>
        <v>34.127878399999993</v>
      </c>
      <c r="S161">
        <f t="shared" si="15"/>
        <v>51</v>
      </c>
      <c r="T161">
        <f t="shared" si="16"/>
        <v>51000</v>
      </c>
      <c r="W161">
        <v>51</v>
      </c>
      <c r="Z161">
        <v>56.671999999999997</v>
      </c>
    </row>
    <row r="162" spans="15:26">
      <c r="O162">
        <v>2024</v>
      </c>
      <c r="P162" t="s">
        <v>58</v>
      </c>
      <c r="Q162">
        <v>568</v>
      </c>
      <c r="R162">
        <f t="shared" si="17"/>
        <v>34.030924200000001</v>
      </c>
      <c r="S162">
        <f t="shared" si="15"/>
        <v>52</v>
      </c>
      <c r="T162">
        <f t="shared" si="16"/>
        <v>52000</v>
      </c>
      <c r="W162">
        <v>52</v>
      </c>
      <c r="Z162">
        <v>56.511000000000003</v>
      </c>
    </row>
    <row r="163" spans="15:26">
      <c r="O163">
        <v>2024</v>
      </c>
      <c r="P163" t="s">
        <v>58</v>
      </c>
      <c r="Q163">
        <v>568</v>
      </c>
      <c r="R163">
        <f t="shared" si="17"/>
        <v>33.948422799999996</v>
      </c>
      <c r="S163">
        <f t="shared" si="15"/>
        <v>53</v>
      </c>
      <c r="T163">
        <f t="shared" si="16"/>
        <v>53000</v>
      </c>
      <c r="W163">
        <v>53</v>
      </c>
      <c r="Z163">
        <v>56.374000000000002</v>
      </c>
    </row>
    <row r="164" spans="15:26">
      <c r="O164">
        <v>2024</v>
      </c>
      <c r="P164" t="s">
        <v>58</v>
      </c>
      <c r="Q164">
        <v>568</v>
      </c>
      <c r="R164">
        <f t="shared" si="17"/>
        <v>33.8520708</v>
      </c>
      <c r="S164">
        <f t="shared" si="15"/>
        <v>54</v>
      </c>
      <c r="T164">
        <f t="shared" si="16"/>
        <v>54000</v>
      </c>
      <c r="W164">
        <v>54</v>
      </c>
      <c r="Z164">
        <v>56.213999999999999</v>
      </c>
    </row>
    <row r="165" spans="15:26">
      <c r="O165">
        <v>2024</v>
      </c>
      <c r="P165" t="s">
        <v>58</v>
      </c>
      <c r="Q165">
        <v>568</v>
      </c>
      <c r="R165">
        <f t="shared" si="17"/>
        <v>33.743072599999998</v>
      </c>
      <c r="S165">
        <f t="shared" si="15"/>
        <v>56</v>
      </c>
      <c r="T165">
        <f t="shared" si="16"/>
        <v>56000</v>
      </c>
      <c r="W165">
        <v>56</v>
      </c>
      <c r="Z165">
        <v>56.033000000000001</v>
      </c>
    </row>
    <row r="166" spans="15:26">
      <c r="O166">
        <v>2024</v>
      </c>
      <c r="P166" t="s">
        <v>58</v>
      </c>
      <c r="Q166">
        <v>568</v>
      </c>
      <c r="R166">
        <f t="shared" si="17"/>
        <v>33.598544599999997</v>
      </c>
      <c r="S166">
        <f t="shared" si="15"/>
        <v>58</v>
      </c>
      <c r="T166">
        <f t="shared" si="16"/>
        <v>58000</v>
      </c>
      <c r="W166">
        <v>58</v>
      </c>
      <c r="Z166">
        <v>55.792999999999999</v>
      </c>
    </row>
    <row r="167" spans="15:26">
      <c r="O167">
        <v>2024</v>
      </c>
      <c r="P167" t="s">
        <v>58</v>
      </c>
      <c r="Q167">
        <v>568</v>
      </c>
      <c r="R167">
        <f t="shared" si="17"/>
        <v>33.513032199999998</v>
      </c>
      <c r="S167">
        <f t="shared" si="15"/>
        <v>59</v>
      </c>
      <c r="T167">
        <f t="shared" si="16"/>
        <v>59000</v>
      </c>
      <c r="W167">
        <v>59</v>
      </c>
      <c r="Z167">
        <v>55.651000000000003</v>
      </c>
    </row>
    <row r="168" spans="15:26">
      <c r="O168">
        <v>2024</v>
      </c>
      <c r="P168" t="s">
        <v>58</v>
      </c>
      <c r="Q168">
        <v>728</v>
      </c>
      <c r="R168">
        <f t="shared" si="17"/>
        <v>40.959235200000002</v>
      </c>
      <c r="S168">
        <f t="shared" si="15"/>
        <v>3.22</v>
      </c>
      <c r="T168">
        <f t="shared" si="16"/>
        <v>3220</v>
      </c>
      <c r="W168">
        <v>3.22</v>
      </c>
      <c r="Z168">
        <v>68.016000000000005</v>
      </c>
    </row>
    <row r="169" spans="15:26">
      <c r="O169">
        <v>2024</v>
      </c>
      <c r="P169" t="s">
        <v>58</v>
      </c>
      <c r="Q169">
        <v>728</v>
      </c>
      <c r="R169">
        <f t="shared" si="17"/>
        <v>40.954417599999992</v>
      </c>
      <c r="S169">
        <f t="shared" si="15"/>
        <v>3.24</v>
      </c>
      <c r="T169">
        <f t="shared" si="16"/>
        <v>3240</v>
      </c>
      <c r="W169">
        <v>3.24</v>
      </c>
      <c r="Z169">
        <v>68.007999999999996</v>
      </c>
    </row>
    <row r="170" spans="15:26">
      <c r="O170">
        <v>2024</v>
      </c>
      <c r="P170" t="s">
        <v>58</v>
      </c>
      <c r="Q170">
        <v>728</v>
      </c>
      <c r="R170">
        <f t="shared" si="17"/>
        <v>40.909854799999998</v>
      </c>
      <c r="S170">
        <f t="shared" si="15"/>
        <v>3.42</v>
      </c>
      <c r="T170">
        <f t="shared" si="16"/>
        <v>3420</v>
      </c>
      <c r="W170">
        <v>3.42</v>
      </c>
      <c r="Z170">
        <v>67.933999999999997</v>
      </c>
    </row>
    <row r="171" spans="15:26">
      <c r="O171">
        <v>2024</v>
      </c>
      <c r="P171" t="s">
        <v>58</v>
      </c>
      <c r="Q171">
        <v>728</v>
      </c>
      <c r="R171">
        <f t="shared" si="17"/>
        <v>40.883960199999997</v>
      </c>
      <c r="S171">
        <f t="shared" si="15"/>
        <v>3.5</v>
      </c>
      <c r="T171">
        <f t="shared" si="16"/>
        <v>3500</v>
      </c>
      <c r="W171">
        <v>3.5</v>
      </c>
      <c r="Z171">
        <v>67.891000000000005</v>
      </c>
    </row>
    <row r="172" spans="15:26">
      <c r="O172">
        <v>2024</v>
      </c>
      <c r="P172" t="s">
        <v>58</v>
      </c>
      <c r="Q172">
        <v>728</v>
      </c>
      <c r="R172">
        <f t="shared" si="17"/>
        <v>40.818922600000001</v>
      </c>
      <c r="S172">
        <f t="shared" si="15"/>
        <v>3.77</v>
      </c>
      <c r="T172">
        <f t="shared" si="16"/>
        <v>3770</v>
      </c>
      <c r="W172">
        <v>3.77</v>
      </c>
      <c r="Z172">
        <v>67.783000000000001</v>
      </c>
    </row>
    <row r="173" spans="15:26">
      <c r="O173">
        <v>2024</v>
      </c>
      <c r="P173" t="s">
        <v>58</v>
      </c>
      <c r="Q173">
        <v>728</v>
      </c>
      <c r="R173">
        <f t="shared" si="17"/>
        <v>40.746658599999996</v>
      </c>
      <c r="S173">
        <f t="shared" si="15"/>
        <v>4.0599999999999996</v>
      </c>
      <c r="T173">
        <f t="shared" si="16"/>
        <v>4059.9999999999995</v>
      </c>
      <c r="W173">
        <v>4.0599999999999996</v>
      </c>
      <c r="Z173">
        <v>67.662999999999997</v>
      </c>
    </row>
    <row r="174" spans="15:26">
      <c r="O174">
        <v>2024</v>
      </c>
      <c r="P174" t="s">
        <v>58</v>
      </c>
      <c r="Q174">
        <v>728</v>
      </c>
      <c r="R174">
        <f t="shared" si="17"/>
        <v>40.668974800000001</v>
      </c>
      <c r="S174">
        <f t="shared" si="15"/>
        <v>4.38</v>
      </c>
      <c r="T174">
        <f t="shared" si="16"/>
        <v>4380</v>
      </c>
      <c r="W174">
        <v>4.38</v>
      </c>
      <c r="Z174">
        <v>67.534000000000006</v>
      </c>
    </row>
    <row r="175" spans="15:26">
      <c r="O175">
        <v>2024</v>
      </c>
      <c r="P175" t="s">
        <v>58</v>
      </c>
      <c r="Q175">
        <v>728</v>
      </c>
      <c r="R175">
        <f t="shared" si="17"/>
        <v>40.587075599999991</v>
      </c>
      <c r="S175">
        <f t="shared" si="15"/>
        <v>4.72</v>
      </c>
      <c r="T175">
        <f t="shared" si="16"/>
        <v>4720</v>
      </c>
      <c r="W175">
        <v>4.72</v>
      </c>
      <c r="Z175">
        <v>67.397999999999996</v>
      </c>
    </row>
    <row r="176" spans="15:26">
      <c r="O176">
        <v>2024</v>
      </c>
      <c r="P176" t="s">
        <v>58</v>
      </c>
      <c r="Q176">
        <v>728</v>
      </c>
      <c r="R176">
        <f t="shared" si="17"/>
        <v>40.385940799999993</v>
      </c>
      <c r="S176">
        <f t="shared" si="15"/>
        <v>5.56</v>
      </c>
      <c r="T176">
        <f t="shared" si="16"/>
        <v>5560</v>
      </c>
      <c r="W176">
        <v>5.56</v>
      </c>
      <c r="Z176">
        <v>67.063999999999993</v>
      </c>
    </row>
    <row r="177" spans="15:26">
      <c r="O177">
        <v>2024</v>
      </c>
      <c r="P177" t="s">
        <v>58</v>
      </c>
      <c r="Q177">
        <v>728</v>
      </c>
      <c r="R177">
        <f t="shared" si="17"/>
        <v>40.277544799999994</v>
      </c>
      <c r="S177">
        <f t="shared" si="15"/>
        <v>6.03</v>
      </c>
      <c r="T177">
        <f t="shared" si="16"/>
        <v>6030</v>
      </c>
      <c r="W177">
        <v>6.03</v>
      </c>
      <c r="Z177">
        <v>66.884</v>
      </c>
    </row>
    <row r="178" spans="15:26">
      <c r="O178">
        <v>2024</v>
      </c>
      <c r="P178" t="s">
        <v>58</v>
      </c>
      <c r="Q178">
        <v>728</v>
      </c>
      <c r="R178">
        <f t="shared" si="17"/>
        <v>40.216120399999994</v>
      </c>
      <c r="S178">
        <f t="shared" si="15"/>
        <v>6.29</v>
      </c>
      <c r="T178">
        <f t="shared" si="16"/>
        <v>6290</v>
      </c>
      <c r="W178">
        <v>6.29</v>
      </c>
      <c r="Z178">
        <v>66.781999999999996</v>
      </c>
    </row>
    <row r="179" spans="15:26">
      <c r="O179">
        <v>2024</v>
      </c>
      <c r="P179" t="s">
        <v>58</v>
      </c>
      <c r="Q179">
        <v>728</v>
      </c>
      <c r="R179">
        <f t="shared" si="17"/>
        <v>40.151082800000005</v>
      </c>
      <c r="S179">
        <f t="shared" si="15"/>
        <v>6.58</v>
      </c>
      <c r="T179">
        <f t="shared" si="16"/>
        <v>6580</v>
      </c>
      <c r="W179">
        <v>6.58</v>
      </c>
      <c r="Z179">
        <v>66.674000000000007</v>
      </c>
    </row>
    <row r="180" spans="15:26">
      <c r="O180">
        <v>2024</v>
      </c>
      <c r="P180" t="s">
        <v>58</v>
      </c>
      <c r="Q180">
        <v>728</v>
      </c>
      <c r="R180">
        <f t="shared" si="17"/>
        <v>39.922307019999998</v>
      </c>
      <c r="S180">
        <f t="shared" si="15"/>
        <v>7.62</v>
      </c>
      <c r="T180">
        <f t="shared" si="16"/>
        <v>7620</v>
      </c>
      <c r="W180">
        <v>7.62</v>
      </c>
      <c r="Z180">
        <v>66.2941</v>
      </c>
    </row>
    <row r="181" spans="15:26">
      <c r="O181">
        <v>2024</v>
      </c>
      <c r="P181" t="s">
        <v>58</v>
      </c>
      <c r="Q181">
        <v>728</v>
      </c>
      <c r="R181">
        <f t="shared" si="17"/>
        <v>39.758508619999994</v>
      </c>
      <c r="S181">
        <f t="shared" si="15"/>
        <v>8.3800000000000008</v>
      </c>
      <c r="T181">
        <f t="shared" si="16"/>
        <v>8380</v>
      </c>
      <c r="W181">
        <v>8.3800000000000008</v>
      </c>
      <c r="Z181">
        <v>66.022099999999995</v>
      </c>
    </row>
    <row r="182" spans="15:26">
      <c r="O182">
        <v>2024</v>
      </c>
      <c r="P182" t="s">
        <v>58</v>
      </c>
      <c r="Q182">
        <v>728</v>
      </c>
      <c r="R182">
        <f t="shared" si="17"/>
        <v>39.73261402</v>
      </c>
      <c r="S182">
        <f t="shared" si="15"/>
        <v>8.5</v>
      </c>
      <c r="T182">
        <f t="shared" si="16"/>
        <v>8500</v>
      </c>
      <c r="W182">
        <v>8.5</v>
      </c>
      <c r="Z182">
        <v>65.979100000000003</v>
      </c>
    </row>
    <row r="183" spans="15:26">
      <c r="O183">
        <v>2024</v>
      </c>
      <c r="P183" t="s">
        <v>58</v>
      </c>
      <c r="Q183">
        <v>728</v>
      </c>
      <c r="R183">
        <f t="shared" si="17"/>
        <v>39.501007899999998</v>
      </c>
      <c r="S183">
        <f t="shared" si="15"/>
        <v>9.6</v>
      </c>
      <c r="T183">
        <f t="shared" si="16"/>
        <v>9600</v>
      </c>
      <c r="W183">
        <v>9.6</v>
      </c>
      <c r="Z183">
        <v>65.594499999999996</v>
      </c>
    </row>
    <row r="184" spans="15:26">
      <c r="O184">
        <v>2024</v>
      </c>
      <c r="P184" t="s">
        <v>58</v>
      </c>
      <c r="Q184">
        <v>728</v>
      </c>
      <c r="R184">
        <f t="shared" si="17"/>
        <v>39.330886399999997</v>
      </c>
      <c r="S184">
        <f t="shared" si="15"/>
        <v>10.5</v>
      </c>
      <c r="T184">
        <f t="shared" si="16"/>
        <v>10500</v>
      </c>
      <c r="W184">
        <v>10.5</v>
      </c>
      <c r="Z184">
        <v>65.311999999999998</v>
      </c>
    </row>
    <row r="185" spans="15:26">
      <c r="O185">
        <v>2024</v>
      </c>
      <c r="P185" t="s">
        <v>58</v>
      </c>
      <c r="Q185">
        <v>728</v>
      </c>
      <c r="R185">
        <f t="shared" si="17"/>
        <v>38.942106079999995</v>
      </c>
      <c r="S185">
        <f t="shared" si="15"/>
        <v>12.5</v>
      </c>
      <c r="T185">
        <f t="shared" si="16"/>
        <v>12500</v>
      </c>
      <c r="W185">
        <v>12.5</v>
      </c>
      <c r="Z185">
        <v>64.666399999999996</v>
      </c>
    </row>
    <row r="186" spans="15:26">
      <c r="O186">
        <v>2024</v>
      </c>
      <c r="P186" t="s">
        <v>58</v>
      </c>
      <c r="Q186">
        <v>728</v>
      </c>
      <c r="R186">
        <f t="shared" si="17"/>
        <v>38.887787639999999</v>
      </c>
      <c r="S186">
        <f t="shared" si="15"/>
        <v>12.8</v>
      </c>
      <c r="T186">
        <f t="shared" si="16"/>
        <v>12800</v>
      </c>
      <c r="W186">
        <v>12.8</v>
      </c>
      <c r="Z186">
        <v>64.5762</v>
      </c>
    </row>
    <row r="187" spans="15:26">
      <c r="O187">
        <v>2024</v>
      </c>
      <c r="P187" t="s">
        <v>58</v>
      </c>
      <c r="Q187">
        <v>728</v>
      </c>
      <c r="R187">
        <f t="shared" si="17"/>
        <v>38.812331980000003</v>
      </c>
      <c r="S187">
        <f t="shared" si="15"/>
        <v>13.2</v>
      </c>
      <c r="T187">
        <f t="shared" si="16"/>
        <v>13200</v>
      </c>
      <c r="W187">
        <v>13.2</v>
      </c>
      <c r="Z187">
        <v>64.450900000000004</v>
      </c>
    </row>
    <row r="188" spans="15:26">
      <c r="O188">
        <v>2024</v>
      </c>
      <c r="P188" t="s">
        <v>58</v>
      </c>
      <c r="Q188">
        <v>728</v>
      </c>
      <c r="R188">
        <f t="shared" si="17"/>
        <v>38.677981160000002</v>
      </c>
      <c r="S188">
        <f t="shared" si="15"/>
        <v>14</v>
      </c>
      <c r="T188">
        <f t="shared" si="16"/>
        <v>14000</v>
      </c>
      <c r="W188">
        <v>14</v>
      </c>
      <c r="Z188">
        <v>64.227800000000002</v>
      </c>
    </row>
    <row r="189" spans="15:26">
      <c r="O189">
        <v>2024</v>
      </c>
      <c r="P189" t="s">
        <v>58</v>
      </c>
      <c r="Q189">
        <v>728</v>
      </c>
      <c r="R189">
        <f t="shared" si="17"/>
        <v>38.474618219999996</v>
      </c>
      <c r="S189">
        <f t="shared" ref="S189:S252" si="18">W189</f>
        <v>15.1</v>
      </c>
      <c r="T189">
        <f t="shared" ref="T189:T213" si="19">W189*1000</f>
        <v>15100</v>
      </c>
      <c r="W189">
        <v>15.1</v>
      </c>
      <c r="Z189">
        <v>63.890099999999997</v>
      </c>
    </row>
    <row r="190" spans="15:26">
      <c r="O190">
        <v>2024</v>
      </c>
      <c r="P190" t="s">
        <v>58</v>
      </c>
      <c r="Q190">
        <v>728</v>
      </c>
      <c r="R190">
        <f t="shared" si="17"/>
        <v>38.381337439999996</v>
      </c>
      <c r="S190">
        <f t="shared" si="18"/>
        <v>15.7</v>
      </c>
      <c r="T190">
        <f t="shared" si="19"/>
        <v>15700</v>
      </c>
      <c r="W190">
        <v>15.7</v>
      </c>
      <c r="Z190">
        <v>63.735199999999999</v>
      </c>
    </row>
    <row r="191" spans="15:26">
      <c r="O191">
        <v>2024</v>
      </c>
      <c r="P191" t="s">
        <v>58</v>
      </c>
      <c r="Q191">
        <v>728</v>
      </c>
      <c r="R191">
        <f t="shared" si="17"/>
        <v>38.066748159999996</v>
      </c>
      <c r="S191">
        <f t="shared" si="18"/>
        <v>17.600000000000001</v>
      </c>
      <c r="T191">
        <f t="shared" si="19"/>
        <v>17600</v>
      </c>
      <c r="W191">
        <v>17.600000000000001</v>
      </c>
      <c r="Z191">
        <v>63.212800000000001</v>
      </c>
    </row>
    <row r="192" spans="15:26">
      <c r="O192">
        <v>2024</v>
      </c>
      <c r="P192" t="s">
        <v>58</v>
      </c>
      <c r="Q192">
        <v>728</v>
      </c>
      <c r="R192">
        <f t="shared" si="17"/>
        <v>37.868865239999998</v>
      </c>
      <c r="S192">
        <f t="shared" si="18"/>
        <v>18.8</v>
      </c>
      <c r="T192">
        <f t="shared" si="19"/>
        <v>18800</v>
      </c>
      <c r="W192">
        <v>18.8</v>
      </c>
      <c r="Z192">
        <v>62.8842</v>
      </c>
    </row>
    <row r="193" spans="3:26">
      <c r="O193">
        <v>2024</v>
      </c>
      <c r="P193" t="s">
        <v>58</v>
      </c>
      <c r="Q193">
        <v>728</v>
      </c>
      <c r="R193">
        <f t="shared" si="17"/>
        <v>37.548374399999993</v>
      </c>
      <c r="S193">
        <f t="shared" si="18"/>
        <v>20.9</v>
      </c>
      <c r="T193">
        <f t="shared" si="19"/>
        <v>20900</v>
      </c>
      <c r="W193">
        <v>20.9</v>
      </c>
      <c r="Z193">
        <v>62.351999999999997</v>
      </c>
    </row>
    <row r="194" spans="3:26">
      <c r="O194">
        <v>2024</v>
      </c>
      <c r="P194" t="s">
        <v>58</v>
      </c>
      <c r="Q194">
        <v>728</v>
      </c>
      <c r="R194">
        <f t="shared" si="17"/>
        <v>37.389032280000002</v>
      </c>
      <c r="S194">
        <f t="shared" si="18"/>
        <v>22</v>
      </c>
      <c r="T194">
        <f t="shared" si="19"/>
        <v>22000</v>
      </c>
      <c r="W194">
        <v>22</v>
      </c>
      <c r="Z194">
        <v>62.087400000000002</v>
      </c>
    </row>
    <row r="195" spans="3:26">
      <c r="O195">
        <v>2024</v>
      </c>
      <c r="P195" t="s">
        <v>58</v>
      </c>
      <c r="Q195">
        <v>728</v>
      </c>
      <c r="R195">
        <f t="shared" si="17"/>
        <v>37.255885859999999</v>
      </c>
      <c r="S195">
        <f t="shared" si="18"/>
        <v>23</v>
      </c>
      <c r="T195">
        <f t="shared" si="19"/>
        <v>23000</v>
      </c>
      <c r="W195">
        <v>23</v>
      </c>
      <c r="Z195">
        <v>61.866300000000003</v>
      </c>
    </row>
    <row r="196" spans="3:26">
      <c r="O196">
        <v>2024</v>
      </c>
      <c r="P196" t="s">
        <v>58</v>
      </c>
      <c r="Q196">
        <v>728</v>
      </c>
      <c r="R196">
        <f t="shared" si="17"/>
        <v>37.071432000000001</v>
      </c>
      <c r="S196">
        <f t="shared" si="18"/>
        <v>24.3</v>
      </c>
      <c r="T196">
        <f t="shared" si="19"/>
        <v>24300</v>
      </c>
      <c r="W196">
        <v>24.3</v>
      </c>
      <c r="Z196">
        <v>61.56</v>
      </c>
    </row>
    <row r="197" spans="3:26">
      <c r="C197" s="35"/>
      <c r="O197">
        <v>2024</v>
      </c>
      <c r="P197" t="s">
        <v>58</v>
      </c>
      <c r="Q197">
        <v>728</v>
      </c>
      <c r="R197">
        <f t="shared" si="17"/>
        <v>36.723541059999995</v>
      </c>
      <c r="S197">
        <f t="shared" si="18"/>
        <v>26.9</v>
      </c>
      <c r="T197">
        <f t="shared" si="19"/>
        <v>26900</v>
      </c>
      <c r="W197">
        <v>26.9</v>
      </c>
      <c r="Z197">
        <v>60.982300000000002</v>
      </c>
    </row>
    <row r="198" spans="3:26">
      <c r="O198">
        <v>2024</v>
      </c>
      <c r="P198" t="s">
        <v>58</v>
      </c>
      <c r="Q198">
        <v>728</v>
      </c>
      <c r="R198">
        <f t="shared" si="17"/>
        <v>36.558417819999995</v>
      </c>
      <c r="S198">
        <f t="shared" si="18"/>
        <v>28.2</v>
      </c>
      <c r="T198">
        <f t="shared" si="19"/>
        <v>28200</v>
      </c>
      <c r="W198">
        <v>28.2</v>
      </c>
      <c r="Z198">
        <v>60.708100000000002</v>
      </c>
    </row>
    <row r="199" spans="3:26">
      <c r="O199">
        <v>2024</v>
      </c>
      <c r="P199" t="s">
        <v>58</v>
      </c>
      <c r="Q199">
        <v>728</v>
      </c>
      <c r="R199">
        <f t="shared" si="17"/>
        <v>36.415274879999998</v>
      </c>
      <c r="S199">
        <f t="shared" si="18"/>
        <v>29.3</v>
      </c>
      <c r="T199">
        <f t="shared" si="19"/>
        <v>29300</v>
      </c>
      <c r="W199">
        <v>29.3</v>
      </c>
      <c r="Z199">
        <v>60.470399999999998</v>
      </c>
    </row>
    <row r="200" spans="3:26">
      <c r="O200">
        <v>2024</v>
      </c>
      <c r="P200" t="s">
        <v>58</v>
      </c>
      <c r="Q200">
        <v>728</v>
      </c>
      <c r="R200">
        <f t="shared" ref="R200:R213" si="20">Z200*0.6022</f>
        <v>36.1837892</v>
      </c>
      <c r="S200">
        <f t="shared" si="18"/>
        <v>31.2</v>
      </c>
      <c r="T200">
        <f t="shared" si="19"/>
        <v>31200</v>
      </c>
      <c r="W200">
        <v>31.2</v>
      </c>
      <c r="Z200">
        <v>60.085999999999999</v>
      </c>
    </row>
    <row r="201" spans="3:26">
      <c r="O201">
        <v>2024</v>
      </c>
      <c r="P201" t="s">
        <v>58</v>
      </c>
      <c r="Q201">
        <v>728</v>
      </c>
      <c r="R201">
        <f t="shared" si="20"/>
        <v>35.9266498</v>
      </c>
      <c r="S201">
        <f t="shared" si="18"/>
        <v>33.5</v>
      </c>
      <c r="T201">
        <f t="shared" si="19"/>
        <v>33500</v>
      </c>
      <c r="W201">
        <v>33.5</v>
      </c>
      <c r="Z201">
        <v>59.658999999999999</v>
      </c>
    </row>
    <row r="202" spans="3:26">
      <c r="O202">
        <v>2024</v>
      </c>
      <c r="P202" t="s">
        <v>58</v>
      </c>
      <c r="Q202">
        <v>728</v>
      </c>
      <c r="R202">
        <f t="shared" si="20"/>
        <v>35.8652254</v>
      </c>
      <c r="S202">
        <f t="shared" si="18"/>
        <v>34</v>
      </c>
      <c r="T202">
        <f t="shared" si="19"/>
        <v>34000</v>
      </c>
      <c r="W202">
        <v>34</v>
      </c>
      <c r="Z202">
        <v>59.557000000000002</v>
      </c>
    </row>
    <row r="203" spans="3:26">
      <c r="O203">
        <v>2024</v>
      </c>
      <c r="P203" t="s">
        <v>58</v>
      </c>
      <c r="Q203">
        <v>728</v>
      </c>
      <c r="R203">
        <f t="shared" si="20"/>
        <v>35.70606394</v>
      </c>
      <c r="S203">
        <f t="shared" si="18"/>
        <v>35.4</v>
      </c>
      <c r="T203">
        <f t="shared" si="19"/>
        <v>35400</v>
      </c>
      <c r="W203">
        <v>35.4</v>
      </c>
      <c r="Z203">
        <v>59.292700000000004</v>
      </c>
    </row>
    <row r="204" spans="3:26">
      <c r="O204">
        <v>2024</v>
      </c>
      <c r="P204" t="s">
        <v>58</v>
      </c>
      <c r="Q204">
        <v>728</v>
      </c>
      <c r="R204">
        <f t="shared" si="20"/>
        <v>35.465364600000001</v>
      </c>
      <c r="S204">
        <f t="shared" si="18"/>
        <v>37.700000000000003</v>
      </c>
      <c r="T204">
        <f t="shared" si="19"/>
        <v>37700</v>
      </c>
      <c r="W204">
        <v>37.700000000000003</v>
      </c>
      <c r="Z204">
        <v>58.893000000000001</v>
      </c>
    </row>
    <row r="205" spans="3:26">
      <c r="O205">
        <v>2024</v>
      </c>
      <c r="P205" t="s">
        <v>58</v>
      </c>
      <c r="Q205">
        <v>728</v>
      </c>
      <c r="R205">
        <f t="shared" si="20"/>
        <v>35.240322460000002</v>
      </c>
      <c r="S205">
        <f t="shared" si="18"/>
        <v>39.799999999999997</v>
      </c>
      <c r="T205">
        <f t="shared" si="19"/>
        <v>39800</v>
      </c>
      <c r="W205">
        <v>39.799999999999997</v>
      </c>
      <c r="Z205">
        <v>58.519300000000001</v>
      </c>
    </row>
    <row r="206" spans="3:26">
      <c r="O206">
        <v>2024</v>
      </c>
      <c r="P206" t="s">
        <v>58</v>
      </c>
      <c r="Q206">
        <v>728</v>
      </c>
      <c r="R206">
        <f t="shared" si="20"/>
        <v>34.909172679999998</v>
      </c>
      <c r="S206">
        <f t="shared" si="18"/>
        <v>43.2</v>
      </c>
      <c r="T206">
        <f t="shared" si="19"/>
        <v>43200</v>
      </c>
      <c r="W206">
        <v>43.2</v>
      </c>
      <c r="Z206">
        <v>57.9694</v>
      </c>
    </row>
    <row r="207" spans="3:26">
      <c r="O207">
        <v>2024</v>
      </c>
      <c r="P207" t="s">
        <v>58</v>
      </c>
      <c r="Q207">
        <v>728</v>
      </c>
      <c r="R207">
        <f t="shared" si="20"/>
        <v>34.792948080000002</v>
      </c>
      <c r="S207">
        <f t="shared" si="18"/>
        <v>44.4</v>
      </c>
      <c r="T207">
        <f t="shared" si="19"/>
        <v>44400</v>
      </c>
      <c r="W207">
        <v>44.4</v>
      </c>
      <c r="Z207">
        <v>57.776400000000002</v>
      </c>
    </row>
    <row r="208" spans="3:26">
      <c r="O208">
        <v>2024</v>
      </c>
      <c r="P208" t="s">
        <v>58</v>
      </c>
      <c r="Q208">
        <v>728</v>
      </c>
      <c r="R208">
        <f t="shared" si="20"/>
        <v>34.55562106</v>
      </c>
      <c r="S208">
        <f t="shared" si="18"/>
        <v>47</v>
      </c>
      <c r="T208">
        <f t="shared" si="19"/>
        <v>47000</v>
      </c>
      <c r="W208">
        <v>47</v>
      </c>
      <c r="Z208">
        <v>57.382300000000001</v>
      </c>
    </row>
    <row r="209" spans="13:26">
      <c r="O209">
        <v>2024</v>
      </c>
      <c r="P209" t="s">
        <v>58</v>
      </c>
      <c r="Q209">
        <v>728</v>
      </c>
      <c r="R209">
        <f t="shared" si="20"/>
        <v>34.474444499999997</v>
      </c>
      <c r="S209">
        <f t="shared" si="18"/>
        <v>47.9</v>
      </c>
      <c r="T209">
        <f t="shared" si="19"/>
        <v>47900</v>
      </c>
      <c r="W209">
        <v>47.9</v>
      </c>
      <c r="Z209">
        <v>57.247500000000002</v>
      </c>
    </row>
    <row r="210" spans="13:26">
      <c r="O210">
        <v>2024</v>
      </c>
      <c r="P210" t="s">
        <v>58</v>
      </c>
      <c r="Q210">
        <v>728</v>
      </c>
      <c r="R210">
        <f t="shared" si="20"/>
        <v>34.348283599999995</v>
      </c>
      <c r="S210">
        <f t="shared" si="18"/>
        <v>49.3</v>
      </c>
      <c r="T210">
        <f t="shared" si="19"/>
        <v>49300</v>
      </c>
      <c r="W210">
        <v>49.3</v>
      </c>
      <c r="Z210">
        <v>57.037999999999997</v>
      </c>
    </row>
    <row r="211" spans="13:26">
      <c r="O211">
        <v>2024</v>
      </c>
      <c r="P211" t="s">
        <v>58</v>
      </c>
      <c r="Q211">
        <v>728</v>
      </c>
      <c r="R211">
        <f t="shared" si="20"/>
        <v>34.150220019999999</v>
      </c>
      <c r="S211">
        <f t="shared" si="18"/>
        <v>51.6</v>
      </c>
      <c r="T211">
        <f t="shared" si="19"/>
        <v>51600</v>
      </c>
      <c r="W211">
        <v>51.6</v>
      </c>
      <c r="Z211">
        <v>56.709099999999999</v>
      </c>
    </row>
    <row r="212" spans="13:26">
      <c r="O212">
        <v>2024</v>
      </c>
      <c r="P212" t="s">
        <v>58</v>
      </c>
      <c r="Q212">
        <v>728</v>
      </c>
      <c r="R212">
        <f t="shared" si="20"/>
        <v>34.030502659999996</v>
      </c>
      <c r="S212">
        <f t="shared" si="18"/>
        <v>53</v>
      </c>
      <c r="T212">
        <f t="shared" si="19"/>
        <v>53000</v>
      </c>
      <c r="W212">
        <v>53</v>
      </c>
      <c r="Z212">
        <v>56.510300000000001</v>
      </c>
    </row>
    <row r="213" spans="13:26">
      <c r="O213">
        <v>2024</v>
      </c>
      <c r="P213" t="s">
        <v>58</v>
      </c>
      <c r="Q213">
        <v>728</v>
      </c>
      <c r="R213">
        <f t="shared" si="20"/>
        <v>33.975280919999996</v>
      </c>
      <c r="S213">
        <f t="shared" si="18"/>
        <v>53.6</v>
      </c>
      <c r="T213">
        <f t="shared" si="19"/>
        <v>53600</v>
      </c>
      <c r="W213">
        <v>53.6</v>
      </c>
      <c r="Z213">
        <v>56.418599999999998</v>
      </c>
    </row>
    <row r="214" spans="13:26">
      <c r="M214" t="s">
        <v>73</v>
      </c>
      <c r="N214" s="25" t="s">
        <v>74</v>
      </c>
      <c r="O214" s="35">
        <v>1980</v>
      </c>
      <c r="P214" t="s">
        <v>75</v>
      </c>
      <c r="Q214">
        <v>0</v>
      </c>
      <c r="R214">
        <v>36.380000000000003</v>
      </c>
      <c r="S214">
        <f t="shared" si="18"/>
        <v>-0.35000000000000003</v>
      </c>
      <c r="U214">
        <v>-3.5</v>
      </c>
      <c r="W214">
        <f t="shared" ref="W214:W228" si="21">0.1*U214</f>
        <v>-0.35000000000000003</v>
      </c>
    </row>
    <row r="215" spans="13:26">
      <c r="O215" s="35">
        <v>1980</v>
      </c>
      <c r="P215" t="s">
        <v>75</v>
      </c>
      <c r="Q215">
        <v>0</v>
      </c>
      <c r="R215">
        <v>31.84</v>
      </c>
      <c r="S215">
        <f t="shared" si="18"/>
        <v>0.13999999999999999</v>
      </c>
      <c r="U215">
        <v>1.4</v>
      </c>
      <c r="W215">
        <f t="shared" si="21"/>
        <v>0.13999999999999999</v>
      </c>
    </row>
    <row r="216" spans="13:26">
      <c r="O216" s="35">
        <v>1980</v>
      </c>
      <c r="P216" t="s">
        <v>75</v>
      </c>
      <c r="Q216">
        <v>0</v>
      </c>
      <c r="R216">
        <v>27.69</v>
      </c>
      <c r="S216">
        <f t="shared" si="18"/>
        <v>1.42</v>
      </c>
      <c r="U216">
        <v>14.2</v>
      </c>
      <c r="W216">
        <f t="shared" si="21"/>
        <v>1.42</v>
      </c>
    </row>
    <row r="217" spans="13:26">
      <c r="O217" s="35">
        <v>1980</v>
      </c>
      <c r="P217" t="s">
        <v>75</v>
      </c>
      <c r="Q217">
        <v>0</v>
      </c>
      <c r="R217">
        <v>23.92</v>
      </c>
      <c r="S217">
        <f t="shared" si="18"/>
        <v>4.3100000000000005</v>
      </c>
      <c r="U217">
        <v>43.1</v>
      </c>
      <c r="W217">
        <f t="shared" si="21"/>
        <v>4.3100000000000005</v>
      </c>
    </row>
    <row r="218" spans="13:26">
      <c r="O218" s="35">
        <v>1980</v>
      </c>
      <c r="P218" t="s">
        <v>75</v>
      </c>
      <c r="Q218">
        <v>0</v>
      </c>
      <c r="R218">
        <v>20.51</v>
      </c>
      <c r="S218">
        <f t="shared" si="18"/>
        <v>10.26</v>
      </c>
      <c r="U218">
        <v>102.6</v>
      </c>
      <c r="W218">
        <f t="shared" si="21"/>
        <v>10.26</v>
      </c>
    </row>
    <row r="219" spans="13:26">
      <c r="O219" s="35">
        <v>1980</v>
      </c>
      <c r="P219" t="s">
        <v>75</v>
      </c>
      <c r="Q219">
        <v>0</v>
      </c>
      <c r="R219">
        <v>17.440000000000001</v>
      </c>
      <c r="S219">
        <f t="shared" si="18"/>
        <v>22</v>
      </c>
      <c r="U219">
        <v>220</v>
      </c>
      <c r="W219">
        <f t="shared" si="21"/>
        <v>22</v>
      </c>
    </row>
    <row r="220" spans="13:26">
      <c r="O220" s="35">
        <v>1980</v>
      </c>
      <c r="P220" t="s">
        <v>75</v>
      </c>
      <c r="Q220">
        <v>0</v>
      </c>
      <c r="R220">
        <v>16.03</v>
      </c>
      <c r="S220">
        <f t="shared" si="18"/>
        <v>31.47</v>
      </c>
      <c r="U220">
        <v>314.7</v>
      </c>
      <c r="W220">
        <f t="shared" si="21"/>
        <v>31.47</v>
      </c>
    </row>
    <row r="221" spans="13:26">
      <c r="O221" s="35">
        <v>1980</v>
      </c>
      <c r="P221" t="s">
        <v>75</v>
      </c>
      <c r="Q221">
        <v>0</v>
      </c>
      <c r="R221">
        <v>14.69</v>
      </c>
      <c r="S221">
        <f t="shared" si="18"/>
        <v>44.800000000000004</v>
      </c>
      <c r="U221">
        <v>448</v>
      </c>
      <c r="W221">
        <f t="shared" si="21"/>
        <v>44.800000000000004</v>
      </c>
    </row>
    <row r="222" spans="13:26">
      <c r="O222" s="35">
        <v>1980</v>
      </c>
      <c r="P222" t="s">
        <v>75</v>
      </c>
      <c r="Q222">
        <v>0</v>
      </c>
      <c r="R222">
        <v>13.43</v>
      </c>
      <c r="S222">
        <f t="shared" si="18"/>
        <v>63.2</v>
      </c>
      <c r="U222">
        <v>632</v>
      </c>
      <c r="W222">
        <f t="shared" si="21"/>
        <v>63.2</v>
      </c>
    </row>
    <row r="223" spans="13:26">
      <c r="O223" s="35">
        <v>1980</v>
      </c>
      <c r="P223" t="s">
        <v>75</v>
      </c>
      <c r="Q223">
        <v>0</v>
      </c>
      <c r="R223">
        <v>12.25</v>
      </c>
      <c r="S223">
        <f t="shared" si="18"/>
        <v>88.2</v>
      </c>
      <c r="U223">
        <v>882</v>
      </c>
      <c r="W223">
        <f t="shared" si="21"/>
        <v>88.2</v>
      </c>
    </row>
    <row r="224" spans="13:26">
      <c r="O224" s="35">
        <v>1980</v>
      </c>
      <c r="P224" t="s">
        <v>75</v>
      </c>
      <c r="Q224">
        <v>0</v>
      </c>
      <c r="R224">
        <v>11.14</v>
      </c>
      <c r="S224">
        <f t="shared" si="18"/>
        <v>122.4</v>
      </c>
      <c r="U224">
        <v>1224</v>
      </c>
      <c r="W224">
        <f t="shared" si="21"/>
        <v>122.4</v>
      </c>
    </row>
    <row r="225" spans="14:30">
      <c r="O225" s="35">
        <v>1980</v>
      </c>
      <c r="P225" t="s">
        <v>75</v>
      </c>
      <c r="Q225">
        <v>0</v>
      </c>
      <c r="R225">
        <v>10.09</v>
      </c>
      <c r="S225">
        <f t="shared" si="18"/>
        <v>164.60000000000002</v>
      </c>
      <c r="U225">
        <v>1646</v>
      </c>
      <c r="W225">
        <f t="shared" si="21"/>
        <v>164.60000000000002</v>
      </c>
    </row>
    <row r="226" spans="14:30">
      <c r="N226" s="32" t="s">
        <v>53</v>
      </c>
      <c r="O226" s="35">
        <v>1980</v>
      </c>
      <c r="P226" t="s">
        <v>76</v>
      </c>
      <c r="Q226">
        <v>0</v>
      </c>
      <c r="R226">
        <v>34.9983</v>
      </c>
      <c r="S226">
        <f t="shared" si="18"/>
        <v>3.1900000000000005E-2</v>
      </c>
      <c r="U226">
        <v>0.31900000000000001</v>
      </c>
      <c r="W226">
        <f t="shared" si="21"/>
        <v>3.1900000000000005E-2</v>
      </c>
    </row>
    <row r="227" spans="14:30">
      <c r="O227" s="35">
        <v>1980</v>
      </c>
      <c r="P227" t="s">
        <v>76</v>
      </c>
      <c r="Q227">
        <v>0</v>
      </c>
      <c r="R227">
        <v>15.994300000000001</v>
      </c>
      <c r="S227">
        <f t="shared" si="18"/>
        <v>33.19</v>
      </c>
      <c r="U227">
        <v>331.9</v>
      </c>
      <c r="W227">
        <f t="shared" si="21"/>
        <v>33.19</v>
      </c>
    </row>
    <row r="228" spans="14:30">
      <c r="O228" s="35">
        <v>1980</v>
      </c>
      <c r="P228" t="s">
        <v>76</v>
      </c>
      <c r="Q228">
        <v>0</v>
      </c>
      <c r="R228">
        <v>11</v>
      </c>
      <c r="S228">
        <f t="shared" si="18"/>
        <v>127.58</v>
      </c>
      <c r="U228">
        <v>1275.8</v>
      </c>
      <c r="W228">
        <f t="shared" si="21"/>
        <v>127.58</v>
      </c>
      <c r="Y228" s="30" t="s">
        <v>77</v>
      </c>
      <c r="Z228" s="30" t="s">
        <v>78</v>
      </c>
    </row>
    <row r="229" spans="14:30">
      <c r="O229" s="35">
        <v>2022</v>
      </c>
      <c r="P229" t="s">
        <v>58</v>
      </c>
      <c r="Q229">
        <v>293</v>
      </c>
      <c r="R229">
        <f>Z229*0.6022</f>
        <v>32.155947467328716</v>
      </c>
      <c r="S229">
        <f t="shared" si="18"/>
        <v>1.04</v>
      </c>
      <c r="W229">
        <v>1.04</v>
      </c>
      <c r="Y229">
        <v>5.9775999999999998</v>
      </c>
      <c r="Z229">
        <f>(Y229^3)/4</f>
        <v>53.397455110144001</v>
      </c>
    </row>
    <row r="230" spans="14:30">
      <c r="O230" s="35">
        <v>2022</v>
      </c>
      <c r="P230" t="s">
        <v>58</v>
      </c>
      <c r="Q230">
        <v>293</v>
      </c>
      <c r="R230">
        <f t="shared" ref="R230:R244" si="22">Z230*0.6022</f>
        <v>31.015811451611341</v>
      </c>
      <c r="S230">
        <f t="shared" si="18"/>
        <v>1.29</v>
      </c>
      <c r="W230">
        <v>1.29</v>
      </c>
      <c r="Y230">
        <v>5.9061000000000003</v>
      </c>
      <c r="Z230">
        <f t="shared" ref="Z230:Z319" si="23">(Y230^3)/4</f>
        <v>51.504170460995255</v>
      </c>
    </row>
    <row r="231" spans="14:30">
      <c r="O231" s="35">
        <v>2022</v>
      </c>
      <c r="P231" t="s">
        <v>58</v>
      </c>
      <c r="Q231">
        <v>293</v>
      </c>
      <c r="R231">
        <f t="shared" si="22"/>
        <v>28.785540301494549</v>
      </c>
      <c r="S231">
        <f t="shared" si="18"/>
        <v>2.0299999999999998</v>
      </c>
      <c r="W231">
        <v>2.0299999999999998</v>
      </c>
      <c r="Y231">
        <v>5.7610000000000001</v>
      </c>
      <c r="Z231">
        <f t="shared" si="23"/>
        <v>47.800631520250001</v>
      </c>
    </row>
    <row r="232" spans="14:30">
      <c r="O232" s="35">
        <v>2022</v>
      </c>
      <c r="P232" t="s">
        <v>58</v>
      </c>
      <c r="Q232">
        <v>293</v>
      </c>
      <c r="R232">
        <f t="shared" si="22"/>
        <v>27.156401580249099</v>
      </c>
      <c r="S232">
        <f t="shared" si="18"/>
        <v>2.81</v>
      </c>
      <c r="W232">
        <v>2.81</v>
      </c>
      <c r="Y232">
        <v>5.6501999999999999</v>
      </c>
      <c r="Z232">
        <f t="shared" si="23"/>
        <v>45.095319794501997</v>
      </c>
    </row>
    <row r="233" spans="14:30">
      <c r="O233" s="35">
        <v>2022</v>
      </c>
      <c r="P233" t="s">
        <v>58</v>
      </c>
      <c r="Q233">
        <v>293</v>
      </c>
      <c r="R233">
        <f t="shared" si="22"/>
        <v>27.055594847234666</v>
      </c>
      <c r="S233">
        <f t="shared" si="18"/>
        <v>2.91</v>
      </c>
      <c r="W233">
        <v>2.91</v>
      </c>
      <c r="Y233">
        <v>5.6432000000000002</v>
      </c>
      <c r="Z233">
        <f t="shared" si="23"/>
        <v>44.927922363392007</v>
      </c>
      <c r="AA233" s="30" t="s">
        <v>79</v>
      </c>
      <c r="AB233" s="30" t="s">
        <v>80</v>
      </c>
      <c r="AC233" s="30" t="s">
        <v>81</v>
      </c>
      <c r="AD233" s="30" t="s">
        <v>82</v>
      </c>
    </row>
    <row r="234" spans="14:30">
      <c r="O234" s="35">
        <v>2022</v>
      </c>
      <c r="P234" t="s">
        <v>58</v>
      </c>
      <c r="Q234">
        <v>293</v>
      </c>
      <c r="R234">
        <f t="shared" si="22"/>
        <v>26.457405941946359</v>
      </c>
      <c r="S234">
        <f t="shared" si="18"/>
        <v>3.3</v>
      </c>
      <c r="W234">
        <v>3.3</v>
      </c>
      <c r="Y234">
        <v>5.6013000000000002</v>
      </c>
      <c r="Z234">
        <f t="shared" si="23"/>
        <v>43.934583098549254</v>
      </c>
    </row>
    <row r="235" spans="14:30">
      <c r="O235" s="35">
        <v>2022</v>
      </c>
      <c r="P235" t="s">
        <v>58</v>
      </c>
      <c r="Q235">
        <v>293</v>
      </c>
      <c r="R235">
        <f t="shared" si="22"/>
        <v>25.719024583307917</v>
      </c>
      <c r="S235">
        <f t="shared" si="18"/>
        <v>3.85</v>
      </c>
      <c r="W235">
        <v>3.85</v>
      </c>
      <c r="Y235">
        <v>5.5487000000000002</v>
      </c>
      <c r="Z235">
        <f t="shared" si="23"/>
        <v>42.708443346575756</v>
      </c>
    </row>
    <row r="236" spans="14:30">
      <c r="O236" s="35">
        <v>2022</v>
      </c>
      <c r="P236" t="s">
        <v>58</v>
      </c>
      <c r="Q236">
        <v>293</v>
      </c>
      <c r="R236">
        <f t="shared" si="22"/>
        <v>25.695392589727646</v>
      </c>
      <c r="S236">
        <f t="shared" si="18"/>
        <v>3.98</v>
      </c>
      <c r="W236">
        <v>3.98</v>
      </c>
      <c r="Y236">
        <v>5.5469999999999997</v>
      </c>
      <c r="Z236">
        <f t="shared" si="23"/>
        <v>42.669200580749994</v>
      </c>
    </row>
    <row r="237" spans="14:30">
      <c r="O237" s="35">
        <v>2022</v>
      </c>
      <c r="P237" t="s">
        <v>58</v>
      </c>
      <c r="Q237">
        <v>293</v>
      </c>
      <c r="R237">
        <f t="shared" si="22"/>
        <v>25.535909184706377</v>
      </c>
      <c r="S237">
        <f t="shared" si="18"/>
        <v>4.04</v>
      </c>
      <c r="W237">
        <v>4.04</v>
      </c>
      <c r="Y237">
        <v>5.5354999999999999</v>
      </c>
      <c r="Z237">
        <f t="shared" si="23"/>
        <v>42.404365965968744</v>
      </c>
    </row>
    <row r="238" spans="14:30">
      <c r="O238" s="35">
        <v>2022</v>
      </c>
      <c r="P238" t="s">
        <v>58</v>
      </c>
      <c r="Q238">
        <v>293</v>
      </c>
      <c r="R238">
        <f t="shared" si="22"/>
        <v>24.950878289587244</v>
      </c>
      <c r="S238">
        <f t="shared" si="18"/>
        <v>4.55</v>
      </c>
      <c r="W238">
        <v>4.55</v>
      </c>
      <c r="Y238">
        <v>5.4928999999999997</v>
      </c>
      <c r="Z238">
        <f t="shared" si="23"/>
        <v>41.432876601772243</v>
      </c>
    </row>
    <row r="239" spans="14:30">
      <c r="O239" s="35">
        <v>2022</v>
      </c>
      <c r="P239" t="s">
        <v>58</v>
      </c>
      <c r="Q239">
        <v>293</v>
      </c>
      <c r="R239">
        <f t="shared" si="22"/>
        <v>24.888245827653911</v>
      </c>
      <c r="S239">
        <f t="shared" si="18"/>
        <v>4.6399999999999997</v>
      </c>
      <c r="W239">
        <v>4.6399999999999997</v>
      </c>
      <c r="Y239">
        <v>5.4882999999999997</v>
      </c>
      <c r="Z239">
        <f t="shared" si="23"/>
        <v>41.328870520846749</v>
      </c>
    </row>
    <row r="240" spans="14:30">
      <c r="O240" s="35">
        <v>2022</v>
      </c>
      <c r="P240" t="s">
        <v>58</v>
      </c>
      <c r="Q240">
        <v>293</v>
      </c>
      <c r="R240">
        <f t="shared" si="22"/>
        <v>24.856968940590797</v>
      </c>
      <c r="S240">
        <f t="shared" si="18"/>
        <v>4.6500000000000004</v>
      </c>
      <c r="W240">
        <v>4.6500000000000004</v>
      </c>
      <c r="Y240">
        <v>5.4859999999999998</v>
      </c>
      <c r="Z240">
        <f t="shared" si="23"/>
        <v>41.276932813999998</v>
      </c>
    </row>
    <row r="241" spans="15:30">
      <c r="O241" s="35">
        <v>2022</v>
      </c>
      <c r="P241" t="s">
        <v>58</v>
      </c>
      <c r="Q241">
        <v>293</v>
      </c>
      <c r="R241">
        <f t="shared" si="22"/>
        <v>24.69556349294821</v>
      </c>
      <c r="S241">
        <f t="shared" si="18"/>
        <v>4.8600000000000003</v>
      </c>
      <c r="W241">
        <v>4.8600000000000003</v>
      </c>
      <c r="Y241">
        <v>5.4741</v>
      </c>
      <c r="Z241">
        <f t="shared" si="23"/>
        <v>41.008906497755248</v>
      </c>
    </row>
    <row r="242" spans="15:30">
      <c r="O242" s="35">
        <v>2022</v>
      </c>
      <c r="P242" t="s">
        <v>58</v>
      </c>
      <c r="Q242">
        <v>293</v>
      </c>
      <c r="R242">
        <f t="shared" si="22"/>
        <v>24.661743841987928</v>
      </c>
      <c r="S242">
        <f t="shared" si="18"/>
        <v>4.8600000000000003</v>
      </c>
      <c r="W242">
        <v>4.8600000000000003</v>
      </c>
      <c r="Y242">
        <v>5.4715999999999996</v>
      </c>
      <c r="Z242">
        <f t="shared" si="23"/>
        <v>40.952746333423995</v>
      </c>
    </row>
    <row r="243" spans="15:30">
      <c r="O243" s="35">
        <v>2022</v>
      </c>
      <c r="P243" t="s">
        <v>58</v>
      </c>
      <c r="Q243">
        <v>293</v>
      </c>
      <c r="R243">
        <f t="shared" si="22"/>
        <v>24.645521382737709</v>
      </c>
      <c r="S243">
        <f t="shared" si="18"/>
        <v>4.8600000000000003</v>
      </c>
      <c r="W243">
        <v>4.8600000000000003</v>
      </c>
      <c r="Y243">
        <v>5.4703999999999997</v>
      </c>
      <c r="Z243">
        <f t="shared" si="23"/>
        <v>40.925807676415992</v>
      </c>
    </row>
    <row r="244" spans="15:30">
      <c r="O244" s="35">
        <v>2022</v>
      </c>
      <c r="P244" t="s">
        <v>58</v>
      </c>
      <c r="Q244">
        <v>293</v>
      </c>
      <c r="R244">
        <f t="shared" si="22"/>
        <v>24.602296274707044</v>
      </c>
      <c r="S244">
        <f t="shared" si="18"/>
        <v>4.8600000000000003</v>
      </c>
      <c r="W244">
        <v>4.8600000000000003</v>
      </c>
      <c r="Y244">
        <v>5.4672000000000001</v>
      </c>
      <c r="Z244">
        <f t="shared" si="23"/>
        <v>40.854029018112001</v>
      </c>
    </row>
    <row r="245" spans="15:30">
      <c r="O245" s="35">
        <v>2022</v>
      </c>
      <c r="P245" t="s">
        <v>58</v>
      </c>
      <c r="Q245">
        <v>293</v>
      </c>
      <c r="R245">
        <f t="shared" ref="R245:R308" si="24">(((Z245)*(1-AC250))+(AD250)*AC250)*0.6022</f>
        <v>24.620712333495032</v>
      </c>
      <c r="S245">
        <f t="shared" si="18"/>
        <v>4.96</v>
      </c>
      <c r="W245">
        <v>4.96</v>
      </c>
      <c r="Y245">
        <v>5.4678000000000004</v>
      </c>
      <c r="Z245">
        <f t="shared" si="23"/>
        <v>40.867481118438015</v>
      </c>
    </row>
    <row r="246" spans="15:30">
      <c r="O246" s="35">
        <v>2022</v>
      </c>
      <c r="P246" t="s">
        <v>58</v>
      </c>
      <c r="Q246">
        <v>293</v>
      </c>
      <c r="R246">
        <f t="shared" si="24"/>
        <v>24.275821152532068</v>
      </c>
      <c r="S246">
        <f t="shared" si="18"/>
        <v>5.34</v>
      </c>
      <c r="W246">
        <v>5.34</v>
      </c>
      <c r="Y246">
        <v>5.4416000000000002</v>
      </c>
      <c r="Z246">
        <f t="shared" si="23"/>
        <v>40.282818765824004</v>
      </c>
    </row>
    <row r="247" spans="15:30">
      <c r="O247" s="35">
        <v>2022</v>
      </c>
      <c r="P247" t="s">
        <v>58</v>
      </c>
      <c r="Q247">
        <v>293</v>
      </c>
      <c r="R247">
        <f t="shared" si="24"/>
        <v>23.714999043900995</v>
      </c>
      <c r="S247">
        <f t="shared" si="18"/>
        <v>5.98</v>
      </c>
      <c r="W247">
        <v>5.98</v>
      </c>
      <c r="Y247">
        <v>5.4005000000000001</v>
      </c>
      <c r="Z247">
        <f t="shared" si="23"/>
        <v>39.376936012531253</v>
      </c>
    </row>
    <row r="248" spans="15:30">
      <c r="O248" s="35">
        <v>2022</v>
      </c>
      <c r="P248" t="s">
        <v>58</v>
      </c>
      <c r="Q248">
        <v>293</v>
      </c>
      <c r="R248">
        <f t="shared" si="24"/>
        <v>23.706882831191123</v>
      </c>
      <c r="S248">
        <f t="shared" si="18"/>
        <v>6.04</v>
      </c>
      <c r="W248">
        <v>6.04</v>
      </c>
      <c r="Y248">
        <v>5.4</v>
      </c>
      <c r="Z248">
        <f t="shared" si="23"/>
        <v>39.366000000000007</v>
      </c>
    </row>
    <row r="249" spans="15:30">
      <c r="O249" s="35">
        <v>2022</v>
      </c>
      <c r="P249" t="s">
        <v>58</v>
      </c>
      <c r="Q249">
        <v>293</v>
      </c>
      <c r="R249">
        <f t="shared" si="24"/>
        <v>23.347586922589549</v>
      </c>
      <c r="S249">
        <f t="shared" si="18"/>
        <v>6.53</v>
      </c>
      <c r="W249">
        <v>6.53</v>
      </c>
      <c r="Y249">
        <v>5.3726000000000003</v>
      </c>
      <c r="Z249">
        <f t="shared" si="23"/>
        <v>38.769797435294009</v>
      </c>
    </row>
    <row r="250" spans="15:30">
      <c r="O250" s="35">
        <v>2022</v>
      </c>
      <c r="P250" t="s">
        <v>58</v>
      </c>
      <c r="Q250">
        <v>293</v>
      </c>
      <c r="R250">
        <f t="shared" si="24"/>
        <v>22.987239184791743</v>
      </c>
      <c r="S250">
        <f t="shared" si="18"/>
        <v>7.07</v>
      </c>
      <c r="W250">
        <v>7.07</v>
      </c>
      <c r="Y250">
        <v>5.3445999999999998</v>
      </c>
      <c r="Z250">
        <f t="shared" si="23"/>
        <v>38.166789590133995</v>
      </c>
      <c r="AA250">
        <v>3.8671000000000002</v>
      </c>
      <c r="AB250">
        <v>6.3189000000000002</v>
      </c>
      <c r="AC250">
        <v>0.34</v>
      </c>
      <c r="AD250">
        <f>((SQRT(3)/4)*(AA250^2)*(AB250))</f>
        <v>40.917861117127444</v>
      </c>
    </row>
    <row r="251" spans="15:30">
      <c r="O251" s="35">
        <v>2022</v>
      </c>
      <c r="P251" t="s">
        <v>58</v>
      </c>
      <c r="Q251">
        <v>293</v>
      </c>
      <c r="R251">
        <f t="shared" si="24"/>
        <v>22.65517590023677</v>
      </c>
      <c r="S251">
        <f t="shared" si="18"/>
        <v>7.64</v>
      </c>
      <c r="W251">
        <v>7.64</v>
      </c>
      <c r="Y251">
        <v>5.3189000000000002</v>
      </c>
      <c r="Z251">
        <f t="shared" si="23"/>
        <v>37.618847347567254</v>
      </c>
      <c r="AA251">
        <v>3.8481999999999998</v>
      </c>
      <c r="AB251">
        <v>6.2972000000000001</v>
      </c>
      <c r="AC251">
        <v>0.3</v>
      </c>
      <c r="AD251">
        <f t="shared" ref="AD251:AD314" si="25">((SQRT(3)/4)*(AA251^2)*(AB251))</f>
        <v>40.379728384737206</v>
      </c>
    </row>
    <row r="252" spans="15:30">
      <c r="O252" s="35">
        <v>2022</v>
      </c>
      <c r="P252" t="s">
        <v>58</v>
      </c>
      <c r="Q252">
        <v>293</v>
      </c>
      <c r="R252">
        <f t="shared" si="24"/>
        <v>22.620372982602852</v>
      </c>
      <c r="S252">
        <f t="shared" si="18"/>
        <v>7.72</v>
      </c>
      <c r="W252">
        <v>7.72</v>
      </c>
      <c r="Y252">
        <v>5.3163999999999998</v>
      </c>
      <c r="Z252">
        <f t="shared" si="23"/>
        <v>37.565827218735997</v>
      </c>
      <c r="AA252">
        <v>3.8199000000000001</v>
      </c>
      <c r="AB252">
        <v>6.2339000000000002</v>
      </c>
      <c r="AC252">
        <v>0.33</v>
      </c>
      <c r="AD252">
        <f t="shared" si="25"/>
        <v>39.38804767962403</v>
      </c>
    </row>
    <row r="253" spans="15:30">
      <c r="O253" s="35">
        <v>2022</v>
      </c>
      <c r="P253" t="s">
        <v>58</v>
      </c>
      <c r="Q253">
        <v>293</v>
      </c>
      <c r="R253">
        <f t="shared" si="24"/>
        <v>22.430932369101296</v>
      </c>
      <c r="S253">
        <f t="shared" ref="S253:S316" si="26">W253</f>
        <v>7.99</v>
      </c>
      <c r="W253">
        <v>7.99</v>
      </c>
      <c r="Y253">
        <v>5.3015999999999996</v>
      </c>
      <c r="Z253">
        <f t="shared" si="23"/>
        <v>37.252968177023995</v>
      </c>
      <c r="AA253">
        <v>3.8195000000000001</v>
      </c>
      <c r="AB253">
        <v>6.2332000000000001</v>
      </c>
      <c r="AC253">
        <v>0.12</v>
      </c>
      <c r="AD253">
        <f t="shared" si="25"/>
        <v>39.375377161395967</v>
      </c>
    </row>
    <row r="254" spans="15:30">
      <c r="O254" s="35">
        <v>2022</v>
      </c>
      <c r="P254" t="s">
        <v>58</v>
      </c>
      <c r="Q254">
        <v>293</v>
      </c>
      <c r="R254">
        <f t="shared" si="24"/>
        <v>22.075141195697142</v>
      </c>
      <c r="S254">
        <f t="shared" si="26"/>
        <v>8.6199999999999992</v>
      </c>
      <c r="W254">
        <v>8.6199999999999992</v>
      </c>
      <c r="Y254">
        <v>5.2732000000000001</v>
      </c>
      <c r="Z254">
        <f t="shared" si="23"/>
        <v>36.657491191792005</v>
      </c>
      <c r="AA254">
        <v>3.8001</v>
      </c>
      <c r="AB254">
        <v>6.2005999999999997</v>
      </c>
      <c r="AC254">
        <v>0.25</v>
      </c>
      <c r="AD254">
        <f t="shared" si="25"/>
        <v>38.772553377210293</v>
      </c>
    </row>
    <row r="255" spans="15:30">
      <c r="O255" s="35">
        <v>2022</v>
      </c>
      <c r="P255" t="s">
        <v>58</v>
      </c>
      <c r="Q255">
        <v>293</v>
      </c>
      <c r="R255">
        <f t="shared" si="24"/>
        <v>21.90661376806564</v>
      </c>
      <c r="S255">
        <f t="shared" si="26"/>
        <v>8.82</v>
      </c>
      <c r="W255">
        <v>8.82</v>
      </c>
      <c r="Y255">
        <v>5.2595999999999998</v>
      </c>
      <c r="Z255">
        <f t="shared" si="23"/>
        <v>36.374594351183994</v>
      </c>
      <c r="AA255">
        <v>3.7808000000000002</v>
      </c>
      <c r="AB255">
        <v>6.1688000000000001</v>
      </c>
      <c r="AC255">
        <v>0.33</v>
      </c>
      <c r="AD255">
        <f t="shared" si="25"/>
        <v>38.182884583305771</v>
      </c>
    </row>
    <row r="256" spans="15:30">
      <c r="O256" s="35">
        <v>2022</v>
      </c>
      <c r="P256" t="s">
        <v>58</v>
      </c>
      <c r="Q256">
        <v>293</v>
      </c>
      <c r="R256">
        <f t="shared" si="24"/>
        <v>21.808497818933922</v>
      </c>
      <c r="S256">
        <f t="shared" si="26"/>
        <v>9.15</v>
      </c>
      <c r="W256">
        <v>9.15</v>
      </c>
      <c r="Y256">
        <v>5.2516999999999996</v>
      </c>
      <c r="Z256">
        <f t="shared" si="23"/>
        <v>36.21093481810324</v>
      </c>
      <c r="AA256">
        <v>3.7614000000000001</v>
      </c>
      <c r="AB256">
        <v>6.1416000000000004</v>
      </c>
      <c r="AC256">
        <v>0.28000000000000003</v>
      </c>
      <c r="AD256">
        <f t="shared" si="25"/>
        <v>37.625406793478525</v>
      </c>
    </row>
    <row r="257" spans="15:30">
      <c r="O257" s="35">
        <v>2022</v>
      </c>
      <c r="P257" t="s">
        <v>58</v>
      </c>
      <c r="Q257">
        <v>293</v>
      </c>
      <c r="R257">
        <f t="shared" si="24"/>
        <v>21.452218373435144</v>
      </c>
      <c r="S257">
        <f t="shared" si="26"/>
        <v>9.83</v>
      </c>
      <c r="W257">
        <v>9.83</v>
      </c>
      <c r="Y257">
        <v>5.2229000000000001</v>
      </c>
      <c r="Z257">
        <f t="shared" si="23"/>
        <v>35.618460201247252</v>
      </c>
      <c r="AA257">
        <v>3.7591999999999999</v>
      </c>
      <c r="AB257">
        <v>6.1375999999999999</v>
      </c>
      <c r="AC257">
        <v>0.33</v>
      </c>
      <c r="AD257">
        <f t="shared" si="25"/>
        <v>37.556929698935043</v>
      </c>
    </row>
    <row r="258" spans="15:30">
      <c r="O258" s="35">
        <v>2022</v>
      </c>
      <c r="P258" t="s">
        <v>58</v>
      </c>
      <c r="Q258">
        <v>293</v>
      </c>
      <c r="R258">
        <f t="shared" si="24"/>
        <v>21.139324468644229</v>
      </c>
      <c r="S258">
        <f t="shared" si="26"/>
        <v>10.62</v>
      </c>
      <c r="W258">
        <v>10.62</v>
      </c>
      <c r="Y258">
        <v>5.1976000000000004</v>
      </c>
      <c r="Z258">
        <f t="shared" si="23"/>
        <v>35.103350460544007</v>
      </c>
      <c r="AA258">
        <v>3.7492999999999999</v>
      </c>
      <c r="AB258">
        <v>6.1177999999999999</v>
      </c>
      <c r="AC258">
        <v>0.33</v>
      </c>
      <c r="AD258">
        <f t="shared" si="25"/>
        <v>37.238852927370942</v>
      </c>
    </row>
    <row r="259" spans="15:30">
      <c r="O259" s="35">
        <v>2022</v>
      </c>
      <c r="P259" t="s">
        <v>58</v>
      </c>
      <c r="Q259">
        <v>293</v>
      </c>
      <c r="R259">
        <f t="shared" si="24"/>
        <v>21.140824848362332</v>
      </c>
      <c r="S259">
        <f t="shared" si="26"/>
        <v>10.71</v>
      </c>
      <c r="W259">
        <v>10.71</v>
      </c>
      <c r="Y259">
        <v>5.1977000000000002</v>
      </c>
      <c r="Z259">
        <f t="shared" si="23"/>
        <v>35.105376627958258</v>
      </c>
      <c r="AA259">
        <v>3.7305999999999999</v>
      </c>
      <c r="AB259">
        <v>6.0853000000000002</v>
      </c>
      <c r="AC259">
        <v>0</v>
      </c>
      <c r="AD259">
        <f t="shared" si="25"/>
        <v>36.672456428565297</v>
      </c>
    </row>
    <row r="260" spans="15:30">
      <c r="O260" s="35">
        <v>2022</v>
      </c>
      <c r="P260" t="s">
        <v>58</v>
      </c>
      <c r="Q260">
        <v>293</v>
      </c>
      <c r="R260">
        <f t="shared" si="24"/>
        <v>20.797558463214269</v>
      </c>
      <c r="S260">
        <f t="shared" si="26"/>
        <v>11.36</v>
      </c>
      <c r="W260">
        <v>11.36</v>
      </c>
      <c r="Y260">
        <v>5.1692999999999998</v>
      </c>
      <c r="Z260">
        <f t="shared" si="23"/>
        <v>34.533072477389247</v>
      </c>
      <c r="AA260">
        <v>3.7204999999999999</v>
      </c>
      <c r="AB260">
        <v>6.0701000000000001</v>
      </c>
      <c r="AC260">
        <v>0.36</v>
      </c>
      <c r="AD260">
        <f t="shared" si="25"/>
        <v>36.383049689861814</v>
      </c>
    </row>
    <row r="261" spans="15:30">
      <c r="O261" s="35">
        <v>2022</v>
      </c>
      <c r="P261" t="s">
        <v>58</v>
      </c>
      <c r="Q261">
        <v>293</v>
      </c>
      <c r="R261">
        <f t="shared" si="24"/>
        <v>20.460855197902582</v>
      </c>
      <c r="S261">
        <f t="shared" si="26"/>
        <v>12.2</v>
      </c>
      <c r="W261">
        <v>12.2</v>
      </c>
      <c r="Y261">
        <v>5.1412000000000004</v>
      </c>
      <c r="Z261">
        <f t="shared" si="23"/>
        <v>33.972969191632011</v>
      </c>
      <c r="AA261">
        <v>3.7149999999999999</v>
      </c>
      <c r="AB261">
        <v>6.0612000000000004</v>
      </c>
      <c r="AC261">
        <v>0.33</v>
      </c>
      <c r="AD261">
        <f t="shared" si="25"/>
        <v>36.222372030507017</v>
      </c>
    </row>
    <row r="262" spans="15:30">
      <c r="O262" s="35">
        <v>2022</v>
      </c>
      <c r="P262" t="s">
        <v>58</v>
      </c>
      <c r="Q262">
        <v>293</v>
      </c>
      <c r="R262">
        <f t="shared" si="24"/>
        <v>20.247608388281687</v>
      </c>
      <c r="S262">
        <f t="shared" si="26"/>
        <v>12.74</v>
      </c>
      <c r="W262">
        <v>12.74</v>
      </c>
      <c r="Y262">
        <v>5.1222000000000003</v>
      </c>
      <c r="Z262">
        <f t="shared" si="23"/>
        <v>33.597704348262006</v>
      </c>
      <c r="AA262">
        <v>3.6949000000000001</v>
      </c>
      <c r="AB262">
        <v>6.0274000000000001</v>
      </c>
      <c r="AC262">
        <v>0.35</v>
      </c>
      <c r="AD262">
        <f t="shared" si="25"/>
        <v>35.631657716282838</v>
      </c>
    </row>
    <row r="263" spans="15:30">
      <c r="O263" s="35">
        <v>2022</v>
      </c>
      <c r="P263" t="s">
        <v>58</v>
      </c>
      <c r="Q263">
        <v>293</v>
      </c>
      <c r="R263">
        <f t="shared" si="24"/>
        <v>19.904653742281475</v>
      </c>
      <c r="S263">
        <f t="shared" si="26"/>
        <v>13.7</v>
      </c>
      <c r="W263">
        <v>13.7</v>
      </c>
      <c r="Y263">
        <v>5.0936000000000003</v>
      </c>
      <c r="Z263">
        <f t="shared" si="23"/>
        <v>33.038058606464006</v>
      </c>
      <c r="AA263">
        <v>3.6764999999999999</v>
      </c>
      <c r="AB263">
        <v>5.9977</v>
      </c>
      <c r="AC263">
        <v>0.3</v>
      </c>
      <c r="AD263">
        <f t="shared" si="25"/>
        <v>35.103831039004255</v>
      </c>
    </row>
    <row r="264" spans="15:30">
      <c r="O264" s="35">
        <v>2022</v>
      </c>
      <c r="P264" t="s">
        <v>58</v>
      </c>
      <c r="Q264">
        <v>293</v>
      </c>
      <c r="R264">
        <f t="shared" si="24"/>
        <v>19.869717441982605</v>
      </c>
      <c r="S264">
        <f t="shared" si="26"/>
        <v>13.83</v>
      </c>
      <c r="W264">
        <v>13.83</v>
      </c>
      <c r="Y264">
        <v>5.0911999999999997</v>
      </c>
      <c r="Z264">
        <f t="shared" si="23"/>
        <v>32.991380037631998</v>
      </c>
      <c r="AA264">
        <v>3.6764999999999999</v>
      </c>
      <c r="AB264">
        <v>5.9983000000000004</v>
      </c>
      <c r="AC264">
        <v>0.31</v>
      </c>
      <c r="AD264">
        <f t="shared" si="25"/>
        <v>35.107342768271046</v>
      </c>
    </row>
    <row r="265" spans="15:30">
      <c r="O265" s="35">
        <v>2022</v>
      </c>
      <c r="P265" t="s">
        <v>58</v>
      </c>
      <c r="Q265">
        <v>293</v>
      </c>
      <c r="R265">
        <f t="shared" si="24"/>
        <v>19.484092500502751</v>
      </c>
      <c r="S265">
        <f t="shared" si="26"/>
        <v>15.1</v>
      </c>
      <c r="W265">
        <v>15.1</v>
      </c>
      <c r="Y265">
        <v>5.0583</v>
      </c>
      <c r="Z265">
        <f t="shared" si="23"/>
        <v>32.355920376321755</v>
      </c>
      <c r="AA265">
        <v>3.657</v>
      </c>
      <c r="AB265">
        <v>5.9646999999999997</v>
      </c>
      <c r="AC265">
        <v>0.35</v>
      </c>
      <c r="AD265">
        <f t="shared" si="25"/>
        <v>34.541338441855082</v>
      </c>
    </row>
    <row r="266" spans="15:30">
      <c r="O266" s="35">
        <v>2022</v>
      </c>
      <c r="P266" t="s">
        <v>58</v>
      </c>
      <c r="Q266">
        <v>293</v>
      </c>
      <c r="R266">
        <f t="shared" si="24"/>
        <v>19.407392174391308</v>
      </c>
      <c r="S266">
        <f t="shared" si="26"/>
        <v>15.24</v>
      </c>
      <c r="W266">
        <v>15.24</v>
      </c>
      <c r="Y266">
        <v>5.0545999999999998</v>
      </c>
      <c r="Z266">
        <f t="shared" si="23"/>
        <v>32.284970042833997</v>
      </c>
      <c r="AA266">
        <v>3.6373000000000002</v>
      </c>
      <c r="AB266">
        <v>5.9321000000000002</v>
      </c>
      <c r="AC266">
        <v>0.37</v>
      </c>
      <c r="AD266">
        <f t="shared" si="25"/>
        <v>33.983440484736512</v>
      </c>
    </row>
    <row r="267" spans="15:30">
      <c r="O267" s="35">
        <v>2022</v>
      </c>
      <c r="P267" t="s">
        <v>58</v>
      </c>
      <c r="Q267">
        <v>293</v>
      </c>
      <c r="R267">
        <f t="shared" si="24"/>
        <v>19.229933712831407</v>
      </c>
      <c r="S267">
        <f t="shared" si="26"/>
        <v>15.9</v>
      </c>
      <c r="W267">
        <v>15.9</v>
      </c>
      <c r="Y267">
        <v>5.0365000000000002</v>
      </c>
      <c r="Z267">
        <f t="shared" si="23"/>
        <v>31.939383094281254</v>
      </c>
      <c r="AA267">
        <v>3.6238999999999999</v>
      </c>
      <c r="AB267">
        <v>5.9198000000000004</v>
      </c>
      <c r="AC267">
        <v>0.38</v>
      </c>
      <c r="AD267">
        <f t="shared" si="25"/>
        <v>33.663562997068631</v>
      </c>
    </row>
    <row r="268" spans="15:30">
      <c r="O268" s="35">
        <v>2022</v>
      </c>
      <c r="P268" t="s">
        <v>58</v>
      </c>
      <c r="Q268">
        <v>293</v>
      </c>
      <c r="R268">
        <f t="shared" si="24"/>
        <v>19.220065173223286</v>
      </c>
      <c r="S268">
        <f t="shared" si="26"/>
        <v>16.02</v>
      </c>
      <c r="W268">
        <v>16.02</v>
      </c>
      <c r="Y268">
        <v>5.0350999999999999</v>
      </c>
      <c r="Z268">
        <f t="shared" si="23"/>
        <v>31.912755848387746</v>
      </c>
      <c r="AA268">
        <v>3.6042999999999998</v>
      </c>
      <c r="AB268">
        <v>5.8788999999999998</v>
      </c>
      <c r="AC268">
        <v>0.47</v>
      </c>
      <c r="AD268">
        <f t="shared" si="25"/>
        <v>33.070333348964382</v>
      </c>
    </row>
    <row r="269" spans="15:30">
      <c r="O269" s="35">
        <v>2022</v>
      </c>
      <c r="P269" t="s">
        <v>58</v>
      </c>
      <c r="Q269">
        <v>293</v>
      </c>
      <c r="R269">
        <f t="shared" si="24"/>
        <v>18.917838120690888</v>
      </c>
      <c r="S269">
        <f t="shared" si="26"/>
        <v>17.2</v>
      </c>
      <c r="W269">
        <v>17.2</v>
      </c>
      <c r="Y269">
        <v>5.0083000000000002</v>
      </c>
      <c r="Z269">
        <f t="shared" si="23"/>
        <v>31.405883480446754</v>
      </c>
      <c r="AA269">
        <v>3.6021999999999998</v>
      </c>
      <c r="AB269">
        <v>5.8734999999999999</v>
      </c>
      <c r="AC269">
        <v>0.38</v>
      </c>
      <c r="AD269">
        <f t="shared" si="25"/>
        <v>33.00146753837759</v>
      </c>
    </row>
    <row r="270" spans="15:30">
      <c r="O270" s="35">
        <v>2022</v>
      </c>
      <c r="P270" t="s">
        <v>58</v>
      </c>
      <c r="Q270">
        <v>293</v>
      </c>
      <c r="R270">
        <f t="shared" si="24"/>
        <v>18.903757343727062</v>
      </c>
      <c r="S270">
        <f t="shared" si="26"/>
        <v>17.23</v>
      </c>
      <c r="W270">
        <v>17.23</v>
      </c>
      <c r="Y270">
        <v>5.0073999999999996</v>
      </c>
      <c r="Z270">
        <f t="shared" si="23"/>
        <v>31.388955451305993</v>
      </c>
      <c r="AA270">
        <v>3.5790999999999999</v>
      </c>
      <c r="AB270">
        <v>5.8327</v>
      </c>
      <c r="AC270">
        <v>0.4</v>
      </c>
      <c r="AD270">
        <f t="shared" si="25"/>
        <v>32.353252034748316</v>
      </c>
    </row>
    <row r="271" spans="15:30">
      <c r="O271" s="35">
        <v>2022</v>
      </c>
      <c r="P271" t="s">
        <v>58</v>
      </c>
      <c r="Q271">
        <v>293</v>
      </c>
      <c r="R271">
        <f t="shared" si="24"/>
        <v>18.279610761707584</v>
      </c>
      <c r="S271">
        <f t="shared" si="26"/>
        <v>19.7</v>
      </c>
      <c r="W271">
        <v>19.7</v>
      </c>
      <c r="Y271">
        <v>4.9512</v>
      </c>
      <c r="Z271">
        <f t="shared" si="23"/>
        <v>30.343901346432002</v>
      </c>
      <c r="AA271">
        <v>3.5764</v>
      </c>
      <c r="AB271">
        <v>5.8079999999999998</v>
      </c>
      <c r="AC271">
        <v>0.49</v>
      </c>
      <c r="AD271">
        <f t="shared" si="25"/>
        <v>32.167656026189853</v>
      </c>
    </row>
    <row r="272" spans="15:30">
      <c r="O272" s="35">
        <v>2022</v>
      </c>
      <c r="P272" t="s">
        <v>58</v>
      </c>
      <c r="Q272">
        <v>293</v>
      </c>
      <c r="R272">
        <f t="shared" si="24"/>
        <v>17.613686963520916</v>
      </c>
      <c r="S272">
        <f t="shared" si="26"/>
        <v>23</v>
      </c>
      <c r="W272">
        <v>23</v>
      </c>
      <c r="Y272">
        <v>4.8890000000000002</v>
      </c>
      <c r="Z272">
        <f t="shared" si="23"/>
        <v>29.214611842250001</v>
      </c>
      <c r="AA272">
        <v>3.5627</v>
      </c>
      <c r="AB272">
        <v>5.8078000000000003</v>
      </c>
      <c r="AC272">
        <v>0.35</v>
      </c>
      <c r="AD272">
        <f t="shared" si="25"/>
        <v>31.920581620899071</v>
      </c>
    </row>
    <row r="273" spans="15:30">
      <c r="O273" s="35">
        <v>2022</v>
      </c>
      <c r="P273" t="s">
        <v>58</v>
      </c>
      <c r="Q273">
        <v>293</v>
      </c>
      <c r="R273">
        <f t="shared" si="24"/>
        <v>17.108817119616926</v>
      </c>
      <c r="S273">
        <f t="shared" si="26"/>
        <v>25.9</v>
      </c>
      <c r="W273">
        <v>25.9</v>
      </c>
      <c r="Y273">
        <v>4.8403999999999998</v>
      </c>
      <c r="Z273">
        <f t="shared" si="23"/>
        <v>28.352004260815999</v>
      </c>
      <c r="AA273">
        <v>3.5627</v>
      </c>
      <c r="AB273">
        <v>5.8079999999999998</v>
      </c>
      <c r="AC273">
        <v>0.41</v>
      </c>
      <c r="AD273">
        <f t="shared" si="25"/>
        <v>31.921680852333377</v>
      </c>
    </row>
    <row r="274" spans="15:30">
      <c r="O274" s="35">
        <v>2022</v>
      </c>
      <c r="P274" t="s">
        <v>58</v>
      </c>
      <c r="Q274">
        <v>293</v>
      </c>
      <c r="R274">
        <f t="shared" si="24"/>
        <v>17.110061396649421</v>
      </c>
      <c r="S274">
        <f t="shared" si="26"/>
        <v>26.22</v>
      </c>
      <c r="W274">
        <v>26.22</v>
      </c>
      <c r="Y274">
        <v>4.8403999999999998</v>
      </c>
      <c r="Z274">
        <f t="shared" si="23"/>
        <v>28.352004260815999</v>
      </c>
      <c r="AA274">
        <v>3.5444</v>
      </c>
      <c r="AB274">
        <v>5.7774999999999999</v>
      </c>
      <c r="AC274">
        <v>0.38</v>
      </c>
      <c r="AD274">
        <f t="shared" si="25"/>
        <v>31.428673114795608</v>
      </c>
    </row>
    <row r="275" spans="15:30">
      <c r="O275" s="35">
        <v>2022</v>
      </c>
      <c r="P275" t="s">
        <v>58</v>
      </c>
      <c r="Q275">
        <v>293</v>
      </c>
      <c r="R275">
        <f t="shared" si="24"/>
        <v>16.706581097720751</v>
      </c>
      <c r="S275">
        <f t="shared" si="26"/>
        <v>28.63</v>
      </c>
      <c r="W275">
        <v>28.63</v>
      </c>
      <c r="Y275">
        <v>4.8011999999999997</v>
      </c>
      <c r="Z275">
        <f t="shared" si="23"/>
        <v>27.668741184431997</v>
      </c>
      <c r="AA275">
        <v>3.5430999999999999</v>
      </c>
      <c r="AB275">
        <v>5.7754000000000003</v>
      </c>
      <c r="AC275">
        <v>0.42</v>
      </c>
      <c r="AD275">
        <f t="shared" si="25"/>
        <v>31.39420750706422</v>
      </c>
    </row>
    <row r="276" spans="15:30">
      <c r="O276" s="35">
        <v>2022</v>
      </c>
      <c r="P276" t="s">
        <v>58</v>
      </c>
      <c r="Q276">
        <v>293</v>
      </c>
      <c r="R276">
        <f t="shared" si="24"/>
        <v>16.320547336968929</v>
      </c>
      <c r="S276">
        <f t="shared" si="26"/>
        <v>31.26</v>
      </c>
      <c r="W276">
        <v>31.26</v>
      </c>
      <c r="Y276">
        <v>4.7637</v>
      </c>
      <c r="Z276">
        <f t="shared" si="23"/>
        <v>27.025467725963253</v>
      </c>
      <c r="AA276">
        <v>3.504</v>
      </c>
      <c r="AB276">
        <v>5.7122999999999999</v>
      </c>
      <c r="AC276">
        <v>0.42</v>
      </c>
      <c r="AD276">
        <f t="shared" si="25"/>
        <v>30.369653631253662</v>
      </c>
    </row>
    <row r="277" spans="15:30">
      <c r="O277" s="35">
        <v>2022</v>
      </c>
      <c r="P277" t="s">
        <v>58</v>
      </c>
      <c r="Q277">
        <v>293</v>
      </c>
      <c r="R277">
        <f t="shared" si="24"/>
        <v>16.022505607553999</v>
      </c>
      <c r="S277">
        <f t="shared" si="26"/>
        <v>33.76</v>
      </c>
      <c r="W277">
        <v>33.76</v>
      </c>
      <c r="Y277">
        <v>4.7297000000000002</v>
      </c>
      <c r="Z277">
        <f t="shared" si="23"/>
        <v>26.450920666768251</v>
      </c>
      <c r="AA277">
        <v>3.4618000000000002</v>
      </c>
      <c r="AB277">
        <v>5.6422999999999996</v>
      </c>
      <c r="AC277">
        <v>0.53</v>
      </c>
      <c r="AD277">
        <f t="shared" si="25"/>
        <v>29.279304547982971</v>
      </c>
    </row>
    <row r="278" spans="15:30">
      <c r="O278" s="35">
        <v>2022</v>
      </c>
      <c r="P278" t="s">
        <v>58</v>
      </c>
      <c r="Q278">
        <v>293</v>
      </c>
      <c r="R278">
        <f t="shared" si="24"/>
        <v>15.919892721936193</v>
      </c>
      <c r="S278">
        <f t="shared" si="26"/>
        <v>33.840000000000003</v>
      </c>
      <c r="W278">
        <v>33.840000000000003</v>
      </c>
      <c r="Y278">
        <v>4.7279</v>
      </c>
      <c r="Z278">
        <f t="shared" si="23"/>
        <v>26.420732574659748</v>
      </c>
      <c r="AA278">
        <v>3.4291999999999998</v>
      </c>
      <c r="AB278">
        <v>5.5884999999999998</v>
      </c>
      <c r="AC278">
        <v>0.56000000000000005</v>
      </c>
      <c r="AD278">
        <f t="shared" si="25"/>
        <v>28.456502510547736</v>
      </c>
    </row>
    <row r="279" spans="15:30">
      <c r="O279" s="35">
        <v>2022</v>
      </c>
      <c r="P279" t="s">
        <v>58</v>
      </c>
      <c r="Q279">
        <v>293</v>
      </c>
      <c r="R279">
        <f t="shared" si="24"/>
        <v>15.413294041136885</v>
      </c>
      <c r="S279">
        <f t="shared" si="26"/>
        <v>36.369999999999997</v>
      </c>
      <c r="W279">
        <v>36.369999999999997</v>
      </c>
      <c r="Y279">
        <v>4.6990999999999996</v>
      </c>
      <c r="Z279">
        <f t="shared" si="23"/>
        <v>25.940842105067745</v>
      </c>
      <c r="AA279">
        <v>3.4293999999999998</v>
      </c>
      <c r="AB279">
        <v>5.5881999999999996</v>
      </c>
      <c r="AC279">
        <v>0.56999999999999995</v>
      </c>
      <c r="AD279">
        <f t="shared" si="25"/>
        <v>28.458294153391261</v>
      </c>
    </row>
    <row r="280" spans="15:30">
      <c r="O280" s="35">
        <v>2022</v>
      </c>
      <c r="P280" t="s">
        <v>58</v>
      </c>
      <c r="Q280">
        <v>293</v>
      </c>
      <c r="R280">
        <f t="shared" si="24"/>
        <v>15.615735154579056</v>
      </c>
      <c r="S280">
        <f t="shared" si="26"/>
        <v>36.43</v>
      </c>
      <c r="W280">
        <v>36.43</v>
      </c>
      <c r="Y280">
        <v>4.6971999999999996</v>
      </c>
      <c r="Z280">
        <f t="shared" si="23"/>
        <v>25.909388630511994</v>
      </c>
      <c r="AA280">
        <v>3.4022000000000001</v>
      </c>
      <c r="AB280">
        <v>5.5434000000000001</v>
      </c>
      <c r="AC280">
        <v>0.64</v>
      </c>
      <c r="AD280">
        <f t="shared" si="25"/>
        <v>27.784112833323054</v>
      </c>
    </row>
    <row r="281" spans="15:30">
      <c r="O281" s="35">
        <v>2022</v>
      </c>
      <c r="P281" t="s">
        <v>58</v>
      </c>
      <c r="Q281">
        <v>293</v>
      </c>
      <c r="R281">
        <f t="shared" si="24"/>
        <v>15.362838737930943</v>
      </c>
      <c r="S281">
        <f t="shared" si="26"/>
        <v>39.299999999999997</v>
      </c>
      <c r="W281">
        <v>39.299999999999997</v>
      </c>
      <c r="Y281">
        <v>4.6657999999999999</v>
      </c>
      <c r="Z281">
        <f t="shared" si="23"/>
        <v>25.393254480577998</v>
      </c>
      <c r="AA281">
        <v>3.3752</v>
      </c>
      <c r="AB281">
        <v>5.5010000000000003</v>
      </c>
      <c r="AC281">
        <v>0.69</v>
      </c>
      <c r="AD281">
        <f t="shared" si="25"/>
        <v>27.135717275667137</v>
      </c>
    </row>
    <row r="282" spans="15:30">
      <c r="O282" s="35">
        <v>2022</v>
      </c>
      <c r="P282" t="s">
        <v>58</v>
      </c>
      <c r="Q282">
        <v>293</v>
      </c>
      <c r="R282">
        <f t="shared" si="24"/>
        <v>15.29218552178517</v>
      </c>
      <c r="S282">
        <f t="shared" si="26"/>
        <v>39.4</v>
      </c>
      <c r="W282">
        <v>39.4</v>
      </c>
      <c r="Y282">
        <v>4.6637000000000004</v>
      </c>
      <c r="Z282">
        <f t="shared" si="23"/>
        <v>25.358982649213257</v>
      </c>
      <c r="AA282">
        <v>3.3532000000000002</v>
      </c>
      <c r="AB282">
        <v>5.4743000000000004</v>
      </c>
      <c r="AC282">
        <v>0.77</v>
      </c>
      <c r="AD282">
        <f t="shared" si="25"/>
        <v>26.653125530376922</v>
      </c>
    </row>
    <row r="283" spans="15:30">
      <c r="O283" s="35">
        <v>2022</v>
      </c>
      <c r="P283" t="s">
        <v>58</v>
      </c>
      <c r="Q283">
        <v>293</v>
      </c>
      <c r="R283">
        <f t="shared" si="24"/>
        <v>15.145491801375666</v>
      </c>
      <c r="S283">
        <f t="shared" si="26"/>
        <v>42.1</v>
      </c>
      <c r="W283">
        <v>42.1</v>
      </c>
      <c r="Y283">
        <v>4.6355000000000004</v>
      </c>
      <c r="Z283">
        <f t="shared" si="23"/>
        <v>24.901744047218756</v>
      </c>
      <c r="AA283">
        <v>3.3458000000000001</v>
      </c>
      <c r="AB283">
        <v>5.4550999999999998</v>
      </c>
      <c r="AC283">
        <v>0.71</v>
      </c>
      <c r="AD283">
        <f t="shared" si="25"/>
        <v>26.442548277355719</v>
      </c>
    </row>
    <row r="284" spans="15:30">
      <c r="O284" s="35">
        <v>2022</v>
      </c>
      <c r="P284" t="s">
        <v>58</v>
      </c>
      <c r="Q284">
        <v>293</v>
      </c>
      <c r="R284">
        <f t="shared" si="24"/>
        <v>15.009030612600569</v>
      </c>
      <c r="S284">
        <f t="shared" si="26"/>
        <v>42.2</v>
      </c>
      <c r="W284">
        <v>42.2</v>
      </c>
      <c r="Y284">
        <v>4.6353999999999997</v>
      </c>
      <c r="Z284">
        <f t="shared" si="23"/>
        <v>24.900132492465993</v>
      </c>
      <c r="AA284">
        <v>3.3296000000000001</v>
      </c>
      <c r="AB284">
        <v>5.3090000000000002</v>
      </c>
      <c r="AC284">
        <v>0.76</v>
      </c>
      <c r="AD284">
        <f t="shared" si="25"/>
        <v>25.48575401898227</v>
      </c>
    </row>
    <row r="285" spans="15:30">
      <c r="O285" s="35">
        <v>2022</v>
      </c>
      <c r="P285" t="s">
        <v>58</v>
      </c>
      <c r="Q285">
        <v>293</v>
      </c>
      <c r="R285">
        <f t="shared" si="24"/>
        <v>14.623486363211404</v>
      </c>
      <c r="S285">
        <f t="shared" si="26"/>
        <v>46.6</v>
      </c>
      <c r="W285">
        <v>46.6</v>
      </c>
      <c r="Y285">
        <v>4.5937999999999999</v>
      </c>
      <c r="Z285">
        <f t="shared" si="23"/>
        <v>24.235738558417999</v>
      </c>
      <c r="AA285">
        <v>3.3243</v>
      </c>
      <c r="AB285">
        <v>5.4207000000000001</v>
      </c>
      <c r="AC285">
        <v>0.73</v>
      </c>
      <c r="AD285">
        <f t="shared" si="25"/>
        <v>25.939191047414255</v>
      </c>
    </row>
    <row r="286" spans="15:30">
      <c r="O286" s="35">
        <v>2022</v>
      </c>
      <c r="P286" t="s">
        <v>58</v>
      </c>
      <c r="Q286">
        <v>293</v>
      </c>
      <c r="R286">
        <f t="shared" si="24"/>
        <v>14.617243919788093</v>
      </c>
      <c r="S286">
        <f t="shared" si="26"/>
        <v>46.8</v>
      </c>
      <c r="W286">
        <v>46.8</v>
      </c>
      <c r="Y286">
        <v>4.5948000000000002</v>
      </c>
      <c r="Z286">
        <f t="shared" si="23"/>
        <v>24.251569252848004</v>
      </c>
      <c r="AA286">
        <v>3.3052000000000001</v>
      </c>
      <c r="AB286">
        <v>5.3989000000000003</v>
      </c>
      <c r="AC286">
        <v>0.81</v>
      </c>
      <c r="AD286">
        <f t="shared" si="25"/>
        <v>25.538854133141793</v>
      </c>
    </row>
    <row r="287" spans="15:30">
      <c r="O287" s="35">
        <v>2022</v>
      </c>
      <c r="P287" t="s">
        <v>58</v>
      </c>
      <c r="Q287">
        <v>293</v>
      </c>
      <c r="R287">
        <f t="shared" si="24"/>
        <v>14.163312613002281</v>
      </c>
      <c r="S287">
        <f t="shared" si="26"/>
        <v>53.4</v>
      </c>
      <c r="W287">
        <v>53.4</v>
      </c>
      <c r="Y287">
        <v>4.5452000000000004</v>
      </c>
      <c r="Z287">
        <f t="shared" si="23"/>
        <v>23.474643346352007</v>
      </c>
      <c r="AA287">
        <v>3.3016999999999999</v>
      </c>
      <c r="AB287">
        <v>5.3821000000000003</v>
      </c>
      <c r="AC287">
        <v>0.75</v>
      </c>
      <c r="AD287">
        <f t="shared" si="25"/>
        <v>25.405492491854567</v>
      </c>
    </row>
    <row r="288" spans="15:30">
      <c r="O288" s="35">
        <v>2022</v>
      </c>
      <c r="P288" t="s">
        <v>58</v>
      </c>
      <c r="Q288">
        <v>293</v>
      </c>
      <c r="R288">
        <f t="shared" si="24"/>
        <v>14.141749689379722</v>
      </c>
      <c r="S288">
        <f t="shared" si="26"/>
        <v>53.5</v>
      </c>
      <c r="W288">
        <v>53.5</v>
      </c>
      <c r="Y288">
        <v>4.5442999999999998</v>
      </c>
      <c r="Z288">
        <f t="shared" si="23"/>
        <v>23.460701388326747</v>
      </c>
      <c r="AA288">
        <v>3.2854999999999999</v>
      </c>
      <c r="AB288">
        <v>5.3956999999999997</v>
      </c>
      <c r="AC288">
        <v>0.78</v>
      </c>
      <c r="AD288">
        <f t="shared" si="25"/>
        <v>25.220365376150564</v>
      </c>
    </row>
    <row r="289" spans="15:30">
      <c r="O289" s="35">
        <v>2022</v>
      </c>
      <c r="P289" t="s">
        <v>58</v>
      </c>
      <c r="Q289">
        <v>293</v>
      </c>
      <c r="R289">
        <f t="shared" si="24"/>
        <v>13.823994608492603</v>
      </c>
      <c r="S289">
        <f t="shared" si="26"/>
        <v>58.44</v>
      </c>
      <c r="W289">
        <v>58.44</v>
      </c>
      <c r="Y289">
        <v>4.5148999999999999</v>
      </c>
      <c r="Z289">
        <f t="shared" si="23"/>
        <v>23.008293860737247</v>
      </c>
      <c r="AA289">
        <v>3.2806999999999999</v>
      </c>
      <c r="AB289">
        <v>5.3491</v>
      </c>
      <c r="AC289">
        <v>0.8</v>
      </c>
      <c r="AD289">
        <f t="shared" si="25"/>
        <v>24.929547191979339</v>
      </c>
    </row>
    <row r="290" spans="15:30">
      <c r="O290" s="35">
        <v>2022</v>
      </c>
      <c r="P290" t="s">
        <v>58</v>
      </c>
      <c r="Q290">
        <v>293</v>
      </c>
      <c r="R290">
        <f t="shared" si="24"/>
        <v>13.824994659095735</v>
      </c>
      <c r="S290">
        <f t="shared" si="26"/>
        <v>58.5</v>
      </c>
      <c r="W290">
        <v>58.5</v>
      </c>
      <c r="Y290">
        <v>4.5098000000000003</v>
      </c>
      <c r="Z290">
        <f t="shared" si="23"/>
        <v>22.930411870298006</v>
      </c>
      <c r="AA290">
        <v>3.2549000000000001</v>
      </c>
      <c r="AB290">
        <v>5.2965</v>
      </c>
      <c r="AC290">
        <v>0.77</v>
      </c>
      <c r="AD290">
        <f t="shared" si="25"/>
        <v>24.297685884309828</v>
      </c>
    </row>
    <row r="291" spans="15:30">
      <c r="O291" s="35">
        <v>2022</v>
      </c>
      <c r="P291" t="s">
        <v>58</v>
      </c>
      <c r="Q291">
        <v>293</v>
      </c>
      <c r="R291">
        <f t="shared" si="24"/>
        <v>23.78545924191793</v>
      </c>
      <c r="S291">
        <f t="shared" si="26"/>
        <v>5.92</v>
      </c>
      <c r="W291">
        <v>5.92</v>
      </c>
      <c r="Y291">
        <v>5.4058999999999999</v>
      </c>
      <c r="Z291">
        <f t="shared" si="23"/>
        <v>39.495174031844748</v>
      </c>
      <c r="AA291">
        <v>3.2519999999999998</v>
      </c>
      <c r="AB291">
        <v>5.3018999999999998</v>
      </c>
      <c r="AC291">
        <v>0.78</v>
      </c>
      <c r="AD291">
        <f t="shared" si="25"/>
        <v>24.279136795199186</v>
      </c>
    </row>
    <row r="292" spans="15:30">
      <c r="O292" s="35">
        <v>2022</v>
      </c>
      <c r="P292" t="s">
        <v>58</v>
      </c>
      <c r="Q292">
        <v>293</v>
      </c>
      <c r="R292">
        <f t="shared" si="24"/>
        <v>23.760030320741027</v>
      </c>
      <c r="S292">
        <f t="shared" si="26"/>
        <v>5.92</v>
      </c>
      <c r="W292">
        <v>5.92</v>
      </c>
      <c r="Y292">
        <v>5.4043999999999999</v>
      </c>
      <c r="Z292">
        <f t="shared" si="23"/>
        <v>39.462306429296</v>
      </c>
      <c r="AA292">
        <v>3.2189999999999999</v>
      </c>
      <c r="AB292">
        <v>5.2443</v>
      </c>
      <c r="AC292">
        <v>0.8</v>
      </c>
      <c r="AD292">
        <f t="shared" si="25"/>
        <v>23.530443723778745</v>
      </c>
    </row>
    <row r="293" spans="15:30">
      <c r="O293" s="35">
        <v>2022</v>
      </c>
      <c r="P293" t="s">
        <v>58</v>
      </c>
      <c r="Q293">
        <v>293</v>
      </c>
      <c r="R293">
        <f t="shared" si="24"/>
        <v>23.723804283839829</v>
      </c>
      <c r="S293">
        <f t="shared" si="26"/>
        <v>5.92</v>
      </c>
      <c r="W293">
        <v>5.92</v>
      </c>
      <c r="Y293">
        <v>5.4013</v>
      </c>
      <c r="Z293">
        <f t="shared" si="23"/>
        <v>39.394437845049247</v>
      </c>
      <c r="AA293">
        <v>3.2161</v>
      </c>
      <c r="AB293">
        <v>5.2435999999999998</v>
      </c>
      <c r="AC293">
        <v>0.94</v>
      </c>
      <c r="AD293">
        <f t="shared" si="25"/>
        <v>23.484930479759853</v>
      </c>
    </row>
    <row r="294" spans="15:30">
      <c r="O294" s="35">
        <v>2022</v>
      </c>
      <c r="P294" t="s">
        <v>58</v>
      </c>
      <c r="Q294">
        <v>293</v>
      </c>
      <c r="R294">
        <f t="shared" si="24"/>
        <v>22.31231636865369</v>
      </c>
      <c r="S294">
        <f t="shared" si="26"/>
        <v>8.16</v>
      </c>
      <c r="W294">
        <v>8.16</v>
      </c>
      <c r="Y294">
        <v>5.2933000000000003</v>
      </c>
      <c r="Z294">
        <f t="shared" si="23"/>
        <v>37.078276112559259</v>
      </c>
      <c r="AA294">
        <v>3.1953999999999998</v>
      </c>
      <c r="AB294">
        <v>5.1893000000000002</v>
      </c>
      <c r="AC294">
        <v>0.81</v>
      </c>
      <c r="AD294">
        <f t="shared" si="25"/>
        <v>22.943510915808229</v>
      </c>
    </row>
    <row r="295" spans="15:30">
      <c r="O295" s="35">
        <v>2022</v>
      </c>
      <c r="P295" t="s">
        <v>58</v>
      </c>
      <c r="Q295">
        <v>293</v>
      </c>
      <c r="R295">
        <f t="shared" si="24"/>
        <v>22.261210378510661</v>
      </c>
      <c r="S295">
        <f t="shared" si="26"/>
        <v>8.16</v>
      </c>
      <c r="W295">
        <v>8.16</v>
      </c>
      <c r="Y295">
        <v>5.2881999999999998</v>
      </c>
      <c r="Z295">
        <f t="shared" si="23"/>
        <v>36.971206568241996</v>
      </c>
      <c r="AA295">
        <v>3.1919</v>
      </c>
      <c r="AB295">
        <v>5.2051999999999996</v>
      </c>
      <c r="AC295">
        <v>0.82</v>
      </c>
      <c r="AD295">
        <f t="shared" si="25"/>
        <v>22.963422195856882</v>
      </c>
    </row>
    <row r="296" spans="15:30">
      <c r="O296" s="35">
        <v>2022</v>
      </c>
      <c r="P296" t="s">
        <v>58</v>
      </c>
      <c r="Q296">
        <v>293</v>
      </c>
      <c r="R296">
        <f t="shared" si="24"/>
        <v>22.232555287917538</v>
      </c>
      <c r="S296">
        <f t="shared" si="26"/>
        <v>8.16</v>
      </c>
      <c r="W296">
        <v>8.16</v>
      </c>
      <c r="Y296">
        <v>5.2857000000000003</v>
      </c>
      <c r="Z296">
        <f t="shared" si="23"/>
        <v>36.918796866698258</v>
      </c>
      <c r="AA296">
        <v>3.8220000000000001</v>
      </c>
      <c r="AB296">
        <v>6.2450000000000001</v>
      </c>
      <c r="AC296">
        <v>0.38</v>
      </c>
      <c r="AD296">
        <f t="shared" si="25"/>
        <v>39.501577919087246</v>
      </c>
    </row>
    <row r="297" spans="15:30">
      <c r="O297" s="35">
        <v>2022</v>
      </c>
      <c r="P297" t="s">
        <v>58</v>
      </c>
      <c r="Q297">
        <v>293</v>
      </c>
      <c r="R297">
        <f t="shared" si="24"/>
        <v>21.066114052173212</v>
      </c>
      <c r="S297">
        <f t="shared" si="26"/>
        <v>10.5</v>
      </c>
      <c r="W297">
        <v>10.5</v>
      </c>
      <c r="Y297">
        <v>5.1916000000000002</v>
      </c>
      <c r="Z297">
        <f t="shared" si="23"/>
        <v>34.981923035824003</v>
      </c>
      <c r="AA297">
        <v>3.8210000000000002</v>
      </c>
      <c r="AB297">
        <v>6.2380000000000004</v>
      </c>
      <c r="AC297">
        <v>0.27</v>
      </c>
      <c r="AD297">
        <f t="shared" si="25"/>
        <v>39.436655968756106</v>
      </c>
    </row>
    <row r="298" spans="15:30">
      <c r="O298" s="35">
        <v>2022</v>
      </c>
      <c r="P298" t="s">
        <v>58</v>
      </c>
      <c r="Q298">
        <v>293</v>
      </c>
      <c r="R298">
        <f t="shared" si="24"/>
        <v>21.012388600702298</v>
      </c>
      <c r="S298">
        <f t="shared" si="26"/>
        <v>10.5</v>
      </c>
      <c r="W298">
        <v>10.5</v>
      </c>
      <c r="Y298">
        <v>5.1871999999999998</v>
      </c>
      <c r="Z298">
        <f t="shared" si="23"/>
        <v>34.893054451711997</v>
      </c>
      <c r="AA298">
        <v>3.82</v>
      </c>
      <c r="AB298">
        <v>6.2350000000000003</v>
      </c>
      <c r="AC298">
        <v>0.3</v>
      </c>
      <c r="AD298">
        <f t="shared" si="25"/>
        <v>39.397060526058752</v>
      </c>
    </row>
    <row r="299" spans="15:30">
      <c r="O299" s="35">
        <v>2022</v>
      </c>
      <c r="P299" t="s">
        <v>58</v>
      </c>
      <c r="Q299">
        <v>293</v>
      </c>
      <c r="R299">
        <f t="shared" si="24"/>
        <v>21.049412361676545</v>
      </c>
      <c r="S299">
        <f t="shared" si="26"/>
        <v>10.5</v>
      </c>
      <c r="W299">
        <v>10.5</v>
      </c>
      <c r="Y299">
        <v>5.1901999999999999</v>
      </c>
      <c r="Z299">
        <f t="shared" si="23"/>
        <v>34.953630320701997</v>
      </c>
      <c r="AA299">
        <v>3.7389999999999999</v>
      </c>
      <c r="AB299">
        <v>6.1130000000000004</v>
      </c>
      <c r="AC299">
        <v>0.37</v>
      </c>
      <c r="AD299">
        <f t="shared" si="25"/>
        <v>37.005473208210816</v>
      </c>
    </row>
    <row r="300" spans="15:30">
      <c r="O300" s="35">
        <v>2022</v>
      </c>
      <c r="P300" t="s">
        <v>58</v>
      </c>
      <c r="Q300">
        <v>293</v>
      </c>
      <c r="R300">
        <f t="shared" si="24"/>
        <v>19.406173962488655</v>
      </c>
      <c r="S300">
        <f t="shared" si="26"/>
        <v>15.07</v>
      </c>
      <c r="W300">
        <v>15.07</v>
      </c>
      <c r="Y300">
        <v>5.0529999999999999</v>
      </c>
      <c r="Z300">
        <f t="shared" si="23"/>
        <v>32.254320969250003</v>
      </c>
      <c r="AA300">
        <v>3.738</v>
      </c>
      <c r="AB300">
        <v>6.1079999999999997</v>
      </c>
      <c r="AC300">
        <v>0.3</v>
      </c>
      <c r="AD300">
        <f t="shared" si="25"/>
        <v>36.955429877858599</v>
      </c>
    </row>
    <row r="301" spans="15:30">
      <c r="O301" s="35">
        <v>2022</v>
      </c>
      <c r="P301" t="s">
        <v>58</v>
      </c>
      <c r="Q301">
        <v>293</v>
      </c>
      <c r="R301">
        <f t="shared" si="24"/>
        <v>18.081966515621886</v>
      </c>
      <c r="S301">
        <f t="shared" si="26"/>
        <v>20.6</v>
      </c>
      <c r="W301">
        <v>20.6</v>
      </c>
      <c r="Y301">
        <v>4.9349999999999996</v>
      </c>
      <c r="Z301">
        <f t="shared" si="23"/>
        <v>30.047025093749994</v>
      </c>
      <c r="AA301">
        <v>3.738</v>
      </c>
      <c r="AB301">
        <v>6.1020000000000003</v>
      </c>
      <c r="AC301">
        <v>0.28000000000000003</v>
      </c>
      <c r="AD301">
        <f t="shared" si="25"/>
        <v>36.919127883872491</v>
      </c>
    </row>
    <row r="302" spans="15:30">
      <c r="O302" s="35">
        <v>2022</v>
      </c>
      <c r="P302" t="s">
        <v>58</v>
      </c>
      <c r="Q302">
        <v>293</v>
      </c>
      <c r="R302">
        <f t="shared" si="24"/>
        <v>16.313286052955352</v>
      </c>
      <c r="S302">
        <f t="shared" si="26"/>
        <v>31</v>
      </c>
      <c r="W302">
        <v>31</v>
      </c>
      <c r="Y302">
        <v>4.7720000000000002</v>
      </c>
      <c r="Z302">
        <f t="shared" si="23"/>
        <v>27.166976912000006</v>
      </c>
      <c r="AA302">
        <v>3.68</v>
      </c>
      <c r="AB302">
        <v>5.9950000000000001</v>
      </c>
      <c r="AC302">
        <v>0</v>
      </c>
      <c r="AD302">
        <f t="shared" si="25"/>
        <v>35.154867128560625</v>
      </c>
    </row>
    <row r="303" spans="15:30">
      <c r="O303" s="35">
        <v>2022</v>
      </c>
      <c r="P303" t="s">
        <v>58</v>
      </c>
      <c r="Q303">
        <v>293</v>
      </c>
      <c r="R303">
        <f t="shared" si="24"/>
        <v>16.208207594238488</v>
      </c>
      <c r="S303">
        <f t="shared" si="26"/>
        <v>31</v>
      </c>
      <c r="W303">
        <v>31</v>
      </c>
      <c r="Y303">
        <v>4.7572000000000001</v>
      </c>
      <c r="Z303">
        <f t="shared" si="23"/>
        <v>26.914991023312002</v>
      </c>
      <c r="AA303">
        <v>3.6680000000000001</v>
      </c>
      <c r="AB303">
        <v>5.9889999999999999</v>
      </c>
      <c r="AC303">
        <v>0.17</v>
      </c>
      <c r="AD303">
        <f t="shared" si="25"/>
        <v>34.891014967871719</v>
      </c>
    </row>
    <row r="304" spans="15:30">
      <c r="O304" s="35">
        <v>2022</v>
      </c>
      <c r="P304" t="s">
        <v>58</v>
      </c>
      <c r="Q304">
        <v>293</v>
      </c>
      <c r="R304">
        <f t="shared" si="24"/>
        <v>16.258943731046006</v>
      </c>
      <c r="S304">
        <f t="shared" si="26"/>
        <v>31</v>
      </c>
      <c r="W304">
        <v>31</v>
      </c>
      <c r="Y304">
        <v>4.7743000000000002</v>
      </c>
      <c r="Z304">
        <f t="shared" si="23"/>
        <v>27.206277520351751</v>
      </c>
      <c r="AA304">
        <v>3.6709999999999998</v>
      </c>
      <c r="AB304">
        <v>5.9903000000000004</v>
      </c>
      <c r="AC304">
        <v>0.27</v>
      </c>
      <c r="AD304">
        <f t="shared" si="25"/>
        <v>34.955697940354639</v>
      </c>
    </row>
    <row r="305" spans="15:30">
      <c r="O305" s="35">
        <v>2022</v>
      </c>
      <c r="P305" t="s">
        <v>58</v>
      </c>
      <c r="Q305">
        <v>293</v>
      </c>
      <c r="R305">
        <f t="shared" si="24"/>
        <v>16.053521888770323</v>
      </c>
      <c r="S305">
        <f t="shared" si="26"/>
        <v>31</v>
      </c>
      <c r="W305">
        <v>31</v>
      </c>
      <c r="Y305">
        <v>4.7663000000000002</v>
      </c>
      <c r="Z305">
        <f t="shared" si="23"/>
        <v>27.069742915811755</v>
      </c>
      <c r="AA305">
        <v>3.5726</v>
      </c>
      <c r="AB305">
        <v>5.8239000000000001</v>
      </c>
      <c r="AC305">
        <v>0.43</v>
      </c>
      <c r="AD305">
        <f t="shared" si="25"/>
        <v>32.187209968525146</v>
      </c>
    </row>
    <row r="306" spans="15:30">
      <c r="O306" s="35">
        <v>2022</v>
      </c>
      <c r="P306" t="s">
        <v>58</v>
      </c>
      <c r="Q306">
        <v>293</v>
      </c>
      <c r="R306">
        <f t="shared" si="24"/>
        <v>16.160845434711526</v>
      </c>
      <c r="S306">
        <f t="shared" si="26"/>
        <v>31</v>
      </c>
      <c r="W306">
        <v>31</v>
      </c>
      <c r="Y306">
        <v>4.7679999999999998</v>
      </c>
      <c r="Z306">
        <f t="shared" si="23"/>
        <v>27.098718207999998</v>
      </c>
      <c r="AA306">
        <v>3.4885000000000002</v>
      </c>
      <c r="AB306">
        <v>5.6932999999999998</v>
      </c>
      <c r="AC306">
        <v>0.45</v>
      </c>
      <c r="AD306">
        <f t="shared" si="25"/>
        <v>30.001444091372203</v>
      </c>
    </row>
    <row r="307" spans="15:30">
      <c r="O307" s="35">
        <v>2022</v>
      </c>
      <c r="P307" t="s">
        <v>58</v>
      </c>
      <c r="Q307">
        <v>293</v>
      </c>
      <c r="R307">
        <f t="shared" si="24"/>
        <v>15.705044130473796</v>
      </c>
      <c r="S307">
        <f t="shared" si="26"/>
        <v>36.5</v>
      </c>
      <c r="W307">
        <v>36.5</v>
      </c>
      <c r="Y307">
        <v>4.7122000000000002</v>
      </c>
      <c r="Z307">
        <f t="shared" si="23"/>
        <v>26.158398614962003</v>
      </c>
      <c r="AA307">
        <v>3.3719999999999999</v>
      </c>
      <c r="AB307">
        <v>5.4985999999999997</v>
      </c>
      <c r="AC307">
        <v>0.82</v>
      </c>
      <c r="AD307">
        <f t="shared" si="25"/>
        <v>27.072470906679978</v>
      </c>
    </row>
    <row r="308" spans="15:30">
      <c r="O308" s="35">
        <v>2022</v>
      </c>
      <c r="P308" t="s">
        <v>58</v>
      </c>
      <c r="Q308">
        <v>293</v>
      </c>
      <c r="R308">
        <f t="shared" si="24"/>
        <v>15.68919349861425</v>
      </c>
      <c r="S308">
        <f t="shared" si="26"/>
        <v>36.5</v>
      </c>
      <c r="W308">
        <v>36.5</v>
      </c>
      <c r="Y308">
        <v>4.7107999999999999</v>
      </c>
      <c r="Z308">
        <f t="shared" si="23"/>
        <v>26.135090470927999</v>
      </c>
      <c r="AA308">
        <v>3.3552</v>
      </c>
      <c r="AB308">
        <v>5.5011999999999999</v>
      </c>
      <c r="AC308">
        <v>0</v>
      </c>
      <c r="AD308">
        <f t="shared" si="25"/>
        <v>26.816055549507304</v>
      </c>
    </row>
    <row r="309" spans="15:30">
      <c r="O309" s="35">
        <v>2022</v>
      </c>
      <c r="P309" t="s">
        <v>58</v>
      </c>
      <c r="Q309">
        <v>293</v>
      </c>
      <c r="R309">
        <f t="shared" ref="R309:R319" si="27">(((Z309)*(1-AC314))+(AD314)*AC314)*0.6022</f>
        <v>15.720869819152487</v>
      </c>
      <c r="S309">
        <f t="shared" si="26"/>
        <v>36.5</v>
      </c>
      <c r="W309">
        <v>36.5</v>
      </c>
      <c r="Y309">
        <v>4.7167000000000003</v>
      </c>
      <c r="Z309">
        <f t="shared" si="23"/>
        <v>26.233411501615759</v>
      </c>
      <c r="AA309">
        <v>3.3580999999999999</v>
      </c>
      <c r="AB309">
        <v>5.4931000000000001</v>
      </c>
      <c r="AC309">
        <v>0.54</v>
      </c>
      <c r="AD309">
        <f t="shared" si="25"/>
        <v>26.822879019454373</v>
      </c>
    </row>
    <row r="310" spans="15:30">
      <c r="O310" s="35">
        <v>2022</v>
      </c>
      <c r="P310" t="s">
        <v>58</v>
      </c>
      <c r="Q310">
        <v>293</v>
      </c>
      <c r="R310">
        <f t="shared" si="27"/>
        <v>15.842297662325425</v>
      </c>
      <c r="S310">
        <f t="shared" si="26"/>
        <v>36.5</v>
      </c>
      <c r="W310">
        <v>36.5</v>
      </c>
      <c r="Y310">
        <v>4.7202999999999999</v>
      </c>
      <c r="Z310">
        <f t="shared" si="23"/>
        <v>26.293524958606749</v>
      </c>
      <c r="AA310">
        <v>3.3403999999999998</v>
      </c>
      <c r="AB310">
        <v>5.5034999999999998</v>
      </c>
      <c r="AC310">
        <v>0.86</v>
      </c>
      <c r="AD310">
        <f t="shared" si="25"/>
        <v>26.591115527994386</v>
      </c>
    </row>
    <row r="311" spans="15:30">
      <c r="O311" s="35">
        <v>2022</v>
      </c>
      <c r="P311" t="s">
        <v>58</v>
      </c>
      <c r="Q311">
        <v>293</v>
      </c>
      <c r="R311">
        <f t="shared" si="27"/>
        <v>15.686490157635783</v>
      </c>
      <c r="S311">
        <f t="shared" si="26"/>
        <v>36.5</v>
      </c>
      <c r="W311">
        <v>36.5</v>
      </c>
      <c r="Y311">
        <v>4.7055999999999996</v>
      </c>
      <c r="Z311">
        <f t="shared" si="23"/>
        <v>26.048638587903991</v>
      </c>
      <c r="AA311">
        <v>3.3626</v>
      </c>
      <c r="AB311">
        <v>5.4794999999999998</v>
      </c>
      <c r="AC311">
        <v>0.97</v>
      </c>
      <c r="AD311">
        <f t="shared" si="25"/>
        <v>26.828227755216783</v>
      </c>
    </row>
    <row r="312" spans="15:30">
      <c r="O312" s="35">
        <v>2022</v>
      </c>
      <c r="P312" t="s">
        <v>58</v>
      </c>
      <c r="Q312">
        <v>293</v>
      </c>
      <c r="R312">
        <f t="shared" si="27"/>
        <v>15.676701211679353</v>
      </c>
      <c r="S312">
        <f t="shared" si="26"/>
        <v>36.5</v>
      </c>
      <c r="W312">
        <v>36.5</v>
      </c>
      <c r="Y312">
        <v>4.7095000000000002</v>
      </c>
      <c r="Z312">
        <f t="shared" si="23"/>
        <v>26.113459595593753</v>
      </c>
      <c r="AA312">
        <v>3.3288000000000002</v>
      </c>
      <c r="AB312">
        <v>5.4345999999999997</v>
      </c>
      <c r="AC312">
        <v>0.96</v>
      </c>
      <c r="AD312">
        <f t="shared" si="25"/>
        <v>26.076159333548848</v>
      </c>
    </row>
    <row r="313" spans="15:30">
      <c r="O313" s="35">
        <v>2022</v>
      </c>
      <c r="P313" t="s">
        <v>58</v>
      </c>
      <c r="Q313">
        <v>293</v>
      </c>
      <c r="R313">
        <f t="shared" si="27"/>
        <v>15.085451301681731</v>
      </c>
      <c r="S313">
        <f t="shared" si="26"/>
        <v>42.5</v>
      </c>
      <c r="W313">
        <v>42.5</v>
      </c>
      <c r="Y313">
        <v>4.6496000000000004</v>
      </c>
      <c r="Z313">
        <f t="shared" si="23"/>
        <v>25.129670057984008</v>
      </c>
      <c r="AA313">
        <v>3.3304</v>
      </c>
      <c r="AB313">
        <v>5.4230999999999998</v>
      </c>
      <c r="AC313">
        <v>0.92</v>
      </c>
      <c r="AD313">
        <f t="shared" si="25"/>
        <v>26.046000498330081</v>
      </c>
    </row>
    <row r="314" spans="15:30">
      <c r="O314" s="35">
        <v>2022</v>
      </c>
      <c r="P314" t="s">
        <v>58</v>
      </c>
      <c r="Q314">
        <v>293</v>
      </c>
      <c r="R314">
        <f t="shared" si="27"/>
        <v>15.076767591464728</v>
      </c>
      <c r="S314">
        <f t="shared" si="26"/>
        <v>42.5</v>
      </c>
      <c r="W314">
        <v>42.5</v>
      </c>
      <c r="Y314">
        <v>4.6445999999999996</v>
      </c>
      <c r="Z314">
        <f t="shared" si="23"/>
        <v>25.048686781133995</v>
      </c>
      <c r="AA314">
        <v>3.3311999999999999</v>
      </c>
      <c r="AB314">
        <v>5.4286000000000003</v>
      </c>
      <c r="AC314">
        <v>0.86</v>
      </c>
      <c r="AD314">
        <f t="shared" si="25"/>
        <v>26.084943119944441</v>
      </c>
    </row>
    <row r="315" spans="15:30">
      <c r="O315" s="35">
        <v>2022</v>
      </c>
      <c r="P315" t="s">
        <v>58</v>
      </c>
      <c r="Q315">
        <v>293</v>
      </c>
      <c r="R315">
        <f t="shared" si="27"/>
        <v>15.152445988274824</v>
      </c>
      <c r="S315">
        <f t="shared" si="26"/>
        <v>42.5</v>
      </c>
      <c r="W315">
        <v>42.5</v>
      </c>
      <c r="Y315">
        <v>4.6501000000000001</v>
      </c>
      <c r="Z315">
        <f t="shared" si="23"/>
        <v>25.13777797237525</v>
      </c>
      <c r="AA315">
        <v>3.3391999999999999</v>
      </c>
      <c r="AB315">
        <v>5.4500999999999999</v>
      </c>
      <c r="AC315">
        <v>0.67</v>
      </c>
      <c r="AD315">
        <f t="shared" ref="AD315:AD324" si="28">((SQRT(3)/4)*(AA315^2)*(AB315))</f>
        <v>26.314187832180867</v>
      </c>
    </row>
    <row r="316" spans="15:30">
      <c r="O316" s="35">
        <v>2022</v>
      </c>
      <c r="P316" t="s">
        <v>58</v>
      </c>
      <c r="Q316">
        <v>293</v>
      </c>
      <c r="R316">
        <f t="shared" si="27"/>
        <v>15.174133676576883</v>
      </c>
      <c r="S316">
        <f t="shared" si="26"/>
        <v>42.5</v>
      </c>
      <c r="W316">
        <v>42.5</v>
      </c>
      <c r="Y316">
        <v>4.6538000000000004</v>
      </c>
      <c r="Z316">
        <f t="shared" si="23"/>
        <v>25.197830748218006</v>
      </c>
      <c r="AA316">
        <v>3.3262999999999998</v>
      </c>
      <c r="AB316">
        <v>5.4283000000000001</v>
      </c>
      <c r="AC316">
        <v>0</v>
      </c>
      <c r="AD316">
        <f t="shared" si="28"/>
        <v>26.006823422429516</v>
      </c>
    </row>
    <row r="317" spans="15:30">
      <c r="O317" s="35">
        <v>2022</v>
      </c>
      <c r="P317" t="s">
        <v>58</v>
      </c>
      <c r="Q317">
        <v>293</v>
      </c>
      <c r="R317">
        <f t="shared" si="27"/>
        <v>14.983217313421726</v>
      </c>
      <c r="S317">
        <f t="shared" ref="S317:S359" si="29">W317</f>
        <v>42.5</v>
      </c>
      <c r="W317">
        <v>42.5</v>
      </c>
      <c r="Y317">
        <v>4.6341999999999999</v>
      </c>
      <c r="Z317">
        <f t="shared" si="23"/>
        <v>24.880799258421998</v>
      </c>
      <c r="AA317">
        <v>3.3289</v>
      </c>
      <c r="AB317">
        <v>5.4223999999999997</v>
      </c>
      <c r="AC317">
        <v>0.86</v>
      </c>
      <c r="AD317">
        <f t="shared" si="28"/>
        <v>26.019184810914311</v>
      </c>
    </row>
    <row r="318" spans="15:30">
      <c r="O318" s="35">
        <v>2022</v>
      </c>
      <c r="P318" t="s">
        <v>58</v>
      </c>
      <c r="Q318">
        <v>293</v>
      </c>
      <c r="R318">
        <f t="shared" si="27"/>
        <v>15.078929585349897</v>
      </c>
      <c r="S318">
        <f t="shared" si="29"/>
        <v>42.5</v>
      </c>
      <c r="W318">
        <v>42.5</v>
      </c>
      <c r="Y318">
        <v>4.6444000000000001</v>
      </c>
      <c r="Z318">
        <f t="shared" si="23"/>
        <v>25.045451074096</v>
      </c>
      <c r="AA318">
        <v>3.2837000000000001</v>
      </c>
      <c r="AB318">
        <v>5.3598999999999997</v>
      </c>
      <c r="AC318">
        <v>0.76</v>
      </c>
      <c r="AD318">
        <f t="shared" si="28"/>
        <v>25.025586768562246</v>
      </c>
    </row>
    <row r="319" spans="15:30">
      <c r="O319" s="35">
        <v>2022</v>
      </c>
      <c r="P319" t="s">
        <v>58</v>
      </c>
      <c r="Q319">
        <v>293</v>
      </c>
      <c r="R319">
        <f t="shared" si="27"/>
        <v>14.259561966442948</v>
      </c>
      <c r="S319">
        <f t="shared" si="29"/>
        <v>50.6</v>
      </c>
      <c r="W319">
        <v>50.6</v>
      </c>
      <c r="Y319">
        <v>4.5548999999999999</v>
      </c>
      <c r="Z319">
        <f t="shared" si="23"/>
        <v>23.625257401037249</v>
      </c>
      <c r="AA319">
        <v>3.2848000000000002</v>
      </c>
      <c r="AB319">
        <v>5.3578999999999999</v>
      </c>
      <c r="AC319">
        <v>0.8</v>
      </c>
      <c r="AD319">
        <f t="shared" si="28"/>
        <v>25.03301178085551</v>
      </c>
    </row>
    <row r="320" spans="15:30">
      <c r="O320" s="35">
        <v>2012</v>
      </c>
      <c r="P320" t="s">
        <v>72</v>
      </c>
      <c r="Q320">
        <v>298</v>
      </c>
      <c r="R320">
        <f>Z320*0.6022</f>
        <v>25.164071180000001</v>
      </c>
      <c r="S320">
        <f t="shared" si="29"/>
        <v>4.33</v>
      </c>
      <c r="W320">
        <v>4.33</v>
      </c>
      <c r="Z320">
        <v>41.786900000000003</v>
      </c>
      <c r="AA320">
        <v>3.2902</v>
      </c>
      <c r="AB320">
        <v>5.3699000000000003</v>
      </c>
      <c r="AC320">
        <v>0.71</v>
      </c>
      <c r="AD320">
        <f t="shared" si="28"/>
        <v>25.17163526865146</v>
      </c>
    </row>
    <row r="321" spans="15:30">
      <c r="O321" s="35">
        <v>2012</v>
      </c>
      <c r="P321" t="s">
        <v>72</v>
      </c>
      <c r="Q321">
        <v>298</v>
      </c>
      <c r="R321">
        <f t="shared" ref="R321:R331" si="30">Z321*0.6022</f>
        <v>25.177801339999998</v>
      </c>
      <c r="S321">
        <f t="shared" si="29"/>
        <v>4.7</v>
      </c>
      <c r="W321">
        <v>4.7</v>
      </c>
      <c r="Z321">
        <v>41.809699999999999</v>
      </c>
      <c r="AA321">
        <v>3.2986</v>
      </c>
      <c r="AB321">
        <v>5.3826000000000001</v>
      </c>
      <c r="AC321">
        <v>0</v>
      </c>
      <c r="AD321">
        <f t="shared" si="28"/>
        <v>25.360163687158614</v>
      </c>
    </row>
    <row r="322" spans="15:30">
      <c r="O322" s="35">
        <v>2012</v>
      </c>
      <c r="P322" t="s">
        <v>72</v>
      </c>
      <c r="Q322">
        <v>298</v>
      </c>
      <c r="R322">
        <f t="shared" si="30"/>
        <v>24.529472819999999</v>
      </c>
      <c r="S322">
        <f t="shared" si="29"/>
        <v>5.46</v>
      </c>
      <c r="W322">
        <v>5.46</v>
      </c>
      <c r="Z322">
        <v>40.7331</v>
      </c>
      <c r="AA322">
        <v>3.2715000000000001</v>
      </c>
      <c r="AB322">
        <v>5.3285</v>
      </c>
      <c r="AC322">
        <v>0</v>
      </c>
      <c r="AD322">
        <f t="shared" si="28"/>
        <v>24.694455544366509</v>
      </c>
    </row>
    <row r="323" spans="15:30">
      <c r="O323" s="35">
        <v>2012</v>
      </c>
      <c r="P323" t="s">
        <v>72</v>
      </c>
      <c r="Q323">
        <v>298</v>
      </c>
      <c r="R323">
        <f t="shared" si="30"/>
        <v>23.128695399999998</v>
      </c>
      <c r="S323">
        <f t="shared" si="29"/>
        <v>7.05</v>
      </c>
      <c r="W323">
        <v>7.05</v>
      </c>
      <c r="Z323">
        <v>38.406999999999996</v>
      </c>
      <c r="AA323">
        <v>3.2850000000000001</v>
      </c>
      <c r="AB323">
        <v>5.3583999999999996</v>
      </c>
      <c r="AC323">
        <v>0.81</v>
      </c>
      <c r="AD323">
        <f t="shared" si="28"/>
        <v>25.038396587725629</v>
      </c>
    </row>
    <row r="324" spans="15:30">
      <c r="O324" s="35">
        <v>2012</v>
      </c>
      <c r="P324" t="s">
        <v>72</v>
      </c>
      <c r="Q324">
        <v>298</v>
      </c>
      <c r="R324">
        <f t="shared" si="30"/>
        <v>22.203595759999999</v>
      </c>
      <c r="S324">
        <f t="shared" si="29"/>
        <v>8.49</v>
      </c>
      <c r="W324">
        <v>8.49</v>
      </c>
      <c r="Z324">
        <v>36.870800000000003</v>
      </c>
      <c r="AA324">
        <v>3.2229000000000001</v>
      </c>
      <c r="AB324">
        <v>5.2652999999999999</v>
      </c>
      <c r="AC324">
        <v>0.95</v>
      </c>
      <c r="AD324">
        <f t="shared" si="28"/>
        <v>23.681947711195299</v>
      </c>
    </row>
    <row r="325" spans="15:30">
      <c r="O325" s="35">
        <v>2012</v>
      </c>
      <c r="P325" t="s">
        <v>72</v>
      </c>
      <c r="Q325">
        <v>298</v>
      </c>
      <c r="R325">
        <f t="shared" si="30"/>
        <v>21.291262759999999</v>
      </c>
      <c r="S325">
        <f t="shared" si="29"/>
        <v>10.5</v>
      </c>
      <c r="W325">
        <v>10.5</v>
      </c>
      <c r="Z325">
        <v>35.355800000000002</v>
      </c>
    </row>
    <row r="326" spans="15:30">
      <c r="O326" s="35">
        <v>2012</v>
      </c>
      <c r="P326" t="s">
        <v>72</v>
      </c>
      <c r="Q326">
        <v>298</v>
      </c>
      <c r="R326">
        <f t="shared" si="30"/>
        <v>20.526649419999998</v>
      </c>
      <c r="S326">
        <f t="shared" si="29"/>
        <v>12.3</v>
      </c>
      <c r="W326">
        <v>12.3</v>
      </c>
      <c r="Z326">
        <v>34.086100000000002</v>
      </c>
    </row>
    <row r="327" spans="15:30">
      <c r="O327" s="35">
        <v>2012</v>
      </c>
      <c r="P327" t="s">
        <v>72</v>
      </c>
      <c r="Q327">
        <v>298</v>
      </c>
      <c r="R327">
        <f t="shared" si="30"/>
        <v>19.580834100000001</v>
      </c>
      <c r="S327">
        <f t="shared" si="29"/>
        <v>15.1</v>
      </c>
      <c r="W327">
        <v>15.1</v>
      </c>
      <c r="Z327">
        <v>32.515500000000003</v>
      </c>
    </row>
    <row r="328" spans="15:30">
      <c r="O328" s="35">
        <v>2012</v>
      </c>
      <c r="P328" t="s">
        <v>72</v>
      </c>
      <c r="Q328">
        <v>298</v>
      </c>
      <c r="R328">
        <f t="shared" si="30"/>
        <v>18.784906359999997</v>
      </c>
      <c r="S328">
        <f t="shared" si="29"/>
        <v>18.2</v>
      </c>
      <c r="W328">
        <v>18.2</v>
      </c>
      <c r="Z328">
        <v>31.1938</v>
      </c>
    </row>
    <row r="329" spans="15:30">
      <c r="O329" s="35">
        <v>2012</v>
      </c>
      <c r="P329" t="s">
        <v>72</v>
      </c>
      <c r="Q329">
        <v>298</v>
      </c>
      <c r="R329">
        <f t="shared" si="30"/>
        <v>18.19571388</v>
      </c>
      <c r="S329">
        <f t="shared" si="29"/>
        <v>20.8</v>
      </c>
      <c r="W329">
        <v>20.8</v>
      </c>
      <c r="Z329">
        <v>30.215399999999999</v>
      </c>
    </row>
    <row r="330" spans="15:30">
      <c r="O330" s="35">
        <v>2012</v>
      </c>
      <c r="P330" t="s">
        <v>72</v>
      </c>
      <c r="Q330">
        <v>298</v>
      </c>
      <c r="R330">
        <f t="shared" si="30"/>
        <v>17.699019319999998</v>
      </c>
      <c r="S330">
        <f t="shared" si="29"/>
        <v>23.4</v>
      </c>
      <c r="W330">
        <v>23.4</v>
      </c>
      <c r="Z330">
        <v>29.390599999999999</v>
      </c>
    </row>
    <row r="331" spans="15:30">
      <c r="O331" s="35">
        <v>2012</v>
      </c>
      <c r="P331" t="s">
        <v>72</v>
      </c>
      <c r="Q331">
        <v>298</v>
      </c>
      <c r="R331">
        <f t="shared" si="30"/>
        <v>17.053460919999999</v>
      </c>
      <c r="S331">
        <f t="shared" si="29"/>
        <v>26.9</v>
      </c>
      <c r="W331">
        <v>26.9</v>
      </c>
      <c r="Z331">
        <v>28.3186</v>
      </c>
    </row>
    <row r="332" spans="15:30">
      <c r="O332" s="35">
        <v>2012</v>
      </c>
      <c r="P332" t="s">
        <v>72</v>
      </c>
      <c r="Q332">
        <v>298</v>
      </c>
      <c r="R332">
        <f>Z332*0.6022</f>
        <v>16.574832359999998</v>
      </c>
      <c r="S332">
        <f t="shared" si="29"/>
        <v>30</v>
      </c>
      <c r="W332">
        <v>30</v>
      </c>
      <c r="Z332">
        <v>27.523800000000001</v>
      </c>
    </row>
    <row r="333" spans="15:30">
      <c r="O333" s="35">
        <v>2012</v>
      </c>
      <c r="P333" t="s">
        <v>72</v>
      </c>
      <c r="Q333">
        <v>298</v>
      </c>
      <c r="R333">
        <f t="shared" ref="R333:R338" si="31">(Z333*0.5+AD338*0.5)*0.6022</f>
        <v>16.061125649999997</v>
      </c>
      <c r="S333">
        <f t="shared" si="29"/>
        <v>33.200000000000003</v>
      </c>
      <c r="W333">
        <v>33.200000000000003</v>
      </c>
      <c r="Z333">
        <v>26.876000000000001</v>
      </c>
    </row>
    <row r="334" spans="15:30">
      <c r="O334" s="35">
        <v>2012</v>
      </c>
      <c r="P334" t="s">
        <v>72</v>
      </c>
      <c r="Q334">
        <v>298</v>
      </c>
      <c r="R334">
        <f t="shared" si="31"/>
        <v>15.70097994</v>
      </c>
      <c r="S334">
        <f t="shared" si="29"/>
        <v>36.200000000000003</v>
      </c>
      <c r="W334">
        <v>36.200000000000003</v>
      </c>
      <c r="Z334">
        <v>26.241800000000001</v>
      </c>
    </row>
    <row r="335" spans="15:30">
      <c r="O335" s="35">
        <v>2012</v>
      </c>
      <c r="P335" t="s">
        <v>72</v>
      </c>
      <c r="Q335">
        <v>298</v>
      </c>
      <c r="R335">
        <f t="shared" si="31"/>
        <v>15.317017219999999</v>
      </c>
      <c r="S335">
        <f t="shared" si="29"/>
        <v>39.6</v>
      </c>
      <c r="W335">
        <v>39.6</v>
      </c>
      <c r="Z335">
        <v>25.609400000000001</v>
      </c>
    </row>
    <row r="336" spans="15:30">
      <c r="O336" s="35">
        <v>2012</v>
      </c>
      <c r="P336" t="s">
        <v>72</v>
      </c>
      <c r="Q336">
        <v>298</v>
      </c>
      <c r="R336">
        <f t="shared" si="31"/>
        <v>14.923780619999999</v>
      </c>
      <c r="S336">
        <f t="shared" si="29"/>
        <v>43.7</v>
      </c>
      <c r="W336">
        <v>43.7</v>
      </c>
      <c r="Z336">
        <v>24.937200000000001</v>
      </c>
    </row>
    <row r="337" spans="15:30">
      <c r="O337" s="35">
        <v>2012</v>
      </c>
      <c r="P337" t="s">
        <v>72</v>
      </c>
      <c r="Q337">
        <v>298</v>
      </c>
      <c r="R337">
        <f t="shared" si="31"/>
        <v>14.72749353</v>
      </c>
      <c r="S337">
        <f t="shared" si="29"/>
        <v>45.9</v>
      </c>
      <c r="W337">
        <v>45.9</v>
      </c>
      <c r="Z337">
        <v>24.596800000000002</v>
      </c>
    </row>
    <row r="338" spans="15:30">
      <c r="O338" s="35">
        <v>2012</v>
      </c>
      <c r="P338" t="s">
        <v>72</v>
      </c>
      <c r="Q338">
        <v>298</v>
      </c>
      <c r="R338">
        <f t="shared" si="31"/>
        <v>14.508021739999998</v>
      </c>
      <c r="S338">
        <f t="shared" si="29"/>
        <v>48.8</v>
      </c>
      <c r="W338">
        <v>48.8</v>
      </c>
      <c r="Z338">
        <v>24.180399999999999</v>
      </c>
      <c r="AD338">
        <v>26.465499999999999</v>
      </c>
    </row>
    <row r="339" spans="15:30">
      <c r="O339" s="35">
        <v>2012</v>
      </c>
      <c r="P339" t="s">
        <v>72</v>
      </c>
      <c r="Q339">
        <v>298</v>
      </c>
      <c r="R339">
        <f>AD344*0.6022</f>
        <v>10.504656359999998</v>
      </c>
      <c r="S339">
        <f t="shared" si="29"/>
        <v>141</v>
      </c>
      <c r="W339">
        <v>141</v>
      </c>
      <c r="AD339">
        <v>25.903600000000001</v>
      </c>
    </row>
    <row r="340" spans="15:30">
      <c r="O340" s="35">
        <v>2012</v>
      </c>
      <c r="P340" t="s">
        <v>72</v>
      </c>
      <c r="Q340">
        <v>298</v>
      </c>
      <c r="R340">
        <f t="shared" ref="R340:R359" si="32">AD345*0.6022</f>
        <v>10.331162539999999</v>
      </c>
      <c r="S340">
        <f t="shared" si="29"/>
        <v>149</v>
      </c>
      <c r="W340">
        <v>149</v>
      </c>
      <c r="AD340">
        <v>25.2608</v>
      </c>
    </row>
    <row r="341" spans="15:30">
      <c r="O341" s="35">
        <v>2012</v>
      </c>
      <c r="P341" t="s">
        <v>72</v>
      </c>
      <c r="Q341">
        <v>298</v>
      </c>
      <c r="R341">
        <f t="shared" si="32"/>
        <v>10.309302679999998</v>
      </c>
      <c r="S341">
        <f t="shared" si="29"/>
        <v>150</v>
      </c>
      <c r="W341">
        <v>150</v>
      </c>
      <c r="AD341">
        <v>24.626999999999999</v>
      </c>
    </row>
    <row r="342" spans="15:30">
      <c r="O342" s="35">
        <v>2012</v>
      </c>
      <c r="P342" t="s">
        <v>72</v>
      </c>
      <c r="Q342">
        <v>298</v>
      </c>
      <c r="R342">
        <f t="shared" si="32"/>
        <v>10.305448599999998</v>
      </c>
      <c r="S342">
        <f t="shared" si="29"/>
        <v>150</v>
      </c>
      <c r="W342">
        <v>150</v>
      </c>
      <c r="AD342">
        <v>24.3155</v>
      </c>
    </row>
    <row r="343" spans="15:30">
      <c r="O343" s="35">
        <v>2012</v>
      </c>
      <c r="P343" t="s">
        <v>72</v>
      </c>
      <c r="Q343">
        <v>298</v>
      </c>
      <c r="R343">
        <f t="shared" si="32"/>
        <v>10.25919964</v>
      </c>
      <c r="S343">
        <f t="shared" si="29"/>
        <v>152</v>
      </c>
      <c r="W343">
        <v>152</v>
      </c>
      <c r="AD343">
        <v>24.003</v>
      </c>
    </row>
    <row r="344" spans="15:30">
      <c r="O344" s="35">
        <v>2012</v>
      </c>
      <c r="P344" t="s">
        <v>72</v>
      </c>
      <c r="Q344">
        <v>298</v>
      </c>
      <c r="R344">
        <f t="shared" si="32"/>
        <v>10.18838092</v>
      </c>
      <c r="S344">
        <f t="shared" si="29"/>
        <v>157</v>
      </c>
      <c r="W344">
        <v>157</v>
      </c>
      <c r="AD344">
        <v>17.4438</v>
      </c>
    </row>
    <row r="345" spans="15:30">
      <c r="O345" s="35">
        <v>2012</v>
      </c>
      <c r="P345" t="s">
        <v>72</v>
      </c>
      <c r="Q345">
        <v>298</v>
      </c>
      <c r="R345">
        <f t="shared" si="32"/>
        <v>9.9395518799999998</v>
      </c>
      <c r="S345">
        <f t="shared" si="29"/>
        <v>171</v>
      </c>
      <c r="W345">
        <v>171</v>
      </c>
      <c r="AD345">
        <v>17.1557</v>
      </c>
    </row>
    <row r="346" spans="15:30">
      <c r="O346" s="35">
        <v>2012</v>
      </c>
      <c r="P346" t="s">
        <v>72</v>
      </c>
      <c r="Q346">
        <v>298</v>
      </c>
      <c r="R346">
        <f t="shared" si="32"/>
        <v>9.6884946999999997</v>
      </c>
      <c r="S346">
        <f t="shared" si="29"/>
        <v>188</v>
      </c>
      <c r="W346">
        <v>188</v>
      </c>
      <c r="AD346">
        <v>17.119399999999999</v>
      </c>
    </row>
    <row r="347" spans="15:30">
      <c r="O347" s="35">
        <v>2012</v>
      </c>
      <c r="P347" t="s">
        <v>72</v>
      </c>
      <c r="Q347">
        <v>298</v>
      </c>
      <c r="R347">
        <f t="shared" si="32"/>
        <v>9.6524229199999994</v>
      </c>
      <c r="S347">
        <f t="shared" si="29"/>
        <v>187</v>
      </c>
      <c r="W347">
        <v>187</v>
      </c>
      <c r="AD347">
        <v>17.113</v>
      </c>
    </row>
    <row r="348" spans="15:30">
      <c r="O348" s="35">
        <v>2012</v>
      </c>
      <c r="P348" t="s">
        <v>72</v>
      </c>
      <c r="Q348">
        <v>298</v>
      </c>
      <c r="R348">
        <f t="shared" si="32"/>
        <v>9.5406545999999999</v>
      </c>
      <c r="S348">
        <f t="shared" si="29"/>
        <v>194</v>
      </c>
      <c r="W348">
        <v>194</v>
      </c>
      <c r="AD348">
        <v>17.036200000000001</v>
      </c>
    </row>
    <row r="349" spans="15:30">
      <c r="O349" s="35">
        <v>2012</v>
      </c>
      <c r="P349" t="s">
        <v>72</v>
      </c>
      <c r="Q349">
        <v>298</v>
      </c>
      <c r="R349">
        <f t="shared" si="32"/>
        <v>9.3891410799999999</v>
      </c>
      <c r="S349">
        <f t="shared" si="29"/>
        <v>205</v>
      </c>
      <c r="W349">
        <v>205</v>
      </c>
      <c r="AD349">
        <v>16.918600000000001</v>
      </c>
    </row>
    <row r="350" spans="15:30">
      <c r="O350" s="35">
        <v>2012</v>
      </c>
      <c r="P350" t="s">
        <v>72</v>
      </c>
      <c r="Q350">
        <v>298</v>
      </c>
      <c r="R350">
        <f t="shared" si="32"/>
        <v>9.2517190399999993</v>
      </c>
      <c r="S350">
        <f t="shared" si="29"/>
        <v>216</v>
      </c>
      <c r="W350">
        <v>216</v>
      </c>
      <c r="AD350">
        <v>16.505400000000002</v>
      </c>
    </row>
    <row r="351" spans="15:30">
      <c r="O351" s="35">
        <v>2012</v>
      </c>
      <c r="P351" t="s">
        <v>72</v>
      </c>
      <c r="Q351">
        <v>298</v>
      </c>
      <c r="R351">
        <f t="shared" si="32"/>
        <v>9.2308226999999992</v>
      </c>
      <c r="S351">
        <f t="shared" si="29"/>
        <v>217</v>
      </c>
      <c r="W351">
        <v>217</v>
      </c>
      <c r="AD351">
        <v>16.0885</v>
      </c>
    </row>
    <row r="352" spans="15:30">
      <c r="O352" s="35">
        <v>2012</v>
      </c>
      <c r="P352" t="s">
        <v>72</v>
      </c>
      <c r="Q352">
        <v>298</v>
      </c>
      <c r="R352">
        <f t="shared" si="32"/>
        <v>9.1368192799999992</v>
      </c>
      <c r="S352">
        <f t="shared" si="29"/>
        <v>223</v>
      </c>
      <c r="W352">
        <v>223</v>
      </c>
      <c r="AD352">
        <v>16.028600000000001</v>
      </c>
    </row>
    <row r="353" spans="15:31">
      <c r="O353" s="35">
        <v>2012</v>
      </c>
      <c r="P353" t="s">
        <v>72</v>
      </c>
      <c r="Q353">
        <v>298</v>
      </c>
      <c r="R353">
        <f t="shared" si="32"/>
        <v>9.0434782800000004</v>
      </c>
      <c r="S353">
        <f t="shared" si="29"/>
        <v>231</v>
      </c>
      <c r="W353">
        <v>231</v>
      </c>
      <c r="AD353">
        <v>15.843</v>
      </c>
    </row>
    <row r="354" spans="15:31">
      <c r="O354" s="35">
        <v>2012</v>
      </c>
      <c r="P354" t="s">
        <v>72</v>
      </c>
      <c r="Q354">
        <v>298</v>
      </c>
      <c r="R354">
        <f t="shared" si="32"/>
        <v>9.0277006399999991</v>
      </c>
      <c r="S354">
        <f t="shared" si="29"/>
        <v>233</v>
      </c>
      <c r="W354">
        <v>233</v>
      </c>
      <c r="AD354">
        <v>15.5914</v>
      </c>
    </row>
    <row r="355" spans="15:31">
      <c r="O355" s="35">
        <v>2012</v>
      </c>
      <c r="P355" t="s">
        <v>72</v>
      </c>
      <c r="Q355">
        <v>298</v>
      </c>
      <c r="R355">
        <f t="shared" si="32"/>
        <v>8.8914829999999991</v>
      </c>
      <c r="S355">
        <f t="shared" si="29"/>
        <v>245</v>
      </c>
      <c r="W355">
        <v>245</v>
      </c>
      <c r="AD355">
        <v>15.363200000000001</v>
      </c>
    </row>
    <row r="356" spans="15:31">
      <c r="O356" s="35">
        <v>2012</v>
      </c>
      <c r="P356" t="s">
        <v>72</v>
      </c>
      <c r="Q356">
        <v>298</v>
      </c>
      <c r="R356">
        <f t="shared" si="32"/>
        <v>8.7810395199999984</v>
      </c>
      <c r="S356">
        <f t="shared" si="29"/>
        <v>245</v>
      </c>
      <c r="W356">
        <v>245</v>
      </c>
      <c r="AD356">
        <v>15.3285</v>
      </c>
    </row>
    <row r="357" spans="15:31">
      <c r="O357" s="35">
        <v>2012</v>
      </c>
      <c r="P357" t="s">
        <v>72</v>
      </c>
      <c r="Q357">
        <v>298</v>
      </c>
      <c r="R357">
        <f t="shared" si="32"/>
        <v>8.6245879599999995</v>
      </c>
      <c r="S357">
        <f t="shared" si="29"/>
        <v>254</v>
      </c>
      <c r="W357">
        <v>254</v>
      </c>
      <c r="AD357">
        <v>15.1724</v>
      </c>
    </row>
    <row r="358" spans="15:31">
      <c r="O358" s="35">
        <v>2012</v>
      </c>
      <c r="P358" t="s">
        <v>72</v>
      </c>
      <c r="Q358">
        <v>298</v>
      </c>
      <c r="R358">
        <f t="shared" si="32"/>
        <v>8.6207940999999995</v>
      </c>
      <c r="S358">
        <f t="shared" si="29"/>
        <v>255</v>
      </c>
      <c r="W358">
        <v>255</v>
      </c>
      <c r="AD358">
        <v>15.0174</v>
      </c>
    </row>
    <row r="359" spans="15:31">
      <c r="O359" s="35">
        <v>2012</v>
      </c>
      <c r="P359" t="s">
        <v>72</v>
      </c>
      <c r="Q359">
        <v>298</v>
      </c>
      <c r="R359">
        <f t="shared" si="32"/>
        <v>8.5248636399999995</v>
      </c>
      <c r="S359">
        <f t="shared" si="29"/>
        <v>259</v>
      </c>
      <c r="W359">
        <v>259</v>
      </c>
      <c r="AD359">
        <v>14.991199999999999</v>
      </c>
    </row>
    <row r="360" spans="15:31">
      <c r="Z360" t="s">
        <v>83</v>
      </c>
      <c r="AD360">
        <v>14.765000000000001</v>
      </c>
    </row>
    <row r="361" spans="15:31">
      <c r="O361">
        <v>2002</v>
      </c>
      <c r="P361" t="s">
        <v>84</v>
      </c>
      <c r="Q361">
        <v>298</v>
      </c>
      <c r="R361">
        <f>(AA366*(1-AD366)+AD366*AE366)*0.6022</f>
        <v>29.845147217360349</v>
      </c>
      <c r="S361">
        <f>W361</f>
        <v>1.5</v>
      </c>
      <c r="U361">
        <f t="shared" ref="U361:U368" si="33">W361*1000</f>
        <v>1500</v>
      </c>
      <c r="W361">
        <v>1.5</v>
      </c>
      <c r="Z361">
        <v>5.8310000000000004</v>
      </c>
      <c r="AD361">
        <v>14.5816</v>
      </c>
    </row>
    <row r="362" spans="15:31">
      <c r="O362">
        <v>2002</v>
      </c>
      <c r="P362" t="s">
        <v>84</v>
      </c>
      <c r="Q362">
        <v>298</v>
      </c>
      <c r="R362">
        <f t="shared" ref="R362:R368" si="34">(AA367*(1-AD367)+AD367*AE367)*0.6022</f>
        <v>25.126068094432892</v>
      </c>
      <c r="S362">
        <f t="shared" ref="S362:S368" si="35">W362</f>
        <v>5.5</v>
      </c>
      <c r="U362">
        <f t="shared" si="33"/>
        <v>5500</v>
      </c>
      <c r="W362">
        <v>5.5</v>
      </c>
      <c r="Z362">
        <v>5.5</v>
      </c>
      <c r="AD362">
        <v>14.3218</v>
      </c>
    </row>
    <row r="363" spans="15:31">
      <c r="O363">
        <v>2002</v>
      </c>
      <c r="P363" t="s">
        <v>84</v>
      </c>
      <c r="Q363">
        <v>298</v>
      </c>
      <c r="R363">
        <f t="shared" si="34"/>
        <v>20.147723044694352</v>
      </c>
      <c r="S363">
        <f t="shared" si="35"/>
        <v>13.9</v>
      </c>
      <c r="U363">
        <f t="shared" si="33"/>
        <v>13900</v>
      </c>
      <c r="W363">
        <v>13.9</v>
      </c>
      <c r="Z363">
        <v>5.1189999999999998</v>
      </c>
      <c r="AD363">
        <v>14.3155</v>
      </c>
    </row>
    <row r="364" spans="15:31">
      <c r="O364">
        <v>2002</v>
      </c>
      <c r="P364" t="s">
        <v>84</v>
      </c>
      <c r="Q364">
        <v>298</v>
      </c>
      <c r="R364">
        <f t="shared" si="34"/>
        <v>18.991309111129045</v>
      </c>
      <c r="S364">
        <f t="shared" si="35"/>
        <v>19.100000000000001</v>
      </c>
      <c r="U364">
        <f t="shared" si="33"/>
        <v>19100</v>
      </c>
      <c r="W364">
        <v>19.100000000000001</v>
      </c>
      <c r="Z364">
        <v>5.0170000000000003</v>
      </c>
      <c r="AD364">
        <v>14.1562</v>
      </c>
    </row>
    <row r="365" spans="15:31">
      <c r="O365">
        <v>2002</v>
      </c>
      <c r="P365" t="s">
        <v>84</v>
      </c>
      <c r="Q365">
        <v>298</v>
      </c>
      <c r="R365">
        <f t="shared" si="34"/>
        <v>17.380422875130524</v>
      </c>
      <c r="S365">
        <f t="shared" si="35"/>
        <v>27.1</v>
      </c>
      <c r="U365">
        <f t="shared" si="33"/>
        <v>27100</v>
      </c>
      <c r="W365">
        <v>27.1</v>
      </c>
      <c r="Z365">
        <v>4.8899999999999997</v>
      </c>
      <c r="AA365" t="s">
        <v>85</v>
      </c>
      <c r="AB365" t="s">
        <v>79</v>
      </c>
      <c r="AC365" t="s">
        <v>80</v>
      </c>
      <c r="AD365" t="s">
        <v>86</v>
      </c>
      <c r="AE365" t="s">
        <v>87</v>
      </c>
    </row>
    <row r="366" spans="15:31">
      <c r="O366">
        <v>2002</v>
      </c>
      <c r="P366" t="s">
        <v>84</v>
      </c>
      <c r="Q366">
        <v>298</v>
      </c>
      <c r="R366">
        <f t="shared" si="34"/>
        <v>16.826616487393423</v>
      </c>
      <c r="S366">
        <f t="shared" si="35"/>
        <v>29</v>
      </c>
      <c r="U366">
        <f t="shared" si="33"/>
        <v>29000</v>
      </c>
      <c r="W366">
        <v>29</v>
      </c>
      <c r="Z366">
        <v>4.8140000000000001</v>
      </c>
      <c r="AA366">
        <f t="shared" ref="AA366:AA373" si="36">Z361^3/4</f>
        <v>49.564317797750007</v>
      </c>
      <c r="AB366">
        <v>4.1020000000000003</v>
      </c>
      <c r="AC366">
        <v>6.7460000000000004</v>
      </c>
      <c r="AD366">
        <v>0.01</v>
      </c>
      <c r="AE366">
        <f t="shared" ref="AE366:AE373" si="37">SQRT(3)*(AB366^2)*AC366/4</f>
        <v>49.15167076276115</v>
      </c>
    </row>
    <row r="367" spans="15:31">
      <c r="O367">
        <v>2002</v>
      </c>
      <c r="P367" t="s">
        <v>84</v>
      </c>
      <c r="Q367">
        <v>298</v>
      </c>
      <c r="R367">
        <f t="shared" si="34"/>
        <v>17.032425361429247</v>
      </c>
      <c r="S367">
        <f t="shared" si="35"/>
        <v>36.200000000000003</v>
      </c>
      <c r="U367">
        <f t="shared" si="33"/>
        <v>36200</v>
      </c>
      <c r="W367">
        <v>36.200000000000003</v>
      </c>
      <c r="Z367">
        <v>4.7119999999999997</v>
      </c>
      <c r="AA367">
        <f t="shared" si="36"/>
        <v>41.59375</v>
      </c>
      <c r="AB367">
        <v>3.8980000000000001</v>
      </c>
      <c r="AC367">
        <v>6.39</v>
      </c>
      <c r="AD367">
        <v>0.28999999999999998</v>
      </c>
      <c r="AE367">
        <f t="shared" si="37"/>
        <v>42.042173850667623</v>
      </c>
    </row>
    <row r="368" spans="15:31">
      <c r="O368">
        <v>2002</v>
      </c>
      <c r="P368" t="s">
        <v>84</v>
      </c>
      <c r="Q368">
        <v>298</v>
      </c>
      <c r="R368">
        <f t="shared" si="34"/>
        <v>16.005549125230136</v>
      </c>
      <c r="S368">
        <f t="shared" si="35"/>
        <v>41</v>
      </c>
      <c r="U368">
        <f t="shared" si="33"/>
        <v>41000</v>
      </c>
      <c r="W368">
        <v>41</v>
      </c>
      <c r="Z368">
        <v>4.7370000000000001</v>
      </c>
      <c r="AA368">
        <f t="shared" si="36"/>
        <v>33.534775039749995</v>
      </c>
      <c r="AB368">
        <v>3.593</v>
      </c>
      <c r="AC368">
        <v>5.9829999999999997</v>
      </c>
      <c r="AD368">
        <v>0.87</v>
      </c>
      <c r="AE368">
        <f t="shared" si="37"/>
        <v>33.445221249923627</v>
      </c>
    </row>
    <row r="369" spans="27:31">
      <c r="AA369">
        <f t="shared" si="36"/>
        <v>31.569834978250007</v>
      </c>
      <c r="AB369">
        <v>3.5419999999999998</v>
      </c>
      <c r="AC369">
        <v>5.8049999999999997</v>
      </c>
      <c r="AD369">
        <v>0.97</v>
      </c>
      <c r="AE369">
        <f t="shared" si="37"/>
        <v>31.535518344099096</v>
      </c>
    </row>
    <row r="370" spans="27:31">
      <c r="AA370">
        <f t="shared" si="36"/>
        <v>29.232542249999991</v>
      </c>
      <c r="AB370">
        <v>3.4409999999999998</v>
      </c>
      <c r="AC370">
        <v>5.6269999999999998</v>
      </c>
      <c r="AD370">
        <v>0.97</v>
      </c>
      <c r="AE370">
        <f t="shared" si="37"/>
        <v>28.850071673352389</v>
      </c>
    </row>
    <row r="371" spans="27:31">
      <c r="AA371">
        <f t="shared" si="36"/>
        <v>27.890626286000003</v>
      </c>
      <c r="AB371">
        <v>3.4409999999999998</v>
      </c>
      <c r="AC371">
        <v>5.5510000000000002</v>
      </c>
      <c r="AD371">
        <v>0.09</v>
      </c>
      <c r="AE371">
        <f t="shared" si="37"/>
        <v>28.460413694469363</v>
      </c>
    </row>
    <row r="372" spans="27:31">
      <c r="AA372">
        <f t="shared" si="36"/>
        <v>26.155068031999996</v>
      </c>
      <c r="AB372">
        <v>3.4409999999999998</v>
      </c>
      <c r="AC372">
        <v>5.5250000000000004</v>
      </c>
      <c r="AD372">
        <v>0.98</v>
      </c>
      <c r="AE372">
        <f t="shared" si="37"/>
        <v>28.327109649062013</v>
      </c>
    </row>
    <row r="373" spans="27:31">
      <c r="AA373">
        <f t="shared" si="36"/>
        <v>26.573585888250001</v>
      </c>
      <c r="AB373">
        <v>3.3639999999999999</v>
      </c>
      <c r="AC373">
        <v>5.4240000000000004</v>
      </c>
      <c r="AD373">
        <v>0.97</v>
      </c>
      <c r="AE373">
        <f t="shared" si="37"/>
        <v>26.578611624341356</v>
      </c>
    </row>
  </sheetData>
  <mergeCells count="22">
    <mergeCell ref="A28:A33"/>
    <mergeCell ref="B28:B33"/>
    <mergeCell ref="Y3:Z3"/>
    <mergeCell ref="G4:H4"/>
    <mergeCell ref="T4:W4"/>
    <mergeCell ref="A6:A7"/>
    <mergeCell ref="N6:N15"/>
    <mergeCell ref="B8:B10"/>
    <mergeCell ref="B11:B26"/>
    <mergeCell ref="A3:A5"/>
    <mergeCell ref="C3:C5"/>
    <mergeCell ref="D3:D5"/>
    <mergeCell ref="B3:B5"/>
    <mergeCell ref="T3:V3"/>
    <mergeCell ref="A1:J1"/>
    <mergeCell ref="B2:J2"/>
    <mergeCell ref="G3:H3"/>
    <mergeCell ref="I3:J3"/>
    <mergeCell ref="P3:P5"/>
    <mergeCell ref="M3:M5"/>
    <mergeCell ref="N3:N5"/>
    <mergeCell ref="O3:O5"/>
  </mergeCells>
  <hyperlinks>
    <hyperlink ref="N6" r:id="rId1" xr:uid="{C197F492-C155-453C-9706-9BEC01725253}"/>
    <hyperlink ref="B11" r:id="rId2" xr:uid="{1227EE71-C1CB-49C3-A212-47120F538178}"/>
    <hyperlink ref="B8" r:id="rId3" display="https://iopscience.iop.org/article/10.1088/0370-1301/70/7/407" xr:uid="{00DA000C-2089-45DF-ABD4-0A4DC2302C71}"/>
    <hyperlink ref="B27" r:id="rId4" xr:uid="{EEB46E1D-7BCE-4EF6-95AD-3E2C6295F02F}"/>
    <hyperlink ref="B28" r:id="rId5" xr:uid="{A86DCB8F-5371-4CC2-99CB-C7AF5DCEF689}"/>
    <hyperlink ref="B35" r:id="rId6" tooltip="Persistent link using digital object identifier" xr:uid="{D9489F31-FD3D-4022-8188-790E01E8DB19}"/>
    <hyperlink ref="B53" r:id="rId7" display="https://doi.org/10.1103/PhysRevB.24.4753" xr:uid="{4D7E003D-1A89-421D-BC56-028820C7E6DE}"/>
    <hyperlink ref="N16" r:id="rId8" display="https://doi.org/10.1103/PhysRevB.24.4753" xr:uid="{4E4CD436-4277-4C7E-AE8F-61B17776899B}"/>
    <hyperlink ref="B88" r:id="rId9" xr:uid="{97E2DCB8-981E-43F2-8B09-F82B2E5C19EE}"/>
    <hyperlink ref="B91" r:id="rId10" xr:uid="{433BB784-8439-4DC2-894E-99CAC4E19862}"/>
    <hyperlink ref="N214" r:id="rId11" xr:uid="{A3A0C826-7BD7-4DCD-8491-076D69011F85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82523-6132-7E48-BEBF-BE687D0AD34C}">
  <dimension ref="A1:I85"/>
  <sheetViews>
    <sheetView zoomScaleNormal="100" workbookViewId="0">
      <pane ySplit="6" topLeftCell="A56" activePane="bottomLeft" state="frozenSplit"/>
      <selection pane="bottomLeft" activeCell="C58" sqref="C58:F58"/>
    </sheetView>
  </sheetViews>
  <sheetFormatPr defaultColWidth="11.5" defaultRowHeight="16"/>
  <cols>
    <col min="2" max="2" width="25.58203125" customWidth="1"/>
    <col min="5" max="5" width="14.33203125" customWidth="1"/>
    <col min="6" max="6" width="28" bestFit="1" customWidth="1"/>
    <col min="7" max="7" width="13.33203125" customWidth="1"/>
    <col min="8" max="8" width="12" customWidth="1"/>
    <col min="9" max="9" width="13.08203125" customWidth="1"/>
  </cols>
  <sheetData>
    <row r="1" spans="1:9" s="20" customFormat="1">
      <c r="A1" s="78" t="s">
        <v>0</v>
      </c>
      <c r="B1" s="78"/>
      <c r="C1" s="78"/>
      <c r="D1" s="78"/>
      <c r="E1" s="78"/>
      <c r="F1" s="78"/>
      <c r="G1" s="78"/>
      <c r="H1" s="78"/>
      <c r="I1" s="78"/>
    </row>
    <row r="2" spans="1:9" s="2" customFormat="1">
      <c r="A2" s="5"/>
      <c r="B2" s="66" t="s">
        <v>3</v>
      </c>
      <c r="C2" s="66"/>
      <c r="D2" s="66"/>
      <c r="E2" s="66"/>
      <c r="F2" s="66"/>
      <c r="G2" s="66"/>
      <c r="H2" s="66"/>
      <c r="I2" s="66"/>
    </row>
    <row r="3" spans="1:9" s="2" customFormat="1">
      <c r="A3" s="80" t="s">
        <v>88</v>
      </c>
      <c r="B3" s="80"/>
      <c r="C3" s="80"/>
      <c r="D3" s="80"/>
      <c r="E3" s="80"/>
      <c r="F3" s="80"/>
      <c r="G3" s="80"/>
      <c r="H3" s="80"/>
      <c r="I3" s="80"/>
    </row>
    <row r="4" spans="1:9" s="3" customFormat="1">
      <c r="A4" s="69"/>
      <c r="B4" s="67" t="s">
        <v>5</v>
      </c>
      <c r="C4" s="67" t="s">
        <v>6</v>
      </c>
      <c r="D4" s="67" t="s">
        <v>7</v>
      </c>
      <c r="E4" s="6" t="s">
        <v>8</v>
      </c>
      <c r="F4" s="67" t="s">
        <v>89</v>
      </c>
      <c r="G4" s="67"/>
      <c r="H4" s="67"/>
      <c r="I4" s="8"/>
    </row>
    <row r="5" spans="1:9" s="3" customFormat="1" ht="17.149999999999999" customHeight="1">
      <c r="A5" s="69"/>
      <c r="B5" s="67"/>
      <c r="C5" s="67"/>
      <c r="D5" s="67"/>
      <c r="E5" s="6" t="s">
        <v>14</v>
      </c>
      <c r="F5" s="9" t="s">
        <v>90</v>
      </c>
      <c r="G5" s="73" t="s">
        <v>91</v>
      </c>
      <c r="H5" s="73" t="s">
        <v>92</v>
      </c>
      <c r="I5" s="7"/>
    </row>
    <row r="6" spans="1:9" s="11" customFormat="1" ht="17" thickBot="1">
      <c r="A6" s="70"/>
      <c r="B6" s="68"/>
      <c r="C6" s="68"/>
      <c r="D6" s="68"/>
      <c r="E6" s="10" t="s">
        <v>20</v>
      </c>
      <c r="F6" s="12" t="s">
        <v>93</v>
      </c>
      <c r="G6" s="79"/>
      <c r="H6" s="79"/>
      <c r="I6" s="10"/>
    </row>
    <row r="7" spans="1:9">
      <c r="B7" s="1"/>
      <c r="C7" s="18">
        <v>1972</v>
      </c>
      <c r="D7" s="18" t="s">
        <v>62</v>
      </c>
      <c r="E7" s="36">
        <v>1</v>
      </c>
      <c r="F7" s="36">
        <v>1.5099999999999999E-7</v>
      </c>
    </row>
    <row r="8" spans="1:9">
      <c r="B8" s="1"/>
      <c r="C8" s="18">
        <v>1972</v>
      </c>
      <c r="D8" s="18" t="s">
        <v>62</v>
      </c>
      <c r="E8" s="37">
        <v>1.5</v>
      </c>
      <c r="F8" s="37">
        <v>5.2900000000000004E-7</v>
      </c>
    </row>
    <row r="9" spans="1:9">
      <c r="B9" s="1"/>
      <c r="C9" s="18">
        <v>1972</v>
      </c>
      <c r="D9" s="18" t="s">
        <v>62</v>
      </c>
      <c r="E9" s="36">
        <v>2</v>
      </c>
      <c r="F9" s="38">
        <v>1.2890000000000001E-6</v>
      </c>
    </row>
    <row r="10" spans="1:9">
      <c r="B10" s="1"/>
      <c r="C10" s="18">
        <v>1972</v>
      </c>
      <c r="D10" s="18" t="s">
        <v>62</v>
      </c>
      <c r="E10" s="37">
        <v>2.5</v>
      </c>
      <c r="F10" s="39">
        <v>2.644E-6</v>
      </c>
    </row>
    <row r="11" spans="1:9">
      <c r="B11" s="1"/>
      <c r="C11" s="18">
        <v>1972</v>
      </c>
      <c r="D11" s="18" t="s">
        <v>62</v>
      </c>
      <c r="E11" s="36">
        <v>3</v>
      </c>
      <c r="F11" s="38">
        <v>4.7999999999999998E-6</v>
      </c>
    </row>
    <row r="12" spans="1:9">
      <c r="B12" s="1"/>
      <c r="C12" s="18">
        <v>1972</v>
      </c>
      <c r="D12" s="18" t="s">
        <v>62</v>
      </c>
      <c r="E12" s="37">
        <v>3.5</v>
      </c>
      <c r="F12" s="39">
        <v>8.0600000000000008E-6</v>
      </c>
    </row>
    <row r="13" spans="1:9">
      <c r="B13" s="1"/>
      <c r="C13" s="18">
        <v>1972</v>
      </c>
      <c r="D13" s="18" t="s">
        <v>62</v>
      </c>
      <c r="E13" s="36">
        <v>4</v>
      </c>
      <c r="F13" s="38">
        <v>1.278E-5</v>
      </c>
    </row>
    <row r="14" spans="1:9">
      <c r="B14" s="1"/>
      <c r="C14" s="18">
        <v>1972</v>
      </c>
      <c r="D14" s="18" t="s">
        <v>62</v>
      </c>
      <c r="E14" s="37">
        <v>4.5</v>
      </c>
      <c r="F14" s="39">
        <v>1.8770000000000002E-5</v>
      </c>
    </row>
    <row r="15" spans="1:9">
      <c r="B15" s="1"/>
      <c r="C15" s="18">
        <v>1972</v>
      </c>
      <c r="D15" s="18" t="s">
        <v>62</v>
      </c>
      <c r="E15" s="36">
        <v>5</v>
      </c>
      <c r="F15" s="38">
        <v>2.6400000000000001E-5</v>
      </c>
    </row>
    <row r="16" spans="1:9">
      <c r="B16" s="1"/>
      <c r="C16" s="18">
        <v>1972</v>
      </c>
      <c r="D16" s="18" t="s">
        <v>62</v>
      </c>
      <c r="E16" s="37">
        <v>5.5</v>
      </c>
      <c r="F16" s="39">
        <v>3.5549999999999997E-5</v>
      </c>
    </row>
    <row r="17" spans="2:6">
      <c r="B17" s="1"/>
      <c r="C17" s="18">
        <v>1972</v>
      </c>
      <c r="D17" s="18" t="s">
        <v>62</v>
      </c>
      <c r="E17" s="36">
        <v>6</v>
      </c>
      <c r="F17" s="38">
        <v>4.6140000000000002E-5</v>
      </c>
    </row>
    <row r="18" spans="2:6">
      <c r="B18" s="1"/>
      <c r="C18" s="18">
        <v>1972</v>
      </c>
      <c r="D18" s="18" t="s">
        <v>62</v>
      </c>
      <c r="E18" s="37">
        <v>6.5</v>
      </c>
      <c r="F18" s="39">
        <v>5.8E-5</v>
      </c>
    </row>
    <row r="19" spans="2:6">
      <c r="B19" s="1"/>
      <c r="C19" s="18">
        <v>1972</v>
      </c>
      <c r="D19" s="18" t="s">
        <v>62</v>
      </c>
      <c r="E19" s="36">
        <v>7</v>
      </c>
      <c r="F19" s="38">
        <v>7.0900000000000002E-5</v>
      </c>
    </row>
    <row r="20" spans="2:6">
      <c r="C20" s="18">
        <v>1972</v>
      </c>
      <c r="D20" s="18" t="s">
        <v>62</v>
      </c>
      <c r="E20" s="37">
        <v>7.5</v>
      </c>
      <c r="F20" s="39">
        <v>8.4400000000000005E-5</v>
      </c>
    </row>
    <row r="21" spans="2:6">
      <c r="C21" s="18">
        <v>1972</v>
      </c>
      <c r="D21" s="18" t="s">
        <v>62</v>
      </c>
      <c r="E21" s="36">
        <v>8</v>
      </c>
      <c r="F21" s="38">
        <v>9.8599999999999998E-5</v>
      </c>
    </row>
    <row r="22" spans="2:6">
      <c r="C22" s="18">
        <v>1972</v>
      </c>
      <c r="D22" s="18" t="s">
        <v>62</v>
      </c>
      <c r="E22" s="37">
        <v>8.5</v>
      </c>
      <c r="F22" s="39">
        <v>1.1340000000000001E-4</v>
      </c>
    </row>
    <row r="23" spans="2:6">
      <c r="C23" s="18">
        <v>1972</v>
      </c>
      <c r="D23" s="18" t="s">
        <v>62</v>
      </c>
      <c r="E23" s="36">
        <v>9</v>
      </c>
      <c r="F23" s="38">
        <v>1.281E-4</v>
      </c>
    </row>
    <row r="24" spans="2:6">
      <c r="C24" s="18">
        <v>1972</v>
      </c>
      <c r="D24" s="18" t="s">
        <v>62</v>
      </c>
      <c r="E24" s="37">
        <v>9.5</v>
      </c>
      <c r="F24" s="39">
        <v>1.428E-4</v>
      </c>
    </row>
    <row r="25" spans="2:6">
      <c r="C25" s="18">
        <v>1972</v>
      </c>
      <c r="D25" s="18" t="s">
        <v>62</v>
      </c>
      <c r="E25" s="36">
        <v>10</v>
      </c>
      <c r="F25" s="38">
        <v>1.5770000000000001E-4</v>
      </c>
    </row>
    <row r="26" spans="2:6">
      <c r="C26" s="18">
        <v>1972</v>
      </c>
      <c r="D26" s="18" t="s">
        <v>62</v>
      </c>
      <c r="E26" s="37">
        <v>10.5</v>
      </c>
      <c r="F26" s="39">
        <v>1.7239999999999999E-4</v>
      </c>
    </row>
    <row r="27" spans="2:6">
      <c r="C27" s="18">
        <v>1972</v>
      </c>
      <c r="D27" s="18" t="s">
        <v>62</v>
      </c>
      <c r="E27" s="36">
        <v>11</v>
      </c>
      <c r="F27" s="38">
        <v>1.8660000000000001E-4</v>
      </c>
    </row>
    <row r="28" spans="2:6">
      <c r="C28" s="18">
        <v>1972</v>
      </c>
      <c r="D28" s="18" t="s">
        <v>62</v>
      </c>
      <c r="E28" s="37">
        <v>12</v>
      </c>
      <c r="F28" s="39">
        <v>2.139E-4</v>
      </c>
    </row>
    <row r="29" spans="2:6">
      <c r="C29" s="18">
        <v>1972</v>
      </c>
      <c r="D29" s="18" t="s">
        <v>62</v>
      </c>
      <c r="E29" s="36">
        <v>13</v>
      </c>
      <c r="F29" s="38">
        <v>2.3949999999999999E-4</v>
      </c>
    </row>
    <row r="30" spans="2:6">
      <c r="C30" s="18">
        <v>1972</v>
      </c>
      <c r="D30" s="18" t="s">
        <v>62</v>
      </c>
      <c r="E30" s="37">
        <v>14</v>
      </c>
      <c r="F30" s="39">
        <v>2.6360000000000001E-4</v>
      </c>
    </row>
    <row r="31" spans="2:6">
      <c r="C31" s="18">
        <v>1972</v>
      </c>
      <c r="D31" s="18" t="s">
        <v>62</v>
      </c>
      <c r="E31" s="36">
        <v>15</v>
      </c>
      <c r="F31" s="38">
        <v>2.8600000000000001E-4</v>
      </c>
    </row>
    <row r="32" spans="2:6">
      <c r="C32" s="18">
        <v>1972</v>
      </c>
      <c r="D32" s="18" t="s">
        <v>62</v>
      </c>
      <c r="E32" s="37">
        <v>16</v>
      </c>
      <c r="F32" s="39">
        <v>3.0689999999999998E-4</v>
      </c>
    </row>
    <row r="33" spans="3:6">
      <c r="C33" s="18">
        <v>1972</v>
      </c>
      <c r="D33" s="18" t="s">
        <v>62</v>
      </c>
      <c r="E33" s="36">
        <v>18</v>
      </c>
      <c r="F33" s="38">
        <v>3.4380000000000001E-4</v>
      </c>
    </row>
    <row r="34" spans="3:6">
      <c r="C34" s="18">
        <v>1972</v>
      </c>
      <c r="D34" s="18" t="s">
        <v>62</v>
      </c>
      <c r="E34" s="37">
        <v>20</v>
      </c>
      <c r="F34" s="39">
        <v>3.7379999999999998E-4</v>
      </c>
    </row>
    <row r="35" spans="3:6">
      <c r="C35" s="18">
        <v>1972</v>
      </c>
      <c r="D35" s="18" t="s">
        <v>62</v>
      </c>
      <c r="E35" s="36">
        <v>25</v>
      </c>
      <c r="F35" s="38">
        <v>4.3409999999999998E-4</v>
      </c>
    </row>
    <row r="36" spans="3:6">
      <c r="C36" s="18">
        <v>1972</v>
      </c>
      <c r="D36" s="18" t="s">
        <v>62</v>
      </c>
      <c r="E36" s="37">
        <v>30</v>
      </c>
      <c r="F36" s="39">
        <v>4.749E-4</v>
      </c>
    </row>
    <row r="37" spans="3:6">
      <c r="C37" s="18">
        <v>1972</v>
      </c>
      <c r="D37" s="18" t="s">
        <v>62</v>
      </c>
      <c r="E37" s="36">
        <v>35</v>
      </c>
      <c r="F37" s="38">
        <v>5.0799999999999999E-4</v>
      </c>
    </row>
    <row r="38" spans="3:6">
      <c r="C38" s="18">
        <v>1972</v>
      </c>
      <c r="D38" s="18" t="s">
        <v>62</v>
      </c>
      <c r="E38" s="37">
        <v>40</v>
      </c>
      <c r="F38" s="39">
        <v>5.3399999999999997E-4</v>
      </c>
    </row>
    <row r="39" spans="3:6">
      <c r="C39" s="18">
        <v>1972</v>
      </c>
      <c r="D39" s="18" t="s">
        <v>62</v>
      </c>
      <c r="E39" s="36">
        <v>45</v>
      </c>
      <c r="F39" s="38">
        <v>5.5699999999999999E-4</v>
      </c>
    </row>
    <row r="40" spans="3:6">
      <c r="C40" s="18">
        <v>1972</v>
      </c>
      <c r="D40" s="18" t="s">
        <v>62</v>
      </c>
      <c r="E40" s="37">
        <v>50</v>
      </c>
      <c r="F40" s="39">
        <v>5.7700000000000004E-4</v>
      </c>
    </row>
    <row r="41" spans="3:6">
      <c r="C41" s="18">
        <v>1972</v>
      </c>
      <c r="D41" s="18" t="s">
        <v>62</v>
      </c>
      <c r="E41" s="36">
        <v>55</v>
      </c>
      <c r="F41" s="38">
        <v>5.9599999999999996E-4</v>
      </c>
    </row>
    <row r="42" spans="3:6">
      <c r="C42" s="18">
        <v>1972</v>
      </c>
      <c r="D42" s="18" t="s">
        <v>62</v>
      </c>
      <c r="E42" s="37">
        <v>60</v>
      </c>
      <c r="F42" s="39">
        <v>6.1499999999999999E-4</v>
      </c>
    </row>
    <row r="43" spans="3:6">
      <c r="C43" s="18">
        <v>1972</v>
      </c>
      <c r="D43" s="18" t="s">
        <v>62</v>
      </c>
      <c r="E43" s="36">
        <v>65</v>
      </c>
      <c r="F43" s="38">
        <v>6.3299999999999999E-4</v>
      </c>
    </row>
    <row r="44" spans="3:6">
      <c r="C44" s="18">
        <v>1972</v>
      </c>
      <c r="D44" s="18" t="s">
        <v>62</v>
      </c>
      <c r="E44" s="37">
        <v>70</v>
      </c>
      <c r="F44" s="39">
        <v>6.4999999999999997E-4</v>
      </c>
    </row>
    <row r="45" spans="3:6">
      <c r="C45" s="18">
        <v>1972</v>
      </c>
      <c r="D45" s="18" t="s">
        <v>62</v>
      </c>
      <c r="E45" s="36">
        <v>75</v>
      </c>
      <c r="F45" s="38">
        <v>6.6600000000000003E-4</v>
      </c>
    </row>
    <row r="46" spans="3:6">
      <c r="C46" s="18">
        <v>1972</v>
      </c>
      <c r="D46" s="18" t="s">
        <v>62</v>
      </c>
      <c r="E46" s="37">
        <v>80</v>
      </c>
      <c r="F46" s="39">
        <v>6.8300000000000001E-4</v>
      </c>
    </row>
    <row r="47" spans="3:6">
      <c r="C47" s="18">
        <v>1972</v>
      </c>
      <c r="D47" s="18" t="s">
        <v>62</v>
      </c>
      <c r="E47" s="36">
        <v>85</v>
      </c>
      <c r="F47" s="38">
        <v>7.0100000000000002E-4</v>
      </c>
    </row>
    <row r="48" spans="3:6">
      <c r="C48" s="18">
        <v>1972</v>
      </c>
      <c r="D48" s="18" t="s">
        <v>62</v>
      </c>
      <c r="E48" s="37">
        <v>90</v>
      </c>
      <c r="F48" s="39">
        <v>7.2000000000000005E-4</v>
      </c>
    </row>
    <row r="49" spans="3:6">
      <c r="C49" s="18">
        <v>1972</v>
      </c>
      <c r="D49" s="18" t="s">
        <v>62</v>
      </c>
      <c r="E49" s="36">
        <v>95</v>
      </c>
      <c r="F49" s="38">
        <v>7.3999999999999999E-4</v>
      </c>
    </row>
    <row r="50" spans="3:6">
      <c r="C50" s="18">
        <v>1972</v>
      </c>
      <c r="D50" s="18" t="s">
        <v>62</v>
      </c>
      <c r="E50" s="37">
        <v>100</v>
      </c>
      <c r="F50" s="39">
        <v>7.6099999999999996E-4</v>
      </c>
    </row>
    <row r="51" spans="3:6">
      <c r="C51" s="18">
        <v>1972</v>
      </c>
      <c r="D51" s="18" t="s">
        <v>62</v>
      </c>
      <c r="E51" s="36">
        <v>105</v>
      </c>
      <c r="F51" s="38">
        <v>7.8399999999999997E-4</v>
      </c>
    </row>
    <row r="52" spans="3:6">
      <c r="C52" s="18">
        <v>1963</v>
      </c>
      <c r="D52" s="18" t="s">
        <v>50</v>
      </c>
      <c r="E52" s="39">
        <v>20</v>
      </c>
      <c r="F52" s="39">
        <v>2.7999999999999998E-4</v>
      </c>
    </row>
    <row r="53" spans="3:6">
      <c r="C53" s="18">
        <v>1963</v>
      </c>
      <c r="D53" s="18" t="s">
        <v>50</v>
      </c>
      <c r="E53" s="38">
        <v>50</v>
      </c>
      <c r="F53" s="38">
        <v>6.2E-4</v>
      </c>
    </row>
    <row r="54" spans="3:6">
      <c r="C54" s="18">
        <v>1963</v>
      </c>
      <c r="D54" s="18" t="s">
        <v>50</v>
      </c>
      <c r="E54" s="39">
        <v>75</v>
      </c>
      <c r="F54" s="39">
        <v>7.6999999999999996E-4</v>
      </c>
    </row>
    <row r="55" spans="3:6">
      <c r="C55" s="18">
        <v>1963</v>
      </c>
      <c r="D55" s="18" t="s">
        <v>50</v>
      </c>
      <c r="E55" s="38">
        <v>100</v>
      </c>
      <c r="F55" s="38">
        <v>6.9999999999999999E-4</v>
      </c>
    </row>
    <row r="56" spans="3:6">
      <c r="C56" s="18">
        <v>1963</v>
      </c>
      <c r="D56" s="18" t="s">
        <v>50</v>
      </c>
      <c r="E56" s="39">
        <v>125</v>
      </c>
      <c r="F56" s="39">
        <v>8.4000000000000003E-4</v>
      </c>
    </row>
    <row r="57" spans="3:6">
      <c r="C57" s="18">
        <v>1963</v>
      </c>
      <c r="D57" s="18" t="s">
        <v>50</v>
      </c>
      <c r="E57" s="38">
        <v>150</v>
      </c>
      <c r="F57" s="38">
        <v>1.0300000000000001E-3</v>
      </c>
    </row>
    <row r="58" spans="3:6">
      <c r="C58" s="62">
        <v>1963</v>
      </c>
      <c r="D58" s="62" t="s">
        <v>50</v>
      </c>
      <c r="E58" s="64">
        <v>0</v>
      </c>
      <c r="F58" s="64">
        <v>0</v>
      </c>
    </row>
    <row r="59" spans="3:6">
      <c r="C59" s="18">
        <v>1963</v>
      </c>
      <c r="D59" s="18" t="s">
        <v>50</v>
      </c>
      <c r="E59" s="38">
        <v>20</v>
      </c>
      <c r="F59" s="38">
        <v>2.8200000000000002E-4</v>
      </c>
    </row>
    <row r="60" spans="3:6">
      <c r="C60" s="18">
        <v>1963</v>
      </c>
      <c r="D60" s="18" t="s">
        <v>50</v>
      </c>
      <c r="E60" s="39">
        <v>50</v>
      </c>
      <c r="F60" s="39">
        <v>6.2699999999999995E-4</v>
      </c>
    </row>
    <row r="61" spans="3:6">
      <c r="C61" s="18">
        <v>1963</v>
      </c>
      <c r="D61" s="18" t="s">
        <v>50</v>
      </c>
      <c r="E61" s="38">
        <v>75</v>
      </c>
      <c r="F61" s="38">
        <v>7.6999999999999996E-4</v>
      </c>
    </row>
    <row r="62" spans="3:6">
      <c r="C62" s="18">
        <v>1963</v>
      </c>
      <c r="D62" s="18" t="s">
        <v>50</v>
      </c>
      <c r="E62" s="39">
        <v>100</v>
      </c>
      <c r="F62" s="39">
        <v>6.9999999999999999E-4</v>
      </c>
    </row>
    <row r="63" spans="3:6">
      <c r="C63" s="18">
        <v>1963</v>
      </c>
      <c r="D63" s="18" t="s">
        <v>50</v>
      </c>
      <c r="E63" s="38">
        <v>125</v>
      </c>
      <c r="F63" s="38">
        <v>8.4000000000000003E-4</v>
      </c>
    </row>
    <row r="64" spans="3:6">
      <c r="C64" s="18">
        <v>1963</v>
      </c>
      <c r="D64" s="18" t="s">
        <v>50</v>
      </c>
      <c r="E64" s="39">
        <v>150</v>
      </c>
      <c r="F64" s="39">
        <v>1.0300000000000001E-3</v>
      </c>
    </row>
    <row r="65" spans="3:6">
      <c r="C65" s="18">
        <v>1967</v>
      </c>
      <c r="D65" s="18" t="s">
        <v>94</v>
      </c>
      <c r="E65" s="38">
        <v>11</v>
      </c>
      <c r="F65" s="38">
        <v>1.7000000000000001E-4</v>
      </c>
    </row>
    <row r="66" spans="3:6">
      <c r="C66" s="18">
        <v>1967</v>
      </c>
      <c r="D66" s="18" t="s">
        <v>94</v>
      </c>
      <c r="E66" s="39">
        <v>15</v>
      </c>
      <c r="F66" s="39">
        <v>2.6499999999999999E-4</v>
      </c>
    </row>
    <row r="67" spans="3:6">
      <c r="C67" s="18">
        <v>1967</v>
      </c>
      <c r="D67" s="18" t="s">
        <v>94</v>
      </c>
      <c r="E67" s="38">
        <v>21.5</v>
      </c>
      <c r="F67" s="38">
        <v>3.4600000000000001E-4</v>
      </c>
    </row>
    <row r="68" spans="3:6">
      <c r="C68" s="18">
        <v>1967</v>
      </c>
      <c r="D68" s="18" t="s">
        <v>94</v>
      </c>
      <c r="E68" s="39">
        <v>25</v>
      </c>
      <c r="F68" s="39">
        <v>3.8000000000000002E-4</v>
      </c>
    </row>
    <row r="69" spans="3:6">
      <c r="C69" s="18">
        <v>1967</v>
      </c>
      <c r="D69" s="18" t="s">
        <v>94</v>
      </c>
      <c r="E69" s="38">
        <v>30</v>
      </c>
      <c r="F69" s="38">
        <v>4.2099999999999999E-4</v>
      </c>
    </row>
    <row r="70" spans="3:6">
      <c r="C70" s="18">
        <v>1967</v>
      </c>
      <c r="D70" s="18" t="s">
        <v>94</v>
      </c>
      <c r="E70" s="39">
        <v>35</v>
      </c>
      <c r="F70" s="39">
        <v>4.5800000000000002E-4</v>
      </c>
    </row>
    <row r="71" spans="3:6">
      <c r="C71" s="18">
        <v>1967</v>
      </c>
      <c r="D71" s="18" t="s">
        <v>94</v>
      </c>
      <c r="E71" s="38">
        <v>40</v>
      </c>
      <c r="F71" s="38">
        <v>4.9100000000000001E-4</v>
      </c>
    </row>
    <row r="72" spans="3:6">
      <c r="C72" s="18">
        <v>1967</v>
      </c>
      <c r="D72" s="18" t="s">
        <v>94</v>
      </c>
      <c r="E72" s="39">
        <v>45</v>
      </c>
      <c r="F72" s="39">
        <v>5.22E-4</v>
      </c>
    </row>
    <row r="73" spans="3:6">
      <c r="C73" s="18">
        <v>1967</v>
      </c>
      <c r="D73" s="18" t="s">
        <v>94</v>
      </c>
      <c r="E73" s="38">
        <v>50</v>
      </c>
      <c r="F73" s="38">
        <v>5.5000000000000003E-4</v>
      </c>
    </row>
    <row r="74" spans="3:6">
      <c r="C74" s="18">
        <v>1967</v>
      </c>
      <c r="D74" s="18" t="s">
        <v>94</v>
      </c>
      <c r="E74" s="39">
        <v>55</v>
      </c>
      <c r="F74" s="39">
        <v>5.7499999999999999E-4</v>
      </c>
    </row>
    <row r="75" spans="3:6">
      <c r="C75" s="18">
        <v>1967</v>
      </c>
      <c r="D75" s="18" t="s">
        <v>94</v>
      </c>
      <c r="E75" s="38">
        <v>60</v>
      </c>
      <c r="F75" s="38">
        <v>5.9999999999999995E-4</v>
      </c>
    </row>
    <row r="76" spans="3:6">
      <c r="C76" s="18">
        <v>1967</v>
      </c>
      <c r="D76" s="18" t="s">
        <v>94</v>
      </c>
      <c r="E76" s="39">
        <v>65</v>
      </c>
      <c r="F76" s="39">
        <v>6.2200000000000005E-4</v>
      </c>
    </row>
    <row r="77" spans="3:6">
      <c r="C77" s="18">
        <v>1967</v>
      </c>
      <c r="D77" s="18" t="s">
        <v>94</v>
      </c>
      <c r="E77" s="38">
        <v>70</v>
      </c>
      <c r="F77" s="38">
        <v>6.4400000000000004E-4</v>
      </c>
    </row>
    <row r="78" spans="3:6">
      <c r="C78" s="18">
        <v>1967</v>
      </c>
      <c r="D78" s="18" t="s">
        <v>94</v>
      </c>
      <c r="E78" s="39">
        <v>75</v>
      </c>
      <c r="F78" s="39">
        <v>6.6500000000000001E-4</v>
      </c>
    </row>
    <row r="79" spans="3:6">
      <c r="C79" s="18">
        <v>1967</v>
      </c>
      <c r="D79" s="18" t="s">
        <v>94</v>
      </c>
      <c r="E79" s="38">
        <v>80</v>
      </c>
      <c r="F79" s="38">
        <v>6.8300000000000001E-4</v>
      </c>
    </row>
    <row r="80" spans="3:6">
      <c r="C80" s="18">
        <v>1967</v>
      </c>
      <c r="D80" s="18" t="s">
        <v>94</v>
      </c>
      <c r="E80" s="39">
        <v>85</v>
      </c>
      <c r="F80" s="39">
        <v>7.0200000000000004E-4</v>
      </c>
    </row>
    <row r="81" spans="3:6">
      <c r="C81" s="18">
        <v>1967</v>
      </c>
      <c r="D81" s="18" t="s">
        <v>94</v>
      </c>
      <c r="E81" s="38">
        <v>90</v>
      </c>
      <c r="F81" s="38">
        <v>7.1900000000000002E-4</v>
      </c>
    </row>
    <row r="82" spans="3:6">
      <c r="C82" s="18">
        <v>1967</v>
      </c>
      <c r="D82" s="18" t="s">
        <v>94</v>
      </c>
      <c r="E82" s="39">
        <v>100</v>
      </c>
      <c r="F82" s="39">
        <v>7.5000000000000002E-4</v>
      </c>
    </row>
    <row r="83" spans="3:6">
      <c r="C83" s="18">
        <v>1967</v>
      </c>
      <c r="D83" s="18" t="s">
        <v>94</v>
      </c>
      <c r="E83" s="38">
        <v>120</v>
      </c>
      <c r="F83" s="38">
        <v>8.12E-4</v>
      </c>
    </row>
    <row r="84" spans="3:6">
      <c r="C84" s="18">
        <v>1967</v>
      </c>
      <c r="D84" s="18" t="s">
        <v>94</v>
      </c>
      <c r="E84" s="39">
        <v>140</v>
      </c>
      <c r="F84" s="39">
        <v>9.3400000000000004E-4</v>
      </c>
    </row>
    <row r="85" spans="3:6">
      <c r="C85" s="18">
        <v>1967</v>
      </c>
      <c r="D85" s="18" t="s">
        <v>94</v>
      </c>
      <c r="E85" s="38">
        <v>160</v>
      </c>
      <c r="F85" s="38">
        <v>1.14E-3</v>
      </c>
    </row>
  </sheetData>
  <mergeCells count="10">
    <mergeCell ref="A1:I1"/>
    <mergeCell ref="B2:I2"/>
    <mergeCell ref="A4:A6"/>
    <mergeCell ref="B4:B6"/>
    <mergeCell ref="C4:C6"/>
    <mergeCell ref="D4:D6"/>
    <mergeCell ref="F4:H4"/>
    <mergeCell ref="G5:G6"/>
    <mergeCell ref="H5:H6"/>
    <mergeCell ref="A3:I3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DA3B9-8C38-4A4E-B8C1-649E45A85AE6}">
  <dimension ref="A1:R53"/>
  <sheetViews>
    <sheetView topLeftCell="I1" zoomScale="125" workbookViewId="0">
      <pane ySplit="5" topLeftCell="A21" activePane="bottomLeft" state="frozenSplit"/>
      <selection pane="bottomLeft" activeCell="M6" sqref="M6:P40"/>
    </sheetView>
  </sheetViews>
  <sheetFormatPr defaultColWidth="10.75" defaultRowHeight="16"/>
  <cols>
    <col min="1" max="1" width="10.75" style="18"/>
    <col min="2" max="2" width="25.58203125" style="18" customWidth="1"/>
    <col min="3" max="4" width="10.75" style="18"/>
    <col min="5" max="5" width="14.33203125" style="18" customWidth="1"/>
    <col min="6" max="6" width="11.5" style="18" customWidth="1"/>
    <col min="7" max="7" width="13.08203125" style="18" customWidth="1"/>
    <col min="8" max="8" width="12" style="18" customWidth="1"/>
    <col min="9" max="9" width="13.08203125" style="18" customWidth="1"/>
    <col min="10" max="14" width="10.75" style="18"/>
    <col min="15" max="15" width="11.75" style="18" bestFit="1" customWidth="1"/>
    <col min="16" max="16" width="10.75" style="18"/>
    <col min="17" max="17" width="12.58203125" style="18" customWidth="1"/>
    <col min="18" max="18" width="13.5" style="18" bestFit="1" customWidth="1"/>
    <col min="19" max="16384" width="10.75" style="18"/>
  </cols>
  <sheetData>
    <row r="1" spans="1:18" s="20" customFormat="1">
      <c r="A1" s="78" t="s">
        <v>0</v>
      </c>
      <c r="B1" s="78"/>
      <c r="C1" s="78"/>
      <c r="D1" s="78"/>
      <c r="E1" s="78"/>
      <c r="F1" s="78"/>
      <c r="G1" s="78"/>
      <c r="H1" s="78"/>
      <c r="I1" s="78"/>
    </row>
    <row r="2" spans="1:18" s="15" customFormat="1">
      <c r="A2" s="14"/>
      <c r="B2" s="81" t="s">
        <v>3</v>
      </c>
      <c r="C2" s="81"/>
      <c r="D2" s="81"/>
      <c r="E2" s="81"/>
      <c r="F2" s="81"/>
      <c r="G2" s="81"/>
      <c r="H2" s="81"/>
      <c r="I2" s="81"/>
    </row>
    <row r="3" spans="1:18" s="4" customFormat="1" ht="19" customHeight="1">
      <c r="A3" s="69"/>
      <c r="B3" s="67" t="s">
        <v>5</v>
      </c>
      <c r="C3" s="67" t="s">
        <v>6</v>
      </c>
      <c r="D3" s="67" t="s">
        <v>7</v>
      </c>
      <c r="E3" s="6" t="s">
        <v>8</v>
      </c>
      <c r="F3" s="67" t="s">
        <v>95</v>
      </c>
      <c r="G3" s="67"/>
      <c r="H3" s="6" t="s">
        <v>10</v>
      </c>
      <c r="I3" s="6" t="s">
        <v>96</v>
      </c>
      <c r="L3" s="67" t="s">
        <v>5</v>
      </c>
      <c r="M3" s="67" t="s">
        <v>6</v>
      </c>
      <c r="N3" s="67" t="s">
        <v>7</v>
      </c>
      <c r="O3" s="6" t="s">
        <v>8</v>
      </c>
      <c r="P3" s="67" t="s">
        <v>97</v>
      </c>
      <c r="Q3" s="67" t="s">
        <v>98</v>
      </c>
    </row>
    <row r="4" spans="1:18" s="4" customFormat="1" ht="17.149999999999999" customHeight="1">
      <c r="A4" s="69"/>
      <c r="B4" s="67"/>
      <c r="C4" s="67"/>
      <c r="D4" s="67"/>
      <c r="E4" s="6" t="s">
        <v>14</v>
      </c>
      <c r="F4" s="67"/>
      <c r="G4" s="67"/>
      <c r="H4" s="7" t="s">
        <v>16</v>
      </c>
      <c r="I4" s="7" t="s">
        <v>99</v>
      </c>
      <c r="L4" s="67"/>
      <c r="M4" s="67"/>
      <c r="N4" s="67"/>
      <c r="O4" s="6" t="s">
        <v>14</v>
      </c>
      <c r="P4" s="67"/>
      <c r="Q4" s="67"/>
    </row>
    <row r="5" spans="1:18" s="17" customFormat="1" ht="18" thickBot="1">
      <c r="A5" s="70"/>
      <c r="B5" s="68"/>
      <c r="C5" s="68"/>
      <c r="D5" s="68"/>
      <c r="E5" s="10" t="s">
        <v>20</v>
      </c>
      <c r="F5" s="13" t="s">
        <v>100</v>
      </c>
      <c r="G5" s="16" t="s">
        <v>101</v>
      </c>
      <c r="H5" s="10" t="s">
        <v>102</v>
      </c>
      <c r="I5" s="10" t="s">
        <v>103</v>
      </c>
      <c r="L5" s="68"/>
      <c r="M5" s="68"/>
      <c r="N5" s="68"/>
      <c r="O5" s="10" t="s">
        <v>20</v>
      </c>
      <c r="P5" s="13" t="s">
        <v>100</v>
      </c>
      <c r="Q5" s="16" t="s">
        <v>104</v>
      </c>
      <c r="R5" s="16" t="s">
        <v>105</v>
      </c>
    </row>
    <row r="6" spans="1:18">
      <c r="B6" s="19"/>
      <c r="C6">
        <v>1967</v>
      </c>
      <c r="D6" t="s">
        <v>106</v>
      </c>
      <c r="E6" s="40">
        <v>20</v>
      </c>
      <c r="F6" s="40">
        <v>2.63E-4</v>
      </c>
      <c r="M6">
        <v>1967</v>
      </c>
      <c r="N6" s="29" t="s">
        <v>94</v>
      </c>
      <c r="O6" s="40">
        <v>0</v>
      </c>
      <c r="P6" s="40">
        <v>2.7799999999999998E-4</v>
      </c>
    </row>
    <row r="7" spans="1:18">
      <c r="B7" s="19"/>
      <c r="C7">
        <v>1967</v>
      </c>
      <c r="D7" t="s">
        <v>106</v>
      </c>
      <c r="E7" s="40">
        <v>56</v>
      </c>
      <c r="F7" s="40">
        <v>3.1300000000000002E-4</v>
      </c>
      <c r="M7">
        <v>1967</v>
      </c>
      <c r="N7" s="29" t="s">
        <v>94</v>
      </c>
      <c r="O7" s="40">
        <v>11</v>
      </c>
      <c r="P7" s="40">
        <v>2.7900000000000001E-4</v>
      </c>
    </row>
    <row r="8" spans="1:18">
      <c r="B8" s="19"/>
      <c r="C8">
        <v>1967</v>
      </c>
      <c r="D8" t="s">
        <v>106</v>
      </c>
      <c r="E8" s="40">
        <v>77</v>
      </c>
      <c r="F8" s="40">
        <v>3.5500000000000001E-4</v>
      </c>
      <c r="M8">
        <v>1967</v>
      </c>
      <c r="N8" s="29" t="s">
        <v>94</v>
      </c>
      <c r="O8" s="40">
        <v>15</v>
      </c>
      <c r="P8" s="40">
        <v>2.7900000000000001E-4</v>
      </c>
    </row>
    <row r="9" spans="1:18">
      <c r="B9" s="19"/>
      <c r="C9">
        <v>1967</v>
      </c>
      <c r="D9" t="s">
        <v>106</v>
      </c>
      <c r="E9" s="40">
        <v>111</v>
      </c>
      <c r="F9" s="40">
        <v>4.7600000000000002E-4</v>
      </c>
      <c r="M9">
        <v>1967</v>
      </c>
      <c r="N9" s="29" t="s">
        <v>94</v>
      </c>
      <c r="O9" s="40">
        <v>21.5</v>
      </c>
      <c r="P9" s="40">
        <v>2.81E-4</v>
      </c>
    </row>
    <row r="10" spans="1:18">
      <c r="B10" s="19"/>
      <c r="C10">
        <v>1967</v>
      </c>
      <c r="D10" t="s">
        <v>106</v>
      </c>
      <c r="E10" s="40">
        <v>142</v>
      </c>
      <c r="F10" s="40">
        <v>5.5599999999999996E-4</v>
      </c>
      <c r="M10">
        <v>1967</v>
      </c>
      <c r="N10" s="29" t="s">
        <v>94</v>
      </c>
      <c r="O10" s="40">
        <v>25</v>
      </c>
      <c r="P10" s="40">
        <v>2.8200000000000002E-4</v>
      </c>
    </row>
    <row r="11" spans="1:18">
      <c r="B11" s="19"/>
      <c r="C11">
        <v>1967</v>
      </c>
      <c r="D11" t="s">
        <v>94</v>
      </c>
      <c r="E11" s="40">
        <v>0</v>
      </c>
      <c r="F11" s="40">
        <v>2.7799999999999998E-4</v>
      </c>
      <c r="M11">
        <v>1967</v>
      </c>
      <c r="N11" s="29" t="s">
        <v>94</v>
      </c>
      <c r="O11" s="40">
        <v>30</v>
      </c>
      <c r="P11" s="40">
        <v>2.8400000000000002E-4</v>
      </c>
    </row>
    <row r="12" spans="1:18">
      <c r="B12" s="19"/>
      <c r="C12">
        <v>1967</v>
      </c>
      <c r="D12" t="s">
        <v>94</v>
      </c>
      <c r="E12" s="40">
        <v>11</v>
      </c>
      <c r="F12" s="40">
        <v>2.7999999999999998E-4</v>
      </c>
      <c r="M12">
        <v>1967</v>
      </c>
      <c r="N12" s="29" t="s">
        <v>94</v>
      </c>
      <c r="O12" s="40">
        <v>35</v>
      </c>
      <c r="P12" s="40">
        <v>2.8600000000000001E-4</v>
      </c>
    </row>
    <row r="13" spans="1:18">
      <c r="B13" s="19"/>
      <c r="C13">
        <v>1967</v>
      </c>
      <c r="D13" t="s">
        <v>94</v>
      </c>
      <c r="E13" s="40">
        <v>15</v>
      </c>
      <c r="F13" s="40">
        <v>2.8200000000000002E-4</v>
      </c>
      <c r="M13">
        <v>1967</v>
      </c>
      <c r="N13" s="29" t="s">
        <v>94</v>
      </c>
      <c r="O13" s="40">
        <v>40</v>
      </c>
      <c r="P13" s="40">
        <v>2.8899999999999998E-4</v>
      </c>
    </row>
    <row r="14" spans="1:18">
      <c r="B14" s="19"/>
      <c r="C14">
        <v>1967</v>
      </c>
      <c r="D14" t="s">
        <v>94</v>
      </c>
      <c r="E14" s="40">
        <v>21.5</v>
      </c>
      <c r="F14" s="40">
        <v>2.8600000000000001E-4</v>
      </c>
      <c r="M14">
        <v>1967</v>
      </c>
      <c r="N14" s="29" t="s">
        <v>94</v>
      </c>
      <c r="O14" s="40">
        <v>45</v>
      </c>
      <c r="P14" s="40">
        <v>2.92E-4</v>
      </c>
    </row>
    <row r="15" spans="1:18">
      <c r="B15" s="19"/>
      <c r="C15">
        <v>1967</v>
      </c>
      <c r="D15" t="s">
        <v>94</v>
      </c>
      <c r="E15" s="40">
        <v>25</v>
      </c>
      <c r="F15" s="40">
        <v>2.8800000000000001E-4</v>
      </c>
      <c r="M15">
        <v>1967</v>
      </c>
      <c r="N15" s="29" t="s">
        <v>94</v>
      </c>
      <c r="O15" s="40">
        <v>50</v>
      </c>
      <c r="P15" s="40">
        <v>2.9599999999999998E-4</v>
      </c>
    </row>
    <row r="16" spans="1:18">
      <c r="B16" s="19"/>
      <c r="C16">
        <v>1967</v>
      </c>
      <c r="D16" t="s">
        <v>94</v>
      </c>
      <c r="E16" s="40">
        <v>30</v>
      </c>
      <c r="F16" s="40">
        <v>2.92E-4</v>
      </c>
      <c r="M16">
        <v>1967</v>
      </c>
      <c r="N16" s="29" t="s">
        <v>94</v>
      </c>
      <c r="O16" s="40">
        <v>55</v>
      </c>
      <c r="P16" s="40">
        <v>3.01E-4</v>
      </c>
    </row>
    <row r="17" spans="2:16">
      <c r="B17" s="19"/>
      <c r="C17">
        <v>1967</v>
      </c>
      <c r="D17" t="s">
        <v>94</v>
      </c>
      <c r="E17" s="40">
        <v>35</v>
      </c>
      <c r="F17" s="40">
        <v>2.9700000000000001E-4</v>
      </c>
      <c r="M17">
        <v>1967</v>
      </c>
      <c r="N17" s="29" t="s">
        <v>94</v>
      </c>
      <c r="O17" s="40">
        <v>60</v>
      </c>
      <c r="P17" s="40">
        <v>3.0400000000000002E-4</v>
      </c>
    </row>
    <row r="18" spans="2:16">
      <c r="B18" s="19"/>
      <c r="C18">
        <v>1967</v>
      </c>
      <c r="D18" t="s">
        <v>94</v>
      </c>
      <c r="E18" s="40">
        <v>40</v>
      </c>
      <c r="F18" s="40">
        <v>3.0299999999999999E-4</v>
      </c>
      <c r="M18">
        <v>1967</v>
      </c>
      <c r="N18" s="29" t="s">
        <v>94</v>
      </c>
      <c r="O18" s="40">
        <v>65</v>
      </c>
      <c r="P18" s="40">
        <v>3.1E-4</v>
      </c>
    </row>
    <row r="19" spans="2:16">
      <c r="C19">
        <v>1967</v>
      </c>
      <c r="D19" t="s">
        <v>94</v>
      </c>
      <c r="E19" s="40">
        <v>45</v>
      </c>
      <c r="F19" s="40">
        <v>3.1E-4</v>
      </c>
      <c r="M19">
        <v>1967</v>
      </c>
      <c r="N19" s="29" t="s">
        <v>94</v>
      </c>
      <c r="O19" s="40">
        <v>70</v>
      </c>
      <c r="P19" s="40">
        <v>3.1599999999999998E-4</v>
      </c>
    </row>
    <row r="20" spans="2:16">
      <c r="C20">
        <v>1967</v>
      </c>
      <c r="D20" t="s">
        <v>94</v>
      </c>
      <c r="E20" s="40">
        <v>50</v>
      </c>
      <c r="F20" s="40">
        <v>3.1799999999999998E-4</v>
      </c>
      <c r="M20">
        <v>1967</v>
      </c>
      <c r="N20" s="29" t="s">
        <v>94</v>
      </c>
      <c r="O20" s="40">
        <v>75</v>
      </c>
      <c r="P20" s="40">
        <v>3.2299999999999999E-4</v>
      </c>
    </row>
    <row r="21" spans="2:16">
      <c r="C21">
        <v>1967</v>
      </c>
      <c r="D21" t="s">
        <v>94</v>
      </c>
      <c r="E21" s="40">
        <v>55</v>
      </c>
      <c r="F21" s="40">
        <v>3.2600000000000001E-4</v>
      </c>
      <c r="M21">
        <v>1967</v>
      </c>
      <c r="N21" s="29" t="s">
        <v>94</v>
      </c>
      <c r="O21" s="40">
        <v>80</v>
      </c>
      <c r="P21" s="40">
        <v>3.28E-4</v>
      </c>
    </row>
    <row r="22" spans="2:16">
      <c r="C22">
        <v>1967</v>
      </c>
      <c r="D22" t="s">
        <v>94</v>
      </c>
      <c r="E22" s="40">
        <v>60</v>
      </c>
      <c r="F22" s="40">
        <v>3.3500000000000001E-4</v>
      </c>
      <c r="M22">
        <v>1967</v>
      </c>
      <c r="N22" s="29" t="s">
        <v>94</v>
      </c>
      <c r="O22" s="40">
        <v>85</v>
      </c>
      <c r="P22" s="40">
        <v>3.3500000000000001E-4</v>
      </c>
    </row>
    <row r="23" spans="2:16">
      <c r="C23">
        <v>1967</v>
      </c>
      <c r="D23" t="s">
        <v>94</v>
      </c>
      <c r="E23" s="40">
        <v>65</v>
      </c>
      <c r="F23" s="40">
        <v>3.4400000000000001E-4</v>
      </c>
      <c r="M23">
        <v>1967</v>
      </c>
      <c r="N23" s="29" t="s">
        <v>94</v>
      </c>
      <c r="O23" s="40">
        <v>90</v>
      </c>
      <c r="P23" s="40">
        <v>3.4400000000000001E-4</v>
      </c>
    </row>
    <row r="24" spans="2:16">
      <c r="C24">
        <v>1967</v>
      </c>
      <c r="D24" t="s">
        <v>94</v>
      </c>
      <c r="E24" s="40">
        <v>70</v>
      </c>
      <c r="F24" s="40">
        <v>3.5500000000000001E-4</v>
      </c>
      <c r="M24">
        <v>1967</v>
      </c>
      <c r="N24" s="29" t="s">
        <v>94</v>
      </c>
      <c r="O24" s="40">
        <v>100</v>
      </c>
      <c r="P24" s="40">
        <v>3.6099999999999999E-4</v>
      </c>
    </row>
    <row r="25" spans="2:16">
      <c r="C25">
        <v>1967</v>
      </c>
      <c r="D25" t="s">
        <v>94</v>
      </c>
      <c r="E25" s="40">
        <v>75</v>
      </c>
      <c r="F25" s="40">
        <v>3.6699999999999998E-4</v>
      </c>
      <c r="M25">
        <v>1967</v>
      </c>
      <c r="N25" s="29" t="s">
        <v>94</v>
      </c>
      <c r="O25" s="40">
        <v>120</v>
      </c>
      <c r="P25" s="40">
        <v>4.0200000000000001E-4</v>
      </c>
    </row>
    <row r="26" spans="2:16">
      <c r="C26">
        <v>1967</v>
      </c>
      <c r="D26" t="s">
        <v>94</v>
      </c>
      <c r="E26" s="40">
        <v>80</v>
      </c>
      <c r="F26" s="40">
        <v>3.7800000000000003E-4</v>
      </c>
      <c r="M26">
        <v>1967</v>
      </c>
      <c r="N26" s="29" t="s">
        <v>94</v>
      </c>
      <c r="O26" s="40">
        <v>140</v>
      </c>
      <c r="P26" s="40">
        <v>4.5199999999999998E-4</v>
      </c>
    </row>
    <row r="27" spans="2:16">
      <c r="C27">
        <v>1967</v>
      </c>
      <c r="D27" t="s">
        <v>94</v>
      </c>
      <c r="E27" s="40">
        <v>85</v>
      </c>
      <c r="F27" s="40">
        <v>3.9100000000000002E-4</v>
      </c>
      <c r="M27">
        <v>1974</v>
      </c>
      <c r="N27" s="29" t="s">
        <v>107</v>
      </c>
      <c r="O27" s="40">
        <v>10</v>
      </c>
      <c r="P27" s="40">
        <v>2.7500000000000002E-4</v>
      </c>
    </row>
    <row r="28" spans="2:16">
      <c r="C28">
        <v>1967</v>
      </c>
      <c r="D28" t="s">
        <v>94</v>
      </c>
      <c r="E28" s="40">
        <v>90</v>
      </c>
      <c r="F28" s="40">
        <v>4.0400000000000001E-4</v>
      </c>
      <c r="M28">
        <v>1974</v>
      </c>
      <c r="N28" s="29" t="s">
        <v>107</v>
      </c>
      <c r="O28" s="40">
        <v>111</v>
      </c>
      <c r="P28" s="40">
        <v>3.3599999999999998E-4</v>
      </c>
    </row>
    <row r="29" spans="2:16">
      <c r="C29">
        <v>1967</v>
      </c>
      <c r="D29" t="s">
        <v>94</v>
      </c>
      <c r="E29" s="40">
        <v>100</v>
      </c>
      <c r="F29" s="40">
        <v>4.3300000000000001E-4</v>
      </c>
      <c r="M29">
        <v>1974</v>
      </c>
      <c r="N29" s="29" t="s">
        <v>107</v>
      </c>
      <c r="O29" s="40">
        <v>156</v>
      </c>
      <c r="P29" s="40">
        <v>4.4200000000000001E-4</v>
      </c>
    </row>
    <row r="30" spans="2:16">
      <c r="C30">
        <v>1967</v>
      </c>
      <c r="D30" t="s">
        <v>94</v>
      </c>
      <c r="E30" s="40">
        <v>120</v>
      </c>
      <c r="F30" s="40">
        <v>5.0299999999999997E-4</v>
      </c>
      <c r="M30">
        <v>1974</v>
      </c>
      <c r="N30" s="29" t="s">
        <v>107</v>
      </c>
      <c r="O30" s="40">
        <v>159.6</v>
      </c>
      <c r="P30" s="40">
        <v>4.7600000000000002E-4</v>
      </c>
    </row>
    <row r="31" spans="2:16">
      <c r="C31">
        <v>1967</v>
      </c>
      <c r="D31" t="s">
        <v>94</v>
      </c>
      <c r="E31" s="40">
        <v>140</v>
      </c>
      <c r="F31" s="40">
        <v>5.9500000000000004E-4</v>
      </c>
      <c r="M31">
        <v>1970</v>
      </c>
      <c r="N31" t="s">
        <v>108</v>
      </c>
      <c r="O31" s="40">
        <v>151</v>
      </c>
      <c r="P31" s="40">
        <v>4.3899999999999999E-4</v>
      </c>
    </row>
    <row r="32" spans="2:16">
      <c r="C32">
        <v>1975</v>
      </c>
      <c r="D32" t="s">
        <v>71</v>
      </c>
      <c r="E32" s="40">
        <v>4</v>
      </c>
      <c r="F32" s="40">
        <v>2.7500000000000002E-4</v>
      </c>
      <c r="M32">
        <v>1970</v>
      </c>
      <c r="N32" t="s">
        <v>108</v>
      </c>
      <c r="O32" s="40">
        <v>156</v>
      </c>
      <c r="P32" s="40">
        <v>4.4200000000000001E-4</v>
      </c>
    </row>
    <row r="33" spans="3:16">
      <c r="C33">
        <v>1975</v>
      </c>
      <c r="D33" t="s">
        <v>71</v>
      </c>
      <c r="E33" s="40">
        <v>20</v>
      </c>
      <c r="F33" s="40">
        <v>2.8200000000000002E-4</v>
      </c>
      <c r="M33">
        <v>1977</v>
      </c>
      <c r="N33" t="s">
        <v>109</v>
      </c>
      <c r="O33" s="40">
        <v>156</v>
      </c>
      <c r="P33" s="40">
        <v>4.4200000000000001E-4</v>
      </c>
    </row>
    <row r="34" spans="3:16">
      <c r="C34">
        <v>1975</v>
      </c>
      <c r="D34" t="s">
        <v>71</v>
      </c>
      <c r="E34" s="40">
        <v>40</v>
      </c>
      <c r="F34" s="40">
        <v>3.0299999999999999E-4</v>
      </c>
      <c r="M34">
        <v>1977</v>
      </c>
      <c r="N34" t="s">
        <v>109</v>
      </c>
      <c r="O34" s="40">
        <v>159.6</v>
      </c>
      <c r="P34" s="40">
        <v>4.7600000000000002E-4</v>
      </c>
    </row>
    <row r="35" spans="3:16">
      <c r="C35">
        <v>1975</v>
      </c>
      <c r="D35" t="s">
        <v>71</v>
      </c>
      <c r="E35" s="40">
        <v>60</v>
      </c>
      <c r="F35" s="40">
        <v>3.3100000000000002E-4</v>
      </c>
      <c r="M35">
        <v>1970</v>
      </c>
      <c r="N35" t="s">
        <v>70</v>
      </c>
      <c r="O35" s="40">
        <v>0</v>
      </c>
      <c r="P35" s="40">
        <v>2.7500000000000002E-4</v>
      </c>
    </row>
    <row r="36" spans="3:16">
      <c r="C36">
        <v>1975</v>
      </c>
      <c r="D36" t="s">
        <v>71</v>
      </c>
      <c r="E36" s="40">
        <v>77</v>
      </c>
      <c r="F36" s="40">
        <v>3.6600000000000001E-4</v>
      </c>
      <c r="M36">
        <v>1970</v>
      </c>
      <c r="N36" t="s">
        <v>70</v>
      </c>
      <c r="O36" s="40">
        <v>20</v>
      </c>
      <c r="P36" s="40">
        <v>2.8400000000000002E-4</v>
      </c>
    </row>
    <row r="37" spans="3:16">
      <c r="C37">
        <v>1975</v>
      </c>
      <c r="D37" t="s">
        <v>71</v>
      </c>
      <c r="E37" s="40">
        <v>80</v>
      </c>
      <c r="F37" s="40">
        <v>3.6900000000000002E-4</v>
      </c>
      <c r="M37">
        <v>1970</v>
      </c>
      <c r="N37" t="s">
        <v>70</v>
      </c>
      <c r="O37" s="40">
        <v>40</v>
      </c>
      <c r="P37" s="40">
        <v>3.0600000000000001E-4</v>
      </c>
    </row>
    <row r="38" spans="3:16">
      <c r="C38">
        <v>1975</v>
      </c>
      <c r="D38" t="s">
        <v>71</v>
      </c>
      <c r="E38" s="40">
        <v>100</v>
      </c>
      <c r="F38" s="40">
        <v>4.0700000000000003E-4</v>
      </c>
      <c r="M38">
        <v>1970</v>
      </c>
      <c r="N38" t="s">
        <v>70</v>
      </c>
      <c r="O38" s="40">
        <v>80</v>
      </c>
      <c r="P38" s="40">
        <v>3.77E-4</v>
      </c>
    </row>
    <row r="39" spans="3:16">
      <c r="C39">
        <v>1975</v>
      </c>
      <c r="D39" t="s">
        <v>71</v>
      </c>
      <c r="E39" s="40">
        <v>120</v>
      </c>
      <c r="F39" s="40">
        <v>4.44E-4</v>
      </c>
      <c r="M39">
        <v>1970</v>
      </c>
      <c r="N39" t="s">
        <v>70</v>
      </c>
      <c r="O39" s="40">
        <v>120</v>
      </c>
      <c r="P39" s="40">
        <v>4.7800000000000002E-4</v>
      </c>
    </row>
    <row r="40" spans="3:16">
      <c r="C40">
        <v>1975</v>
      </c>
      <c r="D40" t="s">
        <v>71</v>
      </c>
      <c r="E40" s="40">
        <v>140</v>
      </c>
      <c r="F40" s="40">
        <v>5.2099999999999998E-4</v>
      </c>
      <c r="M40">
        <v>1970</v>
      </c>
      <c r="N40" t="s">
        <v>70</v>
      </c>
      <c r="O40" s="40">
        <v>160</v>
      </c>
      <c r="P40" s="40">
        <v>5.8600000000000004E-4</v>
      </c>
    </row>
    <row r="41" spans="3:16">
      <c r="C41">
        <v>1975</v>
      </c>
      <c r="D41" t="s">
        <v>71</v>
      </c>
      <c r="E41" s="40">
        <v>159</v>
      </c>
      <c r="F41" s="40">
        <v>6.7599999999999995E-4</v>
      </c>
    </row>
    <row r="42" spans="3:16">
      <c r="C42">
        <v>1974</v>
      </c>
      <c r="D42" t="s">
        <v>110</v>
      </c>
      <c r="E42" s="40">
        <v>4</v>
      </c>
      <c r="F42" s="40">
        <v>2.6400000000000002E-4</v>
      </c>
    </row>
    <row r="43" spans="3:16">
      <c r="C43">
        <v>1974</v>
      </c>
      <c r="D43" t="s">
        <v>110</v>
      </c>
      <c r="E43" s="40">
        <v>65.5</v>
      </c>
      <c r="F43" s="40">
        <v>3.3799999999999998E-4</v>
      </c>
    </row>
    <row r="44" spans="3:16">
      <c r="C44">
        <v>1974</v>
      </c>
      <c r="D44" t="s">
        <v>110</v>
      </c>
      <c r="E44" s="40">
        <v>77</v>
      </c>
      <c r="F44" s="40">
        <v>3.5500000000000001E-4</v>
      </c>
    </row>
    <row r="45" spans="3:16">
      <c r="C45">
        <v>1990</v>
      </c>
      <c r="D45" t="s">
        <v>111</v>
      </c>
      <c r="E45" s="40">
        <v>159</v>
      </c>
      <c r="F45" s="40">
        <v>6.7599999999999995E-4</v>
      </c>
    </row>
    <row r="46" spans="3:16">
      <c r="C46">
        <v>1990</v>
      </c>
      <c r="D46" t="s">
        <v>111</v>
      </c>
      <c r="E46" s="40">
        <v>161.36000000000001</v>
      </c>
      <c r="F46" s="40">
        <v>6.8099999999999996E-4</v>
      </c>
    </row>
    <row r="47" spans="3:16">
      <c r="C47">
        <v>1963</v>
      </c>
      <c r="D47" t="s">
        <v>50</v>
      </c>
      <c r="E47" s="40">
        <v>0</v>
      </c>
      <c r="F47" s="40">
        <v>2.7799999999999998E-4</v>
      </c>
    </row>
    <row r="48" spans="3:16">
      <c r="C48">
        <v>1963</v>
      </c>
      <c r="D48" t="s">
        <v>50</v>
      </c>
      <c r="E48" s="40">
        <v>20</v>
      </c>
      <c r="F48" s="40">
        <v>2.8600000000000001E-4</v>
      </c>
    </row>
    <row r="49" spans="3:6">
      <c r="C49">
        <v>1963</v>
      </c>
      <c r="D49" t="s">
        <v>50</v>
      </c>
      <c r="E49" s="40">
        <v>50</v>
      </c>
      <c r="F49" s="40">
        <v>3.1300000000000002E-4</v>
      </c>
    </row>
    <row r="50" spans="3:6">
      <c r="C50">
        <v>1963</v>
      </c>
      <c r="D50" t="s">
        <v>50</v>
      </c>
      <c r="E50" s="40">
        <v>75</v>
      </c>
      <c r="F50" s="40">
        <v>3.6999999999999999E-4</v>
      </c>
    </row>
    <row r="51" spans="3:6">
      <c r="C51">
        <v>1963</v>
      </c>
      <c r="D51" t="s">
        <v>50</v>
      </c>
      <c r="E51" s="40">
        <v>100</v>
      </c>
      <c r="F51" s="40">
        <v>4.35E-4</v>
      </c>
    </row>
    <row r="52" spans="3:6">
      <c r="C52">
        <v>1963</v>
      </c>
      <c r="D52" t="s">
        <v>50</v>
      </c>
      <c r="E52" s="40">
        <v>125</v>
      </c>
      <c r="F52" s="40">
        <v>5.2599999999999999E-4</v>
      </c>
    </row>
    <row r="53" spans="3:6">
      <c r="C53">
        <v>1963</v>
      </c>
      <c r="D53" t="s">
        <v>50</v>
      </c>
      <c r="E53" s="40">
        <v>150</v>
      </c>
      <c r="F53" s="40">
        <v>6.6699999999999995E-4</v>
      </c>
    </row>
  </sheetData>
  <mergeCells count="12">
    <mergeCell ref="A1:I1"/>
    <mergeCell ref="Q3:Q4"/>
    <mergeCell ref="B2:I2"/>
    <mergeCell ref="A3:A5"/>
    <mergeCell ref="B3:B5"/>
    <mergeCell ref="C3:C5"/>
    <mergeCell ref="D3:D5"/>
    <mergeCell ref="F3:G4"/>
    <mergeCell ref="L3:L5"/>
    <mergeCell ref="M3:M5"/>
    <mergeCell ref="N3:N5"/>
    <mergeCell ref="P3:P4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183BD-6D7F-D049-90C4-D4B415FD13C0}">
  <dimension ref="A1:L853"/>
  <sheetViews>
    <sheetView zoomScale="109" zoomScaleNormal="42" workbookViewId="0">
      <pane ySplit="5" topLeftCell="A63" activePane="bottomLeft" state="frozenSplit"/>
      <selection pane="bottomLeft" activeCell="D21" sqref="D21"/>
    </sheetView>
  </sheetViews>
  <sheetFormatPr defaultColWidth="6.83203125" defaultRowHeight="16"/>
  <cols>
    <col min="1" max="1" width="6.83203125" style="18"/>
    <col min="2" max="2" width="25.58203125" style="18" customWidth="1"/>
    <col min="3" max="4" width="6.83203125" style="18"/>
    <col min="5" max="5" width="14.33203125" style="18" customWidth="1"/>
    <col min="6" max="6" width="13.08203125" style="18" customWidth="1"/>
    <col min="7" max="7" width="12.75" style="18" bestFit="1" customWidth="1"/>
    <col min="8" max="10" width="6.83203125" style="18"/>
  </cols>
  <sheetData>
    <row r="1" spans="1:10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20"/>
    </row>
    <row r="2" spans="1:10">
      <c r="A2" s="14"/>
      <c r="B2" s="81" t="s">
        <v>3</v>
      </c>
      <c r="C2" s="81"/>
      <c r="D2" s="81"/>
      <c r="E2" s="81"/>
      <c r="F2" s="81"/>
      <c r="G2" s="15"/>
      <c r="H2" s="15"/>
      <c r="I2" s="15"/>
      <c r="J2" s="15"/>
    </row>
    <row r="3" spans="1:10">
      <c r="A3" s="69"/>
      <c r="B3" s="67" t="s">
        <v>5</v>
      </c>
      <c r="C3" s="67" t="s">
        <v>6</v>
      </c>
      <c r="D3" s="67" t="s">
        <v>7</v>
      </c>
      <c r="E3" s="6" t="s">
        <v>8</v>
      </c>
      <c r="F3" s="67" t="s">
        <v>96</v>
      </c>
      <c r="G3" s="67"/>
      <c r="H3" s="67"/>
      <c r="I3" s="67"/>
      <c r="J3" s="67"/>
    </row>
    <row r="4" spans="1:10">
      <c r="A4" s="69"/>
      <c r="B4" s="67"/>
      <c r="C4" s="67"/>
      <c r="D4" s="67"/>
      <c r="E4" s="6" t="s">
        <v>14</v>
      </c>
      <c r="F4" s="73" t="s">
        <v>99</v>
      </c>
      <c r="G4" s="73"/>
      <c r="H4" s="73"/>
      <c r="I4" s="67"/>
      <c r="J4" s="67"/>
    </row>
    <row r="5" spans="1:10" ht="16.5" thickBot="1">
      <c r="A5" s="70"/>
      <c r="B5" s="68"/>
      <c r="C5" s="68"/>
      <c r="D5" s="68"/>
      <c r="E5" s="10" t="s">
        <v>20</v>
      </c>
      <c r="F5" s="10" t="s">
        <v>112</v>
      </c>
      <c r="G5" s="10" t="s">
        <v>113</v>
      </c>
      <c r="H5" s="10" t="s">
        <v>114</v>
      </c>
      <c r="I5" s="68"/>
      <c r="J5" s="68"/>
    </row>
    <row r="6" spans="1:10">
      <c r="B6" s="25" t="s">
        <v>115</v>
      </c>
      <c r="C6" s="18">
        <v>1970</v>
      </c>
      <c r="D6" s="18" t="s">
        <v>116</v>
      </c>
      <c r="E6" s="24">
        <v>158.71</v>
      </c>
      <c r="F6" s="18">
        <f>G6*133.322</f>
        <v>67456.799018000005</v>
      </c>
      <c r="G6">
        <v>505.96899999999999</v>
      </c>
    </row>
    <row r="7" spans="1:10">
      <c r="B7" s="19"/>
      <c r="C7" s="18">
        <v>1970</v>
      </c>
      <c r="D7" s="18" t="s">
        <v>116</v>
      </c>
      <c r="E7" s="24">
        <v>158.458</v>
      </c>
      <c r="F7" s="18">
        <f t="shared" ref="F7:F70" si="0">G7*133.322</f>
        <v>66211.971504000001</v>
      </c>
      <c r="G7">
        <v>496.63200000000001</v>
      </c>
    </row>
    <row r="8" spans="1:10">
      <c r="B8" s="19"/>
      <c r="C8" s="18">
        <v>1970</v>
      </c>
      <c r="D8" s="18" t="s">
        <v>116</v>
      </c>
      <c r="E8" s="24">
        <v>158.16999999999999</v>
      </c>
      <c r="F8" s="18">
        <f t="shared" si="0"/>
        <v>64845.287681999995</v>
      </c>
      <c r="G8">
        <v>486.38099999999997</v>
      </c>
    </row>
    <row r="9" spans="1:10">
      <c r="B9" s="19"/>
      <c r="C9" s="18">
        <v>1970</v>
      </c>
      <c r="D9" s="18" t="s">
        <v>116</v>
      </c>
      <c r="E9" s="24">
        <v>157.58799999999999</v>
      </c>
      <c r="F9" s="18">
        <f t="shared" si="0"/>
        <v>62114.586478000005</v>
      </c>
      <c r="G9">
        <v>465.899</v>
      </c>
    </row>
    <row r="10" spans="1:10">
      <c r="B10" s="19"/>
      <c r="C10" s="18">
        <v>1970</v>
      </c>
      <c r="D10" s="18" t="s">
        <v>116</v>
      </c>
      <c r="E10" s="24">
        <v>156.97200000000001</v>
      </c>
      <c r="F10" s="18">
        <f t="shared" si="0"/>
        <v>59281.493977999999</v>
      </c>
      <c r="G10">
        <v>444.649</v>
      </c>
    </row>
    <row r="11" spans="1:10">
      <c r="B11" s="19"/>
      <c r="C11" s="18">
        <v>1970</v>
      </c>
      <c r="D11" s="18" t="s">
        <v>116</v>
      </c>
      <c r="E11" s="24">
        <v>156.35400000000001</v>
      </c>
      <c r="F11" s="18">
        <f t="shared" si="0"/>
        <v>56576.390597999998</v>
      </c>
      <c r="G11">
        <v>424.35899999999998</v>
      </c>
    </row>
    <row r="12" spans="1:10">
      <c r="B12" s="19"/>
      <c r="C12" s="18">
        <v>1970</v>
      </c>
      <c r="D12" s="18" t="s">
        <v>116</v>
      </c>
      <c r="E12" s="24">
        <v>155.70599999999999</v>
      </c>
      <c r="F12" s="18">
        <f t="shared" si="0"/>
        <v>53855.955188</v>
      </c>
      <c r="G12">
        <v>403.95400000000001</v>
      </c>
    </row>
    <row r="13" spans="1:10">
      <c r="B13" s="19"/>
      <c r="C13" s="18">
        <v>1970</v>
      </c>
      <c r="D13" s="18" t="s">
        <v>116</v>
      </c>
      <c r="E13" s="24">
        <v>155.02799999999999</v>
      </c>
      <c r="F13" s="18">
        <f t="shared" si="0"/>
        <v>51119.387816000002</v>
      </c>
      <c r="G13">
        <v>383.428</v>
      </c>
    </row>
    <row r="14" spans="1:10">
      <c r="B14" s="19"/>
      <c r="C14" s="18">
        <v>1970</v>
      </c>
      <c r="D14" s="18" t="s">
        <v>116</v>
      </c>
      <c r="E14" s="24">
        <v>154.709</v>
      </c>
      <c r="F14" s="18">
        <f t="shared" si="0"/>
        <v>49853.095460000004</v>
      </c>
      <c r="G14">
        <v>373.93</v>
      </c>
    </row>
    <row r="15" spans="1:10">
      <c r="B15" s="19"/>
      <c r="C15" s="18">
        <v>1970</v>
      </c>
      <c r="D15" s="18" t="s">
        <v>116</v>
      </c>
      <c r="E15" s="24">
        <v>154.34200000000001</v>
      </c>
      <c r="F15" s="18">
        <f t="shared" si="0"/>
        <v>48472.812793999998</v>
      </c>
      <c r="G15">
        <v>363.577</v>
      </c>
    </row>
    <row r="16" spans="1:10">
      <c r="B16" s="19"/>
      <c r="C16" s="18">
        <v>1970</v>
      </c>
      <c r="D16" s="18" t="s">
        <v>116</v>
      </c>
      <c r="E16" s="24">
        <v>154.05799999999999</v>
      </c>
      <c r="F16" s="18">
        <f t="shared" si="0"/>
        <v>47387.438391999996</v>
      </c>
      <c r="G16">
        <v>355.43599999999998</v>
      </c>
    </row>
    <row r="17" spans="2:7">
      <c r="B17" s="19"/>
      <c r="C17" s="18">
        <v>1970</v>
      </c>
      <c r="D17" s="18" t="s">
        <v>116</v>
      </c>
      <c r="E17" s="24">
        <v>153.58199999999999</v>
      </c>
      <c r="F17" s="18">
        <f t="shared" si="0"/>
        <v>45684.783130000003</v>
      </c>
      <c r="G17">
        <v>342.66500000000002</v>
      </c>
    </row>
    <row r="18" spans="2:7">
      <c r="B18" s="19"/>
      <c r="C18" s="18">
        <v>1970</v>
      </c>
      <c r="D18" s="18" t="s">
        <v>116</v>
      </c>
      <c r="E18" s="24">
        <v>153.34100000000001</v>
      </c>
      <c r="F18" s="18">
        <f t="shared" si="0"/>
        <v>44792.725628</v>
      </c>
      <c r="G18">
        <v>335.97399999999999</v>
      </c>
    </row>
    <row r="19" spans="2:7">
      <c r="C19" s="18">
        <v>1970</v>
      </c>
      <c r="D19" s="18" t="s">
        <v>116</v>
      </c>
      <c r="E19" s="24">
        <v>152.82</v>
      </c>
      <c r="F19" s="18">
        <f t="shared" si="0"/>
        <v>43012.876928000005</v>
      </c>
      <c r="G19">
        <v>322.62400000000002</v>
      </c>
    </row>
    <row r="20" spans="2:7">
      <c r="C20" s="18">
        <v>1970</v>
      </c>
      <c r="D20" s="18" t="s">
        <v>116</v>
      </c>
      <c r="E20" s="24">
        <v>152.57900000000001</v>
      </c>
      <c r="F20" s="18">
        <f t="shared" si="0"/>
        <v>42153.616638</v>
      </c>
      <c r="G20">
        <v>316.17899999999997</v>
      </c>
    </row>
    <row r="21" spans="2:7">
      <c r="C21" s="18">
        <v>1970</v>
      </c>
      <c r="D21" s="18" t="s">
        <v>116</v>
      </c>
      <c r="E21" s="24">
        <v>151.999</v>
      </c>
      <c r="F21" s="18">
        <f t="shared" si="0"/>
        <v>40275.376302000004</v>
      </c>
      <c r="G21">
        <v>302.09100000000001</v>
      </c>
    </row>
    <row r="22" spans="2:7">
      <c r="C22" s="18">
        <v>1970</v>
      </c>
      <c r="D22" s="18" t="s">
        <v>116</v>
      </c>
      <c r="E22" s="24">
        <v>151.727</v>
      </c>
      <c r="F22" s="18">
        <f t="shared" si="0"/>
        <v>39376.652700000006</v>
      </c>
      <c r="G22">
        <v>295.35000000000002</v>
      </c>
    </row>
    <row r="23" spans="2:7">
      <c r="C23" s="18">
        <v>1970</v>
      </c>
      <c r="D23" s="18" t="s">
        <v>116</v>
      </c>
      <c r="E23" s="24">
        <v>151.28200000000001</v>
      </c>
      <c r="F23" s="18">
        <f t="shared" si="0"/>
        <v>37987.170815999998</v>
      </c>
      <c r="G23">
        <v>284.928</v>
      </c>
    </row>
    <row r="24" spans="2:7">
      <c r="C24" s="18">
        <v>1970</v>
      </c>
      <c r="D24" s="18" t="s">
        <v>116</v>
      </c>
      <c r="E24" s="24">
        <v>151.114</v>
      </c>
      <c r="F24" s="18">
        <f t="shared" si="0"/>
        <v>37497.345788000006</v>
      </c>
      <c r="G24">
        <v>281.25400000000002</v>
      </c>
    </row>
    <row r="25" spans="2:7">
      <c r="C25" s="18">
        <v>1970</v>
      </c>
      <c r="D25" s="18" t="s">
        <v>116</v>
      </c>
      <c r="E25" s="24">
        <v>150.798</v>
      </c>
      <c r="F25" s="18">
        <f t="shared" si="0"/>
        <v>36507.429938000001</v>
      </c>
      <c r="G25">
        <v>273.82900000000001</v>
      </c>
    </row>
    <row r="26" spans="2:7">
      <c r="C26" s="18">
        <v>1970</v>
      </c>
      <c r="D26" s="18" t="s">
        <v>116</v>
      </c>
      <c r="E26" s="24">
        <v>150.607</v>
      </c>
      <c r="F26" s="18">
        <f t="shared" si="0"/>
        <v>35998.673186</v>
      </c>
      <c r="G26">
        <v>270.01299999999998</v>
      </c>
    </row>
    <row r="27" spans="2:7">
      <c r="C27" s="18">
        <v>1970</v>
      </c>
      <c r="D27" s="18" t="s">
        <v>116</v>
      </c>
      <c r="E27" s="24">
        <v>150.56100000000001</v>
      </c>
      <c r="F27" s="18">
        <f t="shared" si="0"/>
        <v>35816.821978</v>
      </c>
      <c r="G27">
        <v>268.649</v>
      </c>
    </row>
    <row r="28" spans="2:7">
      <c r="C28" s="18">
        <v>1970</v>
      </c>
      <c r="D28" s="18" t="s">
        <v>116</v>
      </c>
      <c r="E28" s="24">
        <v>149.83099999999999</v>
      </c>
      <c r="F28" s="18">
        <f t="shared" si="0"/>
        <v>33723.799899999998</v>
      </c>
      <c r="G28">
        <v>252.95</v>
      </c>
    </row>
    <row r="29" spans="2:7">
      <c r="C29" s="18">
        <v>1970</v>
      </c>
      <c r="D29" s="18" t="s">
        <v>116</v>
      </c>
      <c r="E29" s="24">
        <v>149.69200000000001</v>
      </c>
      <c r="F29" s="18">
        <f t="shared" si="0"/>
        <v>33376.362767999999</v>
      </c>
      <c r="G29">
        <v>250.34399999999999</v>
      </c>
    </row>
    <row r="30" spans="2:7">
      <c r="C30" s="18">
        <v>1970</v>
      </c>
      <c r="D30" s="18" t="s">
        <v>116</v>
      </c>
      <c r="E30" s="24">
        <v>149.64500000000001</v>
      </c>
      <c r="F30" s="18">
        <f t="shared" si="0"/>
        <v>33216.776334000002</v>
      </c>
      <c r="G30">
        <v>249.14699999999999</v>
      </c>
    </row>
    <row r="31" spans="2:7">
      <c r="C31" s="18">
        <v>1970</v>
      </c>
      <c r="D31" s="18" t="s">
        <v>116</v>
      </c>
      <c r="E31" s="24">
        <v>149.29599999999999</v>
      </c>
      <c r="F31" s="18">
        <f t="shared" si="0"/>
        <v>32223.26079</v>
      </c>
      <c r="G31">
        <v>241.69499999999999</v>
      </c>
    </row>
    <row r="32" spans="2:7">
      <c r="C32" s="18">
        <v>1970</v>
      </c>
      <c r="D32" s="18" t="s">
        <v>116</v>
      </c>
      <c r="E32" s="24">
        <v>148.94900000000001</v>
      </c>
      <c r="F32" s="18">
        <f t="shared" si="0"/>
        <v>31343.602234000002</v>
      </c>
      <c r="G32">
        <v>235.09700000000001</v>
      </c>
    </row>
    <row r="33" spans="3:7">
      <c r="C33" s="18">
        <v>1970</v>
      </c>
      <c r="D33" s="18" t="s">
        <v>116</v>
      </c>
      <c r="E33" s="24">
        <v>148.78100000000001</v>
      </c>
      <c r="F33" s="18">
        <f t="shared" si="0"/>
        <v>30892.973874000003</v>
      </c>
      <c r="G33">
        <v>231.71700000000001</v>
      </c>
    </row>
    <row r="34" spans="3:7">
      <c r="C34" s="18">
        <v>1970</v>
      </c>
      <c r="D34" s="18" t="s">
        <v>116</v>
      </c>
      <c r="E34" s="24">
        <v>148.684</v>
      </c>
      <c r="F34" s="18">
        <f t="shared" si="0"/>
        <v>30689.124535999999</v>
      </c>
      <c r="G34">
        <v>230.18799999999999</v>
      </c>
    </row>
    <row r="35" spans="3:7">
      <c r="C35" s="18">
        <v>1970</v>
      </c>
      <c r="D35" s="18" t="s">
        <v>116</v>
      </c>
      <c r="E35" s="24">
        <v>147.80000000000001</v>
      </c>
      <c r="F35" s="18">
        <f t="shared" si="0"/>
        <v>28417.984265999999</v>
      </c>
      <c r="G35">
        <v>213.15299999999999</v>
      </c>
    </row>
    <row r="36" spans="3:7">
      <c r="C36" s="18">
        <v>1970</v>
      </c>
      <c r="D36" s="18" t="s">
        <v>116</v>
      </c>
      <c r="E36" s="24">
        <v>147.35</v>
      </c>
      <c r="F36" s="18">
        <f t="shared" si="0"/>
        <v>27400.070796</v>
      </c>
      <c r="G36">
        <v>205.518</v>
      </c>
    </row>
    <row r="37" spans="3:7">
      <c r="C37" s="18">
        <v>1970</v>
      </c>
      <c r="D37" s="18" t="s">
        <v>116</v>
      </c>
      <c r="E37" s="24">
        <v>146.84</v>
      </c>
      <c r="F37" s="18">
        <f t="shared" si="0"/>
        <v>26181.241072000001</v>
      </c>
      <c r="G37">
        <v>196.376</v>
      </c>
    </row>
    <row r="38" spans="3:7">
      <c r="C38" s="18">
        <v>1970</v>
      </c>
      <c r="D38" s="18" t="s">
        <v>116</v>
      </c>
      <c r="E38" s="24">
        <v>146.27099999999999</v>
      </c>
      <c r="F38" s="18">
        <f t="shared" si="0"/>
        <v>24981.076428</v>
      </c>
      <c r="G38">
        <v>187.374</v>
      </c>
    </row>
    <row r="39" spans="3:7">
      <c r="C39" s="18">
        <v>1970</v>
      </c>
      <c r="D39" s="18" t="s">
        <v>116</v>
      </c>
      <c r="E39" s="24">
        <v>145.92099999999999</v>
      </c>
      <c r="F39" s="18">
        <f t="shared" si="0"/>
        <v>24169.012125999998</v>
      </c>
      <c r="G39">
        <v>181.28299999999999</v>
      </c>
    </row>
    <row r="40" spans="3:7">
      <c r="C40" s="18">
        <v>1970</v>
      </c>
      <c r="D40" s="18" t="s">
        <v>116</v>
      </c>
      <c r="E40" s="24">
        <v>145.21100000000001</v>
      </c>
      <c r="F40" s="18">
        <f t="shared" si="0"/>
        <v>22769.39777</v>
      </c>
      <c r="G40">
        <v>170.785</v>
      </c>
    </row>
    <row r="41" spans="3:7">
      <c r="C41" s="18">
        <v>1970</v>
      </c>
      <c r="D41" s="18" t="s">
        <v>116</v>
      </c>
      <c r="E41" s="24">
        <v>144.965</v>
      </c>
      <c r="F41" s="18">
        <f t="shared" si="0"/>
        <v>22225.044044000002</v>
      </c>
      <c r="G41">
        <v>166.702</v>
      </c>
    </row>
    <row r="42" spans="3:7">
      <c r="C42" s="18">
        <v>1970</v>
      </c>
      <c r="D42" s="18" t="s">
        <v>116</v>
      </c>
      <c r="E42" s="24">
        <v>144.08799999999999</v>
      </c>
      <c r="F42" s="18">
        <f t="shared" si="0"/>
        <v>20556.385892000002</v>
      </c>
      <c r="G42">
        <v>154.18600000000001</v>
      </c>
    </row>
    <row r="43" spans="3:7">
      <c r="C43" s="18">
        <v>1970</v>
      </c>
      <c r="D43" s="18" t="s">
        <v>116</v>
      </c>
      <c r="E43" s="24">
        <v>144.05799999999999</v>
      </c>
      <c r="F43" s="18">
        <f t="shared" si="0"/>
        <v>20499.190753999999</v>
      </c>
      <c r="G43">
        <v>153.75700000000001</v>
      </c>
    </row>
    <row r="44" spans="3:7">
      <c r="C44" s="18">
        <v>1970</v>
      </c>
      <c r="D44" s="18" t="s">
        <v>116</v>
      </c>
      <c r="E44" s="24">
        <v>143.018</v>
      </c>
      <c r="F44" s="18">
        <f t="shared" si="0"/>
        <v>18663.613458</v>
      </c>
      <c r="G44">
        <v>139.989</v>
      </c>
    </row>
    <row r="45" spans="3:7">
      <c r="C45" s="18">
        <v>1970</v>
      </c>
      <c r="D45" s="18" t="s">
        <v>116</v>
      </c>
      <c r="E45" s="24">
        <v>142.83099999999999</v>
      </c>
      <c r="F45" s="18">
        <f t="shared" si="0"/>
        <v>18482.562182000001</v>
      </c>
      <c r="G45">
        <v>138.631</v>
      </c>
    </row>
    <row r="46" spans="3:7">
      <c r="C46" s="18">
        <v>1970</v>
      </c>
      <c r="D46" s="18" t="s">
        <v>116</v>
      </c>
      <c r="E46" s="24">
        <v>142.11500000000001</v>
      </c>
      <c r="F46" s="18">
        <f t="shared" si="0"/>
        <v>17180.539530000002</v>
      </c>
      <c r="G46">
        <v>128.86500000000001</v>
      </c>
    </row>
    <row r="47" spans="3:7">
      <c r="C47" s="18">
        <v>1970</v>
      </c>
      <c r="D47" s="18" t="s">
        <v>116</v>
      </c>
      <c r="E47" s="24">
        <v>141.18299999999999</v>
      </c>
      <c r="F47" s="18">
        <f t="shared" si="0"/>
        <v>15755.860638</v>
      </c>
      <c r="G47">
        <v>118.179</v>
      </c>
    </row>
    <row r="48" spans="3:7">
      <c r="C48" s="18">
        <v>1970</v>
      </c>
      <c r="D48" s="18" t="s">
        <v>116</v>
      </c>
      <c r="E48" s="24">
        <v>139.41900000000001</v>
      </c>
      <c r="F48" s="18">
        <f t="shared" si="0"/>
        <v>13346.332132</v>
      </c>
      <c r="G48">
        <v>100.10599999999999</v>
      </c>
    </row>
    <row r="49" spans="3:7">
      <c r="C49" s="18">
        <v>1970</v>
      </c>
      <c r="D49" s="18" t="s">
        <v>116</v>
      </c>
      <c r="E49" s="24">
        <v>138.99199999999999</v>
      </c>
      <c r="F49" s="18">
        <f t="shared" si="0"/>
        <v>12811.444267999999</v>
      </c>
      <c r="G49">
        <v>96.093999999999994</v>
      </c>
    </row>
    <row r="50" spans="3:7">
      <c r="C50" s="18">
        <v>1970</v>
      </c>
      <c r="D50" s="18" t="s">
        <v>116</v>
      </c>
      <c r="E50" s="24">
        <v>138.41800000000001</v>
      </c>
      <c r="F50" s="18">
        <f t="shared" si="0"/>
        <v>12119.636410000001</v>
      </c>
      <c r="G50">
        <v>90.905000000000001</v>
      </c>
    </row>
    <row r="51" spans="3:7">
      <c r="C51" s="18">
        <v>1970</v>
      </c>
      <c r="D51" s="18" t="s">
        <v>116</v>
      </c>
      <c r="E51" s="24">
        <v>137.68</v>
      </c>
      <c r="F51" s="18">
        <f t="shared" si="0"/>
        <v>11272.641744</v>
      </c>
      <c r="G51">
        <v>84.552000000000007</v>
      </c>
    </row>
    <row r="52" spans="3:7">
      <c r="C52" s="18">
        <v>1970</v>
      </c>
      <c r="D52" s="18" t="s">
        <v>116</v>
      </c>
      <c r="E52" s="24">
        <v>137.31</v>
      </c>
      <c r="F52" s="18">
        <f t="shared" si="0"/>
        <v>10868.542762000001</v>
      </c>
      <c r="G52">
        <v>81.521000000000001</v>
      </c>
    </row>
    <row r="53" spans="3:7">
      <c r="C53" s="18">
        <v>1970</v>
      </c>
      <c r="D53" s="18" t="s">
        <v>116</v>
      </c>
      <c r="E53" s="24">
        <v>136.40899999999999</v>
      </c>
      <c r="F53" s="18">
        <f t="shared" si="0"/>
        <v>9934.0888639999994</v>
      </c>
      <c r="G53">
        <v>74.512</v>
      </c>
    </row>
    <row r="54" spans="3:7">
      <c r="C54" s="18">
        <v>1970</v>
      </c>
      <c r="D54" s="18" t="s">
        <v>116</v>
      </c>
      <c r="E54" s="24">
        <v>136.4</v>
      </c>
      <c r="F54" s="18">
        <f t="shared" si="0"/>
        <v>9931.2891020000006</v>
      </c>
      <c r="G54">
        <v>74.491</v>
      </c>
    </row>
    <row r="55" spans="3:7">
      <c r="C55" s="18">
        <v>1970</v>
      </c>
      <c r="D55" s="18" t="s">
        <v>116</v>
      </c>
      <c r="E55" s="24">
        <v>135.40299999999999</v>
      </c>
      <c r="F55" s="18">
        <f t="shared" si="0"/>
        <v>8974.9703960000006</v>
      </c>
      <c r="G55">
        <v>67.317999999999998</v>
      </c>
    </row>
    <row r="56" spans="3:7">
      <c r="C56" s="18">
        <v>1970</v>
      </c>
      <c r="D56" s="18" t="s">
        <v>116</v>
      </c>
      <c r="E56" s="24">
        <v>135.19800000000001</v>
      </c>
      <c r="F56" s="18">
        <f t="shared" si="0"/>
        <v>8796.5855600000014</v>
      </c>
      <c r="G56">
        <v>65.98</v>
      </c>
    </row>
    <row r="57" spans="3:7">
      <c r="C57" s="18">
        <v>1970</v>
      </c>
      <c r="D57" s="18" t="s">
        <v>116</v>
      </c>
      <c r="E57" s="24">
        <v>134.93100000000001</v>
      </c>
      <c r="F57" s="18">
        <f t="shared" si="0"/>
        <v>8550.0731820000001</v>
      </c>
      <c r="G57">
        <v>64.131</v>
      </c>
    </row>
    <row r="58" spans="3:7">
      <c r="C58" s="18">
        <v>1970</v>
      </c>
      <c r="D58" s="18" t="s">
        <v>116</v>
      </c>
      <c r="E58" s="24">
        <v>134.006</v>
      </c>
      <c r="F58" s="18">
        <f t="shared" si="0"/>
        <v>7772.5392780000002</v>
      </c>
      <c r="G58">
        <v>58.298999999999999</v>
      </c>
    </row>
    <row r="59" spans="3:7">
      <c r="C59" s="18">
        <v>1970</v>
      </c>
      <c r="D59" s="18" t="s">
        <v>116</v>
      </c>
      <c r="E59" s="24">
        <v>133.928</v>
      </c>
      <c r="F59" s="18">
        <f t="shared" si="0"/>
        <v>7717.6106140000002</v>
      </c>
      <c r="G59">
        <v>57.887</v>
      </c>
    </row>
    <row r="60" spans="3:7">
      <c r="C60" s="18">
        <v>1970</v>
      </c>
      <c r="D60" s="18" t="s">
        <v>116</v>
      </c>
      <c r="E60" s="24">
        <v>132.97200000000001</v>
      </c>
      <c r="F60" s="18">
        <f t="shared" si="0"/>
        <v>6974.7404299999998</v>
      </c>
      <c r="G60">
        <v>52.314999999999998</v>
      </c>
    </row>
    <row r="61" spans="3:7">
      <c r="C61" s="18">
        <v>1970</v>
      </c>
      <c r="D61" s="18" t="s">
        <v>116</v>
      </c>
      <c r="E61" s="24">
        <v>132.69900000000001</v>
      </c>
      <c r="F61" s="18">
        <f t="shared" si="0"/>
        <v>6785.4231900000004</v>
      </c>
      <c r="G61">
        <v>50.895000000000003</v>
      </c>
    </row>
    <row r="62" spans="3:7">
      <c r="C62" s="18">
        <v>1970</v>
      </c>
      <c r="D62" s="18" t="s">
        <v>116</v>
      </c>
      <c r="E62" s="24">
        <v>132.08799999999999</v>
      </c>
      <c r="F62" s="18">
        <f t="shared" si="0"/>
        <v>6350.260182</v>
      </c>
      <c r="G62">
        <v>47.631</v>
      </c>
    </row>
    <row r="63" spans="3:7">
      <c r="C63" s="18">
        <v>1970</v>
      </c>
      <c r="D63" s="18" t="s">
        <v>116</v>
      </c>
      <c r="E63" s="24">
        <v>131.49799999999999</v>
      </c>
      <c r="F63" s="18">
        <f t="shared" si="0"/>
        <v>5965.0929239999996</v>
      </c>
      <c r="G63">
        <v>44.741999999999997</v>
      </c>
    </row>
    <row r="64" spans="3:7">
      <c r="C64" s="18">
        <v>1970</v>
      </c>
      <c r="D64" s="18" t="s">
        <v>116</v>
      </c>
      <c r="E64" s="24">
        <v>131.11699999999999</v>
      </c>
      <c r="F64" s="18">
        <f t="shared" si="0"/>
        <v>5718.7138679999998</v>
      </c>
      <c r="G64">
        <v>42.893999999999998</v>
      </c>
    </row>
    <row r="65" spans="3:7">
      <c r="C65" s="18">
        <v>1970</v>
      </c>
      <c r="D65" s="18" t="s">
        <v>116</v>
      </c>
      <c r="E65" s="24">
        <v>130.405</v>
      </c>
      <c r="F65" s="18">
        <f t="shared" si="0"/>
        <v>5295.416518</v>
      </c>
      <c r="G65">
        <v>39.719000000000001</v>
      </c>
    </row>
    <row r="66" spans="3:7">
      <c r="C66" s="18">
        <v>1970</v>
      </c>
      <c r="D66" s="18" t="s">
        <v>116</v>
      </c>
      <c r="E66" s="24">
        <v>130.08799999999999</v>
      </c>
      <c r="F66" s="18">
        <f t="shared" si="0"/>
        <v>5109.5656500000005</v>
      </c>
      <c r="G66">
        <v>38.325000000000003</v>
      </c>
    </row>
    <row r="67" spans="3:7">
      <c r="C67" s="18">
        <v>1970</v>
      </c>
      <c r="D67" s="18" t="s">
        <v>116</v>
      </c>
      <c r="E67" s="24">
        <v>129.32599999999999</v>
      </c>
      <c r="F67" s="18">
        <f t="shared" si="0"/>
        <v>4696.1341279999997</v>
      </c>
      <c r="G67">
        <v>35.223999999999997</v>
      </c>
    </row>
    <row r="68" spans="3:7">
      <c r="C68" s="18">
        <v>1970</v>
      </c>
      <c r="D68" s="18" t="s">
        <v>116</v>
      </c>
      <c r="E68" s="24">
        <v>129.17599999999999</v>
      </c>
      <c r="F68" s="18">
        <f t="shared" si="0"/>
        <v>4621.4738080000006</v>
      </c>
      <c r="G68">
        <v>34.664000000000001</v>
      </c>
    </row>
    <row r="69" spans="3:7">
      <c r="C69" s="18">
        <v>1970</v>
      </c>
      <c r="D69" s="18" t="s">
        <v>116</v>
      </c>
      <c r="E69" s="24">
        <v>128.24</v>
      </c>
      <c r="F69" s="18">
        <f t="shared" si="0"/>
        <v>4156.7133160000003</v>
      </c>
      <c r="G69">
        <v>31.178000000000001</v>
      </c>
    </row>
    <row r="70" spans="3:7">
      <c r="C70" s="18">
        <v>1970</v>
      </c>
      <c r="D70" s="18" t="s">
        <v>116</v>
      </c>
      <c r="E70" s="24">
        <v>127.97799999999999</v>
      </c>
      <c r="F70" s="18">
        <f t="shared" si="0"/>
        <v>4038.8566680000004</v>
      </c>
      <c r="G70">
        <v>30.294</v>
      </c>
    </row>
    <row r="71" spans="3:7">
      <c r="C71" s="18">
        <v>1970</v>
      </c>
      <c r="D71" s="18" t="s">
        <v>116</v>
      </c>
      <c r="E71" s="24">
        <v>127.577</v>
      </c>
      <c r="F71" s="18">
        <f t="shared" ref="F71:F122" si="1">G71*133.322</f>
        <v>3854.3390199999999</v>
      </c>
      <c r="G71">
        <v>28.91</v>
      </c>
    </row>
    <row r="72" spans="3:7">
      <c r="C72" s="18">
        <v>1970</v>
      </c>
      <c r="D72" s="18" t="s">
        <v>116</v>
      </c>
      <c r="E72" s="24">
        <v>127.54300000000001</v>
      </c>
      <c r="F72" s="18">
        <f t="shared" si="1"/>
        <v>3845.5397680000001</v>
      </c>
      <c r="G72">
        <v>28.844000000000001</v>
      </c>
    </row>
    <row r="73" spans="3:7">
      <c r="C73" s="18">
        <v>1970</v>
      </c>
      <c r="D73" s="18" t="s">
        <v>116</v>
      </c>
      <c r="E73" s="24">
        <v>126.822</v>
      </c>
      <c r="F73" s="18">
        <f t="shared" si="1"/>
        <v>3537.4326260000003</v>
      </c>
      <c r="G73">
        <v>26.533000000000001</v>
      </c>
    </row>
    <row r="74" spans="3:7">
      <c r="C74" s="18">
        <v>1970</v>
      </c>
      <c r="D74" s="18" t="s">
        <v>116</v>
      </c>
      <c r="E74" s="24">
        <v>126.764</v>
      </c>
      <c r="F74" s="18">
        <f t="shared" si="1"/>
        <v>3515.3011740000002</v>
      </c>
      <c r="G74">
        <v>26.367000000000001</v>
      </c>
    </row>
    <row r="75" spans="3:7">
      <c r="C75" s="18">
        <v>1970</v>
      </c>
      <c r="D75" s="18" t="s">
        <v>116</v>
      </c>
      <c r="E75" s="24">
        <v>126.538</v>
      </c>
      <c r="F75" s="18">
        <f t="shared" si="1"/>
        <v>3426.6420440000002</v>
      </c>
      <c r="G75">
        <v>25.702000000000002</v>
      </c>
    </row>
    <row r="76" spans="3:7">
      <c r="C76" s="18">
        <v>1970</v>
      </c>
      <c r="D76" s="18" t="s">
        <v>116</v>
      </c>
      <c r="E76" s="24">
        <v>126.279</v>
      </c>
      <c r="F76" s="18">
        <f t="shared" si="1"/>
        <v>3318.917868</v>
      </c>
      <c r="G76">
        <v>24.893999999999998</v>
      </c>
    </row>
    <row r="77" spans="3:7">
      <c r="C77" s="18">
        <v>1970</v>
      </c>
      <c r="D77" s="18" t="s">
        <v>116</v>
      </c>
      <c r="E77" s="24">
        <v>125.68600000000001</v>
      </c>
      <c r="F77" s="18">
        <f t="shared" si="1"/>
        <v>3090.0039940000001</v>
      </c>
      <c r="G77">
        <v>23.177</v>
      </c>
    </row>
    <row r="78" spans="3:7">
      <c r="C78" s="18">
        <v>1970</v>
      </c>
      <c r="D78" s="18" t="s">
        <v>116</v>
      </c>
      <c r="E78" s="24">
        <v>125.544</v>
      </c>
      <c r="F78" s="18">
        <f t="shared" si="1"/>
        <v>3043.6079380000001</v>
      </c>
      <c r="G78">
        <v>22.829000000000001</v>
      </c>
    </row>
    <row r="79" spans="3:7">
      <c r="C79" s="18">
        <v>1970</v>
      </c>
      <c r="D79" s="18" t="s">
        <v>116</v>
      </c>
      <c r="E79" s="24">
        <v>124.53</v>
      </c>
      <c r="F79" s="18">
        <f t="shared" si="1"/>
        <v>2697.903992</v>
      </c>
      <c r="G79">
        <v>20.236000000000001</v>
      </c>
    </row>
    <row r="80" spans="3:7">
      <c r="C80" s="18">
        <v>1970</v>
      </c>
      <c r="D80" s="18" t="s">
        <v>116</v>
      </c>
      <c r="E80" s="24">
        <v>124.52</v>
      </c>
      <c r="F80" s="18">
        <f t="shared" si="1"/>
        <v>2688.838096</v>
      </c>
      <c r="G80">
        <v>20.167999999999999</v>
      </c>
    </row>
    <row r="81" spans="3:7">
      <c r="C81" s="18">
        <v>1970</v>
      </c>
      <c r="D81" s="18" t="s">
        <v>116</v>
      </c>
      <c r="E81" s="24">
        <v>123.58499999999999</v>
      </c>
      <c r="F81" s="18">
        <f t="shared" si="1"/>
        <v>2401.2625419999999</v>
      </c>
      <c r="G81">
        <v>18.010999999999999</v>
      </c>
    </row>
    <row r="82" spans="3:7">
      <c r="C82" s="18">
        <v>1970</v>
      </c>
      <c r="D82" s="18" t="s">
        <v>116</v>
      </c>
      <c r="E82" s="24">
        <v>123.358</v>
      </c>
      <c r="F82" s="18">
        <f t="shared" si="1"/>
        <v>2342.0675740000001</v>
      </c>
      <c r="G82">
        <v>17.567</v>
      </c>
    </row>
    <row r="83" spans="3:7">
      <c r="C83" s="18">
        <v>1970</v>
      </c>
      <c r="D83" s="18" t="s">
        <v>116</v>
      </c>
      <c r="E83" s="24">
        <v>122.613</v>
      </c>
      <c r="F83" s="18">
        <f t="shared" si="1"/>
        <v>2131.5521359999998</v>
      </c>
      <c r="G83">
        <v>15.988</v>
      </c>
    </row>
    <row r="84" spans="3:7">
      <c r="C84" s="18">
        <v>1970</v>
      </c>
      <c r="D84" s="18" t="s">
        <v>116</v>
      </c>
      <c r="E84" s="24">
        <v>122.375</v>
      </c>
      <c r="F84" s="18">
        <f t="shared" si="1"/>
        <v>2076.4901500000001</v>
      </c>
      <c r="G84">
        <v>15.574999999999999</v>
      </c>
    </row>
    <row r="85" spans="3:7">
      <c r="C85" s="18">
        <v>1970</v>
      </c>
      <c r="D85" s="18" t="s">
        <v>116</v>
      </c>
      <c r="E85" s="24">
        <v>121.67100000000001</v>
      </c>
      <c r="F85" s="18">
        <f t="shared" si="1"/>
        <v>1896.1054839999999</v>
      </c>
      <c r="G85">
        <v>14.222</v>
      </c>
    </row>
    <row r="86" spans="3:7">
      <c r="C86" s="18">
        <v>1970</v>
      </c>
      <c r="D86" s="18" t="s">
        <v>116</v>
      </c>
      <c r="E86" s="24">
        <v>121.485</v>
      </c>
      <c r="F86" s="18">
        <f t="shared" si="1"/>
        <v>1858.5086799999999</v>
      </c>
      <c r="G86">
        <v>13.94</v>
      </c>
    </row>
    <row r="87" spans="3:7">
      <c r="C87" s="18">
        <v>1970</v>
      </c>
      <c r="D87" s="18" t="s">
        <v>116</v>
      </c>
      <c r="E87" s="24">
        <v>120.64</v>
      </c>
      <c r="F87" s="18">
        <f t="shared" si="1"/>
        <v>1663.1919499999999</v>
      </c>
      <c r="G87">
        <v>12.475</v>
      </c>
    </row>
    <row r="88" spans="3:7">
      <c r="C88" s="18">
        <v>1970</v>
      </c>
      <c r="D88" s="18" t="s">
        <v>116</v>
      </c>
      <c r="E88" s="24">
        <v>120.44799999999999</v>
      </c>
      <c r="F88" s="18">
        <f t="shared" si="1"/>
        <v>1630.1280940000001</v>
      </c>
      <c r="G88">
        <v>12.227</v>
      </c>
    </row>
    <row r="89" spans="3:7">
      <c r="C89" s="18">
        <v>1970</v>
      </c>
      <c r="D89" s="18" t="s">
        <v>116</v>
      </c>
      <c r="E89" s="24">
        <v>119.599</v>
      </c>
      <c r="F89" s="18">
        <f t="shared" si="1"/>
        <v>1461.6090859999999</v>
      </c>
      <c r="G89">
        <v>10.962999999999999</v>
      </c>
    </row>
    <row r="90" spans="3:7">
      <c r="C90" s="18">
        <v>1970</v>
      </c>
      <c r="D90" s="18" t="s">
        <v>116</v>
      </c>
      <c r="E90" s="24">
        <v>118.619</v>
      </c>
      <c r="F90" s="18">
        <f t="shared" si="1"/>
        <v>1288.0238420000001</v>
      </c>
      <c r="G90">
        <v>9.6609999999999996</v>
      </c>
    </row>
    <row r="91" spans="3:7">
      <c r="C91" s="18">
        <v>1970</v>
      </c>
      <c r="D91" s="18" t="s">
        <v>116</v>
      </c>
      <c r="E91" s="24">
        <v>111.004</v>
      </c>
      <c r="F91" s="18">
        <f t="shared" si="1"/>
        <v>479.159268</v>
      </c>
      <c r="G91">
        <v>3.5939999999999999</v>
      </c>
    </row>
    <row r="92" spans="3:7">
      <c r="C92" s="18">
        <v>1970</v>
      </c>
      <c r="D92" s="18" t="s">
        <v>116</v>
      </c>
      <c r="E92" s="24">
        <v>109.51900000000001</v>
      </c>
      <c r="F92" s="18">
        <f t="shared" si="1"/>
        <v>381.167598</v>
      </c>
      <c r="G92">
        <v>2.859</v>
      </c>
    </row>
    <row r="93" spans="3:7">
      <c r="C93" s="18">
        <v>1970</v>
      </c>
      <c r="D93" s="18" t="s">
        <v>116</v>
      </c>
      <c r="E93" s="24">
        <v>108.18300000000001</v>
      </c>
      <c r="F93" s="18">
        <f t="shared" si="1"/>
        <v>309.70700599999998</v>
      </c>
      <c r="G93">
        <v>2.323</v>
      </c>
    </row>
    <row r="94" spans="3:7">
      <c r="C94" s="18">
        <v>1970</v>
      </c>
      <c r="D94" s="18" t="s">
        <v>116</v>
      </c>
      <c r="E94" s="24">
        <v>106.962</v>
      </c>
      <c r="F94" s="18">
        <f t="shared" si="1"/>
        <v>241.179498</v>
      </c>
      <c r="G94">
        <v>1.8089999999999999</v>
      </c>
    </row>
    <row r="95" spans="3:7">
      <c r="C95" s="18">
        <v>1970</v>
      </c>
      <c r="D95" s="18" t="s">
        <v>116</v>
      </c>
      <c r="E95" s="24">
        <v>105.018</v>
      </c>
      <c r="F95" s="18">
        <f t="shared" si="1"/>
        <v>184.38432600000002</v>
      </c>
      <c r="G95">
        <v>1.383</v>
      </c>
    </row>
    <row r="96" spans="3:7">
      <c r="C96" s="18">
        <v>1970</v>
      </c>
      <c r="D96" s="18" t="s">
        <v>116</v>
      </c>
      <c r="E96" s="24">
        <v>103.316</v>
      </c>
      <c r="F96" s="18">
        <f t="shared" si="1"/>
        <v>137.85494800000001</v>
      </c>
      <c r="G96">
        <v>1.034</v>
      </c>
    </row>
    <row r="97" spans="3:7">
      <c r="C97" s="18">
        <v>1970</v>
      </c>
      <c r="D97" s="18" t="s">
        <v>116</v>
      </c>
      <c r="E97" s="24">
        <v>101.672</v>
      </c>
      <c r="F97" s="18">
        <f t="shared" si="1"/>
        <v>102.257974</v>
      </c>
      <c r="G97">
        <v>0.76700000000000002</v>
      </c>
    </row>
    <row r="98" spans="3:7">
      <c r="C98" s="18">
        <v>1970</v>
      </c>
      <c r="D98" s="18" t="s">
        <v>116</v>
      </c>
      <c r="E98" s="24">
        <v>97.825999999999993</v>
      </c>
      <c r="F98" s="18">
        <f t="shared" si="1"/>
        <v>48.929174000000003</v>
      </c>
      <c r="G98">
        <v>0.36699999999999999</v>
      </c>
    </row>
    <row r="99" spans="3:7">
      <c r="C99" s="18">
        <v>1970</v>
      </c>
      <c r="D99" s="18" t="s">
        <v>116</v>
      </c>
      <c r="E99" s="24">
        <v>95.935000000000002</v>
      </c>
      <c r="F99" s="18">
        <f t="shared" si="1"/>
        <v>32.797212000000002</v>
      </c>
      <c r="G99">
        <v>0.246</v>
      </c>
    </row>
    <row r="100" spans="3:7">
      <c r="C100" s="18">
        <v>1970</v>
      </c>
      <c r="D100" s="18" t="s">
        <v>116</v>
      </c>
      <c r="E100" s="24">
        <v>94.135999999999996</v>
      </c>
      <c r="F100" s="18">
        <f t="shared" si="1"/>
        <v>21.598164000000001</v>
      </c>
      <c r="G100">
        <v>0.16200000000000001</v>
      </c>
    </row>
    <row r="101" spans="3:7">
      <c r="C101" s="18">
        <v>1970</v>
      </c>
      <c r="D101" s="18" t="s">
        <v>116</v>
      </c>
      <c r="E101" s="24">
        <v>93.105999999999995</v>
      </c>
      <c r="F101" s="18">
        <f t="shared" si="1"/>
        <v>17.598504000000002</v>
      </c>
      <c r="G101">
        <v>0.13200000000000001</v>
      </c>
    </row>
    <row r="102" spans="3:7">
      <c r="C102" s="18">
        <v>1970</v>
      </c>
      <c r="D102" s="18" t="s">
        <v>116</v>
      </c>
      <c r="E102" s="24">
        <v>92.117000000000004</v>
      </c>
      <c r="F102" s="18">
        <f t="shared" si="1"/>
        <v>14.132132</v>
      </c>
      <c r="G102">
        <v>0.106</v>
      </c>
    </row>
    <row r="103" spans="3:7">
      <c r="C103" s="18">
        <v>1970</v>
      </c>
      <c r="D103" s="18" t="s">
        <v>116</v>
      </c>
      <c r="E103" s="24">
        <v>91.759</v>
      </c>
      <c r="F103" s="18">
        <f t="shared" si="1"/>
        <v>11.2390446</v>
      </c>
      <c r="G103">
        <v>8.43E-2</v>
      </c>
    </row>
    <row r="104" spans="3:7">
      <c r="C104" s="18">
        <v>1970</v>
      </c>
      <c r="D104" s="18" t="s">
        <v>116</v>
      </c>
      <c r="E104" s="24">
        <v>89.850999999999999</v>
      </c>
      <c r="F104" s="18">
        <f t="shared" si="1"/>
        <v>6.9594084000000009</v>
      </c>
      <c r="G104">
        <v>5.2200000000000003E-2</v>
      </c>
    </row>
    <row r="105" spans="3:7">
      <c r="C105" s="18">
        <v>1970</v>
      </c>
      <c r="D105" s="18" t="s">
        <v>116</v>
      </c>
      <c r="E105" s="24">
        <v>88.013000000000005</v>
      </c>
      <c r="F105" s="18">
        <f t="shared" si="1"/>
        <v>4.2796361999999997</v>
      </c>
      <c r="G105">
        <v>3.2099999999999997E-2</v>
      </c>
    </row>
    <row r="106" spans="3:7">
      <c r="C106" s="18">
        <v>1970</v>
      </c>
      <c r="D106" s="18" t="s">
        <v>116</v>
      </c>
      <c r="E106" s="24">
        <v>86.253</v>
      </c>
      <c r="F106" s="18">
        <f t="shared" si="1"/>
        <v>2.733101</v>
      </c>
      <c r="G106">
        <v>2.0500000000000001E-2</v>
      </c>
    </row>
    <row r="107" spans="3:7">
      <c r="C107" s="18">
        <v>1970</v>
      </c>
      <c r="D107" s="18" t="s">
        <v>116</v>
      </c>
      <c r="E107" s="24">
        <v>85.962999999999994</v>
      </c>
      <c r="F107" s="18">
        <f t="shared" si="1"/>
        <v>2.3864638</v>
      </c>
      <c r="G107">
        <v>1.7899999999999999E-2</v>
      </c>
    </row>
    <row r="108" spans="3:7">
      <c r="C108" s="18">
        <v>1970</v>
      </c>
      <c r="D108" s="18" t="s">
        <v>116</v>
      </c>
      <c r="E108" s="24">
        <v>84.83</v>
      </c>
      <c r="F108" s="18">
        <f t="shared" si="1"/>
        <v>1.8131792</v>
      </c>
      <c r="G108">
        <v>1.3599999999999999E-2</v>
      </c>
    </row>
    <row r="109" spans="3:7">
      <c r="C109" s="18">
        <v>1970</v>
      </c>
      <c r="D109" s="18" t="s">
        <v>116</v>
      </c>
      <c r="E109" s="24">
        <v>83.646000000000001</v>
      </c>
      <c r="F109" s="18">
        <f t="shared" si="1"/>
        <v>1.4398776000000002</v>
      </c>
      <c r="G109">
        <v>1.0800000000000001E-2</v>
      </c>
    </row>
    <row r="110" spans="3:7">
      <c r="C110" s="18">
        <v>1970</v>
      </c>
      <c r="D110" s="18" t="s">
        <v>116</v>
      </c>
      <c r="E110" s="24">
        <v>83.02</v>
      </c>
      <c r="F110" s="18">
        <f t="shared" si="1"/>
        <v>1.1998979999999999</v>
      </c>
      <c r="G110">
        <v>8.9999999999999993E-3</v>
      </c>
    </row>
    <row r="111" spans="3:7">
      <c r="C111" s="18">
        <v>1970</v>
      </c>
      <c r="D111" s="18" t="s">
        <v>116</v>
      </c>
      <c r="E111" s="24">
        <v>81.923000000000002</v>
      </c>
      <c r="F111" s="18">
        <f t="shared" si="1"/>
        <v>0.95991839999999995</v>
      </c>
      <c r="G111">
        <v>7.1999999999999998E-3</v>
      </c>
    </row>
    <row r="112" spans="3:7">
      <c r="C112" s="18">
        <v>1970</v>
      </c>
      <c r="D112" s="18" t="s">
        <v>116</v>
      </c>
      <c r="E112" s="24">
        <v>80.981999999999999</v>
      </c>
      <c r="F112" s="18">
        <f t="shared" si="1"/>
        <v>0.6399456</v>
      </c>
      <c r="G112">
        <v>4.7999999999999996E-3</v>
      </c>
    </row>
    <row r="113" spans="1:10">
      <c r="C113" s="18">
        <v>1970</v>
      </c>
      <c r="D113" s="18" t="s">
        <v>116</v>
      </c>
      <c r="E113" s="24">
        <v>80.805999999999997</v>
      </c>
      <c r="F113" s="18">
        <f t="shared" si="1"/>
        <v>0.57328460000000003</v>
      </c>
      <c r="G113">
        <v>4.3E-3</v>
      </c>
    </row>
    <row r="114" spans="1:10">
      <c r="C114" s="18">
        <v>1970</v>
      </c>
      <c r="D114" s="18" t="s">
        <v>116</v>
      </c>
      <c r="E114" s="24">
        <v>79.587000000000003</v>
      </c>
      <c r="F114" s="18">
        <f t="shared" si="1"/>
        <v>0.4532948</v>
      </c>
      <c r="G114">
        <v>3.3999999999999998E-3</v>
      </c>
    </row>
    <row r="115" spans="1:10">
      <c r="C115" s="18">
        <v>1970</v>
      </c>
      <c r="D115" s="18" t="s">
        <v>116</v>
      </c>
      <c r="E115" s="24">
        <v>78.864999999999995</v>
      </c>
      <c r="F115" s="18">
        <f t="shared" si="1"/>
        <v>0.38663379999999997</v>
      </c>
      <c r="G115">
        <v>2.8999999999999998E-3</v>
      </c>
    </row>
    <row r="116" spans="1:10">
      <c r="C116" s="18">
        <v>1970</v>
      </c>
      <c r="D116" s="18" t="s">
        <v>116</v>
      </c>
      <c r="E116" s="24">
        <v>78.081999999999994</v>
      </c>
      <c r="F116" s="18">
        <f t="shared" si="1"/>
        <v>0.30664059999999999</v>
      </c>
      <c r="G116">
        <v>2.3E-3</v>
      </c>
    </row>
    <row r="117" spans="1:10">
      <c r="C117" s="18">
        <v>1970</v>
      </c>
      <c r="D117" s="18" t="s">
        <v>116</v>
      </c>
      <c r="E117" s="24">
        <v>76.474000000000004</v>
      </c>
      <c r="F117" s="18">
        <f t="shared" si="1"/>
        <v>0.21331520000000001</v>
      </c>
      <c r="G117">
        <v>1.6000000000000001E-3</v>
      </c>
    </row>
    <row r="118" spans="1:10">
      <c r="C118" s="18">
        <v>1970</v>
      </c>
      <c r="D118" s="18" t="s">
        <v>116</v>
      </c>
      <c r="E118" s="24">
        <v>76.034000000000006</v>
      </c>
      <c r="F118" s="18">
        <f t="shared" si="1"/>
        <v>0.18665080000000001</v>
      </c>
      <c r="G118">
        <v>1.4E-3</v>
      </c>
    </row>
    <row r="119" spans="1:10">
      <c r="C119" s="18">
        <v>1970</v>
      </c>
      <c r="D119" s="18" t="s">
        <v>116</v>
      </c>
      <c r="E119" s="24">
        <v>74.054000000000002</v>
      </c>
      <c r="F119" s="18">
        <f t="shared" si="1"/>
        <v>0.10799082</v>
      </c>
      <c r="G119">
        <v>8.0999999999999996E-4</v>
      </c>
    </row>
    <row r="120" spans="1:10">
      <c r="C120" s="18">
        <v>1970</v>
      </c>
      <c r="D120" s="18" t="s">
        <v>116</v>
      </c>
      <c r="E120" s="24">
        <v>72.522000000000006</v>
      </c>
      <c r="F120" s="18">
        <f t="shared" si="1"/>
        <v>7.99932E-2</v>
      </c>
      <c r="G120">
        <v>5.9999999999999995E-4</v>
      </c>
    </row>
    <row r="121" spans="1:10">
      <c r="C121" s="18">
        <v>1970</v>
      </c>
      <c r="D121" s="18" t="s">
        <v>116</v>
      </c>
      <c r="E121" s="24">
        <v>71.372</v>
      </c>
      <c r="F121" s="18">
        <f t="shared" si="1"/>
        <v>6.2661339999999996E-2</v>
      </c>
      <c r="G121">
        <v>4.6999999999999999E-4</v>
      </c>
    </row>
    <row r="122" spans="1:10">
      <c r="C122" s="18">
        <v>1970</v>
      </c>
      <c r="D122" s="18" t="s">
        <v>116</v>
      </c>
      <c r="E122" s="24">
        <v>70.075000000000003</v>
      </c>
      <c r="F122" s="18">
        <f t="shared" si="1"/>
        <v>5.0662360000000004E-2</v>
      </c>
      <c r="G122">
        <v>3.8000000000000002E-4</v>
      </c>
    </row>
    <row r="123" spans="1:10">
      <c r="A123"/>
      <c r="B123" s="26" t="s">
        <v>117</v>
      </c>
      <c r="C123" s="23">
        <v>2018</v>
      </c>
      <c r="D123" s="18" t="s">
        <v>118</v>
      </c>
      <c r="E123" s="24">
        <v>50.012</v>
      </c>
      <c r="F123">
        <v>4.6699999999999999E-7</v>
      </c>
      <c r="G123"/>
      <c r="H123"/>
      <c r="I123"/>
      <c r="J123"/>
    </row>
    <row r="124" spans="1:10">
      <c r="A124"/>
      <c r="B124" s="1" t="s">
        <v>119</v>
      </c>
      <c r="C124" s="23">
        <v>2018</v>
      </c>
      <c r="D124" s="18" t="s">
        <v>118</v>
      </c>
      <c r="E124" s="24">
        <v>51.02</v>
      </c>
      <c r="F124">
        <v>1.0489999999999998E-6</v>
      </c>
      <c r="G124"/>
      <c r="H124"/>
      <c r="I124"/>
      <c r="J124"/>
    </row>
    <row r="125" spans="1:10">
      <c r="A125"/>
      <c r="B125"/>
      <c r="C125" s="23">
        <v>2018</v>
      </c>
      <c r="D125" s="18" t="s">
        <v>118</v>
      </c>
      <c r="E125" s="24">
        <v>52.024000000000001</v>
      </c>
      <c r="F125">
        <v>2.5440000000000001E-6</v>
      </c>
      <c r="G125"/>
      <c r="H125"/>
      <c r="I125"/>
      <c r="J125"/>
    </row>
    <row r="126" spans="1:10">
      <c r="A126"/>
      <c r="B126"/>
      <c r="C126" s="23">
        <v>2018</v>
      </c>
      <c r="D126" s="18" t="s">
        <v>118</v>
      </c>
      <c r="E126" s="24">
        <v>52.524000000000001</v>
      </c>
      <c r="F126">
        <v>3.083E-6</v>
      </c>
      <c r="G126"/>
      <c r="H126"/>
      <c r="I126"/>
      <c r="J126"/>
    </row>
    <row r="127" spans="1:10">
      <c r="A127"/>
      <c r="B127"/>
      <c r="C127" s="23">
        <v>2018</v>
      </c>
      <c r="D127" s="18" t="s">
        <v>118</v>
      </c>
      <c r="E127" s="24">
        <v>53.021000000000001</v>
      </c>
      <c r="F127">
        <v>4.6449999999999996E-6</v>
      </c>
      <c r="G127"/>
      <c r="H127"/>
      <c r="I127"/>
      <c r="J127"/>
    </row>
    <row r="128" spans="1:10">
      <c r="A128"/>
      <c r="B128"/>
      <c r="C128" s="23">
        <v>2018</v>
      </c>
      <c r="D128" s="18" t="s">
        <v>118</v>
      </c>
      <c r="E128" s="24">
        <v>53.517000000000003</v>
      </c>
      <c r="F128">
        <v>5.947E-6</v>
      </c>
      <c r="G128"/>
      <c r="H128"/>
      <c r="I128"/>
      <c r="J128"/>
    </row>
    <row r="129" spans="3:6" customFormat="1">
      <c r="C129" s="23">
        <v>2018</v>
      </c>
      <c r="D129" s="18" t="s">
        <v>118</v>
      </c>
      <c r="E129" s="24">
        <v>54.018999999999998</v>
      </c>
      <c r="F129">
        <v>8.2859999999999999E-6</v>
      </c>
    </row>
    <row r="130" spans="3:6" customFormat="1">
      <c r="C130" s="23">
        <v>2018</v>
      </c>
      <c r="D130" s="18" t="s">
        <v>118</v>
      </c>
      <c r="E130" s="24">
        <v>54.521000000000001</v>
      </c>
      <c r="F130">
        <v>1.1501999999999999E-5</v>
      </c>
    </row>
    <row r="131" spans="3:6" customFormat="1">
      <c r="C131" s="23">
        <v>2018</v>
      </c>
      <c r="D131" s="18" t="s">
        <v>118</v>
      </c>
      <c r="E131" s="24">
        <v>55.021999999999998</v>
      </c>
      <c r="F131">
        <v>1.5441E-5</v>
      </c>
    </row>
    <row r="132" spans="3:6" customFormat="1">
      <c r="C132" s="23">
        <v>2018</v>
      </c>
      <c r="D132" s="18" t="s">
        <v>118</v>
      </c>
      <c r="E132" s="24">
        <v>56.024999999999999</v>
      </c>
      <c r="F132">
        <v>2.9728999999999999E-5</v>
      </c>
    </row>
    <row r="133" spans="3:6" customFormat="1">
      <c r="C133" s="23">
        <v>2018</v>
      </c>
      <c r="D133" s="18" t="s">
        <v>118</v>
      </c>
      <c r="E133" s="24">
        <v>56.53</v>
      </c>
      <c r="F133">
        <v>4.0237999999999997E-5</v>
      </c>
    </row>
    <row r="134" spans="3:6" customFormat="1">
      <c r="C134" s="23">
        <v>2018</v>
      </c>
      <c r="D134" s="18" t="s">
        <v>118</v>
      </c>
      <c r="E134" s="24">
        <v>57.027000000000001</v>
      </c>
      <c r="F134">
        <v>5.4155999999999994E-5</v>
      </c>
    </row>
    <row r="135" spans="3:6" customFormat="1">
      <c r="C135" s="23">
        <v>2018</v>
      </c>
      <c r="D135" s="18" t="s">
        <v>118</v>
      </c>
      <c r="E135" s="24">
        <v>50.01</v>
      </c>
      <c r="F135">
        <v>4.8500000000000002E-7</v>
      </c>
    </row>
    <row r="136" spans="3:6" customFormat="1">
      <c r="C136" s="23">
        <v>2018</v>
      </c>
      <c r="D136" s="18" t="s">
        <v>118</v>
      </c>
      <c r="E136" s="24">
        <v>51.015999999999998</v>
      </c>
      <c r="F136">
        <v>1.113E-6</v>
      </c>
    </row>
    <row r="137" spans="3:6" customFormat="1">
      <c r="C137" s="23">
        <v>2018</v>
      </c>
      <c r="D137" s="18" t="s">
        <v>118</v>
      </c>
      <c r="E137" s="24">
        <v>52.52</v>
      </c>
      <c r="F137">
        <v>2.7759999999999998E-6</v>
      </c>
    </row>
    <row r="138" spans="3:6" customFormat="1">
      <c r="C138" s="23">
        <v>2018</v>
      </c>
      <c r="D138" s="18" t="s">
        <v>118</v>
      </c>
      <c r="E138" s="24">
        <v>53.018000000000001</v>
      </c>
      <c r="F138">
        <v>4.2259999999999999E-6</v>
      </c>
    </row>
    <row r="139" spans="3:6" customFormat="1">
      <c r="C139" s="23">
        <v>2018</v>
      </c>
      <c r="D139" s="18" t="s">
        <v>118</v>
      </c>
      <c r="E139" s="24">
        <v>53.515000000000001</v>
      </c>
      <c r="F139">
        <v>5.7960000000000001E-6</v>
      </c>
    </row>
    <row r="140" spans="3:6" customFormat="1">
      <c r="C140" s="23">
        <v>2018</v>
      </c>
      <c r="D140" s="18" t="s">
        <v>118</v>
      </c>
      <c r="E140" s="24">
        <v>54.015999999999998</v>
      </c>
      <c r="F140">
        <v>8.0779999999999996E-6</v>
      </c>
    </row>
    <row r="141" spans="3:6" customFormat="1">
      <c r="C141" s="23">
        <v>2018</v>
      </c>
      <c r="D141" s="18" t="s">
        <v>118</v>
      </c>
      <c r="E141" s="24">
        <v>54.518999999999998</v>
      </c>
      <c r="F141">
        <v>1.1260999999999999E-5</v>
      </c>
    </row>
    <row r="142" spans="3:6" customFormat="1">
      <c r="C142" s="23">
        <v>2018</v>
      </c>
      <c r="D142" s="18" t="s">
        <v>118</v>
      </c>
      <c r="E142" s="24">
        <v>55.018999999999998</v>
      </c>
      <c r="F142">
        <v>1.5277999999999998E-5</v>
      </c>
    </row>
    <row r="143" spans="3:6" customFormat="1">
      <c r="C143" s="23">
        <v>2018</v>
      </c>
      <c r="D143" s="18" t="s">
        <v>118</v>
      </c>
      <c r="E143" s="24">
        <v>55.521000000000001</v>
      </c>
      <c r="F143">
        <v>2.1126000000000001E-5</v>
      </c>
    </row>
    <row r="144" spans="3:6" customFormat="1">
      <c r="C144" s="23">
        <v>2018</v>
      </c>
      <c r="D144" s="18" t="s">
        <v>118</v>
      </c>
      <c r="E144" s="24">
        <v>56.023000000000003</v>
      </c>
      <c r="F144">
        <v>2.9071E-5</v>
      </c>
    </row>
    <row r="145" spans="2:7" customFormat="1">
      <c r="C145" s="23">
        <v>2018</v>
      </c>
      <c r="D145" s="18" t="s">
        <v>118</v>
      </c>
      <c r="E145" s="24">
        <v>56.524000000000001</v>
      </c>
      <c r="F145">
        <v>3.9384999999999996E-5</v>
      </c>
    </row>
    <row r="146" spans="2:7" customFormat="1">
      <c r="C146" s="23">
        <v>2018</v>
      </c>
      <c r="D146" s="18" t="s">
        <v>118</v>
      </c>
      <c r="E146" s="24">
        <v>57.029000000000003</v>
      </c>
      <c r="F146">
        <v>5.3202999999999999E-5</v>
      </c>
    </row>
    <row r="147" spans="2:7" customFormat="1">
      <c r="B147" s="46" t="s">
        <v>120</v>
      </c>
      <c r="C147">
        <v>1978</v>
      </c>
      <c r="D147" t="s">
        <v>121</v>
      </c>
      <c r="E147" s="45">
        <v>161.33199999999999</v>
      </c>
      <c r="F147">
        <f>G147*133.322</f>
        <v>81307.754920000007</v>
      </c>
      <c r="G147">
        <v>609.86</v>
      </c>
    </row>
    <row r="148" spans="2:7" customFormat="1" ht="28">
      <c r="B148" s="47" t="s">
        <v>122</v>
      </c>
      <c r="C148">
        <v>1978</v>
      </c>
      <c r="D148" t="s">
        <v>121</v>
      </c>
      <c r="E148" s="45">
        <v>161.279</v>
      </c>
      <c r="F148">
        <f t="shared" ref="F148:F208" si="2">G148*133.322</f>
        <v>81001.114319999993</v>
      </c>
      <c r="G148">
        <v>607.55999999999995</v>
      </c>
    </row>
    <row r="149" spans="2:7" customFormat="1">
      <c r="C149">
        <v>1978</v>
      </c>
      <c r="D149" t="s">
        <v>121</v>
      </c>
      <c r="E149">
        <v>161.245</v>
      </c>
      <c r="F149">
        <f t="shared" si="2"/>
        <v>80803.797760000001</v>
      </c>
      <c r="G149">
        <v>606.08000000000004</v>
      </c>
    </row>
    <row r="150" spans="2:7" customFormat="1">
      <c r="C150">
        <v>1978</v>
      </c>
      <c r="D150" t="s">
        <v>121</v>
      </c>
      <c r="E150" s="45">
        <v>161.16200000000001</v>
      </c>
      <c r="F150">
        <f t="shared" si="2"/>
        <v>80326.505000000005</v>
      </c>
      <c r="G150">
        <v>602.5</v>
      </c>
    </row>
    <row r="151" spans="2:7" customFormat="1">
      <c r="C151">
        <v>1978</v>
      </c>
      <c r="D151" t="s">
        <v>121</v>
      </c>
      <c r="E151" s="45">
        <v>161.06700000000001</v>
      </c>
      <c r="F151">
        <f t="shared" si="2"/>
        <v>79781.21802</v>
      </c>
      <c r="G151">
        <v>598.41</v>
      </c>
    </row>
    <row r="152" spans="2:7" customFormat="1">
      <c r="C152">
        <v>1978</v>
      </c>
      <c r="D152" t="s">
        <v>121</v>
      </c>
      <c r="E152" s="45">
        <v>161.04300000000001</v>
      </c>
      <c r="F152">
        <f t="shared" si="2"/>
        <v>79645.229579999999</v>
      </c>
      <c r="G152">
        <v>597.39</v>
      </c>
    </row>
    <row r="153" spans="2:7" customFormat="1">
      <c r="C153">
        <v>1978</v>
      </c>
      <c r="D153" t="s">
        <v>121</v>
      </c>
      <c r="E153" s="45">
        <v>160.96299999999999</v>
      </c>
      <c r="F153">
        <f t="shared" si="2"/>
        <v>79186.601900000009</v>
      </c>
      <c r="G153">
        <v>593.95000000000005</v>
      </c>
    </row>
    <row r="154" spans="2:7" customFormat="1">
      <c r="C154">
        <v>1978</v>
      </c>
      <c r="D154" t="s">
        <v>121</v>
      </c>
      <c r="E154" s="45">
        <v>160.857</v>
      </c>
      <c r="F154">
        <f t="shared" si="2"/>
        <v>78586.652900000001</v>
      </c>
      <c r="G154">
        <v>589.45000000000005</v>
      </c>
    </row>
    <row r="155" spans="2:7" customFormat="1">
      <c r="C155">
        <v>1978</v>
      </c>
      <c r="D155" t="s">
        <v>121</v>
      </c>
      <c r="E155" s="45">
        <v>160.84200000000001</v>
      </c>
      <c r="F155">
        <f t="shared" si="2"/>
        <v>78499.993600000002</v>
      </c>
      <c r="G155">
        <v>588.79999999999995</v>
      </c>
    </row>
    <row r="156" spans="2:7" customFormat="1">
      <c r="C156">
        <v>1978</v>
      </c>
      <c r="D156" t="s">
        <v>121</v>
      </c>
      <c r="E156" s="45">
        <v>160.727</v>
      </c>
      <c r="F156">
        <f t="shared" si="2"/>
        <v>77853.381900000008</v>
      </c>
      <c r="G156">
        <v>583.95000000000005</v>
      </c>
    </row>
    <row r="157" spans="2:7" customFormat="1">
      <c r="C157">
        <v>1978</v>
      </c>
      <c r="D157" t="s">
        <v>121</v>
      </c>
      <c r="E157" s="45">
        <v>160.65899999999999</v>
      </c>
      <c r="F157">
        <f t="shared" si="2"/>
        <v>77478.747080000001</v>
      </c>
      <c r="G157">
        <v>581.14</v>
      </c>
    </row>
    <row r="158" spans="2:7" customFormat="1">
      <c r="C158">
        <v>1978</v>
      </c>
      <c r="D158" t="s">
        <v>121</v>
      </c>
      <c r="E158" s="45">
        <v>160.62299999999999</v>
      </c>
      <c r="F158">
        <f t="shared" si="2"/>
        <v>77277.430860000008</v>
      </c>
      <c r="G158">
        <v>579.63</v>
      </c>
    </row>
    <row r="159" spans="2:7" customFormat="1">
      <c r="C159">
        <v>1978</v>
      </c>
      <c r="D159" t="s">
        <v>121</v>
      </c>
      <c r="E159" s="45">
        <v>160.48400000000001</v>
      </c>
      <c r="F159">
        <f t="shared" si="2"/>
        <v>76508.162920000002</v>
      </c>
      <c r="G159">
        <v>573.86</v>
      </c>
    </row>
    <row r="160" spans="2:7" customFormat="1">
      <c r="C160">
        <v>1978</v>
      </c>
      <c r="D160" t="s">
        <v>121</v>
      </c>
      <c r="E160" s="45">
        <v>160.33699999999999</v>
      </c>
      <c r="F160">
        <f t="shared" si="2"/>
        <v>75702.898040000015</v>
      </c>
      <c r="G160">
        <v>567.82000000000005</v>
      </c>
    </row>
    <row r="161" spans="3:7" customFormat="1">
      <c r="C161">
        <v>1978</v>
      </c>
      <c r="D161" t="s">
        <v>121</v>
      </c>
      <c r="E161" s="45">
        <v>160.321</v>
      </c>
      <c r="F161">
        <f t="shared" si="2"/>
        <v>75613.5723</v>
      </c>
      <c r="G161">
        <v>567.15</v>
      </c>
    </row>
    <row r="162" spans="3:7" customFormat="1">
      <c r="C162">
        <v>1978</v>
      </c>
      <c r="D162" t="s">
        <v>121</v>
      </c>
      <c r="E162" s="45">
        <v>160.16300000000001</v>
      </c>
      <c r="F162">
        <f t="shared" si="2"/>
        <v>74752.312180000008</v>
      </c>
      <c r="G162">
        <v>560.69000000000005</v>
      </c>
    </row>
    <row r="163" spans="3:7" customFormat="1">
      <c r="C163">
        <v>1978</v>
      </c>
      <c r="D163" t="s">
        <v>121</v>
      </c>
      <c r="E163" s="45">
        <v>160.00700000000001</v>
      </c>
      <c r="F163">
        <f t="shared" si="2"/>
        <v>73911.050359999994</v>
      </c>
      <c r="G163">
        <v>554.38</v>
      </c>
    </row>
    <row r="164" spans="3:7" customFormat="1">
      <c r="C164">
        <v>1978</v>
      </c>
      <c r="D164" t="s">
        <v>121</v>
      </c>
      <c r="E164" s="45">
        <v>159.84399999999999</v>
      </c>
      <c r="F164">
        <f t="shared" si="2"/>
        <v>73039.124479999999</v>
      </c>
      <c r="G164">
        <v>547.84</v>
      </c>
    </row>
    <row r="165" spans="3:7" customFormat="1">
      <c r="C165">
        <v>1978</v>
      </c>
      <c r="D165" t="s">
        <v>121</v>
      </c>
      <c r="E165" s="45">
        <v>159.691</v>
      </c>
      <c r="F165">
        <f t="shared" si="2"/>
        <v>72236.526040000012</v>
      </c>
      <c r="G165">
        <v>541.82000000000005</v>
      </c>
    </row>
    <row r="166" spans="3:7" customFormat="1">
      <c r="C166">
        <v>1978</v>
      </c>
      <c r="D166" t="s">
        <v>121</v>
      </c>
      <c r="E166" s="45">
        <v>159.68</v>
      </c>
      <c r="F166">
        <f t="shared" si="2"/>
        <v>72177.864360000007</v>
      </c>
      <c r="G166">
        <v>541.38</v>
      </c>
    </row>
    <row r="167" spans="3:7" customFormat="1">
      <c r="C167">
        <v>1978</v>
      </c>
      <c r="D167" t="s">
        <v>121</v>
      </c>
      <c r="E167" s="45">
        <v>159.495</v>
      </c>
      <c r="F167">
        <f t="shared" si="2"/>
        <v>71216.612739999997</v>
      </c>
      <c r="G167">
        <v>534.16999999999996</v>
      </c>
    </row>
    <row r="168" spans="3:7" customFormat="1">
      <c r="C168">
        <v>1978</v>
      </c>
      <c r="D168" t="s">
        <v>121</v>
      </c>
      <c r="E168" s="45">
        <v>159.428</v>
      </c>
      <c r="F168">
        <f t="shared" si="2"/>
        <v>70859.309779999996</v>
      </c>
      <c r="G168">
        <v>531.49</v>
      </c>
    </row>
    <row r="169" spans="3:7" customFormat="1">
      <c r="C169">
        <v>1978</v>
      </c>
      <c r="D169" t="s">
        <v>121</v>
      </c>
      <c r="E169" s="45">
        <v>159.316</v>
      </c>
      <c r="F169">
        <f t="shared" si="2"/>
        <v>70290.024839999998</v>
      </c>
      <c r="G169">
        <v>527.22</v>
      </c>
    </row>
    <row r="170" spans="3:7" customFormat="1">
      <c r="C170">
        <v>1978</v>
      </c>
      <c r="D170" t="s">
        <v>121</v>
      </c>
      <c r="E170" s="45">
        <v>159.31200000000001</v>
      </c>
      <c r="F170">
        <f t="shared" si="2"/>
        <v>70263.360440000004</v>
      </c>
      <c r="G170">
        <v>527.02</v>
      </c>
    </row>
    <row r="171" spans="3:7" customFormat="1">
      <c r="C171">
        <v>1978</v>
      </c>
      <c r="D171" t="s">
        <v>121</v>
      </c>
      <c r="E171" s="45">
        <v>158.52199999999999</v>
      </c>
      <c r="F171">
        <f t="shared" si="2"/>
        <v>66301.030599999998</v>
      </c>
      <c r="G171">
        <v>497.3</v>
      </c>
    </row>
    <row r="172" spans="3:7" customFormat="1">
      <c r="C172">
        <v>1978</v>
      </c>
      <c r="D172" t="s">
        <v>121</v>
      </c>
      <c r="E172" s="45">
        <v>158.38200000000001</v>
      </c>
      <c r="F172">
        <f t="shared" si="2"/>
        <v>65622.421619999994</v>
      </c>
      <c r="G172">
        <v>492.21</v>
      </c>
    </row>
    <row r="173" spans="3:7" customFormat="1">
      <c r="C173">
        <v>1978</v>
      </c>
      <c r="D173" t="s">
        <v>121</v>
      </c>
      <c r="E173" s="45">
        <v>157.81</v>
      </c>
      <c r="F173">
        <f t="shared" si="2"/>
        <v>62897.319940000001</v>
      </c>
      <c r="G173">
        <v>471.77</v>
      </c>
    </row>
    <row r="174" spans="3:7" customFormat="1">
      <c r="C174">
        <v>1978</v>
      </c>
      <c r="D174" t="s">
        <v>121</v>
      </c>
      <c r="E174" s="45">
        <v>157.596</v>
      </c>
      <c r="F174">
        <f t="shared" si="2"/>
        <v>61905.404259999996</v>
      </c>
      <c r="G174">
        <v>464.33</v>
      </c>
    </row>
    <row r="175" spans="3:7" customFormat="1">
      <c r="C175">
        <v>1978</v>
      </c>
      <c r="D175" t="s">
        <v>121</v>
      </c>
      <c r="E175" s="45">
        <v>157.113</v>
      </c>
      <c r="F175">
        <f t="shared" si="2"/>
        <v>59701.5916</v>
      </c>
      <c r="G175">
        <v>447.8</v>
      </c>
    </row>
    <row r="176" spans="3:7" customFormat="1">
      <c r="C176">
        <v>1978</v>
      </c>
      <c r="D176" t="s">
        <v>121</v>
      </c>
      <c r="E176" s="45">
        <v>157.05600000000001</v>
      </c>
      <c r="F176">
        <f t="shared" si="2"/>
        <v>59452.279460000005</v>
      </c>
      <c r="G176">
        <v>445.93</v>
      </c>
    </row>
    <row r="177" spans="3:7" customFormat="1">
      <c r="C177">
        <v>1978</v>
      </c>
      <c r="D177" t="s">
        <v>121</v>
      </c>
      <c r="E177" s="45">
        <v>156.642</v>
      </c>
      <c r="F177">
        <f t="shared" si="2"/>
        <v>57624.434840000002</v>
      </c>
      <c r="G177">
        <v>432.22</v>
      </c>
    </row>
    <row r="178" spans="3:7" customFormat="1">
      <c r="C178">
        <v>1978</v>
      </c>
      <c r="D178" t="s">
        <v>121</v>
      </c>
      <c r="E178" s="45">
        <v>156.12299999999999</v>
      </c>
      <c r="F178">
        <f t="shared" si="2"/>
        <v>55401.9571</v>
      </c>
      <c r="G178">
        <v>415.55</v>
      </c>
    </row>
    <row r="179" spans="3:7" customFormat="1">
      <c r="C179">
        <v>1978</v>
      </c>
      <c r="D179" t="s">
        <v>121</v>
      </c>
      <c r="E179" s="45">
        <v>155.548</v>
      </c>
      <c r="F179">
        <f t="shared" si="2"/>
        <v>53023.492619999997</v>
      </c>
      <c r="G179">
        <v>397.71</v>
      </c>
    </row>
    <row r="180" spans="3:7" customFormat="1">
      <c r="C180">
        <v>1978</v>
      </c>
      <c r="D180" t="s">
        <v>121</v>
      </c>
      <c r="E180" s="45">
        <v>154.994</v>
      </c>
      <c r="F180">
        <f t="shared" si="2"/>
        <v>50817.013520000008</v>
      </c>
      <c r="G180">
        <v>381.16</v>
      </c>
    </row>
    <row r="181" spans="3:7" customFormat="1">
      <c r="C181">
        <v>1978</v>
      </c>
      <c r="D181" t="s">
        <v>121</v>
      </c>
      <c r="E181" s="45">
        <v>154.61600000000001</v>
      </c>
      <c r="F181">
        <f t="shared" si="2"/>
        <v>49351.80474</v>
      </c>
      <c r="G181">
        <v>370.17</v>
      </c>
    </row>
    <row r="182" spans="3:7" customFormat="1">
      <c r="C182">
        <v>1978</v>
      </c>
      <c r="D182" t="s">
        <v>121</v>
      </c>
      <c r="E182" s="45">
        <v>154.19200000000001</v>
      </c>
      <c r="F182">
        <f t="shared" si="2"/>
        <v>47751.940740000005</v>
      </c>
      <c r="G182">
        <v>358.17</v>
      </c>
    </row>
    <row r="183" spans="3:7" customFormat="1">
      <c r="C183">
        <v>1978</v>
      </c>
      <c r="D183" t="s">
        <v>121</v>
      </c>
      <c r="E183" s="45">
        <v>153.70099999999999</v>
      </c>
      <c r="F183">
        <f t="shared" si="2"/>
        <v>45950.760520000003</v>
      </c>
      <c r="G183">
        <v>344.66</v>
      </c>
    </row>
    <row r="184" spans="3:7" customFormat="1">
      <c r="C184">
        <v>1978</v>
      </c>
      <c r="D184" t="s">
        <v>121</v>
      </c>
      <c r="E184" s="45">
        <v>153.19200000000001</v>
      </c>
      <c r="F184">
        <f t="shared" si="2"/>
        <v>44145.58064</v>
      </c>
      <c r="G184">
        <v>331.12</v>
      </c>
    </row>
    <row r="185" spans="3:7" customFormat="1">
      <c r="C185">
        <v>1978</v>
      </c>
      <c r="D185" t="s">
        <v>121</v>
      </c>
      <c r="E185" s="45">
        <v>152.64500000000001</v>
      </c>
      <c r="F185">
        <f t="shared" si="2"/>
        <v>42272.406540000004</v>
      </c>
      <c r="G185">
        <v>317.07</v>
      </c>
    </row>
    <row r="186" spans="3:7" customFormat="1">
      <c r="C186">
        <v>1978</v>
      </c>
      <c r="D186" t="s">
        <v>121</v>
      </c>
      <c r="E186" s="45">
        <v>152.143</v>
      </c>
      <c r="F186">
        <f t="shared" si="2"/>
        <v>40609.881200000003</v>
      </c>
      <c r="G186">
        <v>304.60000000000002</v>
      </c>
    </row>
    <row r="187" spans="3:7" customFormat="1">
      <c r="C187">
        <v>1978</v>
      </c>
      <c r="D187" t="s">
        <v>121</v>
      </c>
      <c r="E187" s="45">
        <v>151.66999999999999</v>
      </c>
      <c r="F187">
        <f t="shared" si="2"/>
        <v>39099.342939999995</v>
      </c>
      <c r="G187">
        <v>293.27</v>
      </c>
    </row>
    <row r="188" spans="3:7" customFormat="1">
      <c r="C188">
        <v>1978</v>
      </c>
      <c r="D188" t="s">
        <v>121</v>
      </c>
      <c r="E188" s="45">
        <v>151.202</v>
      </c>
      <c r="F188">
        <f t="shared" si="2"/>
        <v>37648.799579999999</v>
      </c>
      <c r="G188">
        <v>282.39</v>
      </c>
    </row>
    <row r="189" spans="3:7" customFormat="1">
      <c r="C189">
        <v>1978</v>
      </c>
      <c r="D189" t="s">
        <v>121</v>
      </c>
      <c r="E189" s="45">
        <v>150.76400000000001</v>
      </c>
      <c r="F189">
        <f t="shared" si="2"/>
        <v>36326.245340000001</v>
      </c>
      <c r="G189">
        <v>272.47000000000003</v>
      </c>
    </row>
    <row r="190" spans="3:7" customFormat="1">
      <c r="C190">
        <v>1978</v>
      </c>
      <c r="D190" t="s">
        <v>121</v>
      </c>
      <c r="E190" s="45">
        <v>150.29599999999999</v>
      </c>
      <c r="F190">
        <f t="shared" si="2"/>
        <v>34962.361280000005</v>
      </c>
      <c r="G190">
        <v>262.24</v>
      </c>
    </row>
    <row r="191" spans="3:7" customFormat="1">
      <c r="C191">
        <v>1978</v>
      </c>
      <c r="D191" t="s">
        <v>121</v>
      </c>
      <c r="E191" s="45">
        <v>149.827</v>
      </c>
      <c r="F191">
        <f t="shared" si="2"/>
        <v>33639.80704</v>
      </c>
      <c r="G191">
        <v>252.32</v>
      </c>
    </row>
    <row r="192" spans="3:7" customFormat="1">
      <c r="C192">
        <v>1978</v>
      </c>
      <c r="D192" t="s">
        <v>121</v>
      </c>
      <c r="E192" s="45">
        <v>149.44</v>
      </c>
      <c r="F192">
        <f t="shared" si="2"/>
        <v>32578.563920000004</v>
      </c>
      <c r="G192">
        <v>244.36</v>
      </c>
    </row>
    <row r="193" spans="2:7" customFormat="1">
      <c r="C193">
        <v>1978</v>
      </c>
      <c r="D193" t="s">
        <v>121</v>
      </c>
      <c r="E193" s="45">
        <v>148.983</v>
      </c>
      <c r="F193">
        <f t="shared" si="2"/>
        <v>31364.000500000002</v>
      </c>
      <c r="G193">
        <v>235.25</v>
      </c>
    </row>
    <row r="194" spans="2:7" customFormat="1">
      <c r="C194">
        <v>1978</v>
      </c>
      <c r="D194" t="s">
        <v>121</v>
      </c>
      <c r="E194" s="45">
        <v>148.464</v>
      </c>
      <c r="F194">
        <f t="shared" si="2"/>
        <v>30030.780500000001</v>
      </c>
      <c r="G194">
        <v>225.25</v>
      </c>
    </row>
    <row r="195" spans="2:7" customFormat="1">
      <c r="C195">
        <v>1978</v>
      </c>
      <c r="D195" t="s">
        <v>121</v>
      </c>
      <c r="E195" s="45">
        <v>147.97800000000001</v>
      </c>
      <c r="F195">
        <f t="shared" si="2"/>
        <v>28825.549620000002</v>
      </c>
      <c r="G195">
        <v>216.21</v>
      </c>
    </row>
    <row r="196" spans="2:7" customFormat="1">
      <c r="C196">
        <v>1978</v>
      </c>
      <c r="D196" t="s">
        <v>121</v>
      </c>
      <c r="E196" s="45">
        <v>147.679</v>
      </c>
      <c r="F196">
        <f t="shared" si="2"/>
        <v>28105.610820000002</v>
      </c>
      <c r="G196">
        <v>210.81</v>
      </c>
    </row>
    <row r="197" spans="2:7" customFormat="1">
      <c r="C197">
        <v>1978</v>
      </c>
      <c r="D197" t="s">
        <v>121</v>
      </c>
      <c r="E197" s="45">
        <v>147.256</v>
      </c>
      <c r="F197">
        <f t="shared" si="2"/>
        <v>27109.695480000002</v>
      </c>
      <c r="G197">
        <v>203.34</v>
      </c>
    </row>
    <row r="198" spans="2:7" customFormat="1">
      <c r="C198">
        <v>1978</v>
      </c>
      <c r="D198" t="s">
        <v>121</v>
      </c>
      <c r="E198" s="45">
        <v>146.80000000000001</v>
      </c>
      <c r="F198">
        <f t="shared" si="2"/>
        <v>26068.450660000002</v>
      </c>
      <c r="G198">
        <v>195.53</v>
      </c>
    </row>
    <row r="199" spans="2:7" customFormat="1">
      <c r="C199">
        <v>1978</v>
      </c>
      <c r="D199" t="s">
        <v>121</v>
      </c>
      <c r="E199" s="45">
        <v>146.553</v>
      </c>
      <c r="F199">
        <f t="shared" si="2"/>
        <v>25519.16402</v>
      </c>
      <c r="G199">
        <v>191.41</v>
      </c>
    </row>
    <row r="200" spans="2:7" customFormat="1">
      <c r="C200">
        <v>1978</v>
      </c>
      <c r="D200" t="s">
        <v>121</v>
      </c>
      <c r="E200" s="45">
        <v>145.989</v>
      </c>
      <c r="F200">
        <f t="shared" si="2"/>
        <v>24304.600600000002</v>
      </c>
      <c r="G200">
        <v>182.3</v>
      </c>
    </row>
    <row r="201" spans="2:7" customFormat="1">
      <c r="C201">
        <v>1978</v>
      </c>
      <c r="D201" t="s">
        <v>121</v>
      </c>
      <c r="E201" s="45">
        <v>145.542</v>
      </c>
      <c r="F201">
        <f t="shared" si="2"/>
        <v>23376.679480000003</v>
      </c>
      <c r="G201">
        <v>175.34</v>
      </c>
    </row>
    <row r="202" spans="2:7" customFormat="1">
      <c r="C202">
        <v>1978</v>
      </c>
      <c r="D202" t="s">
        <v>121</v>
      </c>
      <c r="E202" s="45">
        <v>145.029</v>
      </c>
      <c r="F202">
        <f t="shared" si="2"/>
        <v>22344.767199999998</v>
      </c>
      <c r="G202">
        <v>167.6</v>
      </c>
    </row>
    <row r="203" spans="2:7" customFormat="1">
      <c r="C203">
        <v>1978</v>
      </c>
      <c r="D203" t="s">
        <v>121</v>
      </c>
      <c r="E203" s="45">
        <v>144.52699999999999</v>
      </c>
      <c r="F203">
        <f t="shared" si="2"/>
        <v>21372.849819999999</v>
      </c>
      <c r="G203">
        <v>160.31</v>
      </c>
    </row>
    <row r="204" spans="2:7" customFormat="1">
      <c r="C204">
        <v>1978</v>
      </c>
      <c r="D204" t="s">
        <v>121</v>
      </c>
      <c r="E204" s="45">
        <v>144.066</v>
      </c>
      <c r="F204">
        <f t="shared" si="2"/>
        <v>20514.256140000001</v>
      </c>
      <c r="G204">
        <v>153.87</v>
      </c>
    </row>
    <row r="205" spans="2:7" customFormat="1">
      <c r="C205">
        <v>1978</v>
      </c>
      <c r="D205" t="s">
        <v>121</v>
      </c>
      <c r="E205" s="45">
        <v>143.631</v>
      </c>
      <c r="F205">
        <f t="shared" si="2"/>
        <v>19730.322780000002</v>
      </c>
      <c r="G205">
        <v>147.99</v>
      </c>
    </row>
    <row r="206" spans="2:7" customFormat="1">
      <c r="C206">
        <v>1978</v>
      </c>
      <c r="D206" t="s">
        <v>121</v>
      </c>
      <c r="E206" s="45">
        <v>143.18100000000001</v>
      </c>
      <c r="F206">
        <f t="shared" si="2"/>
        <v>18945.056199999999</v>
      </c>
      <c r="G206">
        <v>142.1</v>
      </c>
    </row>
    <row r="207" spans="2:7" customFormat="1">
      <c r="C207">
        <v>1978</v>
      </c>
      <c r="D207" t="s">
        <v>121</v>
      </c>
      <c r="E207" s="45">
        <v>142.82599999999999</v>
      </c>
      <c r="F207">
        <f t="shared" si="2"/>
        <v>18343.773980000002</v>
      </c>
      <c r="G207">
        <v>137.59</v>
      </c>
    </row>
    <row r="208" spans="2:7" customFormat="1" ht="29">
      <c r="B208" s="48" t="s">
        <v>123</v>
      </c>
      <c r="C208">
        <v>1981</v>
      </c>
      <c r="D208" t="s">
        <v>124</v>
      </c>
      <c r="E208" s="45">
        <v>161.38999999999999</v>
      </c>
      <c r="F208">
        <f t="shared" si="2"/>
        <v>81674.390420000011</v>
      </c>
      <c r="G208">
        <v>612.61</v>
      </c>
    </row>
    <row r="209" spans="2:8" customFormat="1">
      <c r="B209" s="30" t="s">
        <v>125</v>
      </c>
      <c r="C209">
        <v>1960</v>
      </c>
      <c r="D209" t="s">
        <v>126</v>
      </c>
      <c r="E209" s="45">
        <v>161.38</v>
      </c>
      <c r="F209">
        <f>H209*133.322</f>
        <v>81659.725000000006</v>
      </c>
      <c r="H209">
        <v>612.5</v>
      </c>
    </row>
    <row r="210" spans="2:8" customFormat="1">
      <c r="C210">
        <v>1960</v>
      </c>
      <c r="D210" t="s">
        <v>126</v>
      </c>
      <c r="E210" s="45">
        <v>160.41999999999999</v>
      </c>
      <c r="F210">
        <f t="shared" ref="F210:F219" si="3">H210*133.322</f>
        <v>76353.50940000001</v>
      </c>
      <c r="H210">
        <v>572.70000000000005</v>
      </c>
    </row>
    <row r="211" spans="2:8" customFormat="1">
      <c r="C211">
        <v>1960</v>
      </c>
      <c r="D211" t="s">
        <v>126</v>
      </c>
      <c r="E211" s="45">
        <v>158.1</v>
      </c>
      <c r="F211">
        <f t="shared" si="3"/>
        <v>64407.858200000002</v>
      </c>
      <c r="H211">
        <v>483.1</v>
      </c>
    </row>
    <row r="212" spans="2:8" customFormat="1">
      <c r="C212">
        <v>1960</v>
      </c>
      <c r="D212" t="s">
        <v>126</v>
      </c>
      <c r="E212" s="45">
        <v>156.13999999999999</v>
      </c>
      <c r="F212">
        <f t="shared" si="3"/>
        <v>55501.948600000003</v>
      </c>
      <c r="H212">
        <v>416.3</v>
      </c>
    </row>
    <row r="213" spans="2:8" customFormat="1">
      <c r="C213">
        <v>1960</v>
      </c>
      <c r="D213" t="s">
        <v>126</v>
      </c>
      <c r="E213" s="45">
        <v>152.38999999999999</v>
      </c>
      <c r="F213">
        <f t="shared" si="3"/>
        <v>41169.833600000005</v>
      </c>
      <c r="H213">
        <v>308.8</v>
      </c>
    </row>
    <row r="214" spans="2:8" customFormat="1">
      <c r="C214">
        <v>1960</v>
      </c>
      <c r="D214" t="s">
        <v>126</v>
      </c>
      <c r="E214" s="45">
        <v>148.5</v>
      </c>
      <c r="F214">
        <f t="shared" si="3"/>
        <v>30010.782200000001</v>
      </c>
      <c r="H214">
        <v>225.1</v>
      </c>
    </row>
    <row r="215" spans="2:8" customFormat="1">
      <c r="C215">
        <v>1960</v>
      </c>
      <c r="D215" t="s">
        <v>126</v>
      </c>
      <c r="E215" s="45">
        <v>145.33000000000001</v>
      </c>
      <c r="F215">
        <f t="shared" si="3"/>
        <v>22838.0586</v>
      </c>
      <c r="H215">
        <v>171.3</v>
      </c>
    </row>
    <row r="216" spans="2:8" customFormat="1">
      <c r="C216">
        <v>1960</v>
      </c>
      <c r="D216" t="s">
        <v>126</v>
      </c>
      <c r="E216" s="45">
        <v>141.01</v>
      </c>
      <c r="F216">
        <f t="shared" si="3"/>
        <v>15532.013000000001</v>
      </c>
      <c r="H216">
        <v>116.5</v>
      </c>
    </row>
    <row r="217" spans="2:8" customFormat="1">
      <c r="C217">
        <v>1960</v>
      </c>
      <c r="D217" t="s">
        <v>126</v>
      </c>
      <c r="E217" s="45">
        <v>137.11000000000001</v>
      </c>
      <c r="F217">
        <f t="shared" si="3"/>
        <v>10625.7634</v>
      </c>
      <c r="H217">
        <v>79.7</v>
      </c>
    </row>
    <row r="218" spans="2:8" customFormat="1">
      <c r="C218">
        <v>1960</v>
      </c>
      <c r="D218" t="s">
        <v>126</v>
      </c>
      <c r="E218" s="45">
        <v>132.56</v>
      </c>
      <c r="F218">
        <f t="shared" si="3"/>
        <v>6639.4355999999998</v>
      </c>
      <c r="H218">
        <v>49.8</v>
      </c>
    </row>
    <row r="219" spans="2:8" customFormat="1">
      <c r="C219">
        <v>1960</v>
      </c>
      <c r="D219" t="s">
        <v>126</v>
      </c>
      <c r="E219" s="45">
        <v>125.26</v>
      </c>
      <c r="F219">
        <f t="shared" si="3"/>
        <v>3053.0737999999997</v>
      </c>
      <c r="H219">
        <v>22.9</v>
      </c>
    </row>
    <row r="220" spans="2:8" customFormat="1">
      <c r="B220" s="30" t="s">
        <v>127</v>
      </c>
      <c r="C220">
        <v>1974</v>
      </c>
      <c r="D220" t="s">
        <v>128</v>
      </c>
      <c r="E220" s="45">
        <v>59.5</v>
      </c>
      <c r="F220">
        <f>G220*133.322</f>
        <v>1.3732165999999997E-4</v>
      </c>
      <c r="G220">
        <f>1.03*10^-6</f>
        <v>1.0299999999999999E-6</v>
      </c>
    </row>
    <row r="221" spans="2:8" customFormat="1">
      <c r="B221" s="25" t="s">
        <v>129</v>
      </c>
      <c r="C221">
        <v>1974</v>
      </c>
      <c r="D221" t="s">
        <v>128</v>
      </c>
      <c r="E221" s="45">
        <v>59.3</v>
      </c>
      <c r="F221">
        <f t="shared" ref="F221:F238" si="4">G221*133.322</f>
        <v>1.2252291799999998E-4</v>
      </c>
      <c r="G221">
        <f>9.19*10^-7</f>
        <v>9.189999999999999E-7</v>
      </c>
    </row>
    <row r="222" spans="2:8" customFormat="1">
      <c r="C222">
        <v>1974</v>
      </c>
      <c r="D222" t="s">
        <v>128</v>
      </c>
      <c r="E222" s="45">
        <v>58.3</v>
      </c>
      <c r="F222">
        <f t="shared" si="4"/>
        <v>7.0793982000000004E-5</v>
      </c>
      <c r="G222">
        <f>5.31*10^-7</f>
        <v>5.3099999999999998E-7</v>
      </c>
    </row>
    <row r="223" spans="2:8" customFormat="1">
      <c r="C223">
        <v>1974</v>
      </c>
      <c r="D223" t="s">
        <v>128</v>
      </c>
      <c r="E223" s="45">
        <v>57.1</v>
      </c>
      <c r="F223">
        <f t="shared" si="4"/>
        <v>3.1197347999999998E-5</v>
      </c>
      <c r="G223">
        <f>2.34*10^-7</f>
        <v>2.3399999999999998E-7</v>
      </c>
    </row>
    <row r="224" spans="2:8" customFormat="1">
      <c r="C224">
        <v>1974</v>
      </c>
      <c r="D224" t="s">
        <v>128</v>
      </c>
      <c r="E224" s="45">
        <v>56.7</v>
      </c>
      <c r="F224">
        <f t="shared" si="4"/>
        <v>2.3731316000000001E-5</v>
      </c>
      <c r="G224">
        <f>1.78*10^-7</f>
        <v>1.7800000000000001E-7</v>
      </c>
    </row>
    <row r="225" spans="2:10" customFormat="1">
      <c r="C225">
        <v>1974</v>
      </c>
      <c r="D225" t="s">
        <v>128</v>
      </c>
      <c r="E225" s="45">
        <v>53.9</v>
      </c>
      <c r="F225">
        <f t="shared" si="4"/>
        <v>6.3061306000000014E-6</v>
      </c>
      <c r="G225">
        <f>4.73*10^-8</f>
        <v>4.7300000000000007E-8</v>
      </c>
    </row>
    <row r="226" spans="2:10" customFormat="1">
      <c r="C226">
        <v>1974</v>
      </c>
      <c r="D226" t="s">
        <v>128</v>
      </c>
      <c r="E226" s="45">
        <v>53.7</v>
      </c>
      <c r="F226">
        <f t="shared" si="4"/>
        <v>5.9728256000000003E-6</v>
      </c>
      <c r="G226">
        <f>4.48*10^-8</f>
        <v>4.4800000000000004E-8</v>
      </c>
    </row>
    <row r="227" spans="2:10" customFormat="1">
      <c r="C227">
        <v>1982</v>
      </c>
      <c r="D227" t="s">
        <v>130</v>
      </c>
      <c r="E227" s="45">
        <v>101.21</v>
      </c>
      <c r="F227">
        <f t="shared" si="4"/>
        <v>82.193013000000008</v>
      </c>
      <c r="G227">
        <v>0.61650000000000005</v>
      </c>
    </row>
    <row r="228" spans="2:10" customFormat="1">
      <c r="C228">
        <v>1982</v>
      </c>
      <c r="D228" t="s">
        <v>130</v>
      </c>
      <c r="E228" s="45">
        <v>103.21</v>
      </c>
      <c r="F228">
        <f t="shared" si="4"/>
        <v>117.456682</v>
      </c>
      <c r="G228">
        <v>0.88100000000000001</v>
      </c>
    </row>
    <row r="229" spans="2:10" customFormat="1">
      <c r="C229">
        <v>1982</v>
      </c>
      <c r="D229" t="s">
        <v>130</v>
      </c>
      <c r="E229" s="45">
        <v>104.76</v>
      </c>
      <c r="F229">
        <f t="shared" si="4"/>
        <v>154.920164</v>
      </c>
      <c r="G229">
        <v>1.1619999999999999</v>
      </c>
    </row>
    <row r="230" spans="2:10" customFormat="1">
      <c r="C230">
        <v>1982</v>
      </c>
      <c r="D230" t="s">
        <v>130</v>
      </c>
      <c r="E230" s="45">
        <v>105.24</v>
      </c>
      <c r="F230">
        <f t="shared" si="4"/>
        <v>167.719076</v>
      </c>
      <c r="G230">
        <v>1.258</v>
      </c>
    </row>
    <row r="231" spans="2:10" customFormat="1">
      <c r="C231">
        <v>1982</v>
      </c>
      <c r="D231" t="s">
        <v>130</v>
      </c>
      <c r="E231" s="45">
        <v>106.7</v>
      </c>
      <c r="F231">
        <f t="shared" si="4"/>
        <v>213.848488</v>
      </c>
      <c r="G231">
        <v>1.6040000000000001</v>
      </c>
    </row>
    <row r="232" spans="2:10" customFormat="1">
      <c r="C232">
        <v>1982</v>
      </c>
      <c r="D232" t="s">
        <v>130</v>
      </c>
      <c r="E232" s="45">
        <v>106.77</v>
      </c>
      <c r="F232">
        <f t="shared" si="4"/>
        <v>215.98164000000003</v>
      </c>
      <c r="G232">
        <v>1.62</v>
      </c>
    </row>
    <row r="233" spans="2:10" customFormat="1">
      <c r="C233">
        <v>1982</v>
      </c>
      <c r="D233" t="s">
        <v>130</v>
      </c>
      <c r="E233" s="45">
        <v>106.83</v>
      </c>
      <c r="F233">
        <f t="shared" si="4"/>
        <v>217.98147</v>
      </c>
      <c r="G233">
        <v>1.635</v>
      </c>
    </row>
    <row r="234" spans="2:10" customFormat="1">
      <c r="C234">
        <v>1982</v>
      </c>
      <c r="D234" t="s">
        <v>130</v>
      </c>
      <c r="E234" s="45">
        <v>114.17</v>
      </c>
      <c r="F234">
        <f t="shared" si="4"/>
        <v>686.07501200000002</v>
      </c>
      <c r="G234">
        <v>5.1459999999999999</v>
      </c>
    </row>
    <row r="235" spans="2:10" customFormat="1">
      <c r="C235">
        <v>1982</v>
      </c>
      <c r="D235" t="s">
        <v>130</v>
      </c>
      <c r="E235" s="45">
        <v>116.76</v>
      </c>
      <c r="F235">
        <f t="shared" si="4"/>
        <v>989.24923999999999</v>
      </c>
      <c r="G235">
        <v>7.42</v>
      </c>
    </row>
    <row r="236" spans="2:10" customFormat="1">
      <c r="C236">
        <v>1982</v>
      </c>
      <c r="D236" t="s">
        <v>130</v>
      </c>
      <c r="E236" s="45">
        <v>117.88</v>
      </c>
      <c r="F236">
        <f t="shared" si="4"/>
        <v>1149.2356399999999</v>
      </c>
      <c r="G236">
        <v>8.6199999999999992</v>
      </c>
    </row>
    <row r="237" spans="2:10" customFormat="1">
      <c r="C237">
        <v>1982</v>
      </c>
      <c r="D237" t="s">
        <v>130</v>
      </c>
      <c r="E237" s="45">
        <v>118.93</v>
      </c>
      <c r="F237">
        <f t="shared" si="4"/>
        <v>1323.8874599999999</v>
      </c>
      <c r="G237">
        <v>9.93</v>
      </c>
    </row>
    <row r="238" spans="2:10" customFormat="1">
      <c r="C238">
        <v>1982</v>
      </c>
      <c r="D238" t="s">
        <v>130</v>
      </c>
      <c r="E238" s="45">
        <v>119.93</v>
      </c>
      <c r="F238">
        <f t="shared" si="4"/>
        <v>1510.53826</v>
      </c>
      <c r="G238">
        <v>11.33</v>
      </c>
      <c r="H238" t="s">
        <v>131</v>
      </c>
      <c r="I238" t="s">
        <v>132</v>
      </c>
      <c r="J238" t="s">
        <v>133</v>
      </c>
    </row>
    <row r="239" spans="2:10" customFormat="1">
      <c r="B239" s="25" t="s">
        <v>134</v>
      </c>
      <c r="C239">
        <v>1956</v>
      </c>
      <c r="D239" t="s">
        <v>135</v>
      </c>
      <c r="E239" s="45">
        <v>110</v>
      </c>
      <c r="F239">
        <f>133.322*H239</f>
        <v>395.78229770612313</v>
      </c>
      <c r="H239">
        <f>10^($I$239-($J$239/E239))</f>
        <v>2.9686195654589875</v>
      </c>
      <c r="I239">
        <v>7.7370999999999999</v>
      </c>
      <c r="J239">
        <v>799.1</v>
      </c>
    </row>
    <row r="240" spans="2:10" customFormat="1">
      <c r="C240">
        <v>1956</v>
      </c>
      <c r="D240" t="s">
        <v>135</v>
      </c>
      <c r="E240" s="45">
        <v>111</v>
      </c>
      <c r="F240">
        <f t="shared" ref="F240:F292" si="5">133.322*H240</f>
        <v>460.15349069921439</v>
      </c>
      <c r="H240">
        <f t="shared" ref="H240:H291" si="6">10^($I$239-($J$239/E240))</f>
        <v>3.4514445530311155</v>
      </c>
    </row>
    <row r="241" spans="3:8" customFormat="1">
      <c r="C241">
        <v>1956</v>
      </c>
      <c r="D241" t="s">
        <v>135</v>
      </c>
      <c r="E241" s="45">
        <v>112</v>
      </c>
      <c r="F241">
        <f t="shared" si="5"/>
        <v>533.55647102208809</v>
      </c>
      <c r="H241">
        <f t="shared" si="6"/>
        <v>4.0020137038304862</v>
      </c>
    </row>
    <row r="242" spans="3:8" customFormat="1">
      <c r="C242">
        <v>1956</v>
      </c>
      <c r="D242" t="s">
        <v>135</v>
      </c>
      <c r="E242" s="45">
        <v>113</v>
      </c>
      <c r="F242">
        <f t="shared" si="5"/>
        <v>617.05006738840143</v>
      </c>
      <c r="H242">
        <f t="shared" si="6"/>
        <v>4.628268908270214</v>
      </c>
    </row>
    <row r="243" spans="3:8" customFormat="1">
      <c r="C243">
        <v>1956</v>
      </c>
      <c r="D243" t="s">
        <v>135</v>
      </c>
      <c r="E243" s="45">
        <v>114</v>
      </c>
      <c r="F243">
        <f t="shared" si="5"/>
        <v>711.79133563952973</v>
      </c>
      <c r="H243">
        <f t="shared" si="6"/>
        <v>5.3388888228464149</v>
      </c>
    </row>
    <row r="244" spans="3:8" customFormat="1">
      <c r="C244">
        <v>1956</v>
      </c>
      <c r="D244" t="s">
        <v>135</v>
      </c>
      <c r="E244" s="45">
        <v>115</v>
      </c>
      <c r="F244">
        <f t="shared" si="5"/>
        <v>819.04199082159914</v>
      </c>
      <c r="H244">
        <f t="shared" si="6"/>
        <v>6.1433371148167533</v>
      </c>
    </row>
    <row r="245" spans="3:8" customFormat="1">
      <c r="C245">
        <v>1956</v>
      </c>
      <c r="D245" t="s">
        <v>135</v>
      </c>
      <c r="E245" s="45">
        <v>116</v>
      </c>
      <c r="F245">
        <f t="shared" si="5"/>
        <v>940.17503851137053</v>
      </c>
      <c r="H245">
        <f t="shared" si="6"/>
        <v>7.0519122013723958</v>
      </c>
    </row>
    <row r="246" spans="3:8" customFormat="1">
      <c r="C246">
        <v>1956</v>
      </c>
      <c r="D246" t="s">
        <v>135</v>
      </c>
      <c r="E246" s="45">
        <v>117</v>
      </c>
      <c r="F246">
        <f t="shared" si="5"/>
        <v>1076.6815972063555</v>
      </c>
      <c r="H246">
        <f t="shared" si="6"/>
        <v>8.0757984219135288</v>
      </c>
    </row>
    <row r="247" spans="3:8" customFormat="1">
      <c r="C247">
        <v>1956</v>
      </c>
      <c r="D247" t="s">
        <v>135</v>
      </c>
      <c r="E247" s="45">
        <v>118</v>
      </c>
      <c r="F247">
        <f t="shared" si="5"/>
        <v>1230.1779028164426</v>
      </c>
      <c r="H247">
        <f t="shared" si="6"/>
        <v>9.2271185762022974</v>
      </c>
    </row>
    <row r="248" spans="3:8" customFormat="1">
      <c r="C248">
        <v>1956</v>
      </c>
      <c r="D248" t="s">
        <v>135</v>
      </c>
      <c r="E248" s="45">
        <v>119</v>
      </c>
      <c r="F248">
        <f t="shared" si="5"/>
        <v>1402.4124855539383</v>
      </c>
      <c r="H248">
        <f t="shared" si="6"/>
        <v>10.518987755613765</v>
      </c>
    </row>
    <row r="249" spans="3:8" customFormat="1">
      <c r="C249">
        <v>1956</v>
      </c>
      <c r="D249" t="s">
        <v>135</v>
      </c>
      <c r="E249" s="45">
        <v>120</v>
      </c>
      <c r="F249">
        <f t="shared" si="5"/>
        <v>1595.2735088195982</v>
      </c>
      <c r="H249">
        <f t="shared" si="6"/>
        <v>11.96556838946009</v>
      </c>
    </row>
    <row r="250" spans="3:8" customFormat="1">
      <c r="C250">
        <v>1956</v>
      </c>
      <c r="D250" t="s">
        <v>135</v>
      </c>
      <c r="E250" s="45">
        <v>121</v>
      </c>
      <c r="F250">
        <f t="shared" si="5"/>
        <v>1810.7962590269337</v>
      </c>
      <c r="H250">
        <f t="shared" si="6"/>
        <v>13.582126423447995</v>
      </c>
    </row>
    <row r="251" spans="3:8" customFormat="1">
      <c r="C251">
        <v>1956</v>
      </c>
      <c r="D251" t="s">
        <v>135</v>
      </c>
      <c r="E251" s="45">
        <v>122</v>
      </c>
      <c r="F251">
        <f t="shared" si="5"/>
        <v>2051.1707746983943</v>
      </c>
      <c r="H251">
        <f t="shared" si="6"/>
        <v>15.385088542764091</v>
      </c>
    </row>
    <row r="252" spans="3:8" customFormat="1">
      <c r="C252">
        <v>1956</v>
      </c>
      <c r="D252" t="s">
        <v>135</v>
      </c>
      <c r="E252" s="45">
        <v>123</v>
      </c>
      <c r="F252">
        <f t="shared" si="5"/>
        <v>2318.7496026070667</v>
      </c>
      <c r="H252">
        <f t="shared" si="6"/>
        <v>17.392100348082586</v>
      </c>
    </row>
    <row r="253" spans="3:8" customFormat="1">
      <c r="C253">
        <v>1956</v>
      </c>
      <c r="D253" t="s">
        <v>135</v>
      </c>
      <c r="E253" s="45">
        <v>124</v>
      </c>
      <c r="F253">
        <f t="shared" si="5"/>
        <v>2616.0556682282686</v>
      </c>
      <c r="H253">
        <f t="shared" si="6"/>
        <v>19.622085388970078</v>
      </c>
    </row>
    <row r="254" spans="3:8" customFormat="1">
      <c r="C254">
        <v>1956</v>
      </c>
      <c r="D254" t="s">
        <v>135</v>
      </c>
      <c r="E254" s="45">
        <v>125</v>
      </c>
      <c r="F254">
        <f t="shared" si="5"/>
        <v>2945.7902473078325</v>
      </c>
      <c r="H254">
        <f t="shared" si="6"/>
        <v>22.095304955729979</v>
      </c>
    </row>
    <row r="255" spans="3:8" customFormat="1">
      <c r="C255">
        <v>1956</v>
      </c>
      <c r="D255" t="s">
        <v>135</v>
      </c>
      <c r="E255" s="45">
        <v>126</v>
      </c>
      <c r="F255">
        <f t="shared" si="5"/>
        <v>3310.8410249497369</v>
      </c>
      <c r="H255">
        <f t="shared" si="6"/>
        <v>24.83341852769788</v>
      </c>
    </row>
    <row r="256" spans="3:8" customFormat="1">
      <c r="C256">
        <v>1956</v>
      </c>
      <c r="D256" t="s">
        <v>135</v>
      </c>
      <c r="E256" s="45">
        <v>127</v>
      </c>
      <c r="F256">
        <f t="shared" si="5"/>
        <v>3714.2902282748282</v>
      </c>
      <c r="H256">
        <f t="shared" si="6"/>
        <v>27.859544773366949</v>
      </c>
    </row>
    <row r="257" spans="3:8" customFormat="1">
      <c r="C257">
        <v>1956</v>
      </c>
      <c r="D257" t="s">
        <v>135</v>
      </c>
      <c r="E257" s="45">
        <v>128</v>
      </c>
      <c r="F257">
        <f t="shared" si="5"/>
        <v>4159.4228184058193</v>
      </c>
      <c r="H257">
        <f t="shared" si="6"/>
        <v>31.198322995498259</v>
      </c>
    </row>
    <row r="258" spans="3:8" customFormat="1">
      <c r="C258">
        <v>1956</v>
      </c>
      <c r="D258" t="s">
        <v>135</v>
      </c>
      <c r="E258" s="45">
        <v>129</v>
      </c>
      <c r="F258">
        <f t="shared" si="5"/>
        <v>4649.7347272912575</v>
      </c>
      <c r="H258">
        <f t="shared" si="6"/>
        <v>34.875974912551996</v>
      </c>
    </row>
    <row r="259" spans="3:8" customFormat="1">
      <c r="C259">
        <v>1956</v>
      </c>
      <c r="D259" t="s">
        <v>135</v>
      </c>
      <c r="E259" s="45">
        <v>130</v>
      </c>
      <c r="F259">
        <f t="shared" si="5"/>
        <v>5188.9411246920026</v>
      </c>
      <c r="H259">
        <f t="shared" si="6"/>
        <v>38.920366666356657</v>
      </c>
    </row>
    <row r="260" spans="3:8" customFormat="1">
      <c r="C260">
        <v>1956</v>
      </c>
      <c r="D260" t="s">
        <v>135</v>
      </c>
      <c r="E260" s="45">
        <v>131</v>
      </c>
      <c r="F260">
        <f t="shared" si="5"/>
        <v>5780.9847005184311</v>
      </c>
      <c r="H260">
        <f t="shared" si="6"/>
        <v>43.361070944918552</v>
      </c>
    </row>
    <row r="261" spans="3:8" customFormat="1">
      <c r="C261">
        <v>1956</v>
      </c>
      <c r="D261" t="s">
        <v>135</v>
      </c>
      <c r="E261" s="45">
        <v>132</v>
      </c>
      <c r="F261">
        <f t="shared" si="5"/>
        <v>6430.0439476230295</v>
      </c>
      <c r="H261">
        <f t="shared" si="6"/>
        <v>48.229429108646954</v>
      </c>
    </row>
    <row r="262" spans="3:8" customFormat="1">
      <c r="C262">
        <v>1956</v>
      </c>
      <c r="D262" t="s">
        <v>135</v>
      </c>
      <c r="E262" s="45">
        <v>133</v>
      </c>
      <c r="F262">
        <f t="shared" si="5"/>
        <v>7140.5414301208239</v>
      </c>
      <c r="H262">
        <f t="shared" si="6"/>
        <v>53.558613208028859</v>
      </c>
    </row>
    <row r="263" spans="3:8" customFormat="1">
      <c r="C263">
        <v>1956</v>
      </c>
      <c r="D263" t="s">
        <v>135</v>
      </c>
      <c r="E263" s="45">
        <v>134</v>
      </c>
      <c r="F263">
        <f t="shared" si="5"/>
        <v>7917.1520223283469</v>
      </c>
      <c r="H263">
        <f t="shared" si="6"/>
        <v>59.383687780923978</v>
      </c>
    </row>
    <row r="264" spans="3:8" customFormat="1">
      <c r="C264">
        <v>1956</v>
      </c>
      <c r="D264" t="s">
        <v>135</v>
      </c>
      <c r="E264" s="45">
        <v>135</v>
      </c>
      <c r="F264">
        <f t="shared" si="5"/>
        <v>8764.8111034773447</v>
      </c>
      <c r="H264">
        <f t="shared" si="6"/>
        <v>65.741671318142124</v>
      </c>
    </row>
    <row r="265" spans="3:8" customFormat="1">
      <c r="C265">
        <v>1956</v>
      </c>
      <c r="D265" t="s">
        <v>135</v>
      </c>
      <c r="E265" s="45">
        <v>136</v>
      </c>
      <c r="F265">
        <f t="shared" si="5"/>
        <v>9688.7226934728023</v>
      </c>
      <c r="H265">
        <f t="shared" si="6"/>
        <v>72.671597286815398</v>
      </c>
    </row>
    <row r="266" spans="3:8" customFormat="1">
      <c r="C266">
        <v>1956</v>
      </c>
      <c r="D266" t="s">
        <v>135</v>
      </c>
      <c r="E266" s="45">
        <v>137</v>
      </c>
      <c r="F266">
        <f t="shared" si="5"/>
        <v>10694.367515122387</v>
      </c>
      <c r="H266">
        <f t="shared" si="6"/>
        <v>80.214574602259091</v>
      </c>
    </row>
    <row r="267" spans="3:8" customFormat="1">
      <c r="C267">
        <v>1956</v>
      </c>
      <c r="D267" t="s">
        <v>135</v>
      </c>
      <c r="E267" s="45">
        <v>138</v>
      </c>
      <c r="F267">
        <f t="shared" si="5"/>
        <v>11787.510968464721</v>
      </c>
      <c r="H267">
        <f t="shared" si="6"/>
        <v>88.413847440517856</v>
      </c>
    </row>
    <row r="268" spans="3:8" customFormat="1">
      <c r="C268">
        <v>1956</v>
      </c>
      <c r="D268" t="s">
        <v>135</v>
      </c>
      <c r="E268" s="45">
        <v>139</v>
      </c>
      <c r="F268">
        <f t="shared" si="5"/>
        <v>12974.211003065104</v>
      </c>
      <c r="H268">
        <f t="shared" si="6"/>
        <v>97.31485428560255</v>
      </c>
    </row>
    <row r="269" spans="3:8" customFormat="1">
      <c r="C269">
        <v>1956</v>
      </c>
      <c r="D269" t="s">
        <v>135</v>
      </c>
      <c r="E269" s="45">
        <v>140</v>
      </c>
      <c r="F269">
        <f t="shared" si="5"/>
        <v>14260.82587442687</v>
      </c>
      <c r="H269">
        <f t="shared" si="6"/>
        <v>106.96528610752065</v>
      </c>
    </row>
    <row r="270" spans="3:8" customFormat="1">
      <c r="C270">
        <v>1956</v>
      </c>
      <c r="D270" t="s">
        <v>135</v>
      </c>
      <c r="E270" s="45">
        <v>141</v>
      </c>
      <c r="F270">
        <f t="shared" si="5"/>
        <v>15654.02177098225</v>
      </c>
      <c r="H270">
        <f t="shared" si="6"/>
        <v>117.41514356957029</v>
      </c>
    </row>
    <row r="271" spans="3:8" customFormat="1">
      <c r="C271">
        <v>1956</v>
      </c>
      <c r="D271" t="s">
        <v>135</v>
      </c>
      <c r="E271" s="45">
        <v>142</v>
      </c>
      <c r="F271">
        <f t="shared" si="5"/>
        <v>17160.780298476049</v>
      </c>
      <c r="H271">
        <f t="shared" si="6"/>
        <v>128.71679316598949</v>
      </c>
    </row>
    <row r="272" spans="3:8" customFormat="1">
      <c r="C272">
        <v>1956</v>
      </c>
      <c r="D272" t="s">
        <v>135</v>
      </c>
      <c r="E272" s="45">
        <v>143</v>
      </c>
      <c r="F272">
        <f t="shared" si="5"/>
        <v>18788.405808935953</v>
      </c>
      <c r="H272">
        <f t="shared" si="6"/>
        <v>140.92502219390613</v>
      </c>
    </row>
    <row r="273" spans="3:8" customFormat="1">
      <c r="C273">
        <v>1956</v>
      </c>
      <c r="D273" t="s">
        <v>135</v>
      </c>
      <c r="E273" s="45">
        <v>144</v>
      </c>
      <c r="F273">
        <f t="shared" si="5"/>
        <v>20544.532561833468</v>
      </c>
      <c r="H273">
        <f t="shared" si="6"/>
        <v>154.09709246661066</v>
      </c>
    </row>
    <row r="274" spans="3:8" customFormat="1">
      <c r="C274">
        <v>1956</v>
      </c>
      <c r="D274" t="s">
        <v>135</v>
      </c>
      <c r="E274" s="45">
        <v>145</v>
      </c>
      <c r="F274">
        <f t="shared" si="5"/>
        <v>22437.131705474912</v>
      </c>
      <c r="H274">
        <f t="shared" si="6"/>
        <v>168.2927926784395</v>
      </c>
    </row>
    <row r="275" spans="3:8" customFormat="1">
      <c r="C275">
        <v>1956</v>
      </c>
      <c r="D275" t="s">
        <v>135</v>
      </c>
      <c r="E275" s="45">
        <v>146</v>
      </c>
      <c r="F275">
        <f t="shared" si="5"/>
        <v>24474.518067122644</v>
      </c>
      <c r="H275">
        <f t="shared" si="6"/>
        <v>183.57448933501331</v>
      </c>
    </row>
    <row r="276" spans="3:8" customFormat="1">
      <c r="C276">
        <v>1956</v>
      </c>
      <c r="D276" t="s">
        <v>135</v>
      </c>
      <c r="E276" s="45">
        <v>147</v>
      </c>
      <c r="F276">
        <f t="shared" si="5"/>
        <v>26665.356740827556</v>
      </c>
      <c r="H276">
        <f t="shared" si="6"/>
        <v>200.00717616618078</v>
      </c>
    </row>
    <row r="277" spans="3:8" customFormat="1">
      <c r="C277">
        <v>1956</v>
      </c>
      <c r="D277" t="s">
        <v>135</v>
      </c>
      <c r="E277" s="45">
        <v>148</v>
      </c>
      <c r="F277">
        <f t="shared" si="5"/>
        <v>29018.669462454673</v>
      </c>
      <c r="H277">
        <f t="shared" si="6"/>
        <v>217.65852194277517</v>
      </c>
    </row>
    <row r="278" spans="3:8" customFormat="1">
      <c r="C278">
        <v>1956</v>
      </c>
      <c r="D278" t="s">
        <v>135</v>
      </c>
      <c r="E278" s="45">
        <v>149</v>
      </c>
      <c r="F278">
        <f t="shared" si="5"/>
        <v>31543.840761902229</v>
      </c>
      <c r="H278">
        <f t="shared" si="6"/>
        <v>236.59891662217959</v>
      </c>
    </row>
    <row r="279" spans="3:8" customFormat="1">
      <c r="C279">
        <v>1956</v>
      </c>
      <c r="D279" t="s">
        <v>135</v>
      </c>
      <c r="E279" s="45">
        <v>150</v>
      </c>
      <c r="F279">
        <f t="shared" si="5"/>
        <v>34250.623883043532</v>
      </c>
      <c r="H279">
        <f t="shared" si="6"/>
        <v>256.90151575166539</v>
      </c>
    </row>
    <row r="280" spans="3:8" customFormat="1">
      <c r="C280">
        <v>1956</v>
      </c>
      <c r="D280" t="s">
        <v>135</v>
      </c>
      <c r="E280" s="45">
        <v>151</v>
      </c>
      <c r="F280">
        <f t="shared" si="5"/>
        <v>37149.146462468532</v>
      </c>
      <c r="H280">
        <f t="shared" si="6"/>
        <v>278.64228306257428</v>
      </c>
    </row>
    <row r="281" spans="3:8" customFormat="1">
      <c r="C281">
        <v>1956</v>
      </c>
      <c r="D281" t="s">
        <v>135</v>
      </c>
      <c r="E281" s="45">
        <v>152</v>
      </c>
      <c r="F281">
        <f t="shared" si="5"/>
        <v>40249.915958651945</v>
      </c>
      <c r="H281">
        <f t="shared" si="6"/>
        <v>301.90003119254095</v>
      </c>
    </row>
    <row r="282" spans="3:8" customFormat="1">
      <c r="C282">
        <v>1956</v>
      </c>
      <c r="D282" t="s">
        <v>135</v>
      </c>
      <c r="E282" s="45">
        <v>153</v>
      </c>
      <c r="F282">
        <f t="shared" si="5"/>
        <v>43563.824823739167</v>
      </c>
      <c r="H282">
        <f t="shared" si="6"/>
        <v>326.75646047718431</v>
      </c>
    </row>
    <row r="283" spans="3:8" customFormat="1">
      <c r="C283">
        <v>1956</v>
      </c>
      <c r="D283" t="s">
        <v>135</v>
      </c>
      <c r="E283" s="45">
        <v>154</v>
      </c>
      <c r="F283">
        <f t="shared" si="5"/>
        <v>47102.155410706124</v>
      </c>
      <c r="H283">
        <f t="shared" si="6"/>
        <v>353.29619575693528</v>
      </c>
    </row>
    <row r="284" spans="3:8" customFormat="1">
      <c r="C284">
        <v>1956</v>
      </c>
      <c r="D284" t="s">
        <v>135</v>
      </c>
      <c r="E284" s="45">
        <v>155</v>
      </c>
      <c r="F284">
        <f t="shared" si="5"/>
        <v>50876.584609221427</v>
      </c>
      <c r="H284">
        <f t="shared" si="6"/>
        <v>381.60682114895837</v>
      </c>
    </row>
    <row r="285" spans="3:8" customFormat="1">
      <c r="C285">
        <v>1956</v>
      </c>
      <c r="D285" t="s">
        <v>135</v>
      </c>
      <c r="E285" s="45">
        <v>156</v>
      </c>
      <c r="F285">
        <f t="shared" si="5"/>
        <v>54899.188204110622</v>
      </c>
      <c r="H285">
        <f t="shared" si="6"/>
        <v>411.77891273841243</v>
      </c>
    </row>
    <row r="286" spans="3:8" customFormat="1">
      <c r="C286">
        <v>1956</v>
      </c>
      <c r="D286" t="s">
        <v>135</v>
      </c>
      <c r="E286" s="45">
        <v>157</v>
      </c>
      <c r="F286">
        <f t="shared" si="5"/>
        <v>59182.444950895297</v>
      </c>
      <c r="H286">
        <f t="shared" si="6"/>
        <v>443.90606914759223</v>
      </c>
    </row>
    <row r="287" spans="3:8" customFormat="1">
      <c r="C287">
        <v>1956</v>
      </c>
      <c r="D287" t="s">
        <v>135</v>
      </c>
      <c r="E287" s="45">
        <v>158</v>
      </c>
      <c r="F287">
        <f t="shared" si="5"/>
        <v>63739.240363450117</v>
      </c>
      <c r="H287">
        <f t="shared" si="6"/>
        <v>478.08493994577128</v>
      </c>
    </row>
    <row r="288" spans="3:8" customFormat="1">
      <c r="C288">
        <v>1956</v>
      </c>
      <c r="D288" t="s">
        <v>135</v>
      </c>
      <c r="E288" s="45">
        <v>159</v>
      </c>
      <c r="F288">
        <f t="shared" si="5"/>
        <v>68582.870209387445</v>
      </c>
      <c r="H288">
        <f t="shared" si="6"/>
        <v>514.41525186681451</v>
      </c>
    </row>
    <row r="289" spans="2:8" customFormat="1">
      <c r="C289">
        <v>1956</v>
      </c>
      <c r="D289" t="s">
        <v>135</v>
      </c>
      <c r="E289" s="45">
        <v>160</v>
      </c>
      <c r="F289">
        <f t="shared" si="5"/>
        <v>73727.043709344551</v>
      </c>
      <c r="H289">
        <f t="shared" si="6"/>
        <v>552.99983280587264</v>
      </c>
    </row>
    <row r="290" spans="2:8" customFormat="1">
      <c r="C290">
        <v>1956</v>
      </c>
      <c r="D290" t="s">
        <v>135</v>
      </c>
      <c r="E290" s="45">
        <v>161</v>
      </c>
      <c r="F290">
        <f t="shared" si="5"/>
        <v>79185.886436897199</v>
      </c>
      <c r="H290">
        <f t="shared" si="6"/>
        <v>593.94463357058248</v>
      </c>
    </row>
    <row r="291" spans="2:8" customFormat="1">
      <c r="C291">
        <v>1956</v>
      </c>
      <c r="D291" t="s">
        <v>135</v>
      </c>
      <c r="E291" s="45">
        <v>161.405</v>
      </c>
      <c r="F291">
        <f t="shared" si="5"/>
        <v>81489.548177359291</v>
      </c>
      <c r="H291">
        <f t="shared" si="6"/>
        <v>611.22356533324796</v>
      </c>
    </row>
    <row r="292" spans="2:8" customFormat="1">
      <c r="B292" s="25" t="s">
        <v>136</v>
      </c>
      <c r="C292">
        <v>1951</v>
      </c>
      <c r="D292" t="s">
        <v>137</v>
      </c>
      <c r="E292" s="45">
        <v>77.3</v>
      </c>
      <c r="F292">
        <f t="shared" si="5"/>
        <v>0.25864468000000002</v>
      </c>
      <c r="H292">
        <v>1.9400000000000001E-3</v>
      </c>
    </row>
    <row r="293" spans="2:8" customFormat="1">
      <c r="B293" s="25" t="s">
        <v>138</v>
      </c>
      <c r="C293" s="49">
        <v>1961</v>
      </c>
      <c r="D293" s="49" t="s">
        <v>139</v>
      </c>
      <c r="E293" s="49">
        <v>70</v>
      </c>
      <c r="F293" s="50">
        <f>133.322*[1]XENON!H293</f>
        <v>1.8373315569583271E-2</v>
      </c>
      <c r="H293" s="49">
        <f>10^((-833.33/E293)+8.044)</f>
        <v>1.3781158075623881E-4</v>
      </c>
    </row>
    <row r="294" spans="2:8" customFormat="1">
      <c r="B294" s="32" t="s">
        <v>140</v>
      </c>
      <c r="C294" s="49">
        <v>1961</v>
      </c>
      <c r="D294" s="49" t="s">
        <v>139</v>
      </c>
      <c r="E294" s="49">
        <v>71</v>
      </c>
      <c r="F294" s="50">
        <f>133.322*[1]XENON!H294</f>
        <v>2.7030841531766263E-2</v>
      </c>
      <c r="H294" s="49">
        <f t="shared" ref="H294:H313" si="7">10^((-833.33/E294)+8.044)</f>
        <v>2.0274854511458172E-4</v>
      </c>
    </row>
    <row r="295" spans="2:8" customFormat="1">
      <c r="C295" s="49">
        <v>1961</v>
      </c>
      <c r="D295" s="49" t="s">
        <v>139</v>
      </c>
      <c r="E295" s="49">
        <v>72</v>
      </c>
      <c r="F295" s="50">
        <f>133.322*[1]XENON!H295</f>
        <v>3.9343595127515084E-2</v>
      </c>
      <c r="H295" s="49">
        <f t="shared" si="7"/>
        <v>2.9510204713036921E-4</v>
      </c>
    </row>
    <row r="296" spans="2:8" customFormat="1">
      <c r="C296" s="49">
        <v>1961</v>
      </c>
      <c r="D296" s="49" t="s">
        <v>139</v>
      </c>
      <c r="E296" s="49">
        <v>73</v>
      </c>
      <c r="F296" s="50">
        <f>133.322*[1]XENON!H296</f>
        <v>5.6679024622094704E-2</v>
      </c>
      <c r="H296" s="49">
        <f t="shared" si="7"/>
        <v>4.2512882061546256E-4</v>
      </c>
    </row>
    <row r="297" spans="2:8" customFormat="1">
      <c r="C297" s="49">
        <v>1961</v>
      </c>
      <c r="D297" s="49" t="s">
        <v>139</v>
      </c>
      <c r="E297" s="49">
        <v>74</v>
      </c>
      <c r="F297" s="50">
        <f>133.322*[1]XENON!H297</f>
        <v>8.0851038717993665E-2</v>
      </c>
      <c r="H297" s="49">
        <f t="shared" si="7"/>
        <v>6.0643433730362328E-4</v>
      </c>
    </row>
    <row r="298" spans="2:8" customFormat="1">
      <c r="C298" s="49">
        <v>1961</v>
      </c>
      <c r="D298" s="49" t="s">
        <v>139</v>
      </c>
      <c r="E298" s="49">
        <v>75</v>
      </c>
      <c r="F298" s="50">
        <f>133.322*[1]XENON!H298</f>
        <v>0.11424446108283669</v>
      </c>
      <c r="H298" s="49">
        <f t="shared" si="7"/>
        <v>8.5690629515636338E-4</v>
      </c>
    </row>
    <row r="299" spans="2:8" customFormat="1">
      <c r="C299" s="49">
        <v>1961</v>
      </c>
      <c r="D299" s="49" t="s">
        <v>139</v>
      </c>
      <c r="E299" s="49">
        <v>76</v>
      </c>
      <c r="F299" s="50">
        <f>133.322*[1]XENON!H299</f>
        <v>0.15996810456556479</v>
      </c>
      <c r="H299" s="49">
        <f t="shared" si="7"/>
        <v>1.1998627725774049E-3</v>
      </c>
    </row>
    <row r="300" spans="2:8" customFormat="1">
      <c r="C300" s="49">
        <v>1961</v>
      </c>
      <c r="D300" s="49" t="s">
        <v>139</v>
      </c>
      <c r="E300" s="49">
        <v>77</v>
      </c>
      <c r="F300" s="50">
        <f>133.322*[1]XENON!H300</f>
        <v>0.22204156902004116</v>
      </c>
      <c r="H300" s="49">
        <f t="shared" si="7"/>
        <v>1.6654533311834592E-3</v>
      </c>
    </row>
    <row r="301" spans="2:8" customFormat="1">
      <c r="C301" s="49">
        <v>1961</v>
      </c>
      <c r="D301" s="49" t="s">
        <v>139</v>
      </c>
      <c r="E301" s="49">
        <v>78</v>
      </c>
      <c r="F301" s="50">
        <f>133.322*[1]XENON!H301</f>
        <v>0.30562147773905357</v>
      </c>
      <c r="H301" s="49">
        <f t="shared" si="7"/>
        <v>2.2923559332972319E-3</v>
      </c>
    </row>
    <row r="302" spans="2:8" customFormat="1">
      <c r="C302" s="49">
        <v>1961</v>
      </c>
      <c r="D302" s="49" t="s">
        <v>139</v>
      </c>
      <c r="E302" s="49">
        <v>79</v>
      </c>
      <c r="F302" s="50">
        <f>133.322*[1]XENON!H302</f>
        <v>0.41727350261608709</v>
      </c>
      <c r="H302" s="49">
        <f t="shared" si="7"/>
        <v>3.1298173040915007E-3</v>
      </c>
    </row>
    <row r="303" spans="2:8" customFormat="1">
      <c r="C303" s="49">
        <v>1961</v>
      </c>
      <c r="D303" s="49" t="s">
        <v>139</v>
      </c>
      <c r="E303" s="49">
        <v>80</v>
      </c>
      <c r="F303" s="50">
        <f>133.322*[1]XENON!H303</f>
        <v>0.56529718134381646</v>
      </c>
      <c r="H303" s="49">
        <f t="shared" si="7"/>
        <v>4.240089267666375E-3</v>
      </c>
    </row>
    <row r="304" spans="2:8" customFormat="1">
      <c r="C304" s="49">
        <v>1961</v>
      </c>
      <c r="D304" s="49" t="s">
        <v>139</v>
      </c>
      <c r="E304" s="49">
        <v>81</v>
      </c>
      <c r="F304" s="50">
        <f>133.322*[1]XENON!H304</f>
        <v>0.76011119453557063</v>
      </c>
      <c r="H304" s="49">
        <f t="shared" si="7"/>
        <v>5.7013185710953224E-3</v>
      </c>
    </row>
    <row r="305" spans="3:12" customFormat="1">
      <c r="C305" s="49">
        <v>1961</v>
      </c>
      <c r="D305" s="49" t="s">
        <v>139</v>
      </c>
      <c r="E305" s="49">
        <v>82</v>
      </c>
      <c r="F305" s="50">
        <f>133.322*[1]XENON!H305</f>
        <v>1.0147074392864377</v>
      </c>
      <c r="H305" s="49">
        <f t="shared" si="7"/>
        <v>7.6109527256299605E-3</v>
      </c>
    </row>
    <row r="306" spans="3:12" customFormat="1">
      <c r="C306" s="49">
        <v>1961</v>
      </c>
      <c r="D306" s="49" t="s">
        <v>139</v>
      </c>
      <c r="E306" s="49">
        <v>83</v>
      </c>
      <c r="F306" s="50">
        <f>133.322*[1]XENON!H306</f>
        <v>1.3451829005132603</v>
      </c>
      <c r="H306" s="49">
        <f t="shared" si="7"/>
        <v>1.0089729380846823E-2</v>
      </c>
    </row>
    <row r="307" spans="3:12" customFormat="1">
      <c r="C307" s="49">
        <v>1961</v>
      </c>
      <c r="D307" s="49" t="s">
        <v>139</v>
      </c>
      <c r="E307" s="49">
        <v>84</v>
      </c>
      <c r="F307" s="50">
        <f>133.322*[1]XENON!H307</f>
        <v>1.7713589741639904</v>
      </c>
      <c r="H307" s="49">
        <f t="shared" si="7"/>
        <v>1.328632164356963E-2</v>
      </c>
    </row>
    <row r="308" spans="3:12" customFormat="1">
      <c r="C308" s="49">
        <v>1961</v>
      </c>
      <c r="D308" s="49" t="s">
        <v>139</v>
      </c>
      <c r="E308" s="49">
        <v>85</v>
      </c>
      <c r="F308" s="50">
        <f>133.322*[1]XENON!H308</f>
        <v>2.3174985285354919</v>
      </c>
      <c r="H308" s="49">
        <f t="shared" si="7"/>
        <v>1.7382716494918255E-2</v>
      </c>
    </row>
    <row r="309" spans="3:12" customFormat="1">
      <c r="C309" s="49">
        <v>1961</v>
      </c>
      <c r="D309" s="49" t="s">
        <v>139</v>
      </c>
      <c r="E309" s="49">
        <v>86</v>
      </c>
      <c r="F309" s="50">
        <f>133.322*[1]XENON!H309</f>
        <v>3.0131315928268356</v>
      </c>
      <c r="H309" s="49">
        <f t="shared" si="7"/>
        <v>2.2600407980879641E-2</v>
      </c>
    </row>
    <row r="310" spans="3:12" customFormat="1">
      <c r="C310" s="49">
        <v>1961</v>
      </c>
      <c r="D310" s="49" t="s">
        <v>139</v>
      </c>
      <c r="E310" s="49">
        <v>87</v>
      </c>
      <c r="F310" s="50">
        <f>133.322*[1]XENON!H310</f>
        <v>3.8940011270411126</v>
      </c>
      <c r="H310" s="49">
        <f t="shared" si="7"/>
        <v>2.9207491089550956E-2</v>
      </c>
    </row>
    <row r="311" spans="3:12" customFormat="1">
      <c r="C311" s="49">
        <v>1961</v>
      </c>
      <c r="D311" s="49" t="s">
        <v>139</v>
      </c>
      <c r="E311" s="49">
        <v>88</v>
      </c>
      <c r="F311" s="50">
        <f>133.322*[1]XENON!H311</f>
        <v>5.0031408459501527</v>
      </c>
      <c r="H311" s="49">
        <f t="shared" si="7"/>
        <v>3.7526746118046177E-2</v>
      </c>
    </row>
    <row r="312" spans="3:12" customFormat="1">
      <c r="C312" s="49">
        <v>1961</v>
      </c>
      <c r="D312" s="49" t="s">
        <v>139</v>
      </c>
      <c r="E312" s="49">
        <v>89</v>
      </c>
      <c r="F312" s="50">
        <f>133.322*[1]XENON!H312</f>
        <v>6.3920975338676831</v>
      </c>
      <c r="H312" s="49">
        <f t="shared" si="7"/>
        <v>4.7944806812586692E-2</v>
      </c>
    </row>
    <row r="313" spans="3:12" customFormat="1">
      <c r="C313" s="49">
        <v>1961</v>
      </c>
      <c r="D313" s="49" t="s">
        <v>139</v>
      </c>
      <c r="E313" s="49">
        <v>90</v>
      </c>
      <c r="F313" s="50">
        <f>133.322*[1]XENON!H313</f>
        <v>8.122310688678688</v>
      </c>
      <c r="G313" t="s">
        <v>113</v>
      </c>
      <c r="H313" s="49">
        <f t="shared" si="7"/>
        <v>6.0922508578319316E-2</v>
      </c>
      <c r="I313" t="s">
        <v>141</v>
      </c>
      <c r="J313" t="s">
        <v>142</v>
      </c>
    </row>
    <row r="314" spans="3:12" customFormat="1">
      <c r="C314" s="49">
        <v>1967</v>
      </c>
      <c r="D314" s="49" t="s">
        <v>143</v>
      </c>
      <c r="E314">
        <f>1000/I314</f>
        <v>56.487600971586737</v>
      </c>
      <c r="F314">
        <f>G314*133.322</f>
        <v>4.2273419787200023E-6</v>
      </c>
      <c r="G314">
        <f>10^(LOG10(J314)-11)</f>
        <v>3.1707760000000018E-8</v>
      </c>
      <c r="I314">
        <v>17.702999999999999</v>
      </c>
      <c r="J314">
        <v>3170.7759999999998</v>
      </c>
    </row>
    <row r="315" spans="3:12" customFormat="1">
      <c r="C315" s="49">
        <v>1967</v>
      </c>
      <c r="D315" s="49" t="s">
        <v>143</v>
      </c>
      <c r="E315">
        <f t="shared" ref="E315:E320" si="8">1000/I315</f>
        <v>54.089138900908701</v>
      </c>
      <c r="F315">
        <f t="shared" ref="F315:F320" si="9">G315*133.322</f>
        <v>8.3580495053999765E-7</v>
      </c>
      <c r="G315">
        <f t="shared" ref="G315:G320" si="10">10^(LOG10(J315)-11)</f>
        <v>6.2690699999999824E-9</v>
      </c>
      <c r="I315">
        <v>18.488</v>
      </c>
      <c r="J315">
        <v>626.90700000000004</v>
      </c>
    </row>
    <row r="316" spans="3:12" customFormat="1">
      <c r="C316" s="49">
        <v>1967</v>
      </c>
      <c r="D316" s="49" t="s">
        <v>143</v>
      </c>
      <c r="E316">
        <f t="shared" si="8"/>
        <v>52.197515398267036</v>
      </c>
      <c r="F316">
        <f t="shared" si="9"/>
        <v>3.9849812477999881E-7</v>
      </c>
      <c r="G316">
        <f t="shared" si="10"/>
        <v>2.9889899999999909E-9</v>
      </c>
      <c r="I316">
        <v>19.158000000000001</v>
      </c>
      <c r="J316">
        <v>298.899</v>
      </c>
    </row>
    <row r="317" spans="3:12" customFormat="1">
      <c r="C317" s="49">
        <v>1967</v>
      </c>
      <c r="D317" s="49" t="s">
        <v>143</v>
      </c>
      <c r="E317">
        <f t="shared" si="8"/>
        <v>51.703634765524015</v>
      </c>
      <c r="F317">
        <f t="shared" si="9"/>
        <v>1.5328830271999979E-7</v>
      </c>
      <c r="G317">
        <f t="shared" si="10"/>
        <v>1.1497599999999983E-9</v>
      </c>
      <c r="I317">
        <v>19.341000000000001</v>
      </c>
      <c r="J317">
        <v>114.976</v>
      </c>
    </row>
    <row r="318" spans="3:12" customFormat="1">
      <c r="C318" s="49">
        <v>1967</v>
      </c>
      <c r="D318" s="49" t="s">
        <v>143</v>
      </c>
      <c r="E318">
        <f t="shared" si="8"/>
        <v>50.727946025465428</v>
      </c>
      <c r="F318">
        <f t="shared" si="9"/>
        <v>9.5582541459999816E-8</v>
      </c>
      <c r="G318">
        <f t="shared" si="10"/>
        <v>7.1692999999999858E-10</v>
      </c>
      <c r="I318">
        <v>19.713000000000001</v>
      </c>
      <c r="J318">
        <v>71.692999999999998</v>
      </c>
    </row>
    <row r="319" spans="3:12" customFormat="1">
      <c r="C319" s="49">
        <v>1967</v>
      </c>
      <c r="D319" s="49" t="s">
        <v>143</v>
      </c>
      <c r="E319">
        <f t="shared" si="8"/>
        <v>48.818590119117353</v>
      </c>
      <c r="F319">
        <f t="shared" si="9"/>
        <v>3.6767541160000048E-8</v>
      </c>
      <c r="G319">
        <f t="shared" si="10"/>
        <v>2.7578000000000036E-10</v>
      </c>
      <c r="I319">
        <v>20.484000000000002</v>
      </c>
      <c r="J319">
        <v>27.577999999999999</v>
      </c>
    </row>
    <row r="320" spans="3:12" customFormat="1">
      <c r="C320" s="49">
        <v>1967</v>
      </c>
      <c r="D320" s="49" t="s">
        <v>143</v>
      </c>
      <c r="E320">
        <f t="shared" si="8"/>
        <v>47.165361758324686</v>
      </c>
      <c r="F320">
        <f t="shared" si="9"/>
        <v>1.0031147279999978E-8</v>
      </c>
      <c r="G320">
        <f t="shared" si="10"/>
        <v>7.5239999999999835E-11</v>
      </c>
      <c r="I320">
        <v>21.202000000000002</v>
      </c>
      <c r="J320">
        <v>7.524</v>
      </c>
      <c r="K320" s="18" t="s">
        <v>114</v>
      </c>
      <c r="L320" t="s">
        <v>144</v>
      </c>
    </row>
    <row r="321" spans="3:12" customFormat="1">
      <c r="C321" s="49">
        <v>1947</v>
      </c>
      <c r="D321" s="49" t="s">
        <v>145</v>
      </c>
      <c r="E321">
        <f>273.15+L321</f>
        <v>104.64999999999998</v>
      </c>
      <c r="F321">
        <f>133.322*K321</f>
        <v>133.322</v>
      </c>
      <c r="K321" s="18">
        <v>1</v>
      </c>
      <c r="L321">
        <v>-168.5</v>
      </c>
    </row>
    <row r="322" spans="3:12" customFormat="1">
      <c r="C322" s="49">
        <v>1947</v>
      </c>
      <c r="D322" s="49" t="s">
        <v>145</v>
      </c>
      <c r="E322">
        <f t="shared" ref="E322:E350" si="11">273.15+L322</f>
        <v>113.94999999999999</v>
      </c>
      <c r="F322">
        <f t="shared" ref="F322:F350" si="12">133.322*K322</f>
        <v>666.61</v>
      </c>
      <c r="K322" s="18">
        <v>5</v>
      </c>
      <c r="L322">
        <v>-159.19999999999999</v>
      </c>
    </row>
    <row r="323" spans="3:12" customFormat="1">
      <c r="C323" s="49">
        <v>1947</v>
      </c>
      <c r="D323" s="49" t="s">
        <v>145</v>
      </c>
      <c r="E323">
        <f t="shared" si="11"/>
        <v>120.34999999999997</v>
      </c>
      <c r="F323">
        <f t="shared" si="12"/>
        <v>1333.22</v>
      </c>
      <c r="K323" s="18">
        <v>10</v>
      </c>
      <c r="L323">
        <v>-152.80000000000001</v>
      </c>
    </row>
    <row r="324" spans="3:12" customFormat="1">
      <c r="C324" s="49">
        <v>1947</v>
      </c>
      <c r="D324" s="49" t="s">
        <v>145</v>
      </c>
      <c r="E324">
        <f t="shared" si="11"/>
        <v>126.04999999999998</v>
      </c>
      <c r="F324">
        <f t="shared" si="12"/>
        <v>2666.44</v>
      </c>
      <c r="K324" s="18">
        <v>20</v>
      </c>
      <c r="L324">
        <v>-147.1</v>
      </c>
    </row>
    <row r="325" spans="3:12" customFormat="1">
      <c r="C325" s="49">
        <v>1947</v>
      </c>
      <c r="D325" s="49" t="s">
        <v>145</v>
      </c>
      <c r="E325">
        <f t="shared" si="11"/>
        <v>131.94999999999999</v>
      </c>
      <c r="F325">
        <f t="shared" si="12"/>
        <v>5332.88</v>
      </c>
      <c r="K325" s="18">
        <v>40</v>
      </c>
      <c r="L325">
        <v>-141.19999999999999</v>
      </c>
    </row>
    <row r="326" spans="3:12" customFormat="1">
      <c r="C326" s="49">
        <v>1947</v>
      </c>
      <c r="D326" s="49" t="s">
        <v>145</v>
      </c>
      <c r="E326">
        <f t="shared" si="11"/>
        <v>135.44999999999999</v>
      </c>
      <c r="F326">
        <f t="shared" si="12"/>
        <v>7999.32</v>
      </c>
      <c r="K326" s="18">
        <v>60</v>
      </c>
      <c r="L326">
        <v>-137.69999999999999</v>
      </c>
    </row>
    <row r="327" spans="3:12" customFormat="1">
      <c r="C327" s="49">
        <v>1947</v>
      </c>
      <c r="D327" s="49" t="s">
        <v>145</v>
      </c>
      <c r="E327">
        <f t="shared" si="11"/>
        <v>140.34999999999997</v>
      </c>
      <c r="F327">
        <f t="shared" si="12"/>
        <v>13332.2</v>
      </c>
      <c r="K327" s="18">
        <v>100</v>
      </c>
      <c r="L327">
        <v>-132.80000000000001</v>
      </c>
    </row>
    <row r="328" spans="3:12" customFormat="1">
      <c r="C328" s="49">
        <v>1947</v>
      </c>
      <c r="D328" s="49" t="s">
        <v>145</v>
      </c>
      <c r="E328">
        <f t="shared" si="11"/>
        <v>147.74999999999997</v>
      </c>
      <c r="F328">
        <f t="shared" si="12"/>
        <v>26664.400000000001</v>
      </c>
      <c r="K328" s="18">
        <v>200</v>
      </c>
      <c r="L328">
        <v>-125.4</v>
      </c>
    </row>
    <row r="329" spans="3:12" customFormat="1">
      <c r="C329" s="49">
        <v>1947</v>
      </c>
      <c r="D329" s="49" t="s">
        <v>145</v>
      </c>
      <c r="E329">
        <f t="shared" si="11"/>
        <v>156.04999999999998</v>
      </c>
      <c r="F329">
        <f t="shared" si="12"/>
        <v>53328.800000000003</v>
      </c>
      <c r="K329" s="18">
        <v>400</v>
      </c>
      <c r="L329">
        <v>-117.1</v>
      </c>
    </row>
    <row r="330" spans="3:12" customFormat="1">
      <c r="C330" s="49">
        <v>1947</v>
      </c>
      <c r="D330" s="49" t="s">
        <v>145</v>
      </c>
      <c r="E330">
        <f t="shared" si="11"/>
        <v>165.14999999999998</v>
      </c>
      <c r="F330">
        <f t="shared" si="12"/>
        <v>101324.72</v>
      </c>
      <c r="K330" s="18">
        <v>760</v>
      </c>
      <c r="L330">
        <v>-108</v>
      </c>
    </row>
    <row r="331" spans="3:12" customFormat="1">
      <c r="C331" s="49">
        <v>1931</v>
      </c>
      <c r="D331" s="49" t="s">
        <v>146</v>
      </c>
      <c r="E331">
        <f t="shared" si="11"/>
        <v>155.94999999999999</v>
      </c>
      <c r="F331">
        <f t="shared" si="12"/>
        <v>61994.73</v>
      </c>
      <c r="K331" s="18">
        <v>465</v>
      </c>
      <c r="L331">
        <v>-117.2</v>
      </c>
    </row>
    <row r="332" spans="3:12" customFormat="1">
      <c r="C332" s="49">
        <v>1931</v>
      </c>
      <c r="D332" s="49" t="s">
        <v>146</v>
      </c>
      <c r="E332">
        <f t="shared" si="11"/>
        <v>156.94999999999999</v>
      </c>
      <c r="F332">
        <f t="shared" si="12"/>
        <v>65461.101999999999</v>
      </c>
      <c r="K332" s="18">
        <v>491</v>
      </c>
      <c r="L332">
        <v>-116.2</v>
      </c>
    </row>
    <row r="333" spans="3:12" customFormat="1">
      <c r="C333" s="49">
        <v>1931</v>
      </c>
      <c r="D333" s="49" t="s">
        <v>146</v>
      </c>
      <c r="E333">
        <f t="shared" si="11"/>
        <v>157.84999999999997</v>
      </c>
      <c r="F333">
        <f t="shared" si="12"/>
        <v>66794.322</v>
      </c>
      <c r="K333" s="18">
        <v>501</v>
      </c>
      <c r="L333">
        <v>-115.3</v>
      </c>
    </row>
    <row r="334" spans="3:12" customFormat="1">
      <c r="C334" s="49">
        <v>1931</v>
      </c>
      <c r="D334" s="49" t="s">
        <v>146</v>
      </c>
      <c r="E334">
        <f t="shared" si="11"/>
        <v>158.74999999999997</v>
      </c>
      <c r="F334">
        <f t="shared" si="12"/>
        <v>69994.05</v>
      </c>
      <c r="K334" s="18">
        <v>525</v>
      </c>
      <c r="L334">
        <v>-114.4</v>
      </c>
    </row>
    <row r="335" spans="3:12" customFormat="1">
      <c r="C335" s="49">
        <v>1931</v>
      </c>
      <c r="D335" s="49" t="s">
        <v>146</v>
      </c>
      <c r="E335">
        <f t="shared" si="11"/>
        <v>159.74999999999997</v>
      </c>
      <c r="F335">
        <f t="shared" si="12"/>
        <v>74660.320000000007</v>
      </c>
      <c r="K335" s="18">
        <v>560</v>
      </c>
      <c r="L335">
        <v>-113.4</v>
      </c>
    </row>
    <row r="336" spans="3:12" customFormat="1">
      <c r="C336" s="49">
        <v>1931</v>
      </c>
      <c r="D336" s="49" t="s">
        <v>146</v>
      </c>
      <c r="E336">
        <f t="shared" si="11"/>
        <v>159.94999999999999</v>
      </c>
      <c r="F336">
        <f t="shared" si="12"/>
        <v>77726.725999999995</v>
      </c>
      <c r="K336" s="18">
        <v>583</v>
      </c>
      <c r="L336">
        <v>-113.2</v>
      </c>
    </row>
    <row r="337" spans="3:12" customFormat="1">
      <c r="C337" s="49">
        <v>1931</v>
      </c>
      <c r="D337" s="49" t="s">
        <v>146</v>
      </c>
      <c r="E337">
        <f t="shared" si="11"/>
        <v>160.14999999999998</v>
      </c>
      <c r="F337">
        <f t="shared" si="12"/>
        <v>78126.691999999995</v>
      </c>
      <c r="K337" s="18">
        <v>586</v>
      </c>
      <c r="L337">
        <v>-113</v>
      </c>
    </row>
    <row r="338" spans="3:12" customFormat="1">
      <c r="C338" s="49">
        <v>1931</v>
      </c>
      <c r="D338" s="49" t="s">
        <v>146</v>
      </c>
      <c r="E338">
        <f t="shared" si="11"/>
        <v>160.24999999999997</v>
      </c>
      <c r="F338">
        <f t="shared" si="12"/>
        <v>78393.335999999996</v>
      </c>
      <c r="K338" s="18">
        <v>588</v>
      </c>
      <c r="L338">
        <v>-112.9</v>
      </c>
    </row>
    <row r="339" spans="3:12" customFormat="1">
      <c r="C339" s="49">
        <v>1931</v>
      </c>
      <c r="D339" s="49" t="s">
        <v>146</v>
      </c>
      <c r="E339">
        <f t="shared" si="11"/>
        <v>160.44999999999999</v>
      </c>
      <c r="F339">
        <f t="shared" si="12"/>
        <v>78659.98</v>
      </c>
      <c r="K339" s="18">
        <v>590</v>
      </c>
      <c r="L339">
        <v>-112.7</v>
      </c>
    </row>
    <row r="340" spans="3:12" customFormat="1">
      <c r="C340" s="49">
        <v>1931</v>
      </c>
      <c r="D340" s="49" t="s">
        <v>146</v>
      </c>
      <c r="E340">
        <f t="shared" si="11"/>
        <v>160.54999999999998</v>
      </c>
      <c r="F340">
        <f t="shared" si="12"/>
        <v>79193.267999999996</v>
      </c>
      <c r="K340" s="18">
        <v>594</v>
      </c>
      <c r="L340">
        <v>-112.6</v>
      </c>
    </row>
    <row r="341" spans="3:12" customFormat="1">
      <c r="C341" s="49">
        <v>1931</v>
      </c>
      <c r="D341" s="49" t="s">
        <v>146</v>
      </c>
      <c r="E341">
        <f t="shared" si="11"/>
        <v>160.94999999999999</v>
      </c>
      <c r="F341">
        <f t="shared" si="12"/>
        <v>79993.2</v>
      </c>
      <c r="K341" s="18">
        <v>600</v>
      </c>
      <c r="L341">
        <v>-112.2</v>
      </c>
    </row>
    <row r="342" spans="3:12" customFormat="1">
      <c r="C342" s="49">
        <v>1931</v>
      </c>
      <c r="D342" s="49" t="s">
        <v>146</v>
      </c>
      <c r="E342">
        <f t="shared" si="11"/>
        <v>161.14999999999998</v>
      </c>
      <c r="F342">
        <f t="shared" si="12"/>
        <v>80526.487999999998</v>
      </c>
      <c r="K342" s="18">
        <v>604</v>
      </c>
      <c r="L342">
        <v>-112</v>
      </c>
    </row>
    <row r="343" spans="3:12" customFormat="1">
      <c r="C343" s="49">
        <v>1931</v>
      </c>
      <c r="D343" s="49" t="s">
        <v>146</v>
      </c>
      <c r="E343">
        <f t="shared" si="11"/>
        <v>161.44999999999999</v>
      </c>
      <c r="F343">
        <f t="shared" si="12"/>
        <v>82392.995999999999</v>
      </c>
      <c r="K343" s="18">
        <v>618</v>
      </c>
      <c r="L343">
        <v>-111.7</v>
      </c>
    </row>
    <row r="344" spans="3:12" customFormat="1">
      <c r="C344" s="49">
        <v>1931</v>
      </c>
      <c r="D344" s="49" t="s">
        <v>146</v>
      </c>
      <c r="E344">
        <f t="shared" si="11"/>
        <v>154.04999999999998</v>
      </c>
      <c r="F344">
        <f t="shared" si="12"/>
        <v>60528.188000000002</v>
      </c>
      <c r="K344" s="18">
        <v>454</v>
      </c>
      <c r="L344">
        <v>-119.1</v>
      </c>
    </row>
    <row r="345" spans="3:12" customFormat="1">
      <c r="C345" s="49">
        <v>1931</v>
      </c>
      <c r="D345" s="49" t="s">
        <v>146</v>
      </c>
      <c r="E345">
        <f t="shared" si="11"/>
        <v>156.94999999999999</v>
      </c>
      <c r="F345">
        <f t="shared" si="12"/>
        <v>64261.203999999998</v>
      </c>
      <c r="K345" s="18">
        <v>482</v>
      </c>
      <c r="L345">
        <v>-116.2</v>
      </c>
    </row>
    <row r="346" spans="3:12" customFormat="1">
      <c r="C346" s="49">
        <v>1931</v>
      </c>
      <c r="D346" s="49" t="s">
        <v>146</v>
      </c>
      <c r="E346">
        <f t="shared" si="11"/>
        <v>158.74999999999997</v>
      </c>
      <c r="F346">
        <f t="shared" si="12"/>
        <v>69994.05</v>
      </c>
      <c r="K346" s="18">
        <v>525</v>
      </c>
      <c r="L346">
        <v>-114.4</v>
      </c>
    </row>
    <row r="347" spans="3:12" customFormat="1">
      <c r="C347" s="49">
        <v>1931</v>
      </c>
      <c r="D347" s="49" t="s">
        <v>146</v>
      </c>
      <c r="E347">
        <f t="shared" si="11"/>
        <v>159.64999999999998</v>
      </c>
      <c r="F347">
        <f t="shared" si="12"/>
        <v>72527.168000000005</v>
      </c>
      <c r="K347" s="18">
        <v>544</v>
      </c>
      <c r="L347">
        <v>-113.5</v>
      </c>
    </row>
    <row r="348" spans="3:12" customFormat="1">
      <c r="C348" s="49">
        <v>1931</v>
      </c>
      <c r="D348" s="49" t="s">
        <v>146</v>
      </c>
      <c r="E348">
        <f t="shared" si="11"/>
        <v>160.94999999999999</v>
      </c>
      <c r="F348">
        <f t="shared" si="12"/>
        <v>76126.862000000008</v>
      </c>
      <c r="K348" s="18">
        <v>571</v>
      </c>
      <c r="L348">
        <v>-112.2</v>
      </c>
    </row>
    <row r="349" spans="3:12" customFormat="1">
      <c r="C349" s="49">
        <v>1931</v>
      </c>
      <c r="D349" s="49" t="s">
        <v>146</v>
      </c>
      <c r="E349">
        <f t="shared" si="11"/>
        <v>161.14999999999998</v>
      </c>
      <c r="F349">
        <f t="shared" si="12"/>
        <v>77460.081999999995</v>
      </c>
      <c r="K349" s="18">
        <v>581</v>
      </c>
      <c r="L349">
        <v>-112</v>
      </c>
    </row>
    <row r="350" spans="3:12" customFormat="1">
      <c r="C350" s="49">
        <v>1931</v>
      </c>
      <c r="D350" s="49" t="s">
        <v>146</v>
      </c>
      <c r="E350">
        <f t="shared" si="11"/>
        <v>161.44999999999999</v>
      </c>
      <c r="F350">
        <f t="shared" si="12"/>
        <v>77460.081999999995</v>
      </c>
      <c r="G350" t="s">
        <v>147</v>
      </c>
      <c r="K350" s="18">
        <v>581</v>
      </c>
      <c r="L350">
        <v>-111.7</v>
      </c>
    </row>
    <row r="351" spans="3:12" customFormat="1">
      <c r="C351" s="49">
        <v>2006</v>
      </c>
      <c r="D351" s="49" t="s">
        <v>148</v>
      </c>
      <c r="E351">
        <v>110</v>
      </c>
      <c r="F351">
        <f>G351*1000</f>
        <v>300</v>
      </c>
      <c r="G351">
        <v>0.3</v>
      </c>
    </row>
    <row r="352" spans="3:12" customFormat="1">
      <c r="C352" s="49">
        <v>2006</v>
      </c>
      <c r="D352" s="49" t="s">
        <v>148</v>
      </c>
      <c r="E352">
        <v>120</v>
      </c>
      <c r="F352">
        <f t="shared" ref="F352:F358" si="13">G352*1000</f>
        <v>1500</v>
      </c>
      <c r="G352">
        <v>1.5</v>
      </c>
    </row>
    <row r="353" spans="3:7" customFormat="1">
      <c r="C353" s="49">
        <v>2006</v>
      </c>
      <c r="D353" s="49" t="s">
        <v>148</v>
      </c>
      <c r="E353">
        <v>130</v>
      </c>
      <c r="F353">
        <f t="shared" si="13"/>
        <v>4900</v>
      </c>
      <c r="G353">
        <v>4.9000000000000004</v>
      </c>
    </row>
    <row r="354" spans="3:7" customFormat="1">
      <c r="C354" s="49">
        <v>2006</v>
      </c>
      <c r="D354" s="49" t="s">
        <v>148</v>
      </c>
      <c r="E354">
        <v>140</v>
      </c>
      <c r="F354">
        <f t="shared" si="13"/>
        <v>14000</v>
      </c>
      <c r="G354">
        <v>14</v>
      </c>
    </row>
    <row r="355" spans="3:7" customFormat="1">
      <c r="C355" s="49">
        <v>2006</v>
      </c>
      <c r="D355" s="49" t="s">
        <v>148</v>
      </c>
      <c r="E355">
        <v>150</v>
      </c>
      <c r="F355">
        <f t="shared" si="13"/>
        <v>34200</v>
      </c>
      <c r="G355">
        <v>34.200000000000003</v>
      </c>
    </row>
    <row r="356" spans="3:7" customFormat="1">
      <c r="C356" s="49">
        <v>2006</v>
      </c>
      <c r="D356" s="49" t="s">
        <v>148</v>
      </c>
      <c r="E356">
        <v>155</v>
      </c>
      <c r="F356">
        <f t="shared" si="13"/>
        <v>51100</v>
      </c>
      <c r="G356">
        <v>51.1</v>
      </c>
    </row>
    <row r="357" spans="3:7" customFormat="1">
      <c r="C357" s="49">
        <v>2006</v>
      </c>
      <c r="D357" s="49" t="s">
        <v>148</v>
      </c>
      <c r="E357">
        <v>160</v>
      </c>
      <c r="F357">
        <f t="shared" si="13"/>
        <v>74200</v>
      </c>
      <c r="G357">
        <v>74.2</v>
      </c>
    </row>
    <row r="358" spans="3:7" customFormat="1">
      <c r="C358" s="49">
        <v>2006</v>
      </c>
      <c r="D358" s="49" t="s">
        <v>148</v>
      </c>
      <c r="E358">
        <v>161.4</v>
      </c>
      <c r="F358">
        <f t="shared" si="13"/>
        <v>81700</v>
      </c>
      <c r="G358">
        <v>81.7</v>
      </c>
    </row>
    <row r="359" spans="3:7" customFormat="1"/>
    <row r="360" spans="3:7" customFormat="1"/>
    <row r="361" spans="3:7" customFormat="1"/>
    <row r="362" spans="3:7" customFormat="1"/>
    <row r="363" spans="3:7" customFormat="1"/>
    <row r="364" spans="3:7" customFormat="1"/>
    <row r="365" spans="3:7" customFormat="1"/>
    <row r="366" spans="3:7" customFormat="1"/>
    <row r="367" spans="3:7" customFormat="1"/>
    <row r="368" spans="3:7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</sheetData>
  <mergeCells count="10">
    <mergeCell ref="A1:I1"/>
    <mergeCell ref="I3:I5"/>
    <mergeCell ref="J3:J5"/>
    <mergeCell ref="F3:H3"/>
    <mergeCell ref="F4:H4"/>
    <mergeCell ref="B2:F2"/>
    <mergeCell ref="A3:A5"/>
    <mergeCell ref="B3:B5"/>
    <mergeCell ref="C3:C5"/>
    <mergeCell ref="D3:D5"/>
  </mergeCells>
  <hyperlinks>
    <hyperlink ref="B6" r:id="rId1" xr:uid="{C1855800-4E34-45DB-813C-5A1C22A7DF1C}"/>
    <hyperlink ref="B123" r:id="rId2" display="https://doi.org/10.1016/j.jct.2017.11.004" xr:uid="{3FCAF7E4-13A3-4EEB-A0EF-174B23FA5BE0}"/>
    <hyperlink ref="B221" r:id="rId3" tooltip="Persistent link using digital object identifier" xr:uid="{969CBA93-2D6A-4D32-980C-84F6D798E2DC}"/>
    <hyperlink ref="B239" r:id="rId4" tooltip="DOI URL" xr:uid="{87758E36-8E58-4916-B26C-3B0AD1E87767}"/>
    <hyperlink ref="B292" r:id="rId5" xr:uid="{7CC9FEBE-FA85-4B0C-B8D4-A68191024A83}"/>
    <hyperlink ref="B293" r:id="rId6" tooltip="Document DOI URL" xr:uid="{4471ED1C-479A-41B4-8C62-7BC46BDA1A76}"/>
  </hyperlink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1FC25-6051-A440-B0B3-4D502A5BD1B7}">
  <dimension ref="A1:R161"/>
  <sheetViews>
    <sheetView topLeftCell="C1" zoomScale="106" workbookViewId="0">
      <pane ySplit="5" topLeftCell="A147" activePane="bottomLeft" state="frozenSplit"/>
      <selection pane="bottomLeft" activeCell="K17" sqref="K17"/>
    </sheetView>
  </sheetViews>
  <sheetFormatPr defaultColWidth="10.75" defaultRowHeight="16"/>
  <cols>
    <col min="1" max="1" width="10.75" style="18"/>
    <col min="2" max="2" width="25.58203125" style="18" customWidth="1"/>
    <col min="3" max="4" width="10.75" style="18"/>
    <col min="5" max="5" width="14.33203125" style="18" customWidth="1"/>
    <col min="6" max="6" width="11.5" style="18" customWidth="1"/>
    <col min="7" max="7" width="13.08203125" style="18" customWidth="1"/>
    <col min="8" max="8" width="12" style="18" customWidth="1"/>
    <col min="9" max="9" width="13.08203125" style="18" customWidth="1"/>
    <col min="10" max="14" width="10.75" style="18"/>
    <col min="15" max="15" width="11.75" style="18" bestFit="1" customWidth="1"/>
    <col min="16" max="16" width="10.75" style="18"/>
    <col min="17" max="17" width="12.58203125" style="18" customWidth="1"/>
    <col min="18" max="18" width="13.5" style="18" bestFit="1" customWidth="1"/>
    <col min="19" max="16384" width="10.75" style="18"/>
  </cols>
  <sheetData>
    <row r="1" spans="1:18" s="20" customFormat="1">
      <c r="A1" s="78" t="s">
        <v>0</v>
      </c>
      <c r="B1" s="78"/>
      <c r="C1" s="78"/>
      <c r="D1" s="78"/>
      <c r="E1" s="78"/>
      <c r="F1" s="78"/>
      <c r="G1" s="78"/>
      <c r="H1" s="78"/>
      <c r="I1" s="78"/>
    </row>
    <row r="2" spans="1:18" s="14" customFormat="1">
      <c r="B2" s="81" t="s">
        <v>3</v>
      </c>
      <c r="C2" s="81"/>
      <c r="D2" s="81"/>
      <c r="E2" s="81"/>
      <c r="F2" s="81"/>
      <c r="G2" s="81"/>
      <c r="H2" s="81"/>
      <c r="I2" s="81"/>
    </row>
    <row r="3" spans="1:18" s="6" customFormat="1" ht="19" customHeight="1">
      <c r="A3" s="69"/>
      <c r="B3" s="67" t="s">
        <v>5</v>
      </c>
      <c r="C3" s="67" t="s">
        <v>6</v>
      </c>
      <c r="D3" s="67" t="s">
        <v>7</v>
      </c>
      <c r="E3" s="6" t="s">
        <v>8</v>
      </c>
      <c r="F3" s="67" t="s">
        <v>149</v>
      </c>
      <c r="G3" s="67"/>
      <c r="H3" s="67"/>
      <c r="I3" s="6" t="s">
        <v>150</v>
      </c>
      <c r="J3" s="67" t="s">
        <v>151</v>
      </c>
      <c r="K3" s="67"/>
      <c r="L3" s="67"/>
      <c r="M3" s="67"/>
      <c r="N3" s="67"/>
      <c r="P3" s="67"/>
      <c r="Q3" s="67"/>
    </row>
    <row r="4" spans="1:18" s="6" customFormat="1" ht="17.149999999999999" customHeight="1">
      <c r="A4" s="69"/>
      <c r="B4" s="67"/>
      <c r="C4" s="67"/>
      <c r="D4" s="67"/>
      <c r="E4" s="6" t="s">
        <v>14</v>
      </c>
      <c r="F4" s="67" t="s">
        <v>152</v>
      </c>
      <c r="G4" s="67"/>
      <c r="H4" s="6" t="s">
        <v>153</v>
      </c>
      <c r="I4" s="6" t="s">
        <v>154</v>
      </c>
      <c r="J4" s="6" t="s">
        <v>14</v>
      </c>
      <c r="K4" s="6" t="s">
        <v>152</v>
      </c>
      <c r="L4" s="67"/>
      <c r="M4" s="67"/>
      <c r="N4" s="67"/>
      <c r="P4" s="67"/>
      <c r="Q4" s="67"/>
    </row>
    <row r="5" spans="1:18" s="10" customFormat="1" ht="16.5" thickBot="1">
      <c r="A5" s="70"/>
      <c r="B5" s="68"/>
      <c r="C5" s="68"/>
      <c r="D5" s="68"/>
      <c r="E5" s="10" t="s">
        <v>20</v>
      </c>
      <c r="F5" s="10" t="s">
        <v>155</v>
      </c>
      <c r="G5" s="10" t="s">
        <v>156</v>
      </c>
      <c r="J5" s="10" t="s">
        <v>20</v>
      </c>
      <c r="L5" s="68"/>
      <c r="M5" s="68"/>
      <c r="N5" s="68"/>
      <c r="P5" s="13"/>
      <c r="Q5" s="16"/>
      <c r="R5" s="16"/>
    </row>
    <row r="6" spans="1:18">
      <c r="B6" s="19"/>
      <c r="C6" s="62">
        <v>1967</v>
      </c>
      <c r="D6" s="62" t="s">
        <v>94</v>
      </c>
      <c r="E6" s="63">
        <v>0</v>
      </c>
      <c r="F6" s="62">
        <f>4.184*G6</f>
        <v>0</v>
      </c>
      <c r="G6" s="63">
        <v>0</v>
      </c>
    </row>
    <row r="7" spans="1:18">
      <c r="B7" s="19"/>
      <c r="C7" s="18">
        <v>1967</v>
      </c>
      <c r="D7" s="18" t="s">
        <v>94</v>
      </c>
      <c r="E7" s="42">
        <v>11</v>
      </c>
      <c r="F7" s="18">
        <f t="shared" ref="F7:F26" si="0">4.184*G7</f>
        <v>9.2884800000000016</v>
      </c>
      <c r="G7" s="42">
        <v>2.2200000000000002</v>
      </c>
    </row>
    <row r="8" spans="1:18">
      <c r="B8" s="19"/>
      <c r="C8" s="18">
        <v>1967</v>
      </c>
      <c r="D8" s="18" t="s">
        <v>94</v>
      </c>
      <c r="E8" s="41">
        <v>15</v>
      </c>
      <c r="F8" s="18">
        <f t="shared" si="0"/>
        <v>14.016400000000001</v>
      </c>
      <c r="G8" s="41">
        <v>3.35</v>
      </c>
    </row>
    <row r="9" spans="1:18">
      <c r="B9" s="19"/>
      <c r="C9" s="18">
        <v>1967</v>
      </c>
      <c r="D9" s="18" t="s">
        <v>94</v>
      </c>
      <c r="E9" s="42">
        <v>21.5</v>
      </c>
      <c r="F9" s="18">
        <f t="shared" si="0"/>
        <v>18.576960000000003</v>
      </c>
      <c r="G9" s="42">
        <v>4.4400000000000004</v>
      </c>
    </row>
    <row r="10" spans="1:18">
      <c r="B10" s="19"/>
      <c r="C10" s="18">
        <v>1967</v>
      </c>
      <c r="D10" s="18" t="s">
        <v>94</v>
      </c>
      <c r="E10" s="41">
        <v>25</v>
      </c>
      <c r="F10" s="18">
        <f t="shared" si="0"/>
        <v>19.95768</v>
      </c>
      <c r="G10" s="41">
        <v>4.7699999999999996</v>
      </c>
    </row>
    <row r="11" spans="1:18">
      <c r="B11" s="19"/>
      <c r="C11" s="18">
        <v>1967</v>
      </c>
      <c r="D11" s="18" t="s">
        <v>94</v>
      </c>
      <c r="E11" s="42">
        <v>30</v>
      </c>
      <c r="F11" s="18">
        <f t="shared" si="0"/>
        <v>21.714960000000001</v>
      </c>
      <c r="G11" s="42">
        <v>5.19</v>
      </c>
    </row>
    <row r="12" spans="1:18">
      <c r="B12" s="19"/>
      <c r="C12" s="18">
        <v>1967</v>
      </c>
      <c r="D12" s="18" t="s">
        <v>94</v>
      </c>
      <c r="E12" s="41">
        <v>35</v>
      </c>
      <c r="F12" s="18">
        <f t="shared" si="0"/>
        <v>22.928320000000003</v>
      </c>
      <c r="G12" s="41">
        <v>5.48</v>
      </c>
    </row>
    <row r="13" spans="1:18">
      <c r="B13" s="19"/>
      <c r="C13" s="18">
        <v>1967</v>
      </c>
      <c r="D13" s="18" t="s">
        <v>94</v>
      </c>
      <c r="E13" s="42">
        <v>40</v>
      </c>
      <c r="F13" s="18">
        <f t="shared" si="0"/>
        <v>23.848800000000001</v>
      </c>
      <c r="G13" s="42">
        <v>5.7</v>
      </c>
    </row>
    <row r="14" spans="1:18">
      <c r="B14" s="19"/>
      <c r="C14" s="18">
        <v>1967</v>
      </c>
      <c r="D14" s="18" t="s">
        <v>94</v>
      </c>
      <c r="E14" s="41">
        <v>45</v>
      </c>
      <c r="F14" s="18">
        <f t="shared" si="0"/>
        <v>24.560080000000003</v>
      </c>
      <c r="G14" s="41">
        <v>5.87</v>
      </c>
    </row>
    <row r="15" spans="1:18">
      <c r="B15" s="19"/>
      <c r="C15" s="18">
        <v>1967</v>
      </c>
      <c r="D15" s="18" t="s">
        <v>94</v>
      </c>
      <c r="E15" s="42">
        <v>50</v>
      </c>
      <c r="F15" s="18">
        <f t="shared" si="0"/>
        <v>25.062160000000002</v>
      </c>
      <c r="G15" s="42">
        <v>5.99</v>
      </c>
    </row>
    <row r="16" spans="1:18">
      <c r="B16" s="19"/>
      <c r="C16" s="18">
        <v>1967</v>
      </c>
      <c r="D16" s="18" t="s">
        <v>94</v>
      </c>
      <c r="E16" s="41">
        <v>55</v>
      </c>
      <c r="F16" s="18">
        <f t="shared" si="0"/>
        <v>25.522400000000001</v>
      </c>
      <c r="G16" s="41">
        <v>6.1</v>
      </c>
    </row>
    <row r="17" spans="2:7">
      <c r="B17" s="19"/>
      <c r="C17" s="18">
        <v>1967</v>
      </c>
      <c r="D17" s="18" t="s">
        <v>94</v>
      </c>
      <c r="E17" s="42">
        <v>60</v>
      </c>
      <c r="F17" s="18">
        <f t="shared" si="0"/>
        <v>25.857119999999998</v>
      </c>
      <c r="G17" s="42">
        <v>6.18</v>
      </c>
    </row>
    <row r="18" spans="2:7">
      <c r="B18" s="19"/>
      <c r="C18" s="18">
        <v>1967</v>
      </c>
      <c r="D18" s="18" t="s">
        <v>94</v>
      </c>
      <c r="E18" s="41">
        <v>65</v>
      </c>
      <c r="F18" s="18">
        <f t="shared" si="0"/>
        <v>26.150000000000002</v>
      </c>
      <c r="G18" s="41">
        <v>6.25</v>
      </c>
    </row>
    <row r="19" spans="2:7">
      <c r="C19" s="18">
        <v>1967</v>
      </c>
      <c r="D19" s="18" t="s">
        <v>94</v>
      </c>
      <c r="E19" s="42">
        <v>70</v>
      </c>
      <c r="F19" s="18">
        <f t="shared" si="0"/>
        <v>26.401039999999998</v>
      </c>
      <c r="G19" s="42">
        <v>6.31</v>
      </c>
    </row>
    <row r="20" spans="2:7">
      <c r="C20" s="18">
        <v>1967</v>
      </c>
      <c r="D20" s="18" t="s">
        <v>94</v>
      </c>
      <c r="E20" s="41">
        <v>75</v>
      </c>
      <c r="F20" s="18">
        <f t="shared" si="0"/>
        <v>26.610240000000001</v>
      </c>
      <c r="G20" s="41">
        <v>6.36</v>
      </c>
    </row>
    <row r="21" spans="2:7">
      <c r="C21" s="18">
        <v>1967</v>
      </c>
      <c r="D21" s="18" t="s">
        <v>94</v>
      </c>
      <c r="E21" s="42">
        <v>80</v>
      </c>
      <c r="F21" s="18">
        <f t="shared" si="0"/>
        <v>26.861280000000001</v>
      </c>
      <c r="G21" s="42">
        <v>6.42</v>
      </c>
    </row>
    <row r="22" spans="2:7">
      <c r="C22" s="18">
        <v>1967</v>
      </c>
      <c r="D22" s="18" t="s">
        <v>94</v>
      </c>
      <c r="E22" s="41">
        <v>85</v>
      </c>
      <c r="F22" s="18">
        <f t="shared" si="0"/>
        <v>27.154160000000001</v>
      </c>
      <c r="G22" s="41">
        <v>6.49</v>
      </c>
    </row>
    <row r="23" spans="2:7">
      <c r="C23" s="18">
        <v>1967</v>
      </c>
      <c r="D23" s="18" t="s">
        <v>94</v>
      </c>
      <c r="E23" s="42">
        <v>90</v>
      </c>
      <c r="F23" s="18">
        <f t="shared" si="0"/>
        <v>27.530720000000002</v>
      </c>
      <c r="G23" s="42">
        <v>6.58</v>
      </c>
    </row>
    <row r="24" spans="2:7">
      <c r="C24" s="18">
        <v>1967</v>
      </c>
      <c r="D24" s="18" t="s">
        <v>94</v>
      </c>
      <c r="E24" s="41">
        <v>100</v>
      </c>
      <c r="F24" s="18">
        <f t="shared" si="0"/>
        <v>28.325679999999998</v>
      </c>
      <c r="G24" s="41">
        <v>6.77</v>
      </c>
    </row>
    <row r="25" spans="2:7">
      <c r="C25" s="18">
        <v>1967</v>
      </c>
      <c r="D25" s="18" t="s">
        <v>94</v>
      </c>
      <c r="E25" s="42">
        <v>120</v>
      </c>
      <c r="F25" s="18">
        <f t="shared" si="0"/>
        <v>30.1248</v>
      </c>
      <c r="G25" s="42">
        <v>7.2</v>
      </c>
    </row>
    <row r="26" spans="2:7">
      <c r="C26" s="18">
        <v>1967</v>
      </c>
      <c r="D26" s="18" t="s">
        <v>94</v>
      </c>
      <c r="E26" s="41">
        <v>140</v>
      </c>
      <c r="F26" s="18">
        <f t="shared" si="0"/>
        <v>32.216799999999999</v>
      </c>
      <c r="G26" s="41">
        <v>7.7</v>
      </c>
    </row>
    <row r="27" spans="2:7">
      <c r="C27" s="18">
        <v>2015</v>
      </c>
      <c r="D27" s="18" t="s">
        <v>157</v>
      </c>
      <c r="E27" s="43">
        <v>1</v>
      </c>
      <c r="F27" s="43">
        <v>6.0000000000000001E-3</v>
      </c>
    </row>
    <row r="28" spans="2:7">
      <c r="C28" s="18">
        <v>2015</v>
      </c>
      <c r="D28" s="18" t="s">
        <v>157</v>
      </c>
      <c r="E28" s="44">
        <v>2</v>
      </c>
      <c r="F28" s="44">
        <v>6.5000000000000002E-2</v>
      </c>
    </row>
    <row r="29" spans="2:7">
      <c r="C29" s="18">
        <v>2015</v>
      </c>
      <c r="D29" s="18" t="s">
        <v>157</v>
      </c>
      <c r="E29" s="43">
        <v>3</v>
      </c>
      <c r="F29" s="43">
        <v>0.23799999999999999</v>
      </c>
    </row>
    <row r="30" spans="2:7">
      <c r="C30" s="18">
        <v>2015</v>
      </c>
      <c r="D30" s="18" t="s">
        <v>157</v>
      </c>
      <c r="E30" s="44">
        <v>4</v>
      </c>
      <c r="F30" s="44">
        <v>0.628</v>
      </c>
    </row>
    <row r="31" spans="2:7">
      <c r="C31" s="18">
        <v>2015</v>
      </c>
      <c r="D31" s="18" t="s">
        <v>157</v>
      </c>
      <c r="E31" s="43">
        <v>5</v>
      </c>
      <c r="F31" s="43">
        <v>1.35</v>
      </c>
    </row>
    <row r="32" spans="2:7">
      <c r="C32" s="18">
        <v>2015</v>
      </c>
      <c r="D32" s="18" t="s">
        <v>157</v>
      </c>
      <c r="E32" s="44">
        <v>6</v>
      </c>
      <c r="F32" s="44">
        <v>2.33</v>
      </c>
    </row>
    <row r="33" spans="3:6">
      <c r="C33" s="18">
        <v>2015</v>
      </c>
      <c r="D33" s="18" t="s">
        <v>157</v>
      </c>
      <c r="E33" s="43">
        <v>7</v>
      </c>
      <c r="F33" s="43">
        <v>3.61</v>
      </c>
    </row>
    <row r="34" spans="3:6">
      <c r="C34" s="18">
        <v>2015</v>
      </c>
      <c r="D34" s="18" t="s">
        <v>157</v>
      </c>
      <c r="E34" s="44">
        <v>8</v>
      </c>
      <c r="F34" s="44">
        <v>4.99</v>
      </c>
    </row>
    <row r="35" spans="3:6">
      <c r="C35" s="18">
        <v>2015</v>
      </c>
      <c r="D35" s="18" t="s">
        <v>157</v>
      </c>
      <c r="E35" s="43">
        <v>9</v>
      </c>
      <c r="F35" s="43">
        <v>6.35</v>
      </c>
    </row>
    <row r="36" spans="3:6">
      <c r="C36" s="18">
        <v>2015</v>
      </c>
      <c r="D36" s="18" t="s">
        <v>157</v>
      </c>
      <c r="E36" s="44">
        <v>10</v>
      </c>
      <c r="F36" s="44">
        <v>7.82</v>
      </c>
    </row>
    <row r="37" spans="3:6">
      <c r="C37" s="18">
        <v>2015</v>
      </c>
      <c r="D37" s="18" t="s">
        <v>157</v>
      </c>
      <c r="E37" s="43">
        <v>11</v>
      </c>
      <c r="F37" s="43">
        <v>9.32</v>
      </c>
    </row>
    <row r="38" spans="3:6">
      <c r="C38" s="18">
        <v>2015</v>
      </c>
      <c r="D38" s="18" t="s">
        <v>157</v>
      </c>
      <c r="E38" s="44">
        <v>12</v>
      </c>
      <c r="F38" s="44">
        <v>10.59</v>
      </c>
    </row>
    <row r="39" spans="3:6">
      <c r="C39" s="18">
        <v>2015</v>
      </c>
      <c r="D39" s="18" t="s">
        <v>157</v>
      </c>
      <c r="E39" s="43">
        <v>13</v>
      </c>
      <c r="F39" s="43">
        <v>11.76</v>
      </c>
    </row>
    <row r="40" spans="3:6">
      <c r="C40" s="18">
        <v>2015</v>
      </c>
      <c r="D40" s="18" t="s">
        <v>157</v>
      </c>
      <c r="E40" s="44">
        <v>14</v>
      </c>
      <c r="F40" s="44">
        <v>12.82</v>
      </c>
    </row>
    <row r="41" spans="3:6">
      <c r="C41" s="18">
        <v>2015</v>
      </c>
      <c r="D41" s="18" t="s">
        <v>157</v>
      </c>
      <c r="E41" s="43">
        <v>15</v>
      </c>
      <c r="F41" s="43">
        <v>13.83</v>
      </c>
    </row>
    <row r="42" spans="3:6">
      <c r="C42" s="18">
        <v>2015</v>
      </c>
      <c r="D42" s="18" t="s">
        <v>157</v>
      </c>
      <c r="E42" s="44">
        <v>16</v>
      </c>
      <c r="F42" s="44">
        <v>14.72</v>
      </c>
    </row>
    <row r="43" spans="3:6">
      <c r="C43" s="18">
        <v>2015</v>
      </c>
      <c r="D43" s="18" t="s">
        <v>157</v>
      </c>
      <c r="E43" s="37">
        <v>17</v>
      </c>
      <c r="F43" s="37">
        <v>15.51</v>
      </c>
    </row>
    <row r="44" spans="3:6">
      <c r="C44" s="18">
        <v>2015</v>
      </c>
      <c r="D44" s="18" t="s">
        <v>157</v>
      </c>
      <c r="E44" s="36">
        <v>18</v>
      </c>
      <c r="F44" s="36">
        <v>16.239999999999998</v>
      </c>
    </row>
    <row r="45" spans="3:6">
      <c r="C45" s="18">
        <v>2015</v>
      </c>
      <c r="D45" s="18" t="s">
        <v>157</v>
      </c>
      <c r="E45" s="37">
        <v>19</v>
      </c>
      <c r="F45" s="37">
        <v>16.86</v>
      </c>
    </row>
    <row r="46" spans="3:6">
      <c r="C46" s="18">
        <v>2015</v>
      </c>
      <c r="D46" s="18" t="s">
        <v>157</v>
      </c>
      <c r="E46" s="36">
        <v>20</v>
      </c>
      <c r="F46" s="36">
        <v>17.45</v>
      </c>
    </row>
    <row r="47" spans="3:6">
      <c r="C47" s="18">
        <v>2015</v>
      </c>
      <c r="D47" s="18" t="s">
        <v>157</v>
      </c>
      <c r="E47" s="37">
        <v>22</v>
      </c>
      <c r="F47" s="37">
        <v>18.59</v>
      </c>
    </row>
    <row r="48" spans="3:6">
      <c r="C48" s="18">
        <v>2015</v>
      </c>
      <c r="D48" s="18" t="s">
        <v>157</v>
      </c>
      <c r="E48" s="44">
        <v>24</v>
      </c>
      <c r="F48" s="44">
        <v>19.47</v>
      </c>
    </row>
    <row r="49" spans="3:6">
      <c r="C49" s="18">
        <v>2015</v>
      </c>
      <c r="D49" s="18" t="s">
        <v>157</v>
      </c>
      <c r="E49" s="43">
        <v>26</v>
      </c>
      <c r="F49" s="43">
        <v>20.28</v>
      </c>
    </row>
    <row r="50" spans="3:6">
      <c r="C50" s="18">
        <v>2015</v>
      </c>
      <c r="D50" s="18" t="s">
        <v>157</v>
      </c>
      <c r="E50" s="44">
        <v>28</v>
      </c>
      <c r="F50" s="44">
        <v>20.89</v>
      </c>
    </row>
    <row r="51" spans="3:6">
      <c r="C51" s="18">
        <v>2015</v>
      </c>
      <c r="D51" s="18" t="s">
        <v>157</v>
      </c>
      <c r="E51" s="43">
        <v>30</v>
      </c>
      <c r="F51" s="43">
        <v>21.46</v>
      </c>
    </row>
    <row r="52" spans="3:6">
      <c r="C52" s="18">
        <v>2015</v>
      </c>
      <c r="D52" s="18" t="s">
        <v>157</v>
      </c>
      <c r="E52" s="44">
        <v>35</v>
      </c>
      <c r="F52" s="44">
        <v>22.65</v>
      </c>
    </row>
    <row r="53" spans="3:6">
      <c r="C53" s="18">
        <v>2015</v>
      </c>
      <c r="D53" s="18" t="s">
        <v>157</v>
      </c>
      <c r="E53" s="43">
        <v>40</v>
      </c>
      <c r="F53" s="43">
        <v>23.58</v>
      </c>
    </row>
    <row r="54" spans="3:6">
      <c r="C54" s="18">
        <v>2015</v>
      </c>
      <c r="D54" s="18" t="s">
        <v>157</v>
      </c>
      <c r="E54" s="44">
        <v>45</v>
      </c>
      <c r="F54" s="44">
        <v>24.27</v>
      </c>
    </row>
    <row r="55" spans="3:6">
      <c r="C55" s="18">
        <v>2015</v>
      </c>
      <c r="D55" s="18" t="s">
        <v>157</v>
      </c>
      <c r="E55" s="43">
        <v>50</v>
      </c>
      <c r="F55" s="43">
        <v>24.84</v>
      </c>
    </row>
    <row r="56" spans="3:6">
      <c r="C56" s="18">
        <v>2015</v>
      </c>
      <c r="D56" s="18" t="s">
        <v>157</v>
      </c>
      <c r="E56" s="44">
        <v>55</v>
      </c>
      <c r="F56" s="44">
        <v>25.24</v>
      </c>
    </row>
    <row r="57" spans="3:6">
      <c r="C57" s="18">
        <v>2015</v>
      </c>
      <c r="D57" s="18" t="s">
        <v>157</v>
      </c>
      <c r="E57" s="37">
        <v>60</v>
      </c>
      <c r="F57" s="43">
        <v>25.61</v>
      </c>
    </row>
    <row r="58" spans="3:6">
      <c r="C58" s="18">
        <v>2015</v>
      </c>
      <c r="D58" s="18" t="s">
        <v>157</v>
      </c>
      <c r="E58" s="36">
        <v>65</v>
      </c>
      <c r="F58" s="44">
        <v>25.93</v>
      </c>
    </row>
    <row r="59" spans="3:6">
      <c r="C59" s="18">
        <v>2015</v>
      </c>
      <c r="D59" s="18" t="s">
        <v>157</v>
      </c>
      <c r="E59" s="37">
        <v>70</v>
      </c>
      <c r="F59" s="43">
        <v>26.26</v>
      </c>
    </row>
    <row r="60" spans="3:6">
      <c r="C60" s="18">
        <v>2015</v>
      </c>
      <c r="D60" s="18" t="s">
        <v>157</v>
      </c>
      <c r="E60" s="36">
        <v>75</v>
      </c>
      <c r="F60" s="44">
        <v>26.51</v>
      </c>
    </row>
    <row r="61" spans="3:6">
      <c r="C61" s="18">
        <v>2015</v>
      </c>
      <c r="D61" s="18" t="s">
        <v>157</v>
      </c>
      <c r="E61" s="37">
        <v>80</v>
      </c>
      <c r="F61" s="43">
        <v>26.86</v>
      </c>
    </row>
    <row r="62" spans="3:6">
      <c r="C62" s="18">
        <v>2015</v>
      </c>
      <c r="D62" s="18" t="s">
        <v>157</v>
      </c>
      <c r="E62" s="36">
        <v>85</v>
      </c>
      <c r="F62" s="44">
        <v>27.19</v>
      </c>
    </row>
    <row r="63" spans="3:6">
      <c r="C63" s="18">
        <v>2015</v>
      </c>
      <c r="D63" s="18" t="s">
        <v>157</v>
      </c>
      <c r="E63" s="43">
        <v>90</v>
      </c>
      <c r="F63" s="43">
        <v>27.49</v>
      </c>
    </row>
    <row r="64" spans="3:6">
      <c r="C64" s="18">
        <v>2015</v>
      </c>
      <c r="D64" s="18" t="s">
        <v>157</v>
      </c>
      <c r="E64" s="44">
        <v>95</v>
      </c>
      <c r="F64" s="44">
        <v>27.78</v>
      </c>
    </row>
    <row r="65" spans="3:6">
      <c r="C65" s="18">
        <v>2015</v>
      </c>
      <c r="D65" s="18" t="s">
        <v>157</v>
      </c>
      <c r="E65" s="43">
        <v>100</v>
      </c>
      <c r="F65" s="43">
        <v>28.19</v>
      </c>
    </row>
    <row r="66" spans="3:6">
      <c r="C66" s="18">
        <v>2015</v>
      </c>
      <c r="D66" s="18" t="s">
        <v>157</v>
      </c>
      <c r="E66" s="44">
        <v>105</v>
      </c>
      <c r="F66" s="44">
        <v>28.59</v>
      </c>
    </row>
    <row r="67" spans="3:6">
      <c r="C67" s="18">
        <v>2015</v>
      </c>
      <c r="D67" s="18" t="s">
        <v>157</v>
      </c>
      <c r="E67" s="43">
        <v>110</v>
      </c>
      <c r="F67" s="43">
        <v>28.95</v>
      </c>
    </row>
    <row r="68" spans="3:6">
      <c r="C68" s="18">
        <v>2015</v>
      </c>
      <c r="D68" s="18" t="s">
        <v>157</v>
      </c>
      <c r="E68" s="44">
        <v>115</v>
      </c>
      <c r="F68" s="44">
        <v>29.42</v>
      </c>
    </row>
    <row r="69" spans="3:6">
      <c r="C69" s="18">
        <v>2015</v>
      </c>
      <c r="D69" s="18" t="s">
        <v>157</v>
      </c>
      <c r="E69" s="43">
        <v>120</v>
      </c>
      <c r="F69" s="43">
        <v>29.93</v>
      </c>
    </row>
    <row r="70" spans="3:6">
      <c r="C70" s="18">
        <v>2015</v>
      </c>
      <c r="D70" s="18" t="s">
        <v>157</v>
      </c>
      <c r="E70" s="44">
        <v>125</v>
      </c>
      <c r="F70" s="44">
        <v>30.52</v>
      </c>
    </row>
    <row r="71" spans="3:6">
      <c r="C71" s="18">
        <v>2015</v>
      </c>
      <c r="D71" s="18" t="s">
        <v>157</v>
      </c>
      <c r="E71" s="43">
        <v>130</v>
      </c>
      <c r="F71" s="43">
        <v>31.07</v>
      </c>
    </row>
    <row r="72" spans="3:6">
      <c r="C72" s="18">
        <v>2015</v>
      </c>
      <c r="D72" s="18" t="s">
        <v>157</v>
      </c>
      <c r="E72" s="44">
        <v>135</v>
      </c>
      <c r="F72" s="44">
        <v>31.72</v>
      </c>
    </row>
    <row r="73" spans="3:6">
      <c r="C73" s="18">
        <v>2015</v>
      </c>
      <c r="D73" s="18" t="s">
        <v>157</v>
      </c>
      <c r="E73" s="43">
        <v>140</v>
      </c>
      <c r="F73" s="43">
        <v>32.369999999999997</v>
      </c>
    </row>
    <row r="74" spans="3:6">
      <c r="C74" s="18">
        <v>2015</v>
      </c>
      <c r="D74" s="18" t="s">
        <v>157</v>
      </c>
      <c r="E74" s="44">
        <v>145</v>
      </c>
      <c r="F74" s="44">
        <v>33.07</v>
      </c>
    </row>
    <row r="75" spans="3:6">
      <c r="C75" s="18">
        <v>2015</v>
      </c>
      <c r="D75" s="18" t="s">
        <v>157</v>
      </c>
      <c r="E75" s="43">
        <v>150</v>
      </c>
      <c r="F75" s="43">
        <v>33.840000000000003</v>
      </c>
    </row>
    <row r="76" spans="3:6">
      <c r="C76" s="18">
        <v>2015</v>
      </c>
      <c r="D76" s="18" t="s">
        <v>157</v>
      </c>
      <c r="E76" s="44">
        <v>155</v>
      </c>
      <c r="F76" s="44">
        <v>34.76</v>
      </c>
    </row>
    <row r="77" spans="3:6">
      <c r="C77" s="18">
        <v>2015</v>
      </c>
      <c r="D77" s="18" t="s">
        <v>157</v>
      </c>
      <c r="E77" s="43">
        <v>160</v>
      </c>
      <c r="F77" s="43">
        <v>36.119999999999997</v>
      </c>
    </row>
    <row r="78" spans="3:6">
      <c r="C78" s="18">
        <v>1969</v>
      </c>
      <c r="D78" s="18" t="s">
        <v>52</v>
      </c>
      <c r="E78" s="44">
        <v>4</v>
      </c>
      <c r="F78" s="44">
        <v>0.63</v>
      </c>
    </row>
    <row r="79" spans="3:6">
      <c r="C79" s="18">
        <v>1969</v>
      </c>
      <c r="D79" s="18" t="s">
        <v>52</v>
      </c>
      <c r="E79" s="43">
        <v>8</v>
      </c>
      <c r="F79" s="43">
        <v>5</v>
      </c>
    </row>
    <row r="80" spans="3:6">
      <c r="C80" s="18">
        <v>1969</v>
      </c>
      <c r="D80" s="18" t="s">
        <v>52</v>
      </c>
      <c r="E80" s="44">
        <v>12</v>
      </c>
      <c r="F80" s="44">
        <v>10.5</v>
      </c>
    </row>
    <row r="81" spans="3:6">
      <c r="C81" s="18">
        <v>1969</v>
      </c>
      <c r="D81" s="18" t="s">
        <v>52</v>
      </c>
      <c r="E81" s="43">
        <v>16</v>
      </c>
      <c r="F81" s="43">
        <v>14.7</v>
      </c>
    </row>
    <row r="82" spans="3:6">
      <c r="C82" s="18">
        <v>1969</v>
      </c>
      <c r="D82" s="18" t="s">
        <v>52</v>
      </c>
      <c r="E82" s="44">
        <v>20</v>
      </c>
      <c r="F82" s="44">
        <v>17.5</v>
      </c>
    </row>
    <row r="83" spans="3:6">
      <c r="C83" s="18">
        <v>1969</v>
      </c>
      <c r="D83" s="18" t="s">
        <v>52</v>
      </c>
      <c r="E83" s="43">
        <v>24</v>
      </c>
      <c r="F83" s="43">
        <v>19.399999999999999</v>
      </c>
    </row>
    <row r="84" spans="3:6">
      <c r="C84" s="18">
        <v>1969</v>
      </c>
      <c r="D84" s="18" t="s">
        <v>52</v>
      </c>
      <c r="E84" s="44">
        <v>28</v>
      </c>
      <c r="F84" s="44">
        <v>20.7</v>
      </c>
    </row>
    <row r="85" spans="3:6">
      <c r="C85" s="18">
        <v>1969</v>
      </c>
      <c r="D85" s="18" t="s">
        <v>52</v>
      </c>
      <c r="E85" s="43">
        <v>32</v>
      </c>
      <c r="F85" s="43">
        <v>21.7</v>
      </c>
    </row>
    <row r="86" spans="3:6">
      <c r="C86" s="18">
        <v>1969</v>
      </c>
      <c r="D86" s="18" t="s">
        <v>52</v>
      </c>
      <c r="E86" s="44">
        <v>36</v>
      </c>
      <c r="F86" s="44">
        <v>22.5</v>
      </c>
    </row>
    <row r="87" spans="3:6">
      <c r="C87" s="18">
        <v>1969</v>
      </c>
      <c r="D87" s="18" t="s">
        <v>52</v>
      </c>
      <c r="E87" s="43">
        <v>40</v>
      </c>
      <c r="F87" s="43">
        <v>23.2</v>
      </c>
    </row>
    <row r="88" spans="3:6">
      <c r="C88" s="18">
        <v>1969</v>
      </c>
      <c r="D88" s="18" t="s">
        <v>52</v>
      </c>
      <c r="E88" s="44">
        <v>44</v>
      </c>
      <c r="F88" s="44">
        <v>23.8</v>
      </c>
    </row>
    <row r="89" spans="3:6">
      <c r="C89" s="18">
        <v>1969</v>
      </c>
      <c r="D89" s="18" t="s">
        <v>52</v>
      </c>
      <c r="E89" s="43">
        <v>48</v>
      </c>
      <c r="F89" s="43">
        <v>24.3</v>
      </c>
    </row>
    <row r="90" spans="3:6">
      <c r="C90" s="18">
        <v>1969</v>
      </c>
      <c r="D90" s="18" t="s">
        <v>52</v>
      </c>
      <c r="E90" s="44">
        <v>52</v>
      </c>
      <c r="F90" s="44">
        <v>24.7</v>
      </c>
    </row>
    <row r="91" spans="3:6">
      <c r="C91" s="18">
        <v>1969</v>
      </c>
      <c r="D91" s="18" t="s">
        <v>52</v>
      </c>
      <c r="E91" s="43">
        <v>56</v>
      </c>
      <c r="F91" s="43">
        <v>25.1</v>
      </c>
    </row>
    <row r="92" spans="3:6">
      <c r="C92" s="18">
        <v>1969</v>
      </c>
      <c r="D92" s="18" t="s">
        <v>52</v>
      </c>
      <c r="E92" s="44">
        <v>60</v>
      </c>
      <c r="F92" s="44">
        <v>25.5</v>
      </c>
    </row>
    <row r="93" spans="3:6">
      <c r="C93" s="18">
        <v>1969</v>
      </c>
      <c r="D93" s="18" t="s">
        <v>52</v>
      </c>
      <c r="E93" s="43">
        <v>64</v>
      </c>
      <c r="F93" s="43">
        <v>25.8</v>
      </c>
    </row>
    <row r="94" spans="3:6">
      <c r="C94" s="18">
        <v>1969</v>
      </c>
      <c r="D94" s="18" t="s">
        <v>52</v>
      </c>
      <c r="E94" s="44">
        <v>68</v>
      </c>
      <c r="F94" s="44">
        <v>26.1</v>
      </c>
    </row>
    <row r="95" spans="3:6">
      <c r="C95" s="18">
        <v>1969</v>
      </c>
      <c r="D95" s="18" t="s">
        <v>52</v>
      </c>
      <c r="E95" s="43">
        <v>72</v>
      </c>
      <c r="F95" s="43">
        <v>26.5</v>
      </c>
    </row>
    <row r="96" spans="3:6">
      <c r="C96" s="18">
        <v>1969</v>
      </c>
      <c r="D96" s="18" t="s">
        <v>52</v>
      </c>
      <c r="E96" s="44">
        <v>76</v>
      </c>
      <c r="F96" s="44">
        <v>26.7</v>
      </c>
    </row>
    <row r="97" spans="3:6">
      <c r="C97" s="18">
        <v>1969</v>
      </c>
      <c r="D97" s="18" t="s">
        <v>52</v>
      </c>
      <c r="E97" s="43">
        <v>80</v>
      </c>
      <c r="F97" s="43">
        <v>27</v>
      </c>
    </row>
    <row r="98" spans="3:6">
      <c r="C98" s="18">
        <v>1969</v>
      </c>
      <c r="D98" s="18" t="s">
        <v>52</v>
      </c>
      <c r="E98" s="44">
        <v>84</v>
      </c>
      <c r="F98" s="44">
        <v>27.2</v>
      </c>
    </row>
    <row r="99" spans="3:6">
      <c r="C99" s="18">
        <v>1969</v>
      </c>
      <c r="D99" s="18" t="s">
        <v>52</v>
      </c>
      <c r="E99" s="43">
        <v>88</v>
      </c>
      <c r="F99" s="43">
        <v>27.5</v>
      </c>
    </row>
    <row r="100" spans="3:6">
      <c r="C100" s="18">
        <v>1969</v>
      </c>
      <c r="D100" s="18" t="s">
        <v>52</v>
      </c>
      <c r="E100" s="44">
        <v>92</v>
      </c>
      <c r="F100" s="44">
        <v>27.7</v>
      </c>
    </row>
    <row r="101" spans="3:6">
      <c r="C101" s="18">
        <v>1969</v>
      </c>
      <c r="D101" s="18" t="s">
        <v>52</v>
      </c>
      <c r="E101" s="43">
        <v>96</v>
      </c>
      <c r="F101" s="43">
        <v>28</v>
      </c>
    </row>
    <row r="102" spans="3:6">
      <c r="C102" s="18">
        <v>1969</v>
      </c>
      <c r="D102" s="18" t="s">
        <v>52</v>
      </c>
      <c r="E102" s="44">
        <v>100</v>
      </c>
      <c r="F102" s="44">
        <v>28.2</v>
      </c>
    </row>
    <row r="103" spans="3:6">
      <c r="C103" s="18">
        <v>1969</v>
      </c>
      <c r="D103" s="18" t="s">
        <v>52</v>
      </c>
      <c r="E103" s="43">
        <v>104</v>
      </c>
      <c r="F103" s="43">
        <v>28.5</v>
      </c>
    </row>
    <row r="104" spans="3:6">
      <c r="C104" s="18">
        <v>1969</v>
      </c>
      <c r="D104" s="18" t="s">
        <v>52</v>
      </c>
      <c r="E104" s="44">
        <v>108</v>
      </c>
      <c r="F104" s="44">
        <v>28.7</v>
      </c>
    </row>
    <row r="105" spans="3:6">
      <c r="C105" s="18">
        <v>1969</v>
      </c>
      <c r="D105" s="18" t="s">
        <v>52</v>
      </c>
      <c r="E105" s="43">
        <v>112</v>
      </c>
      <c r="F105" s="43">
        <v>29</v>
      </c>
    </row>
    <row r="106" spans="3:6">
      <c r="C106" s="18">
        <v>1969</v>
      </c>
      <c r="D106" s="18" t="s">
        <v>52</v>
      </c>
      <c r="E106" s="44">
        <v>116</v>
      </c>
      <c r="F106" s="44">
        <v>29.3</v>
      </c>
    </row>
    <row r="107" spans="3:6">
      <c r="C107" s="18">
        <v>1969</v>
      </c>
      <c r="D107" s="18" t="s">
        <v>52</v>
      </c>
      <c r="E107" s="43">
        <v>120</v>
      </c>
      <c r="F107" s="43">
        <v>29.7</v>
      </c>
    </row>
    <row r="108" spans="3:6">
      <c r="C108" s="18">
        <v>1969</v>
      </c>
      <c r="D108" s="18" t="s">
        <v>52</v>
      </c>
      <c r="E108" s="44">
        <v>124</v>
      </c>
      <c r="F108" s="44">
        <v>30</v>
      </c>
    </row>
    <row r="109" spans="3:6">
      <c r="C109" s="18">
        <v>1969</v>
      </c>
      <c r="D109" s="18" t="s">
        <v>52</v>
      </c>
      <c r="E109" s="43">
        <v>128</v>
      </c>
      <c r="F109" s="43">
        <v>30.45</v>
      </c>
    </row>
    <row r="110" spans="3:6">
      <c r="C110" s="18">
        <v>1969</v>
      </c>
      <c r="D110" s="18" t="s">
        <v>52</v>
      </c>
      <c r="E110" s="44">
        <v>132</v>
      </c>
      <c r="F110" s="44">
        <v>30.9</v>
      </c>
    </row>
    <row r="111" spans="3:6">
      <c r="C111" s="18">
        <v>1969</v>
      </c>
      <c r="D111" s="18" t="s">
        <v>52</v>
      </c>
      <c r="E111" s="43">
        <v>136</v>
      </c>
      <c r="F111" s="43">
        <v>31.4</v>
      </c>
    </row>
    <row r="112" spans="3:6">
      <c r="C112" s="18">
        <v>1969</v>
      </c>
      <c r="D112" s="18" t="s">
        <v>52</v>
      </c>
      <c r="E112" s="44">
        <v>140</v>
      </c>
      <c r="F112" s="44">
        <v>32</v>
      </c>
    </row>
    <row r="113" spans="3:7">
      <c r="C113" s="18">
        <v>1969</v>
      </c>
      <c r="D113" s="18" t="s">
        <v>52</v>
      </c>
      <c r="E113" s="43">
        <v>144</v>
      </c>
      <c r="F113" s="43">
        <v>32.6</v>
      </c>
    </row>
    <row r="114" spans="3:7">
      <c r="C114" s="18">
        <v>1969</v>
      </c>
      <c r="D114" s="18" t="s">
        <v>52</v>
      </c>
      <c r="E114" s="44">
        <v>148</v>
      </c>
      <c r="F114" s="44">
        <v>33.299999999999997</v>
      </c>
    </row>
    <row r="115" spans="3:7">
      <c r="C115" s="18">
        <v>1969</v>
      </c>
      <c r="D115" s="18" t="s">
        <v>52</v>
      </c>
      <c r="E115" s="43">
        <v>152</v>
      </c>
      <c r="F115" s="43">
        <v>34.1</v>
      </c>
    </row>
    <row r="116" spans="3:7">
      <c r="C116" s="18">
        <v>1969</v>
      </c>
      <c r="D116" s="18" t="s">
        <v>52</v>
      </c>
      <c r="E116" s="44">
        <v>156</v>
      </c>
      <c r="F116" s="44">
        <v>35.1</v>
      </c>
    </row>
    <row r="117" spans="3:7">
      <c r="C117" s="18">
        <v>1969</v>
      </c>
      <c r="D117" s="18" t="s">
        <v>52</v>
      </c>
      <c r="E117" s="43">
        <v>160</v>
      </c>
      <c r="F117" s="43">
        <v>41</v>
      </c>
    </row>
    <row r="118" spans="3:7">
      <c r="C118" s="18">
        <v>1969</v>
      </c>
      <c r="D118" s="18" t="s">
        <v>94</v>
      </c>
      <c r="E118" s="44">
        <v>90</v>
      </c>
      <c r="F118" s="18">
        <f>4.184*G118</f>
        <v>23.26304</v>
      </c>
      <c r="G118" s="36">
        <v>5.56</v>
      </c>
    </row>
    <row r="119" spans="3:7">
      <c r="C119" s="18">
        <v>1969</v>
      </c>
      <c r="D119" s="18" t="s">
        <v>94</v>
      </c>
      <c r="E119" s="43">
        <v>95</v>
      </c>
      <c r="F119" s="18">
        <f t="shared" ref="F119:F136" si="1">4.184*G119</f>
        <v>23.2212</v>
      </c>
      <c r="G119" s="37">
        <v>5.55</v>
      </c>
    </row>
    <row r="120" spans="3:7">
      <c r="C120" s="18">
        <v>1969</v>
      </c>
      <c r="D120" s="18" t="s">
        <v>94</v>
      </c>
      <c r="E120" s="44">
        <v>100</v>
      </c>
      <c r="F120" s="18">
        <f t="shared" si="1"/>
        <v>23.095679999999998</v>
      </c>
      <c r="G120" s="36">
        <v>5.52</v>
      </c>
    </row>
    <row r="121" spans="3:7">
      <c r="C121" s="18">
        <v>1969</v>
      </c>
      <c r="D121" s="18" t="s">
        <v>94</v>
      </c>
      <c r="E121" s="43">
        <v>105</v>
      </c>
      <c r="F121" s="18">
        <f t="shared" si="1"/>
        <v>23.012</v>
      </c>
      <c r="G121" s="37">
        <v>5.5</v>
      </c>
    </row>
    <row r="122" spans="3:7">
      <c r="C122" s="18">
        <v>1969</v>
      </c>
      <c r="D122" s="18" t="s">
        <v>94</v>
      </c>
      <c r="E122" s="44">
        <v>110</v>
      </c>
      <c r="F122" s="18">
        <f t="shared" si="1"/>
        <v>22.970160000000003</v>
      </c>
      <c r="G122" s="36">
        <v>5.49</v>
      </c>
    </row>
    <row r="123" spans="3:7">
      <c r="C123" s="18">
        <v>1969</v>
      </c>
      <c r="D123" s="18" t="s">
        <v>94</v>
      </c>
      <c r="E123" s="43">
        <v>115</v>
      </c>
      <c r="F123" s="18">
        <f t="shared" si="1"/>
        <v>22.844640000000002</v>
      </c>
      <c r="G123" s="37">
        <v>5.46</v>
      </c>
    </row>
    <row r="124" spans="3:7">
      <c r="C124" s="18">
        <v>1969</v>
      </c>
      <c r="D124" s="18" t="s">
        <v>94</v>
      </c>
      <c r="E124" s="44">
        <v>120</v>
      </c>
      <c r="F124" s="18">
        <f t="shared" si="1"/>
        <v>22.71912</v>
      </c>
      <c r="G124" s="44">
        <v>5.43</v>
      </c>
    </row>
    <row r="125" spans="3:7">
      <c r="C125" s="18">
        <v>1969</v>
      </c>
      <c r="D125" s="18" t="s">
        <v>94</v>
      </c>
      <c r="E125" s="43">
        <v>125</v>
      </c>
      <c r="F125" s="18">
        <f t="shared" si="1"/>
        <v>22.551759999999998</v>
      </c>
      <c r="G125" s="43">
        <v>5.39</v>
      </c>
    </row>
    <row r="126" spans="3:7">
      <c r="C126" s="18">
        <v>1969</v>
      </c>
      <c r="D126" s="18" t="s">
        <v>94</v>
      </c>
      <c r="E126" s="44">
        <v>130</v>
      </c>
      <c r="F126" s="18">
        <f t="shared" si="1"/>
        <v>22.384399999999999</v>
      </c>
      <c r="G126" s="44">
        <v>5.35</v>
      </c>
    </row>
    <row r="127" spans="3:7">
      <c r="C127" s="18">
        <v>1969</v>
      </c>
      <c r="D127" s="18" t="s">
        <v>94</v>
      </c>
      <c r="E127" s="43">
        <v>135</v>
      </c>
      <c r="F127" s="18">
        <f t="shared" si="1"/>
        <v>22.13336</v>
      </c>
      <c r="G127" s="43">
        <v>5.29</v>
      </c>
    </row>
    <row r="128" spans="3:7">
      <c r="C128" s="18">
        <v>1969</v>
      </c>
      <c r="D128" s="18" t="s">
        <v>94</v>
      </c>
      <c r="E128" s="44">
        <v>140</v>
      </c>
      <c r="F128" s="18">
        <f t="shared" si="1"/>
        <v>21.882320000000004</v>
      </c>
      <c r="G128" s="44">
        <v>5.23</v>
      </c>
    </row>
    <row r="129" spans="3:7">
      <c r="C129" s="18">
        <v>1969</v>
      </c>
      <c r="D129" s="18" t="s">
        <v>94</v>
      </c>
      <c r="E129" s="43">
        <v>145</v>
      </c>
      <c r="F129" s="18">
        <f t="shared" si="1"/>
        <v>21.547600000000003</v>
      </c>
      <c r="G129" s="43">
        <v>5.15</v>
      </c>
    </row>
    <row r="130" spans="3:7">
      <c r="C130" s="18">
        <v>1969</v>
      </c>
      <c r="D130" s="18" t="s">
        <v>94</v>
      </c>
      <c r="E130" s="44">
        <v>150</v>
      </c>
      <c r="F130" s="18">
        <f t="shared" si="1"/>
        <v>21.129200000000001</v>
      </c>
      <c r="G130" s="44">
        <v>5.05</v>
      </c>
    </row>
    <row r="131" spans="3:7">
      <c r="C131" s="23">
        <v>1963</v>
      </c>
      <c r="D131" s="18" t="s">
        <v>50</v>
      </c>
      <c r="E131" s="42">
        <v>20</v>
      </c>
      <c r="F131" s="18">
        <f t="shared" si="1"/>
        <v>17.028880000000001</v>
      </c>
      <c r="G131" s="43">
        <v>4.07</v>
      </c>
    </row>
    <row r="132" spans="3:7">
      <c r="C132" s="23">
        <v>1963</v>
      </c>
      <c r="D132" s="18" t="s">
        <v>50</v>
      </c>
      <c r="E132" s="41">
        <v>50</v>
      </c>
      <c r="F132" s="18">
        <f t="shared" si="1"/>
        <v>25.103999999999999</v>
      </c>
      <c r="G132" s="44">
        <v>6</v>
      </c>
    </row>
    <row r="133" spans="3:7">
      <c r="C133" s="23">
        <v>1963</v>
      </c>
      <c r="D133" s="18" t="s">
        <v>50</v>
      </c>
      <c r="E133" s="42">
        <v>75</v>
      </c>
      <c r="F133" s="18">
        <f t="shared" si="1"/>
        <v>26.735759999999999</v>
      </c>
      <c r="G133" s="43">
        <v>6.39</v>
      </c>
    </row>
    <row r="134" spans="3:7">
      <c r="C134" s="23">
        <v>1963</v>
      </c>
      <c r="D134" s="18" t="s">
        <v>50</v>
      </c>
      <c r="E134" s="41">
        <v>100</v>
      </c>
      <c r="F134" s="18">
        <f t="shared" si="1"/>
        <v>28.20016</v>
      </c>
      <c r="G134" s="44">
        <v>6.74</v>
      </c>
    </row>
    <row r="135" spans="3:7">
      <c r="C135" s="23">
        <v>1963</v>
      </c>
      <c r="D135" s="18" t="s">
        <v>50</v>
      </c>
      <c r="E135" s="42">
        <v>125</v>
      </c>
      <c r="F135" s="18">
        <f t="shared" si="1"/>
        <v>30.543199999999999</v>
      </c>
      <c r="G135" s="43">
        <v>7.3</v>
      </c>
    </row>
    <row r="136" spans="3:7">
      <c r="C136" s="23">
        <v>1963</v>
      </c>
      <c r="D136" s="18" t="s">
        <v>50</v>
      </c>
      <c r="E136" s="41">
        <v>150</v>
      </c>
      <c r="F136" s="18">
        <f t="shared" si="1"/>
        <v>33.555680000000002</v>
      </c>
      <c r="G136" s="44">
        <v>8.02</v>
      </c>
    </row>
    <row r="137" spans="3:7">
      <c r="C137" s="23">
        <v>1966</v>
      </c>
      <c r="D137" s="18" t="s">
        <v>158</v>
      </c>
      <c r="E137" s="43">
        <v>1</v>
      </c>
      <c r="F137" s="43">
        <v>4.0000000000000001E-3</v>
      </c>
      <c r="G137"/>
    </row>
    <row r="138" spans="3:7">
      <c r="C138" s="23">
        <v>1966</v>
      </c>
      <c r="D138" s="18" t="s">
        <v>158</v>
      </c>
      <c r="E138" s="44">
        <v>2</v>
      </c>
      <c r="F138" s="44">
        <v>6.5000000000000002E-2</v>
      </c>
      <c r="G138"/>
    </row>
    <row r="139" spans="3:7">
      <c r="C139" s="23">
        <v>1966</v>
      </c>
      <c r="D139" s="18" t="s">
        <v>158</v>
      </c>
      <c r="E139" s="43">
        <v>3</v>
      </c>
      <c r="F139" s="43">
        <v>0.23799999999999999</v>
      </c>
      <c r="G139"/>
    </row>
    <row r="140" spans="3:7">
      <c r="C140" s="23">
        <v>1966</v>
      </c>
      <c r="D140" s="18" t="s">
        <v>158</v>
      </c>
      <c r="E140" s="44">
        <v>4</v>
      </c>
      <c r="F140" s="44">
        <v>0.63200000000000001</v>
      </c>
      <c r="G140"/>
    </row>
    <row r="141" spans="3:7">
      <c r="C141" s="23">
        <v>1966</v>
      </c>
      <c r="D141" s="18" t="s">
        <v>158</v>
      </c>
      <c r="E141" s="43">
        <v>5</v>
      </c>
      <c r="F141" s="43">
        <v>1.35</v>
      </c>
      <c r="G141"/>
    </row>
    <row r="142" spans="3:7">
      <c r="C142" s="23">
        <v>1966</v>
      </c>
      <c r="D142" s="18" t="s">
        <v>158</v>
      </c>
      <c r="E142" s="44">
        <v>6</v>
      </c>
      <c r="F142" s="44">
        <v>2.3199999999999998</v>
      </c>
      <c r="G142"/>
    </row>
    <row r="143" spans="3:7">
      <c r="C143" s="23">
        <v>1966</v>
      </c>
      <c r="D143" s="18" t="s">
        <v>158</v>
      </c>
      <c r="E143" s="43">
        <v>7</v>
      </c>
      <c r="F143" s="43">
        <v>3.54</v>
      </c>
      <c r="G143"/>
    </row>
    <row r="144" spans="3:7">
      <c r="C144" s="23">
        <v>1966</v>
      </c>
      <c r="D144" s="18" t="s">
        <v>158</v>
      </c>
      <c r="E144" s="44">
        <v>8</v>
      </c>
      <c r="F144" s="44">
        <v>4.9400000000000004</v>
      </c>
      <c r="G144"/>
    </row>
    <row r="145" spans="3:7">
      <c r="C145" s="23">
        <v>1966</v>
      </c>
      <c r="D145" s="18" t="s">
        <v>158</v>
      </c>
      <c r="E145" s="43">
        <v>9</v>
      </c>
      <c r="F145" s="43">
        <v>6.4</v>
      </c>
      <c r="G145"/>
    </row>
    <row r="146" spans="3:7">
      <c r="C146" s="23">
        <v>1966</v>
      </c>
      <c r="D146" s="18" t="s">
        <v>158</v>
      </c>
      <c r="E146" s="44">
        <v>10</v>
      </c>
      <c r="F146" s="44">
        <v>7.84</v>
      </c>
      <c r="G146"/>
    </row>
    <row r="147" spans="3:7">
      <c r="C147" s="23">
        <v>1966</v>
      </c>
      <c r="D147" s="18" t="s">
        <v>158</v>
      </c>
      <c r="E147" s="43">
        <v>11</v>
      </c>
      <c r="F147" s="43">
        <v>9.2799999999999994</v>
      </c>
      <c r="G147"/>
    </row>
    <row r="148" spans="3:7">
      <c r="C148" s="23">
        <v>1966</v>
      </c>
      <c r="D148" s="18" t="s">
        <v>158</v>
      </c>
      <c r="E148" s="44">
        <v>12</v>
      </c>
      <c r="F148" s="44">
        <v>10.62</v>
      </c>
      <c r="G148"/>
    </row>
    <row r="149" spans="3:7">
      <c r="C149" s="23">
        <v>1966</v>
      </c>
      <c r="D149" s="18" t="s">
        <v>158</v>
      </c>
      <c r="E149" s="43">
        <v>13</v>
      </c>
      <c r="F149" s="43">
        <v>11.83</v>
      </c>
      <c r="G149"/>
    </row>
    <row r="150" spans="3:7">
      <c r="C150" s="23">
        <v>1966</v>
      </c>
      <c r="D150" s="18" t="s">
        <v>158</v>
      </c>
      <c r="E150" s="44">
        <v>14</v>
      </c>
      <c r="F150" s="44">
        <v>12.98</v>
      </c>
      <c r="G150"/>
    </row>
    <row r="151" spans="3:7">
      <c r="C151" s="23">
        <v>1966</v>
      </c>
      <c r="D151" s="18" t="s">
        <v>158</v>
      </c>
      <c r="E151" s="43">
        <v>15</v>
      </c>
      <c r="F151" s="43">
        <v>14.01</v>
      </c>
      <c r="G151"/>
    </row>
    <row r="152" spans="3:7">
      <c r="C152" s="23">
        <v>1966</v>
      </c>
      <c r="D152" s="18" t="s">
        <v>158</v>
      </c>
      <c r="E152" s="44">
        <v>16</v>
      </c>
      <c r="F152" s="44">
        <v>14.9</v>
      </c>
      <c r="G152"/>
    </row>
    <row r="153" spans="3:7">
      <c r="C153" s="23">
        <v>1966</v>
      </c>
      <c r="D153" s="18" t="s">
        <v>158</v>
      </c>
      <c r="E153" s="37">
        <v>17</v>
      </c>
      <c r="F153" s="37">
        <v>15.66</v>
      </c>
      <c r="G153"/>
    </row>
    <row r="154" spans="3:7">
      <c r="C154" s="23">
        <v>1966</v>
      </c>
      <c r="D154" s="18" t="s">
        <v>158</v>
      </c>
      <c r="E154" s="36">
        <v>18</v>
      </c>
      <c r="F154" s="36">
        <v>16.36</v>
      </c>
      <c r="G154"/>
    </row>
    <row r="155" spans="3:7">
      <c r="C155" s="23">
        <v>1966</v>
      </c>
      <c r="D155" s="18" t="s">
        <v>158</v>
      </c>
      <c r="E155" s="37">
        <v>19</v>
      </c>
      <c r="F155" s="37">
        <v>17.03</v>
      </c>
      <c r="G155"/>
    </row>
    <row r="156" spans="3:7">
      <c r="C156" s="23">
        <v>1966</v>
      </c>
      <c r="D156" s="18" t="s">
        <v>158</v>
      </c>
      <c r="E156" s="36">
        <v>20</v>
      </c>
      <c r="F156" s="36">
        <v>17.68</v>
      </c>
      <c r="G156"/>
    </row>
    <row r="157" spans="3:7">
      <c r="C157" s="23">
        <v>1966</v>
      </c>
      <c r="D157" s="18" t="s">
        <v>158</v>
      </c>
      <c r="E157" s="37">
        <v>21</v>
      </c>
      <c r="F157" s="37">
        <v>18.3</v>
      </c>
      <c r="G157"/>
    </row>
    <row r="158" spans="3:7">
      <c r="C158" s="23">
        <v>1966</v>
      </c>
      <c r="D158" s="18" t="s">
        <v>158</v>
      </c>
      <c r="E158" s="36">
        <v>22</v>
      </c>
      <c r="F158" s="36">
        <v>18.850000000000001</v>
      </c>
      <c r="G158"/>
    </row>
    <row r="159" spans="3:7">
      <c r="C159" s="23">
        <v>1966</v>
      </c>
      <c r="D159" s="18" t="s">
        <v>158</v>
      </c>
      <c r="E159" s="37">
        <v>23</v>
      </c>
      <c r="F159" s="37">
        <v>19.28</v>
      </c>
      <c r="G159"/>
    </row>
    <row r="160" spans="3:7">
      <c r="C160" s="23">
        <v>1966</v>
      </c>
      <c r="D160" s="18" t="s">
        <v>158</v>
      </c>
      <c r="E160" s="36">
        <v>24</v>
      </c>
      <c r="F160" s="36">
        <v>19.670000000000002</v>
      </c>
      <c r="G160"/>
    </row>
    <row r="161" spans="3:5">
      <c r="C161"/>
      <c r="D161"/>
      <c r="E161" s="45"/>
    </row>
  </sheetData>
  <mergeCells count="14">
    <mergeCell ref="A1:I1"/>
    <mergeCell ref="L3:L5"/>
    <mergeCell ref="M3:M5"/>
    <mergeCell ref="N3:N5"/>
    <mergeCell ref="P3:P4"/>
    <mergeCell ref="A3:A5"/>
    <mergeCell ref="Q3:Q4"/>
    <mergeCell ref="F4:G4"/>
    <mergeCell ref="F3:H3"/>
    <mergeCell ref="J3:K3"/>
    <mergeCell ref="B2:I2"/>
    <mergeCell ref="B3:B5"/>
    <mergeCell ref="C3:C5"/>
    <mergeCell ref="D3:D5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25DC5-667D-0F4B-98D6-F19992DB5E4C}">
  <dimension ref="A1:K853"/>
  <sheetViews>
    <sheetView topLeftCell="F1" zoomScale="125" workbookViewId="0">
      <pane ySplit="5" topLeftCell="A90" activePane="bottomLeft" state="frozenSplit"/>
      <selection pane="bottomLeft" sqref="A1:XFD1048576"/>
    </sheetView>
  </sheetViews>
  <sheetFormatPr defaultColWidth="6.83203125" defaultRowHeight="16"/>
  <cols>
    <col min="1" max="1" width="6.83203125" style="18"/>
    <col min="2" max="2" width="25.58203125" style="18" customWidth="1"/>
    <col min="3" max="4" width="6.83203125" style="18"/>
    <col min="5" max="5" width="14.33203125" style="18" customWidth="1"/>
    <col min="6" max="6" width="13.08203125" style="18" customWidth="1"/>
    <col min="7" max="7" width="12.75" style="18" bestFit="1" customWidth="1"/>
    <col min="8" max="10" width="6.83203125" style="18"/>
  </cols>
  <sheetData>
    <row r="1" spans="1:11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20"/>
    </row>
    <row r="2" spans="1:11">
      <c r="A2" s="14"/>
      <c r="B2" s="81" t="s">
        <v>3</v>
      </c>
      <c r="C2" s="81"/>
      <c r="D2" s="81"/>
      <c r="E2" s="81"/>
      <c r="F2" s="81"/>
      <c r="G2" s="15"/>
      <c r="H2" s="15"/>
      <c r="I2" s="15"/>
      <c r="J2" s="15"/>
    </row>
    <row r="3" spans="1:11">
      <c r="A3" s="69"/>
      <c r="B3" s="67" t="s">
        <v>5</v>
      </c>
      <c r="C3" s="67" t="s">
        <v>6</v>
      </c>
      <c r="D3" s="67" t="s">
        <v>7</v>
      </c>
      <c r="E3" s="6" t="s">
        <v>8</v>
      </c>
      <c r="F3" s="67" t="s">
        <v>96</v>
      </c>
      <c r="G3" s="67"/>
      <c r="H3" s="67"/>
      <c r="I3" s="67" t="s">
        <v>159</v>
      </c>
      <c r="J3" s="67" t="s">
        <v>28</v>
      </c>
    </row>
    <row r="4" spans="1:11">
      <c r="A4" s="69"/>
      <c r="B4" s="67"/>
      <c r="C4" s="67"/>
      <c r="D4" s="67"/>
      <c r="E4" s="6" t="s">
        <v>14</v>
      </c>
      <c r="F4" s="73" t="s">
        <v>99</v>
      </c>
      <c r="G4" s="73"/>
      <c r="H4" s="73"/>
      <c r="I4" s="67"/>
      <c r="J4" s="67"/>
    </row>
    <row r="5" spans="1:11" ht="16.5" thickBot="1">
      <c r="A5" s="70"/>
      <c r="B5" s="68"/>
      <c r="C5" s="68"/>
      <c r="D5" s="68"/>
      <c r="E5" s="10" t="s">
        <v>20</v>
      </c>
      <c r="F5" s="10" t="s">
        <v>112</v>
      </c>
      <c r="G5" s="10" t="s">
        <v>113</v>
      </c>
      <c r="H5" s="10" t="s">
        <v>114</v>
      </c>
      <c r="I5" s="68"/>
      <c r="J5" s="68"/>
      <c r="K5" s="6" t="s">
        <v>160</v>
      </c>
    </row>
    <row r="6" spans="1:11">
      <c r="B6" s="25"/>
      <c r="C6" s="51">
        <v>1962</v>
      </c>
      <c r="D6" s="39" t="s">
        <v>161</v>
      </c>
      <c r="E6" s="37">
        <v>161.554</v>
      </c>
      <c r="F6" s="18">
        <f>I6*101325</f>
        <v>560327.25</v>
      </c>
      <c r="G6"/>
      <c r="I6" s="37">
        <v>5.53</v>
      </c>
      <c r="J6" s="43"/>
    </row>
    <row r="7" spans="1:11">
      <c r="B7" s="19"/>
      <c r="C7" s="52">
        <v>1962</v>
      </c>
      <c r="D7" s="38" t="s">
        <v>161</v>
      </c>
      <c r="E7" s="36">
        <v>162.43899999999999</v>
      </c>
      <c r="F7" s="18">
        <f t="shared" ref="F7:F59" si="0">I7*101325</f>
        <v>2785424.25</v>
      </c>
      <c r="G7"/>
      <c r="I7" s="36">
        <v>27.49</v>
      </c>
      <c r="J7" s="44"/>
    </row>
    <row r="8" spans="1:11">
      <c r="B8" s="19"/>
      <c r="C8" s="51">
        <v>1962</v>
      </c>
      <c r="D8" s="39" t="s">
        <v>161</v>
      </c>
      <c r="E8" s="37">
        <v>163.375</v>
      </c>
      <c r="F8" s="18">
        <f t="shared" si="0"/>
        <v>5149336.5</v>
      </c>
      <c r="G8"/>
      <c r="I8" s="37">
        <v>50.82</v>
      </c>
      <c r="J8" s="43"/>
    </row>
    <row r="9" spans="1:11">
      <c r="B9" s="19"/>
      <c r="C9" s="52">
        <v>1962</v>
      </c>
      <c r="D9" s="38" t="s">
        <v>161</v>
      </c>
      <c r="E9" s="36">
        <v>164.17099999999999</v>
      </c>
      <c r="F9" s="18">
        <f t="shared" si="0"/>
        <v>7189008.75</v>
      </c>
      <c r="G9"/>
      <c r="I9" s="36">
        <v>70.95</v>
      </c>
      <c r="J9" s="44"/>
    </row>
    <row r="10" spans="1:11">
      <c r="B10" s="19"/>
      <c r="C10" s="51">
        <v>1962</v>
      </c>
      <c r="D10" s="39" t="s">
        <v>161</v>
      </c>
      <c r="E10" s="37">
        <v>167.154</v>
      </c>
      <c r="F10" s="18">
        <f t="shared" si="0"/>
        <v>14926185.75</v>
      </c>
      <c r="G10"/>
      <c r="I10" s="37">
        <v>147.31</v>
      </c>
      <c r="J10" s="43"/>
    </row>
    <row r="11" spans="1:11">
      <c r="B11" s="19"/>
      <c r="C11" s="52">
        <v>1962</v>
      </c>
      <c r="D11" s="38" t="s">
        <v>161</v>
      </c>
      <c r="E11" s="36">
        <v>171.45500000000001</v>
      </c>
      <c r="F11" s="18">
        <f t="shared" si="0"/>
        <v>26266479.75</v>
      </c>
      <c r="G11"/>
      <c r="I11" s="36">
        <v>259.23</v>
      </c>
      <c r="J11" s="44"/>
    </row>
    <row r="12" spans="1:11">
      <c r="B12" s="19"/>
      <c r="C12" s="51">
        <v>1962</v>
      </c>
      <c r="D12" s="39" t="s">
        <v>161</v>
      </c>
      <c r="E12" s="37">
        <v>176.97800000000001</v>
      </c>
      <c r="F12" s="18">
        <f t="shared" si="0"/>
        <v>41126804.25</v>
      </c>
      <c r="G12"/>
      <c r="I12" s="37">
        <v>405.89</v>
      </c>
      <c r="J12" s="43"/>
    </row>
    <row r="13" spans="1:11">
      <c r="B13" s="19"/>
      <c r="C13" s="52">
        <v>1962</v>
      </c>
      <c r="D13" s="38" t="s">
        <v>161</v>
      </c>
      <c r="E13" s="36">
        <v>184.00399999999999</v>
      </c>
      <c r="F13" s="18">
        <f t="shared" si="0"/>
        <v>60415031.25</v>
      </c>
      <c r="G13"/>
      <c r="I13" s="36">
        <v>596.25</v>
      </c>
      <c r="J13" s="44"/>
    </row>
    <row r="14" spans="1:11">
      <c r="B14" s="19"/>
      <c r="C14" s="51">
        <v>1962</v>
      </c>
      <c r="D14" s="39" t="s">
        <v>161</v>
      </c>
      <c r="E14" s="37">
        <v>191.14400000000001</v>
      </c>
      <c r="F14" s="18">
        <f t="shared" si="0"/>
        <v>80460156</v>
      </c>
      <c r="G14"/>
      <c r="I14" s="37">
        <v>794.08</v>
      </c>
      <c r="J14" s="43"/>
    </row>
    <row r="15" spans="1:11">
      <c r="B15" s="19"/>
      <c r="C15" s="52">
        <v>1962</v>
      </c>
      <c r="D15" s="38" t="s">
        <v>161</v>
      </c>
      <c r="E15" s="36">
        <v>197.86799999999999</v>
      </c>
      <c r="F15" s="18">
        <f t="shared" si="0"/>
        <v>99753449.25</v>
      </c>
      <c r="G15"/>
      <c r="I15" s="36">
        <v>984.49</v>
      </c>
      <c r="J15" s="44"/>
    </row>
    <row r="16" spans="1:11">
      <c r="B16" s="19"/>
      <c r="C16" s="51">
        <v>1962</v>
      </c>
      <c r="D16" s="39" t="s">
        <v>161</v>
      </c>
      <c r="E16" s="37">
        <v>203</v>
      </c>
      <c r="F16" s="18">
        <f t="shared" si="0"/>
        <v>114720165</v>
      </c>
      <c r="G16"/>
      <c r="I16" s="53">
        <v>1132.2</v>
      </c>
      <c r="J16" s="43"/>
    </row>
    <row r="17" spans="2:10">
      <c r="B17" s="19"/>
      <c r="C17" s="52">
        <v>1962</v>
      </c>
      <c r="D17" s="38" t="s">
        <v>161</v>
      </c>
      <c r="E17" s="36">
        <v>207.20500000000001</v>
      </c>
      <c r="F17" s="18">
        <f t="shared" si="0"/>
        <v>127181113.5</v>
      </c>
      <c r="G17"/>
      <c r="I17" s="54">
        <v>1255.18</v>
      </c>
      <c r="J17" s="44"/>
    </row>
    <row r="18" spans="2:10">
      <c r="B18" s="19"/>
      <c r="C18" s="51">
        <v>1962</v>
      </c>
      <c r="D18" s="39" t="s">
        <v>161</v>
      </c>
      <c r="E18" s="37">
        <v>211.142</v>
      </c>
      <c r="F18" s="18">
        <f t="shared" si="0"/>
        <v>138968250.75</v>
      </c>
      <c r="G18"/>
      <c r="I18" s="53">
        <v>1371.51</v>
      </c>
      <c r="J18" s="43"/>
    </row>
    <row r="19" spans="2:10">
      <c r="C19" s="52">
        <v>1962</v>
      </c>
      <c r="D19" s="38" t="s">
        <v>161</v>
      </c>
      <c r="E19" s="36">
        <v>215.26400000000001</v>
      </c>
      <c r="F19" s="18">
        <f t="shared" si="0"/>
        <v>151433252.25</v>
      </c>
      <c r="G19"/>
      <c r="I19" s="54">
        <v>1494.53</v>
      </c>
      <c r="J19" s="44"/>
    </row>
    <row r="20" spans="2:10">
      <c r="C20" s="51">
        <v>1960</v>
      </c>
      <c r="D20" s="39" t="s">
        <v>162</v>
      </c>
      <c r="E20" s="37">
        <v>165.2</v>
      </c>
      <c r="F20" s="18">
        <f t="shared" si="0"/>
        <v>12766950</v>
      </c>
      <c r="G20"/>
      <c r="I20" s="37">
        <v>126</v>
      </c>
      <c r="J20" s="43"/>
    </row>
    <row r="21" spans="2:10">
      <c r="C21" s="52">
        <v>1960</v>
      </c>
      <c r="D21" s="38" t="s">
        <v>162</v>
      </c>
      <c r="E21" s="36">
        <v>168</v>
      </c>
      <c r="F21" s="18">
        <f t="shared" si="0"/>
        <v>18643800</v>
      </c>
      <c r="G21"/>
      <c r="I21" s="36">
        <v>184</v>
      </c>
      <c r="J21" s="44"/>
    </row>
    <row r="22" spans="2:10">
      <c r="C22" s="51">
        <v>1960</v>
      </c>
      <c r="D22" s="39" t="s">
        <v>162</v>
      </c>
      <c r="E22" s="37">
        <v>171.4</v>
      </c>
      <c r="F22" s="18">
        <f t="shared" si="0"/>
        <v>27459075</v>
      </c>
      <c r="G22"/>
      <c r="I22" s="37">
        <v>271</v>
      </c>
      <c r="J22" s="43"/>
    </row>
    <row r="23" spans="2:10">
      <c r="C23" s="52">
        <v>1960</v>
      </c>
      <c r="D23" s="38" t="s">
        <v>162</v>
      </c>
      <c r="E23" s="36">
        <v>175.1</v>
      </c>
      <c r="F23" s="18">
        <f t="shared" si="0"/>
        <v>37388925</v>
      </c>
      <c r="G23"/>
      <c r="I23" s="36">
        <v>369</v>
      </c>
      <c r="J23" s="44"/>
    </row>
    <row r="24" spans="2:10">
      <c r="C24" s="51">
        <v>1960</v>
      </c>
      <c r="D24" s="39" t="s">
        <v>162</v>
      </c>
      <c r="E24" s="37">
        <v>179.4</v>
      </c>
      <c r="F24" s="18">
        <f t="shared" si="0"/>
        <v>49142625</v>
      </c>
      <c r="G24"/>
      <c r="I24" s="37">
        <v>485</v>
      </c>
      <c r="J24" s="43"/>
    </row>
    <row r="25" spans="2:10">
      <c r="C25" s="52">
        <v>1960</v>
      </c>
      <c r="D25" s="38" t="s">
        <v>162</v>
      </c>
      <c r="E25" s="36">
        <v>183.9</v>
      </c>
      <c r="F25" s="18">
        <f t="shared" si="0"/>
        <v>61605600</v>
      </c>
      <c r="G25"/>
      <c r="I25" s="36">
        <v>608</v>
      </c>
      <c r="J25" s="44"/>
    </row>
    <row r="26" spans="2:10">
      <c r="C26" s="51">
        <v>1960</v>
      </c>
      <c r="D26" s="39" t="s">
        <v>162</v>
      </c>
      <c r="E26" s="37">
        <v>187.3</v>
      </c>
      <c r="F26" s="18">
        <f t="shared" si="0"/>
        <v>71130150</v>
      </c>
      <c r="G26"/>
      <c r="I26" s="37">
        <v>702</v>
      </c>
      <c r="J26" s="43"/>
    </row>
    <row r="27" spans="2:10">
      <c r="C27" s="52">
        <v>1960</v>
      </c>
      <c r="D27" s="38" t="s">
        <v>162</v>
      </c>
      <c r="E27" s="36">
        <v>196.8</v>
      </c>
      <c r="F27" s="18">
        <f t="shared" si="0"/>
        <v>98285250</v>
      </c>
      <c r="G27"/>
      <c r="I27" s="36">
        <v>970</v>
      </c>
      <c r="J27" s="44"/>
    </row>
    <row r="28" spans="2:10">
      <c r="C28" s="51">
        <v>1960</v>
      </c>
      <c r="D28" s="39" t="s">
        <v>162</v>
      </c>
      <c r="E28" s="37">
        <v>207.4</v>
      </c>
      <c r="F28" s="18">
        <f t="shared" si="0"/>
        <v>129189375</v>
      </c>
      <c r="G28"/>
      <c r="I28" s="53">
        <v>1275</v>
      </c>
      <c r="J28" s="43"/>
    </row>
    <row r="29" spans="2:10">
      <c r="C29" s="52">
        <v>1960</v>
      </c>
      <c r="D29" s="38" t="s">
        <v>162</v>
      </c>
      <c r="E29" s="36">
        <v>215.6</v>
      </c>
      <c r="F29" s="18">
        <f t="shared" si="0"/>
        <v>154014000</v>
      </c>
      <c r="G29"/>
      <c r="I29" s="54">
        <v>1520</v>
      </c>
      <c r="J29" s="44"/>
    </row>
    <row r="30" spans="2:10">
      <c r="C30" s="51">
        <v>1960</v>
      </c>
      <c r="D30" s="39" t="s">
        <v>162</v>
      </c>
      <c r="E30" s="37">
        <v>218.5</v>
      </c>
      <c r="F30" s="18">
        <f t="shared" si="0"/>
        <v>163335900</v>
      </c>
      <c r="G30"/>
      <c r="I30" s="53">
        <v>1612</v>
      </c>
      <c r="J30" s="43"/>
    </row>
    <row r="31" spans="2:10">
      <c r="C31" s="52">
        <v>1960</v>
      </c>
      <c r="D31" s="38" t="s">
        <v>162</v>
      </c>
      <c r="E31" s="36">
        <v>225.7</v>
      </c>
      <c r="F31" s="18">
        <f t="shared" si="0"/>
        <v>185526075</v>
      </c>
      <c r="G31"/>
      <c r="I31" s="54">
        <v>1831</v>
      </c>
      <c r="J31" s="44"/>
    </row>
    <row r="32" spans="2:10">
      <c r="C32" s="51">
        <v>1960</v>
      </c>
      <c r="D32" s="39" t="s">
        <v>162</v>
      </c>
      <c r="E32" s="37">
        <v>232.8</v>
      </c>
      <c r="F32" s="18">
        <f t="shared" si="0"/>
        <v>207716250</v>
      </c>
      <c r="G32"/>
      <c r="I32" s="53">
        <v>2050</v>
      </c>
      <c r="J32" s="43"/>
    </row>
    <row r="33" spans="3:11">
      <c r="C33" s="52">
        <v>1960</v>
      </c>
      <c r="D33" s="38" t="s">
        <v>162</v>
      </c>
      <c r="E33" s="36">
        <v>233</v>
      </c>
      <c r="F33" s="18">
        <f t="shared" si="0"/>
        <v>208729500</v>
      </c>
      <c r="G33"/>
      <c r="I33" s="54">
        <v>2060</v>
      </c>
      <c r="J33" s="44"/>
    </row>
    <row r="34" spans="3:11">
      <c r="C34" s="51">
        <v>1960</v>
      </c>
      <c r="D34" s="39" t="s">
        <v>162</v>
      </c>
      <c r="E34" s="37">
        <v>237</v>
      </c>
      <c r="F34" s="18">
        <f t="shared" si="0"/>
        <v>221091150</v>
      </c>
      <c r="G34"/>
      <c r="I34" s="53">
        <v>2182</v>
      </c>
      <c r="J34" s="43"/>
    </row>
    <row r="35" spans="3:11">
      <c r="C35" s="52">
        <v>1960</v>
      </c>
      <c r="D35" s="38" t="s">
        <v>162</v>
      </c>
      <c r="E35" s="36">
        <v>243.9</v>
      </c>
      <c r="F35" s="18">
        <f t="shared" si="0"/>
        <v>243686625</v>
      </c>
      <c r="G35"/>
      <c r="I35" s="54">
        <v>2405</v>
      </c>
      <c r="J35" s="44"/>
    </row>
    <row r="36" spans="3:11">
      <c r="C36" s="51">
        <v>1960</v>
      </c>
      <c r="D36" s="39" t="s">
        <v>162</v>
      </c>
      <c r="E36" s="37">
        <v>252.8</v>
      </c>
      <c r="F36" s="18">
        <f t="shared" si="0"/>
        <v>272766900</v>
      </c>
      <c r="G36"/>
      <c r="I36" s="53">
        <v>2692</v>
      </c>
      <c r="J36" s="43"/>
    </row>
    <row r="37" spans="3:11">
      <c r="C37" s="52">
        <v>1960</v>
      </c>
      <c r="D37" s="38" t="s">
        <v>162</v>
      </c>
      <c r="E37" s="36">
        <v>261.2</v>
      </c>
      <c r="F37" s="18">
        <f t="shared" si="0"/>
        <v>302049825</v>
      </c>
      <c r="G37"/>
      <c r="I37" s="54">
        <v>2981</v>
      </c>
      <c r="J37" s="44"/>
    </row>
    <row r="38" spans="3:11">
      <c r="C38" s="55">
        <v>1962</v>
      </c>
      <c r="D38" s="39" t="s">
        <v>34</v>
      </c>
      <c r="E38" s="39">
        <v>161.4</v>
      </c>
      <c r="F38" s="18">
        <f>1000*101325*K38</f>
        <v>0</v>
      </c>
      <c r="G38"/>
      <c r="I38" s="39"/>
      <c r="J38" s="43"/>
      <c r="K38" s="39">
        <v>0</v>
      </c>
    </row>
    <row r="39" spans="3:11">
      <c r="C39" s="56">
        <v>1962</v>
      </c>
      <c r="D39" s="38" t="s">
        <v>34</v>
      </c>
      <c r="E39" s="38">
        <v>224</v>
      </c>
      <c r="F39" s="18">
        <f t="shared" ref="F39:F47" si="1">1000*101325*K39</f>
        <v>194544000</v>
      </c>
      <c r="G39"/>
      <c r="I39" s="38"/>
      <c r="J39" s="44"/>
      <c r="K39" s="38">
        <v>1.92</v>
      </c>
    </row>
    <row r="40" spans="3:11">
      <c r="C40" s="55">
        <v>1962</v>
      </c>
      <c r="D40" s="39" t="s">
        <v>34</v>
      </c>
      <c r="E40" s="39">
        <v>245</v>
      </c>
      <c r="F40" s="18">
        <f t="shared" si="1"/>
        <v>248246250.00000003</v>
      </c>
      <c r="G40"/>
      <c r="I40" s="39"/>
      <c r="J40" s="43"/>
      <c r="K40" s="39">
        <v>2.4500000000000002</v>
      </c>
    </row>
    <row r="41" spans="3:11">
      <c r="C41" s="56">
        <v>1962</v>
      </c>
      <c r="D41" s="38" t="s">
        <v>34</v>
      </c>
      <c r="E41" s="38">
        <v>250</v>
      </c>
      <c r="F41" s="18">
        <f t="shared" si="1"/>
        <v>283710000</v>
      </c>
      <c r="G41"/>
      <c r="I41" s="38"/>
      <c r="J41" s="44"/>
      <c r="K41" s="38">
        <v>2.8</v>
      </c>
    </row>
    <row r="42" spans="3:11">
      <c r="C42" s="55">
        <v>1962</v>
      </c>
      <c r="D42" s="39" t="s">
        <v>34</v>
      </c>
      <c r="E42" s="39">
        <v>277</v>
      </c>
      <c r="F42" s="18">
        <f t="shared" si="1"/>
        <v>354637500</v>
      </c>
      <c r="G42"/>
      <c r="I42" s="39"/>
      <c r="J42" s="43"/>
      <c r="K42" s="39">
        <v>3.5</v>
      </c>
    </row>
    <row r="43" spans="3:11">
      <c r="C43" s="56">
        <v>1962</v>
      </c>
      <c r="D43" s="38" t="s">
        <v>34</v>
      </c>
      <c r="E43" s="38">
        <v>288</v>
      </c>
      <c r="F43" s="18">
        <f t="shared" si="1"/>
        <v>395167500</v>
      </c>
      <c r="G43"/>
      <c r="I43" s="38"/>
      <c r="J43" s="44"/>
      <c r="K43" s="38">
        <v>3.9</v>
      </c>
    </row>
    <row r="44" spans="3:11">
      <c r="C44" s="55">
        <v>1962</v>
      </c>
      <c r="D44" s="39" t="s">
        <v>34</v>
      </c>
      <c r="E44" s="39">
        <v>291</v>
      </c>
      <c r="F44" s="18">
        <f t="shared" si="1"/>
        <v>415432499.99999994</v>
      </c>
      <c r="G44"/>
      <c r="I44" s="39"/>
      <c r="J44" s="43"/>
      <c r="K44" s="39">
        <v>4.0999999999999996</v>
      </c>
    </row>
    <row r="45" spans="3:11">
      <c r="C45" s="56">
        <v>1962</v>
      </c>
      <c r="D45" s="38" t="s">
        <v>34</v>
      </c>
      <c r="E45" s="38">
        <v>322.5</v>
      </c>
      <c r="F45" s="18">
        <f t="shared" si="1"/>
        <v>506625000</v>
      </c>
      <c r="G45"/>
      <c r="I45" s="38"/>
      <c r="J45" s="44"/>
      <c r="K45" s="38">
        <v>5</v>
      </c>
    </row>
    <row r="46" spans="3:11">
      <c r="C46" s="55">
        <v>1962</v>
      </c>
      <c r="D46" s="39" t="s">
        <v>34</v>
      </c>
      <c r="E46" s="39">
        <v>363</v>
      </c>
      <c r="F46" s="18">
        <f t="shared" si="1"/>
        <v>686983500</v>
      </c>
      <c r="G46"/>
      <c r="I46" s="39"/>
      <c r="J46" s="43"/>
      <c r="K46" s="39">
        <v>6.78</v>
      </c>
    </row>
    <row r="47" spans="3:11">
      <c r="C47" s="56">
        <v>1962</v>
      </c>
      <c r="D47" s="38" t="s">
        <v>34</v>
      </c>
      <c r="E47" s="38">
        <v>363</v>
      </c>
      <c r="F47" s="18">
        <f t="shared" si="1"/>
        <v>653546250</v>
      </c>
      <c r="G47"/>
      <c r="I47" s="38"/>
      <c r="J47" s="44"/>
      <c r="K47" s="38">
        <v>6.45</v>
      </c>
    </row>
    <row r="48" spans="3:11">
      <c r="C48" s="55">
        <v>1940</v>
      </c>
      <c r="D48" s="39" t="s">
        <v>44</v>
      </c>
      <c r="E48" s="39">
        <v>164.34</v>
      </c>
      <c r="F48" s="18">
        <f t="shared" si="0"/>
        <v>7710832.4999999991</v>
      </c>
      <c r="G48"/>
      <c r="I48" s="39">
        <v>76.099999999999994</v>
      </c>
      <c r="J48" s="43"/>
    </row>
    <row r="49" spans="3:10">
      <c r="C49" s="56">
        <v>1940</v>
      </c>
      <c r="D49" s="38" t="s">
        <v>44</v>
      </c>
      <c r="E49" s="38">
        <v>164.31</v>
      </c>
      <c r="F49" s="18">
        <f t="shared" si="0"/>
        <v>7609507.4999999991</v>
      </c>
      <c r="G49"/>
      <c r="I49" s="38">
        <v>75.099999999999994</v>
      </c>
      <c r="J49" s="44"/>
    </row>
    <row r="50" spans="3:10">
      <c r="C50" s="55">
        <v>1940</v>
      </c>
      <c r="D50" s="39" t="s">
        <v>44</v>
      </c>
      <c r="E50" s="39">
        <v>164.04</v>
      </c>
      <c r="F50" s="18">
        <f t="shared" si="0"/>
        <v>6930630.0000000009</v>
      </c>
      <c r="G50"/>
      <c r="I50" s="39">
        <v>68.400000000000006</v>
      </c>
      <c r="J50" s="43"/>
    </row>
    <row r="51" spans="3:10">
      <c r="C51" s="56">
        <v>1940</v>
      </c>
      <c r="D51" s="38" t="s">
        <v>44</v>
      </c>
      <c r="E51" s="38">
        <v>163.6</v>
      </c>
      <c r="F51" s="18">
        <f t="shared" si="0"/>
        <v>5816055</v>
      </c>
      <c r="G51"/>
      <c r="I51" s="38">
        <v>57.4</v>
      </c>
      <c r="J51" s="44"/>
    </row>
    <row r="52" spans="3:10">
      <c r="C52" s="55">
        <v>1940</v>
      </c>
      <c r="D52" s="39" t="s">
        <v>44</v>
      </c>
      <c r="E52" s="39">
        <v>163.13</v>
      </c>
      <c r="F52" s="18">
        <f t="shared" si="0"/>
        <v>4610287.5</v>
      </c>
      <c r="G52"/>
      <c r="I52" s="39">
        <v>45.5</v>
      </c>
      <c r="J52" s="43"/>
    </row>
    <row r="53" spans="3:10">
      <c r="C53" s="56">
        <v>1940</v>
      </c>
      <c r="D53" s="38" t="s">
        <v>44</v>
      </c>
      <c r="E53" s="38">
        <v>162.72</v>
      </c>
      <c r="F53" s="18">
        <f t="shared" si="0"/>
        <v>3536242.5</v>
      </c>
      <c r="G53"/>
      <c r="I53" s="38">
        <v>34.9</v>
      </c>
      <c r="J53" s="44"/>
    </row>
    <row r="54" spans="3:10">
      <c r="C54" s="55">
        <v>1940</v>
      </c>
      <c r="D54" s="39" t="s">
        <v>44</v>
      </c>
      <c r="E54" s="39">
        <v>162.38999999999999</v>
      </c>
      <c r="F54" s="18">
        <f t="shared" si="0"/>
        <v>2705377.5</v>
      </c>
      <c r="G54"/>
      <c r="I54" s="39">
        <v>26.7</v>
      </c>
      <c r="J54" s="43"/>
    </row>
    <row r="55" spans="3:10">
      <c r="C55" s="56">
        <v>1940</v>
      </c>
      <c r="D55" s="38" t="s">
        <v>44</v>
      </c>
      <c r="E55" s="38">
        <v>162.02000000000001</v>
      </c>
      <c r="F55" s="18">
        <f t="shared" si="0"/>
        <v>1783320.0000000002</v>
      </c>
      <c r="G55"/>
      <c r="I55" s="38">
        <v>17.600000000000001</v>
      </c>
      <c r="J55" s="44"/>
    </row>
    <row r="56" spans="3:10">
      <c r="C56" s="55">
        <v>1940</v>
      </c>
      <c r="D56" s="39" t="s">
        <v>44</v>
      </c>
      <c r="E56" s="39">
        <v>162.01</v>
      </c>
      <c r="F56" s="18">
        <f t="shared" si="0"/>
        <v>1732657.5000000002</v>
      </c>
      <c r="G56"/>
      <c r="I56" s="39">
        <v>17.100000000000001</v>
      </c>
      <c r="J56" s="43"/>
    </row>
    <row r="57" spans="3:10">
      <c r="C57" s="56">
        <v>1940</v>
      </c>
      <c r="D57" s="38" t="s">
        <v>44</v>
      </c>
      <c r="E57" s="38">
        <v>161.63999999999999</v>
      </c>
      <c r="F57" s="18">
        <f t="shared" si="0"/>
        <v>790335</v>
      </c>
      <c r="G57"/>
      <c r="I57" s="38">
        <v>7.8</v>
      </c>
      <c r="J57" s="44"/>
    </row>
    <row r="58" spans="3:10">
      <c r="C58" s="55">
        <v>1940</v>
      </c>
      <c r="D58" s="39" t="s">
        <v>44</v>
      </c>
      <c r="E58" s="39">
        <v>161.63</v>
      </c>
      <c r="F58" s="18">
        <f t="shared" si="0"/>
        <v>729540</v>
      </c>
      <c r="G58"/>
      <c r="I58" s="39">
        <v>7.2</v>
      </c>
      <c r="J58" s="43"/>
    </row>
    <row r="59" spans="3:10">
      <c r="C59" s="56">
        <v>1940</v>
      </c>
      <c r="D59" s="38" t="s">
        <v>44</v>
      </c>
      <c r="E59" s="38">
        <v>161.36000000000001</v>
      </c>
      <c r="F59" s="18">
        <f t="shared" si="0"/>
        <v>81060</v>
      </c>
      <c r="G59"/>
      <c r="I59" s="38">
        <v>0.8</v>
      </c>
      <c r="J59" s="44"/>
    </row>
    <row r="60" spans="3:10">
      <c r="C60" s="55">
        <v>1977</v>
      </c>
      <c r="D60" s="39" t="s">
        <v>163</v>
      </c>
      <c r="E60" s="39">
        <v>161.39099999999999</v>
      </c>
      <c r="F60" s="18">
        <f>J60*100000</f>
        <v>80000</v>
      </c>
      <c r="G60"/>
      <c r="I60" s="39"/>
      <c r="J60" s="43">
        <v>0.8</v>
      </c>
    </row>
    <row r="61" spans="3:10">
      <c r="C61" s="56">
        <v>1977</v>
      </c>
      <c r="D61" s="38" t="s">
        <v>163</v>
      </c>
      <c r="E61" s="38">
        <v>170</v>
      </c>
      <c r="F61" s="18">
        <f t="shared" ref="F61:F68" si="2">J61*100000</f>
        <v>22430000</v>
      </c>
      <c r="G61"/>
      <c r="I61" s="38"/>
      <c r="J61" s="44">
        <v>224.3</v>
      </c>
    </row>
    <row r="62" spans="3:10">
      <c r="C62" s="55">
        <v>1977</v>
      </c>
      <c r="D62" s="39" t="s">
        <v>163</v>
      </c>
      <c r="E62" s="39">
        <v>180</v>
      </c>
      <c r="F62" s="18">
        <f t="shared" si="2"/>
        <v>49340000</v>
      </c>
      <c r="G62"/>
      <c r="I62" s="39"/>
      <c r="J62" s="43">
        <v>493.4</v>
      </c>
    </row>
    <row r="63" spans="3:10">
      <c r="C63" s="56">
        <v>1977</v>
      </c>
      <c r="D63" s="38" t="s">
        <v>163</v>
      </c>
      <c r="E63" s="38">
        <v>190</v>
      </c>
      <c r="F63" s="18">
        <f t="shared" si="2"/>
        <v>77210000</v>
      </c>
      <c r="G63"/>
      <c r="I63" s="38"/>
      <c r="J63" s="44">
        <v>772.1</v>
      </c>
    </row>
    <row r="64" spans="3:10">
      <c r="C64" s="55">
        <v>1977</v>
      </c>
      <c r="D64" s="39" t="s">
        <v>163</v>
      </c>
      <c r="E64" s="39">
        <v>200</v>
      </c>
      <c r="F64" s="18">
        <f t="shared" si="2"/>
        <v>105970000</v>
      </c>
      <c r="G64"/>
      <c r="I64" s="39"/>
      <c r="J64" s="57">
        <v>1059.7</v>
      </c>
    </row>
    <row r="65" spans="3:10">
      <c r="C65" s="56">
        <v>1977</v>
      </c>
      <c r="D65" s="38" t="s">
        <v>163</v>
      </c>
      <c r="E65" s="38">
        <v>220</v>
      </c>
      <c r="F65" s="18">
        <f t="shared" si="2"/>
        <v>165900000</v>
      </c>
      <c r="G65"/>
      <c r="I65" s="38"/>
      <c r="J65" s="58">
        <v>1659</v>
      </c>
    </row>
    <row r="66" spans="3:10">
      <c r="C66" s="55">
        <v>1977</v>
      </c>
      <c r="D66" s="39" t="s">
        <v>163</v>
      </c>
      <c r="E66" s="39">
        <v>240</v>
      </c>
      <c r="F66" s="18">
        <f t="shared" si="2"/>
        <v>228700000</v>
      </c>
      <c r="G66"/>
      <c r="I66" s="39"/>
      <c r="J66" s="57">
        <v>2287</v>
      </c>
    </row>
    <row r="67" spans="3:10">
      <c r="C67" s="56">
        <v>1977</v>
      </c>
      <c r="D67" s="38" t="s">
        <v>163</v>
      </c>
      <c r="E67" s="38">
        <v>260</v>
      </c>
      <c r="F67" s="18">
        <f t="shared" si="2"/>
        <v>294200000</v>
      </c>
      <c r="G67"/>
      <c r="I67" s="38"/>
      <c r="J67" s="58">
        <v>2942</v>
      </c>
    </row>
    <row r="68" spans="3:10">
      <c r="C68" s="55">
        <v>1977</v>
      </c>
      <c r="D68" s="39" t="s">
        <v>163</v>
      </c>
      <c r="E68" s="39">
        <v>280</v>
      </c>
      <c r="F68" s="18">
        <f t="shared" si="2"/>
        <v>362100000</v>
      </c>
      <c r="G68"/>
      <c r="I68" s="39"/>
      <c r="J68" s="59">
        <v>3621</v>
      </c>
    </row>
    <row r="69" spans="3:10">
      <c r="E69" s="24"/>
      <c r="G69"/>
    </row>
    <row r="70" spans="3:10">
      <c r="E70" s="24"/>
      <c r="G70"/>
    </row>
    <row r="71" spans="3:10">
      <c r="E71" s="24"/>
      <c r="G71"/>
    </row>
    <row r="72" spans="3:10">
      <c r="E72" s="24"/>
      <c r="G72"/>
    </row>
    <row r="73" spans="3:10">
      <c r="E73" s="24"/>
      <c r="G73"/>
    </row>
    <row r="74" spans="3:10">
      <c r="E74" s="24"/>
      <c r="G74"/>
    </row>
    <row r="75" spans="3:10">
      <c r="E75" s="24"/>
      <c r="G75"/>
    </row>
    <row r="76" spans="3:10">
      <c r="E76" s="24"/>
      <c r="G76"/>
    </row>
    <row r="77" spans="3:10">
      <c r="E77" s="24"/>
      <c r="G77"/>
    </row>
    <row r="78" spans="3:10">
      <c r="E78" s="24"/>
      <c r="G78"/>
    </row>
    <row r="79" spans="3:10">
      <c r="E79" s="24"/>
      <c r="G79"/>
    </row>
    <row r="80" spans="3:10">
      <c r="E80" s="24"/>
      <c r="G80"/>
    </row>
    <row r="81" spans="5:7">
      <c r="E81" s="24"/>
      <c r="G81"/>
    </row>
    <row r="82" spans="5:7">
      <c r="E82" s="24"/>
      <c r="G82"/>
    </row>
    <row r="83" spans="5:7">
      <c r="E83" s="24"/>
      <c r="G83"/>
    </row>
    <row r="84" spans="5:7">
      <c r="E84" s="24"/>
      <c r="G84"/>
    </row>
    <row r="85" spans="5:7">
      <c r="E85" s="24"/>
      <c r="G85"/>
    </row>
    <row r="86" spans="5:7">
      <c r="E86" s="24"/>
      <c r="G86"/>
    </row>
    <row r="87" spans="5:7">
      <c r="E87" s="24"/>
      <c r="G87"/>
    </row>
    <row r="88" spans="5:7">
      <c r="E88" s="24"/>
      <c r="G88"/>
    </row>
    <row r="89" spans="5:7">
      <c r="E89" s="24"/>
      <c r="G89"/>
    </row>
    <row r="90" spans="5:7">
      <c r="E90" s="24"/>
      <c r="G90"/>
    </row>
    <row r="91" spans="5:7">
      <c r="E91" s="24"/>
      <c r="G91"/>
    </row>
    <row r="92" spans="5:7">
      <c r="E92" s="24"/>
      <c r="G92"/>
    </row>
    <row r="93" spans="5:7">
      <c r="E93" s="24"/>
      <c r="G93"/>
    </row>
    <row r="94" spans="5:7">
      <c r="E94" s="24"/>
      <c r="G94"/>
    </row>
    <row r="95" spans="5:7">
      <c r="E95" s="24"/>
      <c r="G95"/>
    </row>
    <row r="96" spans="5:7">
      <c r="E96" s="24"/>
      <c r="G96"/>
    </row>
    <row r="97" spans="5:7">
      <c r="E97" s="24"/>
      <c r="G97"/>
    </row>
    <row r="98" spans="5:7">
      <c r="E98" s="24"/>
      <c r="G98"/>
    </row>
    <row r="99" spans="5:7">
      <c r="E99" s="24"/>
      <c r="G99"/>
    </row>
    <row r="100" spans="5:7">
      <c r="E100" s="24"/>
      <c r="G100"/>
    </row>
    <row r="101" spans="5:7">
      <c r="E101" s="24"/>
      <c r="G101"/>
    </row>
    <row r="102" spans="5:7">
      <c r="E102" s="24"/>
      <c r="G102"/>
    </row>
    <row r="103" spans="5:7">
      <c r="E103" s="24"/>
      <c r="G103"/>
    </row>
    <row r="104" spans="5:7">
      <c r="E104" s="24"/>
      <c r="G104"/>
    </row>
    <row r="105" spans="5:7">
      <c r="E105" s="24"/>
      <c r="G105"/>
    </row>
    <row r="106" spans="5:7">
      <c r="E106" s="24"/>
      <c r="G106"/>
    </row>
    <row r="107" spans="5:7">
      <c r="E107" s="24"/>
      <c r="G107"/>
    </row>
    <row r="108" spans="5:7">
      <c r="E108" s="24"/>
      <c r="G108"/>
    </row>
    <row r="109" spans="5:7">
      <c r="E109" s="24"/>
      <c r="G109"/>
    </row>
    <row r="110" spans="5:7">
      <c r="E110" s="24"/>
      <c r="G110"/>
    </row>
    <row r="111" spans="5:7">
      <c r="E111" s="24"/>
      <c r="G111"/>
    </row>
    <row r="112" spans="5:7">
      <c r="E112" s="24"/>
      <c r="G112"/>
    </row>
    <row r="113" spans="1:10">
      <c r="E113" s="24"/>
      <c r="G113"/>
    </row>
    <row r="114" spans="1:10">
      <c r="E114" s="24"/>
      <c r="G114"/>
    </row>
    <row r="115" spans="1:10">
      <c r="E115" s="24"/>
      <c r="G115"/>
    </row>
    <row r="116" spans="1:10">
      <c r="E116" s="24"/>
      <c r="G116"/>
    </row>
    <row r="117" spans="1:10">
      <c r="E117" s="24"/>
      <c r="G117"/>
    </row>
    <row r="118" spans="1:10">
      <c r="E118" s="24"/>
      <c r="G118"/>
    </row>
    <row r="119" spans="1:10">
      <c r="E119" s="24"/>
      <c r="G119"/>
    </row>
    <row r="120" spans="1:10">
      <c r="E120" s="24"/>
      <c r="G120"/>
    </row>
    <row r="121" spans="1:10">
      <c r="E121" s="24"/>
      <c r="G121"/>
    </row>
    <row r="122" spans="1:10">
      <c r="E122" s="24"/>
      <c r="G122"/>
    </row>
    <row r="123" spans="1:10">
      <c r="A123"/>
      <c r="B123" s="26"/>
      <c r="C123" s="23"/>
      <c r="E123" s="24"/>
      <c r="F123"/>
      <c r="G123"/>
      <c r="H123"/>
      <c r="I123"/>
      <c r="J123"/>
    </row>
    <row r="124" spans="1:10">
      <c r="A124"/>
      <c r="B124" s="1"/>
      <c r="C124" s="23"/>
      <c r="E124" s="24"/>
      <c r="F124"/>
      <c r="G124"/>
      <c r="H124"/>
      <c r="I124"/>
      <c r="J124"/>
    </row>
    <row r="125" spans="1:10">
      <c r="A125"/>
      <c r="B125"/>
      <c r="C125" s="23"/>
      <c r="E125" s="24"/>
      <c r="F125"/>
      <c r="G125"/>
      <c r="H125"/>
      <c r="I125"/>
      <c r="J125"/>
    </row>
    <row r="126" spans="1:10">
      <c r="A126"/>
      <c r="B126"/>
      <c r="C126" s="23"/>
      <c r="E126" s="24"/>
      <c r="F126"/>
      <c r="G126"/>
      <c r="H126"/>
      <c r="I126"/>
      <c r="J126"/>
    </row>
    <row r="127" spans="1:10">
      <c r="A127"/>
      <c r="B127"/>
      <c r="C127" s="23"/>
      <c r="E127" s="24"/>
      <c r="F127"/>
      <c r="G127"/>
      <c r="H127"/>
      <c r="I127"/>
      <c r="J127"/>
    </row>
    <row r="128" spans="1:10">
      <c r="A128"/>
      <c r="B128"/>
      <c r="C128" s="23"/>
      <c r="E128" s="24"/>
      <c r="F128"/>
      <c r="G128"/>
      <c r="H128"/>
      <c r="I128"/>
      <c r="J128"/>
    </row>
    <row r="129" spans="3:5" customFormat="1">
      <c r="C129" s="23"/>
      <c r="D129" s="18"/>
      <c r="E129" s="24"/>
    </row>
    <row r="130" spans="3:5" customFormat="1">
      <c r="C130" s="23"/>
      <c r="D130" s="18"/>
      <c r="E130" s="24"/>
    </row>
    <row r="131" spans="3:5" customFormat="1">
      <c r="C131" s="23"/>
      <c r="D131" s="18"/>
      <c r="E131" s="24"/>
    </row>
    <row r="132" spans="3:5" customFormat="1">
      <c r="C132" s="23"/>
      <c r="D132" s="18"/>
      <c r="E132" s="24"/>
    </row>
    <row r="133" spans="3:5" customFormat="1">
      <c r="C133" s="23"/>
      <c r="D133" s="18"/>
      <c r="E133" s="24"/>
    </row>
    <row r="134" spans="3:5" customFormat="1">
      <c r="C134" s="23"/>
      <c r="D134" s="18"/>
      <c r="E134" s="24"/>
    </row>
    <row r="135" spans="3:5" customFormat="1">
      <c r="C135" s="23"/>
      <c r="D135" s="18"/>
      <c r="E135" s="24"/>
    </row>
    <row r="136" spans="3:5" customFormat="1">
      <c r="C136" s="23"/>
      <c r="D136" s="18"/>
      <c r="E136" s="24"/>
    </row>
    <row r="137" spans="3:5" customFormat="1">
      <c r="C137" s="23"/>
      <c r="D137" s="18"/>
      <c r="E137" s="24"/>
    </row>
    <row r="138" spans="3:5" customFormat="1">
      <c r="C138" s="23"/>
      <c r="D138" s="18"/>
      <c r="E138" s="24"/>
    </row>
    <row r="139" spans="3:5" customFormat="1">
      <c r="C139" s="23"/>
      <c r="D139" s="18"/>
      <c r="E139" s="24"/>
    </row>
    <row r="140" spans="3:5" customFormat="1">
      <c r="C140" s="23"/>
      <c r="D140" s="18"/>
      <c r="E140" s="24"/>
    </row>
    <row r="141" spans="3:5" customFormat="1">
      <c r="C141" s="23"/>
      <c r="D141" s="18"/>
      <c r="E141" s="24"/>
    </row>
    <row r="142" spans="3:5" customFormat="1">
      <c r="C142" s="23"/>
      <c r="D142" s="18"/>
      <c r="E142" s="24"/>
    </row>
    <row r="143" spans="3:5" customFormat="1">
      <c r="C143" s="23"/>
      <c r="D143" s="18"/>
      <c r="E143" s="24"/>
    </row>
    <row r="144" spans="3:5" customFormat="1">
      <c r="C144" s="23"/>
      <c r="D144" s="18"/>
      <c r="E144" s="24"/>
    </row>
    <row r="145" spans="2:5" customFormat="1">
      <c r="C145" s="23"/>
      <c r="D145" s="18"/>
      <c r="E145" s="24"/>
    </row>
    <row r="146" spans="2:5" customFormat="1">
      <c r="C146" s="23"/>
      <c r="D146" s="18"/>
      <c r="E146" s="24"/>
    </row>
    <row r="147" spans="2:5" customFormat="1">
      <c r="B147" s="46"/>
      <c r="E147" s="45"/>
    </row>
    <row r="148" spans="2:5" customFormat="1">
      <c r="B148" s="47"/>
      <c r="E148" s="45"/>
    </row>
    <row r="149" spans="2:5" customFormat="1"/>
    <row r="150" spans="2:5" customFormat="1">
      <c r="E150" s="45"/>
    </row>
    <row r="151" spans="2:5" customFormat="1">
      <c r="E151" s="45"/>
    </row>
    <row r="152" spans="2:5" customFormat="1">
      <c r="E152" s="45"/>
    </row>
    <row r="153" spans="2:5" customFormat="1">
      <c r="E153" s="45"/>
    </row>
    <row r="154" spans="2:5" customFormat="1">
      <c r="E154" s="45"/>
    </row>
    <row r="155" spans="2:5" customFormat="1">
      <c r="E155" s="45"/>
    </row>
    <row r="156" spans="2:5" customFormat="1">
      <c r="E156" s="45"/>
    </row>
    <row r="157" spans="2:5" customFormat="1">
      <c r="E157" s="45"/>
    </row>
    <row r="158" spans="2:5" customFormat="1">
      <c r="E158" s="45"/>
    </row>
    <row r="159" spans="2:5" customFormat="1">
      <c r="E159" s="45"/>
    </row>
    <row r="160" spans="2:5" customFormat="1">
      <c r="E160" s="45"/>
    </row>
    <row r="161" spans="5:5" customFormat="1">
      <c r="E161" s="45"/>
    </row>
    <row r="162" spans="5:5" customFormat="1">
      <c r="E162" s="45"/>
    </row>
    <row r="163" spans="5:5" customFormat="1">
      <c r="E163" s="45"/>
    </row>
    <row r="164" spans="5:5" customFormat="1">
      <c r="E164" s="45"/>
    </row>
    <row r="165" spans="5:5" customFormat="1">
      <c r="E165" s="45"/>
    </row>
    <row r="166" spans="5:5" customFormat="1">
      <c r="E166" s="45"/>
    </row>
    <row r="167" spans="5:5" customFormat="1">
      <c r="E167" s="45"/>
    </row>
    <row r="168" spans="5:5" customFormat="1">
      <c r="E168" s="45"/>
    </row>
    <row r="169" spans="5:5" customFormat="1">
      <c r="E169" s="45"/>
    </row>
    <row r="170" spans="5:5" customFormat="1">
      <c r="E170" s="45"/>
    </row>
    <row r="171" spans="5:5" customFormat="1">
      <c r="E171" s="45"/>
    </row>
    <row r="172" spans="5:5" customFormat="1">
      <c r="E172" s="45"/>
    </row>
    <row r="173" spans="5:5" customFormat="1">
      <c r="E173" s="45"/>
    </row>
    <row r="174" spans="5:5" customFormat="1">
      <c r="E174" s="45"/>
    </row>
    <row r="175" spans="5:5" customFormat="1">
      <c r="E175" s="45"/>
    </row>
    <row r="176" spans="5:5" customFormat="1">
      <c r="E176" s="45"/>
    </row>
    <row r="177" spans="5:5" customFormat="1">
      <c r="E177" s="45"/>
    </row>
    <row r="178" spans="5:5" customFormat="1">
      <c r="E178" s="45"/>
    </row>
    <row r="179" spans="5:5" customFormat="1">
      <c r="E179" s="45"/>
    </row>
    <row r="180" spans="5:5" customFormat="1">
      <c r="E180" s="45"/>
    </row>
    <row r="181" spans="5:5" customFormat="1">
      <c r="E181" s="45"/>
    </row>
    <row r="182" spans="5:5" customFormat="1">
      <c r="E182" s="45"/>
    </row>
    <row r="183" spans="5:5" customFormat="1">
      <c r="E183" s="45"/>
    </row>
    <row r="184" spans="5:5" customFormat="1">
      <c r="E184" s="45"/>
    </row>
    <row r="185" spans="5:5" customFormat="1">
      <c r="E185" s="45"/>
    </row>
    <row r="186" spans="5:5" customFormat="1">
      <c r="E186" s="45"/>
    </row>
    <row r="187" spans="5:5" customFormat="1">
      <c r="E187" s="45"/>
    </row>
    <row r="188" spans="5:5" customFormat="1">
      <c r="E188" s="45"/>
    </row>
    <row r="189" spans="5:5" customFormat="1">
      <c r="E189" s="45"/>
    </row>
    <row r="190" spans="5:5" customFormat="1">
      <c r="E190" s="45"/>
    </row>
    <row r="191" spans="5:5" customFormat="1">
      <c r="E191" s="45"/>
    </row>
    <row r="192" spans="5:5" customFormat="1">
      <c r="E192" s="45"/>
    </row>
    <row r="193" spans="2:5" customFormat="1">
      <c r="E193" s="45"/>
    </row>
    <row r="194" spans="2:5" customFormat="1">
      <c r="E194" s="45"/>
    </row>
    <row r="195" spans="2:5" customFormat="1">
      <c r="E195" s="45"/>
    </row>
    <row r="196" spans="2:5" customFormat="1">
      <c r="E196" s="45"/>
    </row>
    <row r="197" spans="2:5" customFormat="1">
      <c r="E197" s="45"/>
    </row>
    <row r="198" spans="2:5" customFormat="1">
      <c r="E198" s="45"/>
    </row>
    <row r="199" spans="2:5" customFormat="1">
      <c r="E199" s="45"/>
    </row>
    <row r="200" spans="2:5" customFormat="1">
      <c r="E200" s="45"/>
    </row>
    <row r="201" spans="2:5" customFormat="1">
      <c r="E201" s="45"/>
    </row>
    <row r="202" spans="2:5" customFormat="1">
      <c r="E202" s="45"/>
    </row>
    <row r="203" spans="2:5" customFormat="1">
      <c r="E203" s="45"/>
    </row>
    <row r="204" spans="2:5" customFormat="1">
      <c r="E204" s="45"/>
    </row>
    <row r="205" spans="2:5" customFormat="1">
      <c r="E205" s="45"/>
    </row>
    <row r="206" spans="2:5" customFormat="1">
      <c r="E206" s="45"/>
    </row>
    <row r="207" spans="2:5" customFormat="1">
      <c r="E207" s="45"/>
    </row>
    <row r="208" spans="2:5" customFormat="1">
      <c r="B208" s="48"/>
      <c r="E208" s="45"/>
    </row>
    <row r="209" spans="2:5" customFormat="1">
      <c r="B209" s="30"/>
      <c r="E209" s="45"/>
    </row>
    <row r="210" spans="2:5" customFormat="1">
      <c r="E210" s="45"/>
    </row>
    <row r="211" spans="2:5" customFormat="1">
      <c r="E211" s="45"/>
    </row>
    <row r="212" spans="2:5" customFormat="1">
      <c r="E212" s="45"/>
    </row>
    <row r="213" spans="2:5" customFormat="1">
      <c r="E213" s="45"/>
    </row>
    <row r="214" spans="2:5" customFormat="1">
      <c r="E214" s="45"/>
    </row>
    <row r="215" spans="2:5" customFormat="1">
      <c r="E215" s="45"/>
    </row>
    <row r="216" spans="2:5" customFormat="1">
      <c r="E216" s="45"/>
    </row>
    <row r="217" spans="2:5" customFormat="1">
      <c r="E217" s="45"/>
    </row>
    <row r="218" spans="2:5" customFormat="1">
      <c r="E218" s="45"/>
    </row>
    <row r="219" spans="2:5" customFormat="1">
      <c r="E219" s="45"/>
    </row>
    <row r="220" spans="2:5" customFormat="1">
      <c r="B220" s="30"/>
      <c r="E220" s="45"/>
    </row>
    <row r="221" spans="2:5" customFormat="1">
      <c r="B221" s="25"/>
      <c r="E221" s="45"/>
    </row>
    <row r="222" spans="2:5" customFormat="1">
      <c r="E222" s="45"/>
    </row>
    <row r="223" spans="2:5" customFormat="1">
      <c r="E223" s="45"/>
    </row>
    <row r="224" spans="2:5" customFormat="1">
      <c r="E224" s="45"/>
    </row>
    <row r="225" spans="2:5" customFormat="1">
      <c r="E225" s="45"/>
    </row>
    <row r="226" spans="2:5" customFormat="1">
      <c r="E226" s="45"/>
    </row>
    <row r="227" spans="2:5" customFormat="1">
      <c r="E227" s="45"/>
    </row>
    <row r="228" spans="2:5" customFormat="1">
      <c r="E228" s="45"/>
    </row>
    <row r="229" spans="2:5" customFormat="1">
      <c r="E229" s="45"/>
    </row>
    <row r="230" spans="2:5" customFormat="1">
      <c r="E230" s="45"/>
    </row>
    <row r="231" spans="2:5" customFormat="1">
      <c r="E231" s="45"/>
    </row>
    <row r="232" spans="2:5" customFormat="1">
      <c r="E232" s="45"/>
    </row>
    <row r="233" spans="2:5" customFormat="1">
      <c r="E233" s="45"/>
    </row>
    <row r="234" spans="2:5" customFormat="1">
      <c r="E234" s="45"/>
    </row>
    <row r="235" spans="2:5" customFormat="1">
      <c r="E235" s="45"/>
    </row>
    <row r="236" spans="2:5" customFormat="1">
      <c r="E236" s="45"/>
    </row>
    <row r="237" spans="2:5" customFormat="1">
      <c r="E237" s="45"/>
    </row>
    <row r="238" spans="2:5" customFormat="1">
      <c r="E238" s="45"/>
    </row>
    <row r="239" spans="2:5" customFormat="1">
      <c r="B239" s="25"/>
      <c r="E239" s="45"/>
    </row>
    <row r="240" spans="2:5" customFormat="1">
      <c r="E240" s="45"/>
    </row>
    <row r="241" spans="5:5" customFormat="1">
      <c r="E241" s="45"/>
    </row>
    <row r="242" spans="5:5" customFormat="1">
      <c r="E242" s="45"/>
    </row>
    <row r="243" spans="5:5" customFormat="1">
      <c r="E243" s="45"/>
    </row>
    <row r="244" spans="5:5" customFormat="1">
      <c r="E244" s="45"/>
    </row>
    <row r="245" spans="5:5" customFormat="1">
      <c r="E245" s="45"/>
    </row>
    <row r="246" spans="5:5" customFormat="1">
      <c r="E246" s="45"/>
    </row>
    <row r="247" spans="5:5" customFormat="1">
      <c r="E247" s="45"/>
    </row>
    <row r="248" spans="5:5" customFormat="1">
      <c r="E248" s="45"/>
    </row>
    <row r="249" spans="5:5" customFormat="1">
      <c r="E249" s="45"/>
    </row>
    <row r="250" spans="5:5" customFormat="1">
      <c r="E250" s="45"/>
    </row>
    <row r="251" spans="5:5" customFormat="1">
      <c r="E251" s="45"/>
    </row>
    <row r="252" spans="5:5" customFormat="1">
      <c r="E252" s="45"/>
    </row>
    <row r="253" spans="5:5" customFormat="1">
      <c r="E253" s="45"/>
    </row>
    <row r="254" spans="5:5" customFormat="1">
      <c r="E254" s="45"/>
    </row>
    <row r="255" spans="5:5" customFormat="1">
      <c r="E255" s="45"/>
    </row>
    <row r="256" spans="5:5" customFormat="1">
      <c r="E256" s="45"/>
    </row>
    <row r="257" spans="5:5" customFormat="1">
      <c r="E257" s="45"/>
    </row>
    <row r="258" spans="5:5" customFormat="1">
      <c r="E258" s="45"/>
    </row>
    <row r="259" spans="5:5" customFormat="1">
      <c r="E259" s="45"/>
    </row>
    <row r="260" spans="5:5" customFormat="1">
      <c r="E260" s="45"/>
    </row>
    <row r="261" spans="5:5" customFormat="1">
      <c r="E261" s="45"/>
    </row>
    <row r="262" spans="5:5" customFormat="1">
      <c r="E262" s="45"/>
    </row>
    <row r="263" spans="5:5" customFormat="1">
      <c r="E263" s="45"/>
    </row>
    <row r="264" spans="5:5" customFormat="1">
      <c r="E264" s="45"/>
    </row>
    <row r="265" spans="5:5" customFormat="1">
      <c r="E265" s="45"/>
    </row>
    <row r="266" spans="5:5" customFormat="1">
      <c r="E266" s="45"/>
    </row>
    <row r="267" spans="5:5" customFormat="1">
      <c r="E267" s="45"/>
    </row>
    <row r="268" spans="5:5" customFormat="1">
      <c r="E268" s="45"/>
    </row>
    <row r="269" spans="5:5" customFormat="1">
      <c r="E269" s="45"/>
    </row>
    <row r="270" spans="5:5" customFormat="1">
      <c r="E270" s="45"/>
    </row>
    <row r="271" spans="5:5" customFormat="1">
      <c r="E271" s="45"/>
    </row>
    <row r="272" spans="5:5" customFormat="1">
      <c r="E272" s="45"/>
    </row>
    <row r="273" spans="5:5" customFormat="1">
      <c r="E273" s="45"/>
    </row>
    <row r="274" spans="5:5" customFormat="1">
      <c r="E274" s="45"/>
    </row>
    <row r="275" spans="5:5" customFormat="1">
      <c r="E275" s="45"/>
    </row>
    <row r="276" spans="5:5" customFormat="1">
      <c r="E276" s="45"/>
    </row>
    <row r="277" spans="5:5" customFormat="1">
      <c r="E277" s="45"/>
    </row>
    <row r="278" spans="5:5" customFormat="1">
      <c r="E278" s="45"/>
    </row>
    <row r="279" spans="5:5" customFormat="1">
      <c r="E279" s="45"/>
    </row>
    <row r="280" spans="5:5" customFormat="1">
      <c r="E280" s="45"/>
    </row>
    <row r="281" spans="5:5" customFormat="1">
      <c r="E281" s="45"/>
    </row>
    <row r="282" spans="5:5" customFormat="1">
      <c r="E282" s="45"/>
    </row>
    <row r="283" spans="5:5" customFormat="1">
      <c r="E283" s="45"/>
    </row>
    <row r="284" spans="5:5" customFormat="1">
      <c r="E284" s="45"/>
    </row>
    <row r="285" spans="5:5" customFormat="1">
      <c r="E285" s="45"/>
    </row>
    <row r="286" spans="5:5" customFormat="1">
      <c r="E286" s="45"/>
    </row>
    <row r="287" spans="5:5" customFormat="1">
      <c r="E287" s="45"/>
    </row>
    <row r="288" spans="5:5" customFormat="1">
      <c r="E288" s="45"/>
    </row>
    <row r="289" spans="2:8" customFormat="1">
      <c r="E289" s="45"/>
    </row>
    <row r="290" spans="2:8" customFormat="1">
      <c r="E290" s="45"/>
    </row>
    <row r="291" spans="2:8" customFormat="1">
      <c r="E291" s="45"/>
    </row>
    <row r="292" spans="2:8" customFormat="1">
      <c r="B292" s="25"/>
      <c r="E292" s="45"/>
    </row>
    <row r="293" spans="2:8" customFormat="1">
      <c r="B293" s="25"/>
      <c r="C293" s="49"/>
      <c r="D293" s="49"/>
      <c r="E293" s="49"/>
      <c r="F293" s="50"/>
      <c r="H293" s="49"/>
    </row>
    <row r="294" spans="2:8" customFormat="1">
      <c r="B294" s="32"/>
      <c r="C294" s="49"/>
      <c r="D294" s="49"/>
      <c r="E294" s="49"/>
      <c r="F294" s="50"/>
      <c r="H294" s="49"/>
    </row>
    <row r="295" spans="2:8" customFormat="1">
      <c r="C295" s="49"/>
      <c r="D295" s="49"/>
      <c r="E295" s="49"/>
      <c r="F295" s="50"/>
      <c r="H295" s="49"/>
    </row>
    <row r="296" spans="2:8" customFormat="1">
      <c r="C296" s="49"/>
      <c r="D296" s="49"/>
      <c r="E296" s="49"/>
      <c r="F296" s="50"/>
      <c r="H296" s="49"/>
    </row>
    <row r="297" spans="2:8" customFormat="1">
      <c r="C297" s="49"/>
      <c r="D297" s="49"/>
      <c r="E297" s="49"/>
      <c r="F297" s="50"/>
      <c r="H297" s="49"/>
    </row>
    <row r="298" spans="2:8" customFormat="1">
      <c r="C298" s="49"/>
      <c r="D298" s="49"/>
      <c r="E298" s="49"/>
      <c r="F298" s="50"/>
      <c r="H298" s="49"/>
    </row>
    <row r="299" spans="2:8" customFormat="1">
      <c r="C299" s="49"/>
      <c r="D299" s="49"/>
      <c r="E299" s="49"/>
      <c r="F299" s="50"/>
      <c r="H299" s="49"/>
    </row>
    <row r="300" spans="2:8" customFormat="1">
      <c r="C300" s="49"/>
      <c r="D300" s="49"/>
      <c r="E300" s="49"/>
      <c r="F300" s="50"/>
      <c r="H300" s="49"/>
    </row>
    <row r="301" spans="2:8" customFormat="1">
      <c r="C301" s="49"/>
      <c r="D301" s="49"/>
      <c r="E301" s="49"/>
      <c r="F301" s="50"/>
      <c r="H301" s="49"/>
    </row>
    <row r="302" spans="2:8" customFormat="1">
      <c r="C302" s="49"/>
      <c r="D302" s="49"/>
      <c r="E302" s="49"/>
      <c r="F302" s="50"/>
      <c r="H302" s="49"/>
    </row>
    <row r="303" spans="2:8" customFormat="1">
      <c r="C303" s="49"/>
      <c r="D303" s="49"/>
      <c r="E303" s="49"/>
      <c r="F303" s="50"/>
      <c r="H303" s="49"/>
    </row>
    <row r="304" spans="2:8" customFormat="1">
      <c r="C304" s="49"/>
      <c r="D304" s="49"/>
      <c r="E304" s="49"/>
      <c r="F304" s="50"/>
      <c r="H304" s="49"/>
    </row>
    <row r="305" spans="3:11" customFormat="1">
      <c r="C305" s="49"/>
      <c r="D305" s="49"/>
      <c r="E305" s="49"/>
      <c r="F305" s="50"/>
      <c r="H305" s="49"/>
    </row>
    <row r="306" spans="3:11" customFormat="1">
      <c r="C306" s="49"/>
      <c r="D306" s="49"/>
      <c r="E306" s="49"/>
      <c r="F306" s="50"/>
      <c r="H306" s="49"/>
    </row>
    <row r="307" spans="3:11" customFormat="1">
      <c r="C307" s="49"/>
      <c r="D307" s="49"/>
      <c r="E307" s="49"/>
      <c r="F307" s="50"/>
      <c r="H307" s="49"/>
    </row>
    <row r="308" spans="3:11" customFormat="1">
      <c r="C308" s="49"/>
      <c r="D308" s="49"/>
      <c r="E308" s="49"/>
      <c r="F308" s="50"/>
      <c r="H308" s="49"/>
    </row>
    <row r="309" spans="3:11" customFormat="1">
      <c r="C309" s="49"/>
      <c r="D309" s="49"/>
      <c r="E309" s="49"/>
      <c r="F309" s="50"/>
      <c r="H309" s="49"/>
    </row>
    <row r="310" spans="3:11" customFormat="1">
      <c r="C310" s="49"/>
      <c r="D310" s="49"/>
      <c r="E310" s="49"/>
      <c r="F310" s="50"/>
      <c r="H310" s="49"/>
    </row>
    <row r="311" spans="3:11" customFormat="1">
      <c r="C311" s="49"/>
      <c r="D311" s="49"/>
      <c r="E311" s="49"/>
      <c r="F311" s="50"/>
      <c r="H311" s="49"/>
    </row>
    <row r="312" spans="3:11" customFormat="1">
      <c r="C312" s="49"/>
      <c r="D312" s="49"/>
      <c r="E312" s="49"/>
      <c r="F312" s="50"/>
      <c r="H312" s="49"/>
    </row>
    <row r="313" spans="3:11" customFormat="1">
      <c r="C313" s="49"/>
      <c r="D313" s="49"/>
      <c r="E313" s="49"/>
      <c r="F313" s="50"/>
      <c r="H313" s="49"/>
    </row>
    <row r="314" spans="3:11" customFormat="1">
      <c r="C314" s="49"/>
      <c r="D314" s="49"/>
    </row>
    <row r="315" spans="3:11" customFormat="1">
      <c r="C315" s="49"/>
      <c r="D315" s="49"/>
    </row>
    <row r="316" spans="3:11" customFormat="1">
      <c r="C316" s="49"/>
      <c r="D316" s="49"/>
    </row>
    <row r="317" spans="3:11" customFormat="1">
      <c r="C317" s="49"/>
      <c r="D317" s="49"/>
    </row>
    <row r="318" spans="3:11" customFormat="1">
      <c r="C318" s="49"/>
      <c r="D318" s="49"/>
    </row>
    <row r="319" spans="3:11" customFormat="1">
      <c r="C319" s="49"/>
      <c r="D319" s="49"/>
    </row>
    <row r="320" spans="3:11" customFormat="1">
      <c r="C320" s="49"/>
      <c r="D320" s="49"/>
      <c r="K320" s="18"/>
    </row>
    <row r="321" spans="3:11" customFormat="1">
      <c r="C321" s="49"/>
      <c r="D321" s="49"/>
      <c r="K321" s="18"/>
    </row>
    <row r="322" spans="3:11" customFormat="1">
      <c r="C322" s="49"/>
      <c r="D322" s="49"/>
      <c r="K322" s="18"/>
    </row>
    <row r="323" spans="3:11" customFormat="1">
      <c r="C323" s="49"/>
      <c r="D323" s="49"/>
      <c r="K323" s="18"/>
    </row>
    <row r="324" spans="3:11" customFormat="1">
      <c r="C324" s="49"/>
      <c r="D324" s="49"/>
      <c r="K324" s="18"/>
    </row>
    <row r="325" spans="3:11" customFormat="1">
      <c r="C325" s="49"/>
      <c r="D325" s="49"/>
      <c r="K325" s="18"/>
    </row>
    <row r="326" spans="3:11" customFormat="1">
      <c r="C326" s="49"/>
      <c r="D326" s="49"/>
      <c r="K326" s="18"/>
    </row>
    <row r="327" spans="3:11" customFormat="1">
      <c r="C327" s="49"/>
      <c r="D327" s="49"/>
      <c r="K327" s="18"/>
    </row>
    <row r="328" spans="3:11" customFormat="1">
      <c r="C328" s="49"/>
      <c r="D328" s="49"/>
      <c r="K328" s="18"/>
    </row>
    <row r="329" spans="3:11" customFormat="1">
      <c r="C329" s="49"/>
      <c r="D329" s="49"/>
      <c r="K329" s="18"/>
    </row>
    <row r="330" spans="3:11" customFormat="1">
      <c r="C330" s="49"/>
      <c r="D330" s="49"/>
      <c r="K330" s="18"/>
    </row>
    <row r="331" spans="3:11" customFormat="1">
      <c r="C331" s="49"/>
      <c r="D331" s="49"/>
      <c r="K331" s="18"/>
    </row>
    <row r="332" spans="3:11" customFormat="1">
      <c r="C332" s="49"/>
      <c r="D332" s="49"/>
      <c r="K332" s="18"/>
    </row>
    <row r="333" spans="3:11" customFormat="1">
      <c r="C333" s="49"/>
      <c r="D333" s="49"/>
      <c r="K333" s="18"/>
    </row>
    <row r="334" spans="3:11" customFormat="1">
      <c r="C334" s="49"/>
      <c r="D334" s="49"/>
      <c r="K334" s="18"/>
    </row>
    <row r="335" spans="3:11" customFormat="1">
      <c r="C335" s="49"/>
      <c r="D335" s="49"/>
      <c r="K335" s="18"/>
    </row>
    <row r="336" spans="3:11" customFormat="1">
      <c r="C336" s="49"/>
      <c r="D336" s="49"/>
      <c r="K336" s="18"/>
    </row>
    <row r="337" spans="3:11" customFormat="1">
      <c r="C337" s="49"/>
      <c r="D337" s="49"/>
      <c r="K337" s="18"/>
    </row>
    <row r="338" spans="3:11" customFormat="1">
      <c r="C338" s="49"/>
      <c r="D338" s="49"/>
      <c r="K338" s="18"/>
    </row>
    <row r="339" spans="3:11" customFormat="1">
      <c r="C339" s="49"/>
      <c r="D339" s="49"/>
      <c r="K339" s="18"/>
    </row>
    <row r="340" spans="3:11" customFormat="1">
      <c r="C340" s="49"/>
      <c r="D340" s="49"/>
      <c r="K340" s="18"/>
    </row>
    <row r="341" spans="3:11" customFormat="1">
      <c r="C341" s="49"/>
      <c r="D341" s="49"/>
      <c r="K341" s="18"/>
    </row>
    <row r="342" spans="3:11" customFormat="1">
      <c r="C342" s="49"/>
      <c r="D342" s="49"/>
      <c r="K342" s="18"/>
    </row>
    <row r="343" spans="3:11" customFormat="1">
      <c r="C343" s="49"/>
      <c r="D343" s="49"/>
      <c r="K343" s="18"/>
    </row>
    <row r="344" spans="3:11" customFormat="1">
      <c r="C344" s="49"/>
      <c r="D344" s="49"/>
      <c r="K344" s="18"/>
    </row>
    <row r="345" spans="3:11" customFormat="1">
      <c r="C345" s="49"/>
      <c r="D345" s="49"/>
      <c r="K345" s="18"/>
    </row>
    <row r="346" spans="3:11" customFormat="1">
      <c r="C346" s="49"/>
      <c r="D346" s="49"/>
      <c r="K346" s="18"/>
    </row>
    <row r="347" spans="3:11" customFormat="1">
      <c r="C347" s="49"/>
      <c r="D347" s="49"/>
      <c r="K347" s="18"/>
    </row>
    <row r="348" spans="3:11" customFormat="1">
      <c r="C348" s="49"/>
      <c r="D348" s="49"/>
      <c r="K348" s="18"/>
    </row>
    <row r="349" spans="3:11" customFormat="1">
      <c r="C349" s="49"/>
      <c r="D349" s="49"/>
      <c r="K349" s="18"/>
    </row>
    <row r="350" spans="3:11" customFormat="1">
      <c r="C350" s="49"/>
      <c r="D350" s="49"/>
      <c r="K350" s="18"/>
    </row>
    <row r="351" spans="3:11" customFormat="1">
      <c r="C351" s="49"/>
      <c r="D351" s="49"/>
    </row>
    <row r="352" spans="3:11" customFormat="1">
      <c r="C352" s="49"/>
      <c r="D352" s="49"/>
    </row>
    <row r="353" spans="3:4" customFormat="1">
      <c r="C353" s="49"/>
      <c r="D353" s="49"/>
    </row>
    <row r="354" spans="3:4" customFormat="1">
      <c r="C354" s="49"/>
      <c r="D354" s="49"/>
    </row>
    <row r="355" spans="3:4" customFormat="1">
      <c r="C355" s="49"/>
      <c r="D355" s="49"/>
    </row>
    <row r="356" spans="3:4" customFormat="1">
      <c r="C356" s="49"/>
      <c r="D356" s="49"/>
    </row>
    <row r="357" spans="3:4" customFormat="1">
      <c r="C357" s="49"/>
      <c r="D357" s="49"/>
    </row>
    <row r="358" spans="3:4" customFormat="1">
      <c r="C358" s="49"/>
      <c r="D358" s="49"/>
    </row>
    <row r="359" spans="3:4" customFormat="1"/>
    <row r="360" spans="3:4" customFormat="1"/>
    <row r="361" spans="3:4" customFormat="1"/>
    <row r="362" spans="3:4" customFormat="1"/>
    <row r="363" spans="3:4" customFormat="1"/>
    <row r="364" spans="3:4" customFormat="1"/>
    <row r="365" spans="3:4" customFormat="1"/>
    <row r="366" spans="3:4" customFormat="1"/>
    <row r="367" spans="3:4" customFormat="1"/>
    <row r="368" spans="3:4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</sheetData>
  <mergeCells count="10">
    <mergeCell ref="J3:J5"/>
    <mergeCell ref="F4:H4"/>
    <mergeCell ref="A1:I1"/>
    <mergeCell ref="A3:A5"/>
    <mergeCell ref="B3:B5"/>
    <mergeCell ref="C3:C5"/>
    <mergeCell ref="D3:D5"/>
    <mergeCell ref="B2:F2"/>
    <mergeCell ref="F3:H3"/>
    <mergeCell ref="I3:I5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FF47D-C774-6B45-AE66-2A4B51DD47F5}">
  <dimension ref="A1:R28"/>
  <sheetViews>
    <sheetView topLeftCell="B1" zoomScale="70" zoomScaleNormal="70" workbookViewId="0">
      <pane ySplit="5" topLeftCell="A6" activePane="bottomLeft" state="frozenSplit"/>
      <selection pane="bottomLeft" activeCell="G11" sqref="G11"/>
    </sheetView>
  </sheetViews>
  <sheetFormatPr defaultColWidth="10.75" defaultRowHeight="16"/>
  <cols>
    <col min="1" max="1" width="10.75" style="18"/>
    <col min="2" max="2" width="25.58203125" style="18" customWidth="1"/>
    <col min="3" max="4" width="10.75" style="18"/>
    <col min="5" max="5" width="14.33203125" style="18" customWidth="1"/>
    <col min="6" max="6" width="17.08203125" style="18" bestFit="1" customWidth="1"/>
    <col min="7" max="7" width="13.08203125" style="18" customWidth="1"/>
    <col min="8" max="8" width="12" style="18" customWidth="1"/>
    <col min="9" max="9" width="13.08203125" style="18" customWidth="1"/>
    <col min="10" max="14" width="10.75" style="18"/>
    <col min="15" max="15" width="11.75" style="18" bestFit="1" customWidth="1"/>
    <col min="16" max="16" width="10.75" style="18"/>
    <col min="17" max="17" width="12.58203125" style="18" customWidth="1"/>
    <col min="18" max="18" width="13.5" style="18" bestFit="1" customWidth="1"/>
    <col min="19" max="16384" width="10.75" style="18"/>
  </cols>
  <sheetData>
    <row r="1" spans="1:18" s="20" customFormat="1">
      <c r="A1" s="78" t="s">
        <v>0</v>
      </c>
      <c r="B1" s="78"/>
      <c r="C1" s="78"/>
      <c r="D1" s="78"/>
      <c r="E1" s="78"/>
      <c r="F1" s="78"/>
      <c r="G1" s="78"/>
      <c r="H1" s="78"/>
      <c r="I1" s="78"/>
    </row>
    <row r="2" spans="1:18" s="15" customFormat="1">
      <c r="A2" s="14"/>
      <c r="B2" s="81" t="s">
        <v>3</v>
      </c>
      <c r="C2" s="81"/>
      <c r="D2" s="81"/>
      <c r="E2" s="81"/>
      <c r="F2" s="81"/>
      <c r="G2" s="81"/>
      <c r="H2" s="81"/>
      <c r="I2" s="81"/>
    </row>
    <row r="3" spans="1:18" s="4" customFormat="1" ht="19" customHeight="1">
      <c r="A3" s="69"/>
      <c r="B3" s="67" t="s">
        <v>5</v>
      </c>
      <c r="C3" s="67" t="s">
        <v>6</v>
      </c>
      <c r="D3" s="67" t="s">
        <v>7</v>
      </c>
      <c r="E3" s="6" t="s">
        <v>8</v>
      </c>
      <c r="F3" s="67" t="s">
        <v>164</v>
      </c>
      <c r="G3" s="67"/>
      <c r="H3" s="67"/>
      <c r="I3" s="67"/>
      <c r="L3" s="67"/>
      <c r="M3" s="67"/>
      <c r="N3" s="67"/>
      <c r="O3" s="6"/>
      <c r="P3" s="67"/>
      <c r="Q3" s="67"/>
    </row>
    <row r="4" spans="1:18" s="4" customFormat="1" ht="17.149999999999999" customHeight="1">
      <c r="A4" s="69"/>
      <c r="B4" s="67"/>
      <c r="C4" s="67"/>
      <c r="D4" s="67"/>
      <c r="E4" s="6" t="s">
        <v>14</v>
      </c>
      <c r="F4" s="7" t="s">
        <v>165</v>
      </c>
      <c r="G4" s="7" t="s">
        <v>166</v>
      </c>
      <c r="H4" s="7" t="s">
        <v>165</v>
      </c>
      <c r="I4" s="7" t="s">
        <v>166</v>
      </c>
      <c r="L4" s="67"/>
      <c r="M4" s="67"/>
      <c r="N4" s="67"/>
      <c r="O4" s="6"/>
      <c r="P4" s="67"/>
      <c r="Q4" s="67"/>
    </row>
    <row r="5" spans="1:18" s="17" customFormat="1" ht="16.5" thickBot="1">
      <c r="A5" s="70"/>
      <c r="B5" s="68"/>
      <c r="C5" s="68"/>
      <c r="D5" s="68"/>
      <c r="E5" s="10" t="s">
        <v>20</v>
      </c>
      <c r="F5" s="10" t="s">
        <v>167</v>
      </c>
      <c r="G5" s="10" t="s">
        <v>168</v>
      </c>
      <c r="H5" s="10" t="s">
        <v>169</v>
      </c>
      <c r="I5" s="10" t="s">
        <v>170</v>
      </c>
      <c r="L5" s="68"/>
      <c r="M5" s="68"/>
      <c r="N5" s="68"/>
      <c r="O5" s="10"/>
      <c r="P5" s="13"/>
      <c r="Q5" s="16"/>
      <c r="R5" s="16"/>
    </row>
    <row r="6" spans="1:18">
      <c r="B6" s="19"/>
      <c r="C6" s="40">
        <v>1978</v>
      </c>
      <c r="D6" s="40" t="s">
        <v>173</v>
      </c>
      <c r="E6" s="40">
        <v>143</v>
      </c>
      <c r="F6" s="40">
        <f t="shared" ref="F6:F24" si="0">G6/1000</f>
        <v>15.260999999999999</v>
      </c>
      <c r="G6" s="40">
        <v>15261</v>
      </c>
    </row>
    <row r="7" spans="1:18">
      <c r="B7" s="19"/>
      <c r="C7" s="40">
        <v>1978</v>
      </c>
      <c r="D7" s="40" t="s">
        <v>173</v>
      </c>
      <c r="E7" s="40">
        <v>144</v>
      </c>
      <c r="F7" s="40">
        <f t="shared" si="0"/>
        <v>15.253</v>
      </c>
      <c r="G7" s="40">
        <v>15253</v>
      </c>
    </row>
    <row r="8" spans="1:18">
      <c r="B8" s="19"/>
      <c r="C8" s="40">
        <v>1978</v>
      </c>
      <c r="D8" s="40" t="s">
        <v>173</v>
      </c>
      <c r="E8" s="40">
        <v>145</v>
      </c>
      <c r="F8" s="40">
        <f t="shared" si="0"/>
        <v>15.243</v>
      </c>
      <c r="G8" s="40">
        <v>15243</v>
      </c>
    </row>
    <row r="9" spans="1:18">
      <c r="B9" s="19"/>
      <c r="C9" s="40">
        <v>1978</v>
      </c>
      <c r="D9" s="40" t="s">
        <v>173</v>
      </c>
      <c r="E9" s="40">
        <v>146</v>
      </c>
      <c r="F9" s="40">
        <f t="shared" si="0"/>
        <v>15.234</v>
      </c>
      <c r="G9" s="40">
        <v>15234</v>
      </c>
    </row>
    <row r="10" spans="1:18">
      <c r="B10" s="19"/>
      <c r="C10" s="40">
        <v>1978</v>
      </c>
      <c r="D10" s="40" t="s">
        <v>173</v>
      </c>
      <c r="E10" s="40">
        <v>147</v>
      </c>
      <c r="F10" s="40">
        <f t="shared" si="0"/>
        <v>15.223000000000001</v>
      </c>
      <c r="G10" s="40">
        <v>15223</v>
      </c>
    </row>
    <row r="11" spans="1:18">
      <c r="B11" s="19"/>
      <c r="C11" s="40">
        <v>1978</v>
      </c>
      <c r="D11" s="40" t="s">
        <v>173</v>
      </c>
      <c r="E11" s="40">
        <v>148</v>
      </c>
      <c r="F11" s="40">
        <f t="shared" si="0"/>
        <v>15.212</v>
      </c>
      <c r="G11" s="40">
        <v>15212</v>
      </c>
    </row>
    <row r="12" spans="1:18">
      <c r="B12" s="19"/>
      <c r="C12" s="40">
        <v>1978</v>
      </c>
      <c r="D12" s="40" t="s">
        <v>173</v>
      </c>
      <c r="E12" s="40">
        <v>149</v>
      </c>
      <c r="F12" s="40">
        <f t="shared" si="0"/>
        <v>15.2</v>
      </c>
      <c r="G12" s="40">
        <v>15200</v>
      </c>
    </row>
    <row r="13" spans="1:18">
      <c r="B13" s="19"/>
      <c r="C13" s="40">
        <v>1978</v>
      </c>
      <c r="D13" s="40" t="s">
        <v>173</v>
      </c>
      <c r="E13" s="40">
        <v>150</v>
      </c>
      <c r="F13" s="40">
        <f t="shared" si="0"/>
        <v>15.188000000000001</v>
      </c>
      <c r="G13" s="40">
        <v>15188</v>
      </c>
    </row>
    <row r="14" spans="1:18">
      <c r="C14" s="40">
        <v>1978</v>
      </c>
      <c r="D14" s="40" t="s">
        <v>173</v>
      </c>
      <c r="E14" s="40">
        <v>151</v>
      </c>
      <c r="F14" s="40">
        <f t="shared" si="0"/>
        <v>15.175000000000001</v>
      </c>
      <c r="G14" s="40">
        <v>15175</v>
      </c>
    </row>
    <row r="15" spans="1:18">
      <c r="C15" s="40">
        <v>1978</v>
      </c>
      <c r="D15" s="40" t="s">
        <v>173</v>
      </c>
      <c r="E15" s="40">
        <v>152</v>
      </c>
      <c r="F15" s="40">
        <f t="shared" si="0"/>
        <v>15.161</v>
      </c>
      <c r="G15" s="40">
        <v>15161</v>
      </c>
    </row>
    <row r="16" spans="1:18">
      <c r="C16" s="40">
        <v>1978</v>
      </c>
      <c r="D16" s="40" t="s">
        <v>173</v>
      </c>
      <c r="E16" s="40">
        <v>153</v>
      </c>
      <c r="F16" s="40">
        <f t="shared" si="0"/>
        <v>15.146000000000001</v>
      </c>
      <c r="G16" s="40">
        <v>15146</v>
      </c>
    </row>
    <row r="17" spans="3:8">
      <c r="C17" s="40">
        <v>1978</v>
      </c>
      <c r="D17" s="40" t="s">
        <v>173</v>
      </c>
      <c r="E17" s="40">
        <v>154</v>
      </c>
      <c r="F17" s="40">
        <f t="shared" si="0"/>
        <v>15.131</v>
      </c>
      <c r="G17" s="40">
        <v>15131</v>
      </c>
    </row>
    <row r="18" spans="3:8">
      <c r="C18" s="40">
        <v>1978</v>
      </c>
      <c r="D18" s="40" t="s">
        <v>173</v>
      </c>
      <c r="E18" s="40">
        <v>155</v>
      </c>
      <c r="F18" s="40">
        <f t="shared" si="0"/>
        <v>15.115</v>
      </c>
      <c r="G18" s="40">
        <v>15115</v>
      </c>
    </row>
    <row r="19" spans="3:8">
      <c r="C19" s="40">
        <v>1978</v>
      </c>
      <c r="D19" s="40" t="s">
        <v>173</v>
      </c>
      <c r="E19" s="40">
        <v>156</v>
      </c>
      <c r="F19" s="40">
        <f t="shared" si="0"/>
        <v>15.098000000000001</v>
      </c>
      <c r="G19" s="40">
        <v>15098</v>
      </c>
    </row>
    <row r="20" spans="3:8">
      <c r="C20" s="40">
        <v>1978</v>
      </c>
      <c r="D20" s="40" t="s">
        <v>173</v>
      </c>
      <c r="E20" s="40">
        <v>157</v>
      </c>
      <c r="F20" s="40">
        <f t="shared" si="0"/>
        <v>15.08</v>
      </c>
      <c r="G20" s="40">
        <v>15080</v>
      </c>
    </row>
    <row r="21" spans="3:8">
      <c r="C21" s="40">
        <v>1978</v>
      </c>
      <c r="D21" s="40" t="s">
        <v>173</v>
      </c>
      <c r="E21" s="40">
        <v>158</v>
      </c>
      <c r="F21" s="40">
        <f t="shared" si="0"/>
        <v>15.061</v>
      </c>
      <c r="G21" s="40">
        <v>15061</v>
      </c>
    </row>
    <row r="22" spans="3:8">
      <c r="C22" s="40">
        <v>1978</v>
      </c>
      <c r="D22" s="40" t="s">
        <v>173</v>
      </c>
      <c r="E22" s="40">
        <v>159</v>
      </c>
      <c r="F22" s="40">
        <f t="shared" si="0"/>
        <v>15.041</v>
      </c>
      <c r="G22" s="40">
        <v>15041</v>
      </c>
    </row>
    <row r="23" spans="3:8">
      <c r="C23" s="40">
        <v>1978</v>
      </c>
      <c r="D23" s="40" t="s">
        <v>173</v>
      </c>
      <c r="E23" s="40">
        <v>160</v>
      </c>
      <c r="F23" s="40">
        <f t="shared" si="0"/>
        <v>15.02</v>
      </c>
      <c r="G23" s="40">
        <v>15020</v>
      </c>
    </row>
    <row r="24" spans="3:8">
      <c r="C24" s="40">
        <v>1978</v>
      </c>
      <c r="D24" s="40" t="s">
        <v>173</v>
      </c>
      <c r="E24" s="40">
        <v>161</v>
      </c>
      <c r="F24" s="40">
        <f t="shared" si="0"/>
        <v>14.999000000000001</v>
      </c>
      <c r="G24" s="40">
        <v>14999</v>
      </c>
    </row>
    <row r="25" spans="3:8">
      <c r="C25" s="40"/>
      <c r="D25" s="40"/>
      <c r="E25" s="40"/>
      <c r="F25" s="40"/>
      <c r="G25" s="40"/>
      <c r="H25" s="40"/>
    </row>
    <row r="26" spans="3:8">
      <c r="C26" s="40"/>
      <c r="D26" s="40"/>
      <c r="E26" s="40"/>
      <c r="F26" s="40"/>
      <c r="G26" s="40"/>
      <c r="H26" s="40"/>
    </row>
    <row r="27" spans="3:8">
      <c r="C27" s="40"/>
      <c r="D27" s="40"/>
      <c r="E27" s="40"/>
      <c r="F27" s="40"/>
      <c r="G27" s="40"/>
      <c r="H27" s="40"/>
    </row>
    <row r="28" spans="3:8">
      <c r="C28" s="40"/>
      <c r="D28" s="40"/>
      <c r="E28" s="40"/>
      <c r="F28" s="40"/>
      <c r="G28" s="40"/>
      <c r="H28" s="40"/>
    </row>
  </sheetData>
  <mergeCells count="12">
    <mergeCell ref="A1:I1"/>
    <mergeCell ref="L3:L5"/>
    <mergeCell ref="M3:M5"/>
    <mergeCell ref="N3:N5"/>
    <mergeCell ref="P3:P4"/>
    <mergeCell ref="Q3:Q4"/>
    <mergeCell ref="F3:I3"/>
    <mergeCell ref="B2:I2"/>
    <mergeCell ref="A3:A5"/>
    <mergeCell ref="B3:B5"/>
    <mergeCell ref="C3:C5"/>
    <mergeCell ref="D3:D5"/>
  </mergeCell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72F4D-3F4B-D946-96F8-0C48CECE6608}">
  <dimension ref="A1:R18"/>
  <sheetViews>
    <sheetView tabSelected="1" zoomScale="85" zoomScaleNormal="85" workbookViewId="0">
      <pane ySplit="5" topLeftCell="A12" activePane="bottomLeft" state="frozenSplit"/>
      <selection pane="bottomLeft" activeCell="E13" sqref="E13"/>
    </sheetView>
  </sheetViews>
  <sheetFormatPr defaultColWidth="10.75" defaultRowHeight="16"/>
  <cols>
    <col min="1" max="1" width="10.75" style="18"/>
    <col min="2" max="2" width="25.58203125" style="18" customWidth="1"/>
    <col min="3" max="4" width="10.75" style="18"/>
    <col min="5" max="5" width="14.33203125" style="18" customWidth="1"/>
    <col min="6" max="6" width="11.5" style="18" customWidth="1"/>
    <col min="7" max="7" width="13.08203125" style="18" customWidth="1"/>
    <col min="8" max="8" width="12" style="18" customWidth="1"/>
    <col min="9" max="9" width="13.08203125" style="18" customWidth="1"/>
    <col min="10" max="14" width="10.75" style="18"/>
    <col min="15" max="15" width="11.75" style="18" bestFit="1" customWidth="1"/>
    <col min="16" max="16" width="10.75" style="18"/>
    <col min="17" max="17" width="12.58203125" style="18" customWidth="1"/>
    <col min="18" max="18" width="13.5" style="18" bestFit="1" customWidth="1"/>
    <col min="19" max="16384" width="10.75" style="18"/>
  </cols>
  <sheetData>
    <row r="1" spans="1:18" s="20" customFormat="1">
      <c r="A1" s="78" t="s">
        <v>0</v>
      </c>
      <c r="B1" s="78"/>
      <c r="C1" s="78"/>
      <c r="D1" s="78"/>
      <c r="E1" s="78"/>
      <c r="F1" s="78"/>
      <c r="G1" s="78"/>
      <c r="H1" s="78"/>
      <c r="I1" s="78"/>
    </row>
    <row r="2" spans="1:18" s="14" customFormat="1">
      <c r="B2" s="81" t="s">
        <v>3</v>
      </c>
      <c r="C2" s="81"/>
      <c r="D2" s="81"/>
      <c r="E2" s="81"/>
      <c r="F2" s="81"/>
      <c r="G2" s="81"/>
      <c r="H2" s="81"/>
      <c r="I2" s="81"/>
    </row>
    <row r="3" spans="1:18" s="6" customFormat="1" ht="19" customHeight="1">
      <c r="A3" s="69"/>
      <c r="B3" s="67" t="s">
        <v>5</v>
      </c>
      <c r="C3" s="67" t="s">
        <v>6</v>
      </c>
      <c r="D3" s="67" t="s">
        <v>7</v>
      </c>
      <c r="E3" s="6" t="s">
        <v>8</v>
      </c>
      <c r="F3" s="6" t="s">
        <v>164</v>
      </c>
      <c r="L3" s="67"/>
      <c r="M3" s="67"/>
      <c r="N3" s="67"/>
      <c r="P3" s="67"/>
      <c r="Q3" s="67"/>
    </row>
    <row r="4" spans="1:18" s="6" customFormat="1" ht="17.149999999999999" customHeight="1">
      <c r="A4" s="69"/>
      <c r="B4" s="67"/>
      <c r="C4" s="67"/>
      <c r="D4" s="67"/>
      <c r="E4" s="6" t="s">
        <v>14</v>
      </c>
      <c r="F4" s="7" t="s">
        <v>165</v>
      </c>
      <c r="H4" s="7"/>
      <c r="I4" s="7"/>
      <c r="L4" s="67"/>
      <c r="M4" s="67"/>
      <c r="N4" s="67"/>
      <c r="P4" s="67"/>
      <c r="Q4" s="67"/>
    </row>
    <row r="5" spans="1:18" s="10" customFormat="1" ht="16.5" thickBot="1">
      <c r="A5" s="70"/>
      <c r="B5" s="68"/>
      <c r="C5" s="68"/>
      <c r="D5" s="68"/>
      <c r="E5" s="10" t="s">
        <v>20</v>
      </c>
      <c r="F5" s="10" t="s">
        <v>167</v>
      </c>
      <c r="G5" s="10" t="s">
        <v>174</v>
      </c>
      <c r="H5" s="10" t="s">
        <v>175</v>
      </c>
      <c r="I5" s="10" t="s">
        <v>169</v>
      </c>
      <c r="L5" s="68"/>
      <c r="M5" s="68"/>
      <c r="N5" s="68"/>
      <c r="P5" s="13"/>
      <c r="Q5" s="16"/>
      <c r="R5" s="16"/>
    </row>
    <row r="6" spans="1:18">
      <c r="B6" s="19"/>
      <c r="C6" s="82">
        <v>1962</v>
      </c>
      <c r="D6" s="82" t="s">
        <v>34</v>
      </c>
      <c r="E6" s="82">
        <v>161.5</v>
      </c>
      <c r="F6" s="82">
        <v>2.5230000000000001</v>
      </c>
      <c r="I6" s="40">
        <v>603</v>
      </c>
    </row>
    <row r="7" spans="1:18">
      <c r="B7" s="19"/>
      <c r="C7" s="82">
        <v>1962</v>
      </c>
      <c r="D7" s="82" t="s">
        <v>34</v>
      </c>
      <c r="E7" s="82">
        <v>198</v>
      </c>
      <c r="F7" s="82">
        <v>2.77</v>
      </c>
      <c r="I7" s="40">
        <v>662</v>
      </c>
    </row>
    <row r="8" spans="1:18">
      <c r="B8" s="19"/>
      <c r="C8" s="82">
        <v>1962</v>
      </c>
      <c r="D8" s="82" t="s">
        <v>34</v>
      </c>
      <c r="E8" s="82">
        <v>231</v>
      </c>
      <c r="F8" s="82">
        <v>2.887</v>
      </c>
      <c r="I8" s="40">
        <v>690</v>
      </c>
    </row>
    <row r="9" spans="1:18">
      <c r="B9" s="19"/>
      <c r="C9" s="82">
        <v>1962</v>
      </c>
      <c r="D9" s="82" t="s">
        <v>34</v>
      </c>
      <c r="E9" s="82">
        <v>262</v>
      </c>
      <c r="F9" s="82">
        <v>2.891</v>
      </c>
      <c r="I9" s="40">
        <v>691</v>
      </c>
    </row>
    <row r="10" spans="1:18">
      <c r="B10" s="19"/>
      <c r="C10" s="40">
        <v>1962</v>
      </c>
      <c r="D10" s="40" t="s">
        <v>34</v>
      </c>
      <c r="E10" s="40">
        <v>292</v>
      </c>
      <c r="F10" s="40">
        <v>2.9460000000000002</v>
      </c>
      <c r="I10" s="40">
        <v>704</v>
      </c>
    </row>
    <row r="11" spans="1:18">
      <c r="B11" s="19"/>
      <c r="C11" s="40">
        <v>1962</v>
      </c>
      <c r="D11" s="40" t="s">
        <v>34</v>
      </c>
      <c r="E11" s="40">
        <v>322</v>
      </c>
      <c r="F11" s="40">
        <v>2.782</v>
      </c>
      <c r="I11" s="40">
        <v>665</v>
      </c>
    </row>
    <row r="12" spans="1:18">
      <c r="B12" s="19"/>
      <c r="C12" s="40">
        <v>1962</v>
      </c>
      <c r="D12" s="40" t="s">
        <v>34</v>
      </c>
      <c r="E12" s="40">
        <v>351</v>
      </c>
      <c r="F12" s="40">
        <v>2.7410000000000001</v>
      </c>
      <c r="I12" s="40">
        <v>655</v>
      </c>
    </row>
    <row r="13" spans="1:18">
      <c r="B13" s="19"/>
      <c r="C13" s="40">
        <v>1962</v>
      </c>
      <c r="D13" s="40" t="s">
        <v>34</v>
      </c>
      <c r="E13" s="40">
        <v>379</v>
      </c>
      <c r="F13" s="40">
        <v>2.77</v>
      </c>
      <c r="I13" s="40">
        <v>662</v>
      </c>
    </row>
    <row r="14" spans="1:18">
      <c r="B14" s="19"/>
      <c r="C14" s="40">
        <v>1962</v>
      </c>
      <c r="D14" s="40" t="s">
        <v>34</v>
      </c>
      <c r="E14" s="40">
        <v>406</v>
      </c>
      <c r="F14" s="40">
        <v>2.8660000000000001</v>
      </c>
      <c r="I14" s="40">
        <v>685</v>
      </c>
    </row>
    <row r="15" spans="1:18">
      <c r="B15" s="19"/>
      <c r="C15" s="40">
        <v>2008</v>
      </c>
      <c r="D15" s="40" t="s">
        <v>171</v>
      </c>
      <c r="E15" s="40">
        <v>115.77200000000001</v>
      </c>
      <c r="F15" s="40">
        <v>1.7829999999999999</v>
      </c>
      <c r="I15" s="40"/>
    </row>
    <row r="16" spans="1:18">
      <c r="B16" s="19"/>
      <c r="C16" s="82">
        <v>2008</v>
      </c>
      <c r="D16" s="82" t="s">
        <v>171</v>
      </c>
      <c r="E16" s="82">
        <v>170.6</v>
      </c>
      <c r="F16" s="82">
        <v>2.37</v>
      </c>
      <c r="G16" s="62"/>
      <c r="H16" s="62"/>
      <c r="I16" s="82"/>
    </row>
    <row r="17" spans="2:9">
      <c r="B17" s="19"/>
      <c r="C17" s="40">
        <v>1977</v>
      </c>
      <c r="D17" s="40" t="s">
        <v>172</v>
      </c>
      <c r="E17" s="40">
        <v>161.39099999999999</v>
      </c>
      <c r="F17" s="40">
        <v>2.2949999999999999</v>
      </c>
      <c r="I17" s="40">
        <v>548.5</v>
      </c>
    </row>
    <row r="18" spans="2:9">
      <c r="B18" s="19"/>
    </row>
  </sheetData>
  <mergeCells count="11">
    <mergeCell ref="L3:L5"/>
    <mergeCell ref="M3:M5"/>
    <mergeCell ref="N3:N5"/>
    <mergeCell ref="P3:P4"/>
    <mergeCell ref="Q3:Q4"/>
    <mergeCell ref="A1:I1"/>
    <mergeCell ref="B2:I2"/>
    <mergeCell ref="A3:A5"/>
    <mergeCell ref="B3:B5"/>
    <mergeCell ref="C3:C5"/>
    <mergeCell ref="D3:D5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Cell Volume </vt:lpstr>
      <vt:lpstr>Thermal Expansion Coefficient</vt:lpstr>
      <vt:lpstr>Compressibility Bulk Modulus</vt:lpstr>
      <vt:lpstr>Sublimation</vt:lpstr>
      <vt:lpstr>Heat Capacity</vt:lpstr>
      <vt:lpstr>Melting</vt:lpstr>
      <vt:lpstr>Heat of Sublimation</vt:lpstr>
      <vt:lpstr>Heat of Fusion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 Gillman (23076523)</dc:creator>
  <cp:keywords/>
  <dc:description/>
  <cp:lastModifiedBy>Iash Bashir (23059859)</cp:lastModifiedBy>
  <cp:revision/>
  <dcterms:created xsi:type="dcterms:W3CDTF">2024-11-19T03:14:50Z</dcterms:created>
  <dcterms:modified xsi:type="dcterms:W3CDTF">2025-09-30T03:02:27Z</dcterms:modified>
  <cp:category/>
  <cp:contentStatus/>
</cp:coreProperties>
</file>