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.sharepoint.com/sites/uwaaerospace/Shared Documents/Technical Teams/Aerostructures/Software/Python/data/"/>
    </mc:Choice>
  </mc:AlternateContent>
  <xr:revisionPtr revIDLastSave="9" documentId="13_ncr:1_{355B9A6A-65D7-4FB3-8BEC-7E01224E2588}" xr6:coauthVersionLast="47" xr6:coauthVersionMax="47" xr10:uidLastSave="{38E9EC50-E4C2-4080-9298-D583478C5ABB}"/>
  <bookViews>
    <workbookView xWindow="-28920" yWindow="-120" windowWidth="29040" windowHeight="15720" activeTab="2" xr2:uid="{00000000-000D-0000-FFFF-FFFF00000000}"/>
  </bookViews>
  <sheets>
    <sheet name="Chute main panel" sheetId="1" r:id="rId1"/>
    <sheet name="X-form parameters" sheetId="2" r:id="rId2"/>
    <sheet name="Round parameters" sheetId="3" r:id="rId3"/>
    <sheet name="OLD" sheetId="4" r:id="rId4"/>
    <sheet name="Item list" sheetId="5" r:id="rId5"/>
    <sheet name="Air values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  <c r="B32" i="3"/>
  <c r="B30" i="3"/>
  <c r="C12" i="3"/>
  <c r="C11" i="3"/>
  <c r="AA53" i="3" l="1"/>
  <c r="B28" i="3"/>
  <c r="B26" i="3"/>
  <c r="B24" i="3"/>
  <c r="B25" i="3"/>
  <c r="D20" i="3"/>
  <c r="C8" i="3"/>
  <c r="C14" i="1"/>
  <c r="C13" i="1"/>
  <c r="C4" i="1"/>
  <c r="C35" i="1" s="1"/>
  <c r="G23" i="5"/>
  <c r="G19" i="5"/>
  <c r="G18" i="5"/>
  <c r="G17" i="5"/>
  <c r="G15" i="5"/>
  <c r="G14" i="5"/>
  <c r="G13" i="5"/>
  <c r="G12" i="5"/>
  <c r="G11" i="5"/>
  <c r="G10" i="5"/>
  <c r="G9" i="5"/>
  <c r="G7" i="5"/>
  <c r="I25" i="5" s="1"/>
  <c r="J25" i="5" s="1"/>
  <c r="AC57" i="4"/>
  <c r="C41" i="4"/>
  <c r="C40" i="4"/>
  <c r="C34" i="4"/>
  <c r="AC26" i="4"/>
  <c r="C10" i="4"/>
  <c r="C9" i="4"/>
  <c r="D8" i="4"/>
  <c r="C42" i="3"/>
  <c r="C41" i="3"/>
  <c r="AC28" i="3"/>
  <c r="C9" i="3"/>
  <c r="C32" i="2"/>
  <c r="C31" i="2"/>
  <c r="C7" i="2"/>
  <c r="C6" i="2"/>
  <c r="C43" i="1"/>
  <c r="V48" i="4" l="1"/>
  <c r="R48" i="4"/>
  <c r="G48" i="4"/>
  <c r="C3" i="2"/>
  <c r="C36" i="3"/>
  <c r="D53" i="3" s="1"/>
  <c r="D54" i="3" s="1"/>
  <c r="D55" i="3" s="1"/>
  <c r="C28" i="2"/>
  <c r="E37" i="2" s="1"/>
  <c r="G49" i="4"/>
  <c r="G50" i="4"/>
  <c r="V49" i="4"/>
  <c r="V50" i="4"/>
  <c r="R49" i="4"/>
  <c r="R50" i="4"/>
  <c r="C35" i="4"/>
  <c r="F48" i="4"/>
  <c r="Q48" i="4"/>
  <c r="AA48" i="4"/>
  <c r="K48" i="4"/>
  <c r="X48" i="4"/>
  <c r="T48" i="4"/>
  <c r="P48" i="4"/>
  <c r="L48" i="4"/>
  <c r="H48" i="4"/>
  <c r="D48" i="4"/>
  <c r="Z48" i="4"/>
  <c r="U48" i="4"/>
  <c r="O48" i="4"/>
  <c r="J48" i="4"/>
  <c r="E48" i="4"/>
  <c r="Y48" i="4"/>
  <c r="S48" i="4"/>
  <c r="N48" i="4"/>
  <c r="I48" i="4"/>
  <c r="C48" i="4"/>
  <c r="C37" i="4"/>
  <c r="B48" i="4"/>
  <c r="M48" i="4"/>
  <c r="W48" i="4"/>
  <c r="G37" i="2" l="1"/>
  <c r="G40" i="2" s="1"/>
  <c r="G41" i="2" s="1"/>
  <c r="I37" i="2"/>
  <c r="I40" i="2" s="1"/>
  <c r="I41" i="2" s="1"/>
  <c r="C37" i="2"/>
  <c r="C3" i="3"/>
  <c r="C3" i="4"/>
  <c r="X17" i="4" s="1"/>
  <c r="H37" i="2"/>
  <c r="H40" i="2" s="1"/>
  <c r="H41" i="2" s="1"/>
  <c r="B37" i="2"/>
  <c r="B38" i="2" s="1"/>
  <c r="B43" i="2" s="1"/>
  <c r="B44" i="2" s="1"/>
  <c r="B45" i="2" s="1"/>
  <c r="L53" i="3"/>
  <c r="L54" i="3" s="1"/>
  <c r="L55" i="3" s="1"/>
  <c r="L58" i="3" s="1"/>
  <c r="L57" i="3" s="1"/>
  <c r="L59" i="3" s="1"/>
  <c r="X53" i="3"/>
  <c r="X54" i="3" s="1"/>
  <c r="X55" i="3" s="1"/>
  <c r="J53" i="3"/>
  <c r="J55" i="3" s="1"/>
  <c r="K53" i="3"/>
  <c r="O53" i="3"/>
  <c r="H53" i="3"/>
  <c r="H54" i="3" s="1"/>
  <c r="H55" i="3" s="1"/>
  <c r="V53" i="3"/>
  <c r="V54" i="3" s="1"/>
  <c r="V55" i="3" s="1"/>
  <c r="V58" i="3" s="1"/>
  <c r="V57" i="3" s="1"/>
  <c r="V59" i="3" s="1"/>
  <c r="B53" i="3"/>
  <c r="W53" i="3"/>
  <c r="N53" i="3"/>
  <c r="N54" i="3" s="1"/>
  <c r="N55" i="3" s="1"/>
  <c r="I53" i="3"/>
  <c r="I54" i="3" s="1"/>
  <c r="I55" i="3" s="1"/>
  <c r="Y53" i="3"/>
  <c r="Y54" i="3" s="1"/>
  <c r="F53" i="3"/>
  <c r="F55" i="3" s="1"/>
  <c r="F58" i="3" s="1"/>
  <c r="F57" i="3" s="1"/>
  <c r="F59" i="3" s="1"/>
  <c r="F63" i="3" s="1"/>
  <c r="F65" i="3" s="1"/>
  <c r="P53" i="3"/>
  <c r="P54" i="3" s="1"/>
  <c r="C53" i="3"/>
  <c r="C54" i="3" s="1"/>
  <c r="C55" i="3" s="1"/>
  <c r="Q53" i="3"/>
  <c r="Q54" i="3" s="1"/>
  <c r="Q55" i="3" s="1"/>
  <c r="Q58" i="3" s="1"/>
  <c r="Q57" i="3" s="1"/>
  <c r="Q59" i="3" s="1"/>
  <c r="R53" i="3"/>
  <c r="R54" i="3" s="1"/>
  <c r="R55" i="3" s="1"/>
  <c r="E53" i="3"/>
  <c r="E54" i="3" s="1"/>
  <c r="U53" i="3"/>
  <c r="U54" i="3" s="1"/>
  <c r="T53" i="3"/>
  <c r="Z53" i="3"/>
  <c r="G53" i="3"/>
  <c r="G54" i="3" s="1"/>
  <c r="G55" i="3" s="1"/>
  <c r="C36" i="1"/>
  <c r="S53" i="3"/>
  <c r="S54" i="3" s="1"/>
  <c r="S55" i="3" s="1"/>
  <c r="M53" i="3"/>
  <c r="M54" i="3" s="1"/>
  <c r="M55" i="3" s="1"/>
  <c r="D37" i="2"/>
  <c r="F37" i="2"/>
  <c r="F61" i="3"/>
  <c r="F62" i="3" s="1"/>
  <c r="F64" i="3" s="1"/>
  <c r="F20" i="3"/>
  <c r="X20" i="3"/>
  <c r="V20" i="3"/>
  <c r="L20" i="3"/>
  <c r="R20" i="3"/>
  <c r="C12" i="2"/>
  <c r="B12" i="2"/>
  <c r="B15" i="2" s="1"/>
  <c r="G12" i="2"/>
  <c r="F12" i="2"/>
  <c r="W50" i="4"/>
  <c r="W49" i="4"/>
  <c r="M50" i="4"/>
  <c r="M49" i="4"/>
  <c r="B49" i="4"/>
  <c r="B50" i="4"/>
  <c r="C50" i="4"/>
  <c r="C49" i="4"/>
  <c r="I49" i="4"/>
  <c r="I50" i="4"/>
  <c r="N49" i="4"/>
  <c r="N50" i="4"/>
  <c r="S49" i="4"/>
  <c r="S50" i="4"/>
  <c r="Y49" i="4"/>
  <c r="Y50" i="4"/>
  <c r="E49" i="4"/>
  <c r="E50" i="4"/>
  <c r="J49" i="4"/>
  <c r="J50" i="4"/>
  <c r="O50" i="4"/>
  <c r="O49" i="4"/>
  <c r="O51" i="4" s="1"/>
  <c r="U49" i="4"/>
  <c r="U50" i="4"/>
  <c r="Z49" i="4"/>
  <c r="Z50" i="4"/>
  <c r="D50" i="4"/>
  <c r="D49" i="4"/>
  <c r="H50" i="4"/>
  <c r="H49" i="4"/>
  <c r="L50" i="4"/>
  <c r="L49" i="4"/>
  <c r="P50" i="4"/>
  <c r="P49" i="4"/>
  <c r="T50" i="4"/>
  <c r="T49" i="4"/>
  <c r="X50" i="4"/>
  <c r="X49" i="4"/>
  <c r="K50" i="4"/>
  <c r="K49" i="4"/>
  <c r="AA50" i="4"/>
  <c r="AA49" i="4"/>
  <c r="Q50" i="4"/>
  <c r="Q49" i="4"/>
  <c r="F49" i="4"/>
  <c r="F50" i="4"/>
  <c r="R51" i="4"/>
  <c r="R53" i="4"/>
  <c r="R54" i="4" s="1"/>
  <c r="V51" i="4"/>
  <c r="V53" i="4"/>
  <c r="V54" i="4" s="1"/>
  <c r="G53" i="4"/>
  <c r="G51" i="4"/>
  <c r="G54" i="4"/>
  <c r="D58" i="3"/>
  <c r="D57" i="3" s="1"/>
  <c r="D59" i="3" s="1"/>
  <c r="B54" i="3"/>
  <c r="B55" i="3" s="1"/>
  <c r="W54" i="3"/>
  <c r="W55" i="3" s="1"/>
  <c r="C40" i="2"/>
  <c r="C41" i="2" s="1"/>
  <c r="C38" i="2"/>
  <c r="C47" i="2" s="1"/>
  <c r="H38" i="2"/>
  <c r="J38" i="2" s="1"/>
  <c r="E38" i="2"/>
  <c r="E47" i="2" s="1"/>
  <c r="E40" i="2"/>
  <c r="E41" i="2" s="1"/>
  <c r="I38" i="2"/>
  <c r="I47" i="2" s="1"/>
  <c r="I12" i="2"/>
  <c r="E12" i="2"/>
  <c r="H12" i="2"/>
  <c r="D12" i="2"/>
  <c r="AA20" i="3"/>
  <c r="W20" i="3"/>
  <c r="O20" i="3"/>
  <c r="K20" i="3"/>
  <c r="G20" i="3"/>
  <c r="Z20" i="3"/>
  <c r="U20" i="3"/>
  <c r="P20" i="3"/>
  <c r="E20" i="3"/>
  <c r="Y20" i="3"/>
  <c r="Y22" i="3" s="1"/>
  <c r="T20" i="3"/>
  <c r="T22" i="3" s="1"/>
  <c r="I20" i="3"/>
  <c r="D17" i="4"/>
  <c r="E17" i="4"/>
  <c r="C6" i="4"/>
  <c r="C17" i="4"/>
  <c r="C19" i="4" s="1"/>
  <c r="G38" i="2" l="1"/>
  <c r="G43" i="2" s="1"/>
  <c r="G44" i="2" s="1"/>
  <c r="G45" i="2" s="1"/>
  <c r="M20" i="3"/>
  <c r="B40" i="2"/>
  <c r="B41" i="2" s="1"/>
  <c r="Y55" i="3"/>
  <c r="J37" i="2"/>
  <c r="K34" i="2" s="1"/>
  <c r="K33" i="2" s="1"/>
  <c r="F54" i="3"/>
  <c r="P55" i="3"/>
  <c r="P58" i="3" s="1"/>
  <c r="P57" i="3" s="1"/>
  <c r="P59" i="3" s="1"/>
  <c r="Y17" i="4"/>
  <c r="Y19" i="4" s="1"/>
  <c r="C4" i="4"/>
  <c r="B17" i="4"/>
  <c r="B18" i="4" s="1"/>
  <c r="J17" i="4"/>
  <c r="J18" i="4" s="1"/>
  <c r="L17" i="4"/>
  <c r="L19" i="4" s="1"/>
  <c r="AA17" i="4"/>
  <c r="AA19" i="4" s="1"/>
  <c r="G17" i="4"/>
  <c r="G19" i="4" s="1"/>
  <c r="I17" i="4"/>
  <c r="I18" i="4" s="1"/>
  <c r="U17" i="4"/>
  <c r="T17" i="4"/>
  <c r="M17" i="4"/>
  <c r="M18" i="4" s="1"/>
  <c r="M20" i="4" s="1"/>
  <c r="N17" i="4"/>
  <c r="N18" i="4" s="1"/>
  <c r="W17" i="4"/>
  <c r="Z17" i="4"/>
  <c r="Z18" i="4" s="1"/>
  <c r="N20" i="3"/>
  <c r="N21" i="3" s="1"/>
  <c r="N22" i="3" s="1"/>
  <c r="N25" i="3" s="1"/>
  <c r="N24" i="3" s="1"/>
  <c r="N26" i="3" s="1"/>
  <c r="J20" i="3"/>
  <c r="J22" i="3" s="1"/>
  <c r="C20" i="3"/>
  <c r="C21" i="3" s="1"/>
  <c r="C22" i="3" s="1"/>
  <c r="C25" i="3" s="1"/>
  <c r="C24" i="3" s="1"/>
  <c r="C26" i="3" s="1"/>
  <c r="S20" i="3"/>
  <c r="S21" i="3" s="1"/>
  <c r="S22" i="3" s="1"/>
  <c r="S25" i="3" s="1"/>
  <c r="S24" i="3" s="1"/>
  <c r="S26" i="3" s="1"/>
  <c r="H20" i="3"/>
  <c r="H21" i="3" s="1"/>
  <c r="H22" i="3" s="1"/>
  <c r="B20" i="3"/>
  <c r="B21" i="3" s="1"/>
  <c r="B22" i="3" s="1"/>
  <c r="Q20" i="3"/>
  <c r="S17" i="4"/>
  <c r="S19" i="4" s="1"/>
  <c r="F17" i="4"/>
  <c r="P17" i="4"/>
  <c r="P19" i="4" s="1"/>
  <c r="K17" i="4"/>
  <c r="K19" i="4" s="1"/>
  <c r="R17" i="4"/>
  <c r="R18" i="4" s="1"/>
  <c r="V17" i="4"/>
  <c r="V18" i="4" s="1"/>
  <c r="Q17" i="4"/>
  <c r="Q19" i="4" s="1"/>
  <c r="O17" i="4"/>
  <c r="O19" i="4" s="1"/>
  <c r="H17" i="4"/>
  <c r="H19" i="4" s="1"/>
  <c r="E55" i="3"/>
  <c r="E58" i="3" s="1"/>
  <c r="E57" i="3" s="1"/>
  <c r="E59" i="3" s="1"/>
  <c r="J54" i="3"/>
  <c r="U55" i="3"/>
  <c r="C46" i="3"/>
  <c r="C38" i="1" s="1"/>
  <c r="C45" i="3"/>
  <c r="C47" i="3" s="1"/>
  <c r="C39" i="1" s="1"/>
  <c r="T55" i="3"/>
  <c r="T58" i="3" s="1"/>
  <c r="T57" i="3" s="1"/>
  <c r="T59" i="3" s="1"/>
  <c r="T63" i="3" s="1"/>
  <c r="T65" i="3" s="1"/>
  <c r="T54" i="3"/>
  <c r="K55" i="3"/>
  <c r="K58" i="3" s="1"/>
  <c r="K57" i="3" s="1"/>
  <c r="K59" i="3" s="1"/>
  <c r="K63" i="3" s="1"/>
  <c r="K65" i="3" s="1"/>
  <c r="K54" i="3"/>
  <c r="D40" i="2"/>
  <c r="D41" i="2" s="1"/>
  <c r="D38" i="2"/>
  <c r="D47" i="2" s="1"/>
  <c r="F38" i="2"/>
  <c r="F43" i="2" s="1"/>
  <c r="F44" i="2" s="1"/>
  <c r="F45" i="2" s="1"/>
  <c r="F40" i="2"/>
  <c r="F41" i="2" s="1"/>
  <c r="AA55" i="3"/>
  <c r="AA54" i="3"/>
  <c r="Z54" i="3"/>
  <c r="Z55" i="3"/>
  <c r="Z58" i="3" s="1"/>
  <c r="Z57" i="3" s="1"/>
  <c r="Z59" i="3" s="1"/>
  <c r="Z61" i="3" s="1"/>
  <c r="Z62" i="3" s="1"/>
  <c r="Z64" i="3" s="1"/>
  <c r="O54" i="3"/>
  <c r="O55" i="3"/>
  <c r="O58" i="3" s="1"/>
  <c r="O57" i="3" s="1"/>
  <c r="O59" i="3" s="1"/>
  <c r="O61" i="3" s="1"/>
  <c r="O62" i="3" s="1"/>
  <c r="O64" i="3" s="1"/>
  <c r="H43" i="2"/>
  <c r="H44" i="2" s="1"/>
  <c r="H45" i="2" s="1"/>
  <c r="C43" i="2"/>
  <c r="C44" i="2" s="1"/>
  <c r="C45" i="2" s="1"/>
  <c r="B47" i="2"/>
  <c r="B48" i="2" s="1"/>
  <c r="I43" i="2"/>
  <c r="I44" i="2" s="1"/>
  <c r="I45" i="2" s="1"/>
  <c r="H47" i="2"/>
  <c r="H49" i="2" s="1"/>
  <c r="Q61" i="3"/>
  <c r="Q62" i="3" s="1"/>
  <c r="Q64" i="3" s="1"/>
  <c r="Q63" i="3"/>
  <c r="Q65" i="3" s="1"/>
  <c r="J58" i="3"/>
  <c r="J57" i="3" s="1"/>
  <c r="J59" i="3" s="1"/>
  <c r="E49" i="2"/>
  <c r="E48" i="2"/>
  <c r="L63" i="3"/>
  <c r="L65" i="3" s="1"/>
  <c r="L61" i="3"/>
  <c r="L62" i="3" s="1"/>
  <c r="L64" i="3" s="1"/>
  <c r="I49" i="2"/>
  <c r="I48" i="2"/>
  <c r="G21" i="3"/>
  <c r="G22" i="3" s="1"/>
  <c r="R55" i="4"/>
  <c r="R57" i="4"/>
  <c r="R58" i="4" s="1"/>
  <c r="R60" i="4" s="1"/>
  <c r="R59" i="4"/>
  <c r="R61" i="4" s="1"/>
  <c r="J43" i="2"/>
  <c r="J45" i="2" s="1"/>
  <c r="J47" i="2"/>
  <c r="I15" i="2"/>
  <c r="I16" i="2" s="1"/>
  <c r="I13" i="2"/>
  <c r="I18" i="2" s="1"/>
  <c r="I19" i="2" s="1"/>
  <c r="I20" i="2" s="1"/>
  <c r="C48" i="2"/>
  <c r="C49" i="2"/>
  <c r="X58" i="3"/>
  <c r="X57" i="3" s="1"/>
  <c r="X59" i="3" s="1"/>
  <c r="H58" i="3"/>
  <c r="H57" i="3" s="1"/>
  <c r="H59" i="3" s="1"/>
  <c r="C58" i="3"/>
  <c r="C57" i="3" s="1"/>
  <c r="C59" i="3" s="1"/>
  <c r="D63" i="3"/>
  <c r="D65" i="3" s="1"/>
  <c r="D61" i="3"/>
  <c r="D62" i="3" s="1"/>
  <c r="D64" i="3" s="1"/>
  <c r="V55" i="4"/>
  <c r="V59" i="4"/>
  <c r="V61" i="4" s="1"/>
  <c r="V57" i="4"/>
  <c r="V58" i="4" s="1"/>
  <c r="V60" i="4" s="1"/>
  <c r="V61" i="3"/>
  <c r="V62" i="3" s="1"/>
  <c r="V64" i="3" s="1"/>
  <c r="V63" i="3"/>
  <c r="V65" i="3" s="1"/>
  <c r="S18" i="4"/>
  <c r="R21" i="3"/>
  <c r="R22" i="3" s="1"/>
  <c r="M21" i="3"/>
  <c r="M22" i="3" s="1"/>
  <c r="T25" i="3"/>
  <c r="T24" i="3" s="1"/>
  <c r="T26" i="3" s="1"/>
  <c r="E15" i="2"/>
  <c r="E16" i="2" s="1"/>
  <c r="E13" i="2"/>
  <c r="E18" i="2" s="1"/>
  <c r="E19" i="2" s="1"/>
  <c r="E20" i="2" s="1"/>
  <c r="M58" i="3"/>
  <c r="M57" i="3" s="1"/>
  <c r="M59" i="3" s="1"/>
  <c r="G55" i="4"/>
  <c r="G57" i="4"/>
  <c r="G58" i="4" s="1"/>
  <c r="G60" i="4" s="1"/>
  <c r="G59" i="4"/>
  <c r="G61" i="4" s="1"/>
  <c r="F13" i="2"/>
  <c r="F22" i="2" s="1"/>
  <c r="F15" i="2"/>
  <c r="F16" i="2" s="1"/>
  <c r="C13" i="3"/>
  <c r="C16" i="1" s="1"/>
  <c r="M23" i="4"/>
  <c r="M22" i="4" s="1"/>
  <c r="D15" i="2"/>
  <c r="D16" i="2" s="1"/>
  <c r="C42" i="1"/>
  <c r="C48" i="1" s="1"/>
  <c r="B58" i="3"/>
  <c r="B57" i="3" s="1"/>
  <c r="B59" i="3" s="1"/>
  <c r="G47" i="2"/>
  <c r="F19" i="4"/>
  <c r="F18" i="4"/>
  <c r="G13" i="2"/>
  <c r="G18" i="2" s="1"/>
  <c r="G19" i="2" s="1"/>
  <c r="G20" i="2" s="1"/>
  <c r="G15" i="2"/>
  <c r="G16" i="2" s="1"/>
  <c r="L21" i="3"/>
  <c r="L22" i="3" s="1"/>
  <c r="X21" i="3"/>
  <c r="X22" i="3" s="1"/>
  <c r="W21" i="3"/>
  <c r="W22" i="3" s="1"/>
  <c r="W58" i="3"/>
  <c r="W57" i="3" s="1"/>
  <c r="W59" i="3" s="1"/>
  <c r="G58" i="3"/>
  <c r="G57" i="3" s="1"/>
  <c r="G59" i="3" s="1"/>
  <c r="C15" i="2"/>
  <c r="C16" i="2" s="1"/>
  <c r="C13" i="2"/>
  <c r="C22" i="2" s="1"/>
  <c r="Q21" i="3"/>
  <c r="Q22" i="3" s="1"/>
  <c r="Y25" i="3"/>
  <c r="Y24" i="3" s="1"/>
  <c r="Y26" i="3" s="1"/>
  <c r="H15" i="2"/>
  <c r="H16" i="2" s="1"/>
  <c r="J12" i="2"/>
  <c r="E43" i="2"/>
  <c r="E44" i="2" s="1"/>
  <c r="E45" i="2" s="1"/>
  <c r="R58" i="3"/>
  <c r="R57" i="3" s="1"/>
  <c r="R59" i="3" s="1"/>
  <c r="B13" i="2"/>
  <c r="B18" i="2" s="1"/>
  <c r="B19" i="2" s="1"/>
  <c r="B20" i="2" s="1"/>
  <c r="B16" i="2"/>
  <c r="V21" i="3"/>
  <c r="V22" i="3" s="1"/>
  <c r="F22" i="3"/>
  <c r="F21" i="3"/>
  <c r="M19" i="4"/>
  <c r="C18" i="4"/>
  <c r="W19" i="4"/>
  <c r="W18" i="4"/>
  <c r="W23" i="4" s="1"/>
  <c r="E18" i="4"/>
  <c r="E19" i="4"/>
  <c r="U18" i="4"/>
  <c r="U19" i="4"/>
  <c r="D19" i="4"/>
  <c r="D18" i="4"/>
  <c r="D23" i="4" s="1"/>
  <c r="P18" i="4"/>
  <c r="T19" i="4"/>
  <c r="T18" i="4"/>
  <c r="X19" i="4"/>
  <c r="X18" i="4"/>
  <c r="D21" i="3"/>
  <c r="D22" i="3" s="1"/>
  <c r="I21" i="3"/>
  <c r="I22" i="3" s="1"/>
  <c r="T21" i="3"/>
  <c r="Y21" i="3"/>
  <c r="E21" i="3"/>
  <c r="E22" i="3"/>
  <c r="P21" i="3"/>
  <c r="P22" i="3"/>
  <c r="U21" i="3"/>
  <c r="U22" i="3"/>
  <c r="Z22" i="3"/>
  <c r="Z21" i="3"/>
  <c r="K22" i="3"/>
  <c r="K21" i="3"/>
  <c r="O22" i="3"/>
  <c r="O21" i="3"/>
  <c r="AA22" i="3"/>
  <c r="AA21" i="3"/>
  <c r="D13" i="2"/>
  <c r="D22" i="2" s="1"/>
  <c r="H13" i="2"/>
  <c r="J13" i="2" s="1"/>
  <c r="Y58" i="3"/>
  <c r="Y57" i="3" s="1"/>
  <c r="Y59" i="3" s="1"/>
  <c r="U58" i="3"/>
  <c r="U57" i="3" s="1"/>
  <c r="U59" i="3" s="1"/>
  <c r="I58" i="3"/>
  <c r="I57" i="3" s="1"/>
  <c r="I59" i="3" s="1"/>
  <c r="S58" i="3"/>
  <c r="S57" i="3" s="1"/>
  <c r="S59" i="3" s="1"/>
  <c r="N58" i="3"/>
  <c r="N57" i="3" s="1"/>
  <c r="N59" i="3" s="1"/>
  <c r="F51" i="4"/>
  <c r="F53" i="4"/>
  <c r="F54" i="4" s="1"/>
  <c r="Q51" i="4"/>
  <c r="Q53" i="4"/>
  <c r="Q54" i="4" s="1"/>
  <c r="AA53" i="4"/>
  <c r="AA51" i="4"/>
  <c r="AA54" i="4"/>
  <c r="K53" i="4"/>
  <c r="K54" i="4" s="1"/>
  <c r="K51" i="4"/>
  <c r="X53" i="4"/>
  <c r="X54" i="4"/>
  <c r="X51" i="4"/>
  <c r="T53" i="4"/>
  <c r="T51" i="4"/>
  <c r="T54" i="4"/>
  <c r="P53" i="4"/>
  <c r="P51" i="4"/>
  <c r="P54" i="4"/>
  <c r="L53" i="4"/>
  <c r="L54" i="4" s="1"/>
  <c r="L51" i="4"/>
  <c r="H53" i="4"/>
  <c r="H54" i="4"/>
  <c r="H51" i="4"/>
  <c r="D53" i="4"/>
  <c r="D54" i="4" s="1"/>
  <c r="D51" i="4"/>
  <c r="Z51" i="4"/>
  <c r="Z53" i="4"/>
  <c r="Z54" i="4" s="1"/>
  <c r="U51" i="4"/>
  <c r="U53" i="4"/>
  <c r="U54" i="4" s="1"/>
  <c r="O53" i="4"/>
  <c r="O54" i="4"/>
  <c r="J51" i="4"/>
  <c r="J53" i="4"/>
  <c r="J54" i="4" s="1"/>
  <c r="E51" i="4"/>
  <c r="E53" i="4"/>
  <c r="E54" i="4"/>
  <c r="Y53" i="4"/>
  <c r="Y54" i="4"/>
  <c r="Y51" i="4"/>
  <c r="S51" i="4"/>
  <c r="S53" i="4"/>
  <c r="S54" i="4" s="1"/>
  <c r="N51" i="4"/>
  <c r="N53" i="4"/>
  <c r="N54" i="4" s="1"/>
  <c r="I51" i="4"/>
  <c r="I53" i="4"/>
  <c r="I54" i="4" s="1"/>
  <c r="C53" i="4"/>
  <c r="C54" i="4" s="1"/>
  <c r="C51" i="4"/>
  <c r="B51" i="4"/>
  <c r="B53" i="4"/>
  <c r="B54" i="4" s="1"/>
  <c r="M53" i="4"/>
  <c r="M54" i="4" s="1"/>
  <c r="M51" i="4"/>
  <c r="W53" i="4"/>
  <c r="W54" i="4" s="1"/>
  <c r="W51" i="4"/>
  <c r="J40" i="2" l="1"/>
  <c r="J41" i="2" s="1"/>
  <c r="C45" i="1" s="1"/>
  <c r="R19" i="4"/>
  <c r="K18" i="4"/>
  <c r="Z19" i="4"/>
  <c r="Y18" i="4"/>
  <c r="J35" i="2"/>
  <c r="C44" i="1"/>
  <c r="J21" i="3"/>
  <c r="B19" i="4"/>
  <c r="AA18" i="4"/>
  <c r="AA23" i="4" s="1"/>
  <c r="AA22" i="4" s="1"/>
  <c r="Q18" i="4"/>
  <c r="Q20" i="4" s="1"/>
  <c r="L18" i="4"/>
  <c r="L20" i="4" s="1"/>
  <c r="G18" i="4"/>
  <c r="G20" i="4" s="1"/>
  <c r="D43" i="2"/>
  <c r="D44" i="2" s="1"/>
  <c r="D45" i="2" s="1"/>
  <c r="K9" i="2"/>
  <c r="K8" i="2" s="1"/>
  <c r="I19" i="4"/>
  <c r="N19" i="4"/>
  <c r="J19" i="4"/>
  <c r="H18" i="4"/>
  <c r="H23" i="4" s="1"/>
  <c r="H22" i="4" s="1"/>
  <c r="J22" i="2"/>
  <c r="J15" i="2"/>
  <c r="J16" i="2" s="1"/>
  <c r="J10" i="2"/>
  <c r="O18" i="4"/>
  <c r="O20" i="4" s="1"/>
  <c r="V19" i="4"/>
  <c r="T61" i="3"/>
  <c r="T62" i="3" s="1"/>
  <c r="T64" i="3" s="1"/>
  <c r="C37" i="1"/>
  <c r="O63" i="3"/>
  <c r="O65" i="3" s="1"/>
  <c r="F18" i="2"/>
  <c r="F19" i="2" s="1"/>
  <c r="F20" i="2" s="1"/>
  <c r="H48" i="2"/>
  <c r="AA58" i="3"/>
  <c r="AA57" i="3" s="1"/>
  <c r="AA59" i="3" s="1"/>
  <c r="I22" i="2"/>
  <c r="I23" i="2" s="1"/>
  <c r="Z63" i="3"/>
  <c r="Z65" i="3" s="1"/>
  <c r="F47" i="2"/>
  <c r="D48" i="2"/>
  <c r="D49" i="2"/>
  <c r="K61" i="3"/>
  <c r="K62" i="3" s="1"/>
  <c r="K64" i="3" s="1"/>
  <c r="B49" i="2"/>
  <c r="T28" i="3"/>
  <c r="T29" i="3" s="1"/>
  <c r="T31" i="3" s="1"/>
  <c r="T30" i="3"/>
  <c r="T32" i="3" s="1"/>
  <c r="E22" i="2"/>
  <c r="E24" i="2" s="1"/>
  <c r="D18" i="2"/>
  <c r="D19" i="2" s="1"/>
  <c r="D20" i="2" s="1"/>
  <c r="Y30" i="3"/>
  <c r="Y32" i="3" s="1"/>
  <c r="Y28" i="3"/>
  <c r="Y29" i="3" s="1"/>
  <c r="Y31" i="3" s="1"/>
  <c r="H18" i="2"/>
  <c r="H19" i="2" s="1"/>
  <c r="H20" i="2" s="1"/>
  <c r="G22" i="2"/>
  <c r="G23" i="2" s="1"/>
  <c r="P61" i="3"/>
  <c r="P62" i="3" s="1"/>
  <c r="P64" i="3" s="1"/>
  <c r="P63" i="3"/>
  <c r="P65" i="3" s="1"/>
  <c r="H22" i="2"/>
  <c r="H24" i="2" s="1"/>
  <c r="J63" i="3"/>
  <c r="J65" i="3" s="1"/>
  <c r="J61" i="3"/>
  <c r="J62" i="3" s="1"/>
  <c r="J64" i="3" s="1"/>
  <c r="B22" i="2"/>
  <c r="B24" i="2" s="1"/>
  <c r="B55" i="4"/>
  <c r="B59" i="4"/>
  <c r="B61" i="4" s="1"/>
  <c r="B57" i="4"/>
  <c r="B58" i="4" s="1"/>
  <c r="B60" i="4" s="1"/>
  <c r="S55" i="4"/>
  <c r="S57" i="4"/>
  <c r="S58" i="4" s="1"/>
  <c r="S60" i="4" s="1"/>
  <c r="S59" i="4"/>
  <c r="S61" i="4" s="1"/>
  <c r="U55" i="4"/>
  <c r="U59" i="4"/>
  <c r="U61" i="4" s="1"/>
  <c r="U57" i="4"/>
  <c r="U58" i="4" s="1"/>
  <c r="U60" i="4" s="1"/>
  <c r="D55" i="4"/>
  <c r="D59" i="4"/>
  <c r="D61" i="4" s="1"/>
  <c r="D57" i="4"/>
  <c r="D58" i="4" s="1"/>
  <c r="D60" i="4" s="1"/>
  <c r="K55" i="4"/>
  <c r="K59" i="4"/>
  <c r="K61" i="4" s="1"/>
  <c r="K57" i="4"/>
  <c r="K58" i="4" s="1"/>
  <c r="K60" i="4" s="1"/>
  <c r="N55" i="4"/>
  <c r="N59" i="4"/>
  <c r="N61" i="4" s="1"/>
  <c r="N57" i="4"/>
  <c r="N58" i="4" s="1"/>
  <c r="N60" i="4" s="1"/>
  <c r="Z55" i="4"/>
  <c r="Z59" i="4"/>
  <c r="Z61" i="4" s="1"/>
  <c r="Z57" i="4"/>
  <c r="Z58" i="4" s="1"/>
  <c r="Z60" i="4" s="1"/>
  <c r="L55" i="4"/>
  <c r="L59" i="4"/>
  <c r="L61" i="4" s="1"/>
  <c r="L57" i="4"/>
  <c r="L58" i="4" s="1"/>
  <c r="L60" i="4" s="1"/>
  <c r="R63" i="3"/>
  <c r="R65" i="3" s="1"/>
  <c r="R61" i="3"/>
  <c r="R62" i="3" s="1"/>
  <c r="R64" i="3" s="1"/>
  <c r="C28" i="3"/>
  <c r="C29" i="3" s="1"/>
  <c r="C31" i="3" s="1"/>
  <c r="C30" i="3"/>
  <c r="C32" i="3" s="1"/>
  <c r="H63" i="3"/>
  <c r="H65" i="3" s="1"/>
  <c r="H61" i="3"/>
  <c r="H62" i="3" s="1"/>
  <c r="H64" i="3" s="1"/>
  <c r="I55" i="4"/>
  <c r="I57" i="4"/>
  <c r="I58" i="4" s="1"/>
  <c r="I60" i="4" s="1"/>
  <c r="I59" i="4"/>
  <c r="I61" i="4" s="1"/>
  <c r="J55" i="4"/>
  <c r="J59" i="4"/>
  <c r="J61" i="4" s="1"/>
  <c r="J57" i="4"/>
  <c r="J58" i="4" s="1"/>
  <c r="J60" i="4" s="1"/>
  <c r="W55" i="4"/>
  <c r="W57" i="4"/>
  <c r="W58" i="4" s="1"/>
  <c r="W60" i="4" s="1"/>
  <c r="W59" i="4"/>
  <c r="W61" i="4" s="1"/>
  <c r="Q55" i="4"/>
  <c r="Q59" i="4"/>
  <c r="Q61" i="4" s="1"/>
  <c r="Q57" i="4"/>
  <c r="Q58" i="4" s="1"/>
  <c r="Q60" i="4" s="1"/>
  <c r="S28" i="3"/>
  <c r="S29" i="3" s="1"/>
  <c r="S31" i="3" s="1"/>
  <c r="S30" i="3"/>
  <c r="S32" i="3" s="1"/>
  <c r="M24" i="4"/>
  <c r="M26" i="4"/>
  <c r="M27" i="4" s="1"/>
  <c r="M29" i="4" s="1"/>
  <c r="M28" i="4"/>
  <c r="M30" i="4" s="1"/>
  <c r="M55" i="4"/>
  <c r="M57" i="4"/>
  <c r="M58" i="4" s="1"/>
  <c r="M60" i="4" s="1"/>
  <c r="M59" i="4"/>
  <c r="M61" i="4" s="1"/>
  <c r="C55" i="4"/>
  <c r="C57" i="4"/>
  <c r="C58" i="4" s="1"/>
  <c r="C60" i="4" s="1"/>
  <c r="C59" i="4"/>
  <c r="C61" i="4" s="1"/>
  <c r="F55" i="4"/>
  <c r="F57" i="4"/>
  <c r="F58" i="4" s="1"/>
  <c r="F60" i="4" s="1"/>
  <c r="F59" i="4"/>
  <c r="F61" i="4" s="1"/>
  <c r="S61" i="3"/>
  <c r="S62" i="3" s="1"/>
  <c r="S64" i="3" s="1"/>
  <c r="S63" i="3"/>
  <c r="S65" i="3" s="1"/>
  <c r="N30" i="3"/>
  <c r="N32" i="3" s="1"/>
  <c r="N28" i="3"/>
  <c r="N29" i="3" s="1"/>
  <c r="N31" i="3" s="1"/>
  <c r="C23" i="2"/>
  <c r="C24" i="2"/>
  <c r="W63" i="3"/>
  <c r="W65" i="3" s="1"/>
  <c r="W61" i="3"/>
  <c r="W62" i="3" s="1"/>
  <c r="W64" i="3" s="1"/>
  <c r="X63" i="3"/>
  <c r="X65" i="3" s="1"/>
  <c r="X61" i="3"/>
  <c r="X62" i="3" s="1"/>
  <c r="X64" i="3" s="1"/>
  <c r="Y55" i="4"/>
  <c r="Y57" i="4"/>
  <c r="Y58" i="4" s="1"/>
  <c r="Y60" i="4" s="1"/>
  <c r="Y59" i="4"/>
  <c r="Y61" i="4" s="1"/>
  <c r="T55" i="4"/>
  <c r="T59" i="4"/>
  <c r="T61" i="4" s="1"/>
  <c r="T57" i="4"/>
  <c r="T58" i="4" s="1"/>
  <c r="T60" i="4" s="1"/>
  <c r="G61" i="3"/>
  <c r="G62" i="3" s="1"/>
  <c r="G64" i="3" s="1"/>
  <c r="G63" i="3"/>
  <c r="G65" i="3" s="1"/>
  <c r="D23" i="2"/>
  <c r="D24" i="2"/>
  <c r="P55" i="4"/>
  <c r="P59" i="4"/>
  <c r="P61" i="4" s="1"/>
  <c r="P57" i="4"/>
  <c r="P58" i="4" s="1"/>
  <c r="P60" i="4" s="1"/>
  <c r="AA55" i="4"/>
  <c r="AA59" i="4"/>
  <c r="AA61" i="4" s="1"/>
  <c r="AA57" i="4"/>
  <c r="AA58" i="4" s="1"/>
  <c r="AA60" i="4" s="1"/>
  <c r="O25" i="3"/>
  <c r="O24" i="3" s="1"/>
  <c r="O26" i="3" s="1"/>
  <c r="Z25" i="3"/>
  <c r="Z24" i="3" s="1"/>
  <c r="Z26" i="3" s="1"/>
  <c r="P25" i="3"/>
  <c r="P24" i="3" s="1"/>
  <c r="P26" i="3" s="1"/>
  <c r="V25" i="3"/>
  <c r="V24" i="3" s="1"/>
  <c r="V26" i="3" s="1"/>
  <c r="J18" i="2"/>
  <c r="J20" i="2" s="1"/>
  <c r="W25" i="3"/>
  <c r="W24" i="3" s="1"/>
  <c r="W26" i="3" s="1"/>
  <c r="F20" i="4"/>
  <c r="F23" i="4"/>
  <c r="F22" i="4" s="1"/>
  <c r="M25" i="3"/>
  <c r="M24" i="3" s="1"/>
  <c r="M26" i="3" s="1"/>
  <c r="R25" i="3"/>
  <c r="R24" i="3" s="1"/>
  <c r="R26" i="3" s="1"/>
  <c r="S20" i="4"/>
  <c r="S23" i="4"/>
  <c r="S22" i="4" s="1"/>
  <c r="J48" i="2"/>
  <c r="J49" i="2"/>
  <c r="G25" i="3"/>
  <c r="G24" i="3" s="1"/>
  <c r="G26" i="3" s="1"/>
  <c r="H55" i="4"/>
  <c r="H59" i="4"/>
  <c r="H61" i="4" s="1"/>
  <c r="H57" i="4"/>
  <c r="H58" i="4" s="1"/>
  <c r="H60" i="4" s="1"/>
  <c r="Y63" i="3"/>
  <c r="Y65" i="3" s="1"/>
  <c r="Y61" i="3"/>
  <c r="Y62" i="3" s="1"/>
  <c r="Y64" i="3" s="1"/>
  <c r="J25" i="3"/>
  <c r="J24" i="3" s="1"/>
  <c r="J26" i="3" s="1"/>
  <c r="E61" i="3"/>
  <c r="E62" i="3" s="1"/>
  <c r="E64" i="3" s="1"/>
  <c r="E63" i="3"/>
  <c r="E65" i="3" s="1"/>
  <c r="I25" i="3"/>
  <c r="I24" i="3" s="1"/>
  <c r="I26" i="3" s="1"/>
  <c r="F25" i="3"/>
  <c r="F24" i="3" s="1"/>
  <c r="F26" i="3" s="1"/>
  <c r="H25" i="3"/>
  <c r="H24" i="3" s="1"/>
  <c r="H26" i="3" s="1"/>
  <c r="C18" i="2"/>
  <c r="C19" i="2" s="1"/>
  <c r="C20" i="2" s="1"/>
  <c r="G48" i="2"/>
  <c r="G49" i="2"/>
  <c r="C14" i="3"/>
  <c r="C17" i="1" s="1"/>
  <c r="F12" i="3"/>
  <c r="C15" i="1"/>
  <c r="F24" i="2"/>
  <c r="F23" i="2"/>
  <c r="M63" i="3"/>
  <c r="M65" i="3" s="1"/>
  <c r="M61" i="3"/>
  <c r="M62" i="3" s="1"/>
  <c r="M64" i="3" s="1"/>
  <c r="C63" i="3"/>
  <c r="C65" i="3" s="1"/>
  <c r="C61" i="3"/>
  <c r="C62" i="3" s="1"/>
  <c r="C64" i="3" s="1"/>
  <c r="O55" i="4"/>
  <c r="O57" i="4"/>
  <c r="O58" i="4" s="1"/>
  <c r="O60" i="4" s="1"/>
  <c r="O59" i="4"/>
  <c r="O61" i="4" s="1"/>
  <c r="X55" i="4"/>
  <c r="X59" i="4"/>
  <c r="X61" i="4" s="1"/>
  <c r="X57" i="4"/>
  <c r="X58" i="4" s="1"/>
  <c r="X60" i="4" s="1"/>
  <c r="I61" i="3"/>
  <c r="I62" i="3" s="1"/>
  <c r="I64" i="3" s="1"/>
  <c r="I63" i="3"/>
  <c r="I65" i="3" s="1"/>
  <c r="E23" i="2"/>
  <c r="X25" i="3"/>
  <c r="X24" i="3" s="1"/>
  <c r="X26" i="3" s="1"/>
  <c r="B63" i="3"/>
  <c r="B65" i="3" s="1"/>
  <c r="B61" i="3"/>
  <c r="B62" i="3" s="1"/>
  <c r="B64" i="3" s="1"/>
  <c r="E55" i="4"/>
  <c r="E59" i="4"/>
  <c r="E61" i="4" s="1"/>
  <c r="E57" i="4"/>
  <c r="E58" i="4" s="1"/>
  <c r="E60" i="4" s="1"/>
  <c r="N63" i="3"/>
  <c r="N65" i="3" s="1"/>
  <c r="N61" i="3"/>
  <c r="N62" i="3" s="1"/>
  <c r="N64" i="3" s="1"/>
  <c r="U63" i="3"/>
  <c r="U65" i="3" s="1"/>
  <c r="U61" i="3"/>
  <c r="U62" i="3" s="1"/>
  <c r="U64" i="3" s="1"/>
  <c r="E25" i="3"/>
  <c r="E24" i="3" s="1"/>
  <c r="E26" i="3" s="1"/>
  <c r="U25" i="3"/>
  <c r="U24" i="3" s="1"/>
  <c r="U26" i="3" s="1"/>
  <c r="D25" i="3"/>
  <c r="D24" i="3" s="1"/>
  <c r="D26" i="3" s="1"/>
  <c r="Q25" i="3"/>
  <c r="Q24" i="3" s="1"/>
  <c r="Q26" i="3" s="1"/>
  <c r="L25" i="3"/>
  <c r="L24" i="3" s="1"/>
  <c r="L26" i="3" s="1"/>
  <c r="C46" i="1"/>
  <c r="J44" i="2"/>
  <c r="AA25" i="3"/>
  <c r="AA24" i="3" s="1"/>
  <c r="AA26" i="3" s="1"/>
  <c r="K25" i="3"/>
  <c r="K24" i="3" s="1"/>
  <c r="K26" i="3" s="1"/>
  <c r="X23" i="4"/>
  <c r="X22" i="4" s="1"/>
  <c r="X20" i="4"/>
  <c r="T23" i="4"/>
  <c r="T22" i="4" s="1"/>
  <c r="T20" i="4"/>
  <c r="P20" i="4"/>
  <c r="P23" i="4"/>
  <c r="P22" i="4" s="1"/>
  <c r="D22" i="4"/>
  <c r="D20" i="4"/>
  <c r="Z23" i="4"/>
  <c r="Z22" i="4" s="1"/>
  <c r="Z20" i="4"/>
  <c r="U23" i="4"/>
  <c r="U22" i="4" s="1"/>
  <c r="U20" i="4"/>
  <c r="J23" i="4"/>
  <c r="J22" i="4" s="1"/>
  <c r="J20" i="4"/>
  <c r="E23" i="4"/>
  <c r="E22" i="4" s="1"/>
  <c r="E20" i="4"/>
  <c r="W22" i="4"/>
  <c r="W20" i="4"/>
  <c r="I20" i="4"/>
  <c r="I23" i="4"/>
  <c r="I22" i="4" s="1"/>
  <c r="B23" i="4"/>
  <c r="B22" i="4" s="1"/>
  <c r="B20" i="4"/>
  <c r="V23" i="4"/>
  <c r="V22" i="4" s="1"/>
  <c r="V20" i="4"/>
  <c r="N23" i="4"/>
  <c r="N22" i="4" s="1"/>
  <c r="N20" i="4"/>
  <c r="R23" i="4"/>
  <c r="R22" i="4" s="1"/>
  <c r="R20" i="4"/>
  <c r="C23" i="4"/>
  <c r="C22" i="4" s="1"/>
  <c r="C20" i="4"/>
  <c r="K20" i="4"/>
  <c r="K23" i="4"/>
  <c r="K22" i="4" s="1"/>
  <c r="Y20" i="4"/>
  <c r="Y23" i="4"/>
  <c r="Y22" i="4" s="1"/>
  <c r="O23" i="4" l="1"/>
  <c r="O22" i="4" s="1"/>
  <c r="AA20" i="4"/>
  <c r="Q23" i="4"/>
  <c r="Q22" i="4" s="1"/>
  <c r="Q26" i="4" s="1"/>
  <c r="Q27" i="4" s="1"/>
  <c r="Q29" i="4" s="1"/>
  <c r="G23" i="4"/>
  <c r="G22" i="4" s="1"/>
  <c r="G24" i="4" s="1"/>
  <c r="L23" i="4"/>
  <c r="L22" i="4" s="1"/>
  <c r="H23" i="2"/>
  <c r="H20" i="4"/>
  <c r="I24" i="2"/>
  <c r="B23" i="2"/>
  <c r="AA61" i="3"/>
  <c r="AA62" i="3" s="1"/>
  <c r="AA64" i="3" s="1"/>
  <c r="D43" i="1" s="1"/>
  <c r="D48" i="1" s="1"/>
  <c r="AA63" i="3"/>
  <c r="F49" i="2"/>
  <c r="F48" i="2"/>
  <c r="G24" i="2"/>
  <c r="Q28" i="4"/>
  <c r="Q30" i="4" s="1"/>
  <c r="M28" i="3"/>
  <c r="M29" i="3" s="1"/>
  <c r="M31" i="3" s="1"/>
  <c r="M30" i="3"/>
  <c r="M32" i="3" s="1"/>
  <c r="C24" i="4"/>
  <c r="C28" i="4"/>
  <c r="C30" i="4" s="1"/>
  <c r="C26" i="4"/>
  <c r="C27" i="4" s="1"/>
  <c r="C29" i="4" s="1"/>
  <c r="E24" i="4"/>
  <c r="E28" i="4"/>
  <c r="E30" i="4" s="1"/>
  <c r="E26" i="4"/>
  <c r="E27" i="4" s="1"/>
  <c r="E29" i="4" s="1"/>
  <c r="X24" i="4"/>
  <c r="X26" i="4"/>
  <c r="X27" i="4" s="1"/>
  <c r="X29" i="4" s="1"/>
  <c r="X28" i="4"/>
  <c r="X30" i="4" s="1"/>
  <c r="F24" i="4"/>
  <c r="F28" i="4"/>
  <c r="F30" i="4" s="1"/>
  <c r="F26" i="4"/>
  <c r="F27" i="4" s="1"/>
  <c r="F29" i="4" s="1"/>
  <c r="V24" i="4"/>
  <c r="V26" i="4"/>
  <c r="V27" i="4" s="1"/>
  <c r="V29" i="4" s="1"/>
  <c r="V28" i="4"/>
  <c r="V30" i="4" s="1"/>
  <c r="I24" i="4"/>
  <c r="I28" i="4"/>
  <c r="I30" i="4" s="1"/>
  <c r="I26" i="4"/>
  <c r="I27" i="4" s="1"/>
  <c r="I29" i="4" s="1"/>
  <c r="K30" i="3"/>
  <c r="K32" i="3" s="1"/>
  <c r="K28" i="3"/>
  <c r="K29" i="3" s="1"/>
  <c r="K31" i="3" s="1"/>
  <c r="P28" i="3"/>
  <c r="P29" i="3" s="1"/>
  <c r="P31" i="3" s="1"/>
  <c r="P30" i="3"/>
  <c r="P32" i="3" s="1"/>
  <c r="N24" i="4"/>
  <c r="N26" i="4"/>
  <c r="N27" i="4" s="1"/>
  <c r="N29" i="4" s="1"/>
  <c r="N28" i="4"/>
  <c r="N30" i="4" s="1"/>
  <c r="I28" i="3"/>
  <c r="I29" i="3" s="1"/>
  <c r="I31" i="3" s="1"/>
  <c r="I30" i="3"/>
  <c r="I32" i="3" s="1"/>
  <c r="Y24" i="4"/>
  <c r="Y26" i="4"/>
  <c r="Y27" i="4" s="1"/>
  <c r="Y29" i="4" s="1"/>
  <c r="Y28" i="4"/>
  <c r="Y30" i="4" s="1"/>
  <c r="G26" i="4"/>
  <c r="G27" i="4" s="1"/>
  <c r="G29" i="4" s="1"/>
  <c r="K24" i="4"/>
  <c r="K26" i="4"/>
  <c r="K27" i="4" s="1"/>
  <c r="K29" i="4" s="1"/>
  <c r="K28" i="4"/>
  <c r="K30" i="4" s="1"/>
  <c r="J24" i="4"/>
  <c r="J26" i="4"/>
  <c r="J27" i="4" s="1"/>
  <c r="J29" i="4" s="1"/>
  <c r="J28" i="4"/>
  <c r="J30" i="4" s="1"/>
  <c r="Z24" i="4"/>
  <c r="Z26" i="4"/>
  <c r="Z27" i="4" s="1"/>
  <c r="Z29" i="4" s="1"/>
  <c r="Z28" i="4"/>
  <c r="Z30" i="4" s="1"/>
  <c r="H24" i="4"/>
  <c r="H28" i="4"/>
  <c r="H30" i="4" s="1"/>
  <c r="H26" i="4"/>
  <c r="H27" i="4" s="1"/>
  <c r="H29" i="4" s="1"/>
  <c r="T24" i="4"/>
  <c r="T26" i="4"/>
  <c r="T27" i="4" s="1"/>
  <c r="T29" i="4" s="1"/>
  <c r="T28" i="4"/>
  <c r="T30" i="4" s="1"/>
  <c r="E30" i="3"/>
  <c r="E32" i="3" s="1"/>
  <c r="E28" i="3"/>
  <c r="E29" i="3" s="1"/>
  <c r="E31" i="3" s="1"/>
  <c r="F30" i="3"/>
  <c r="F32" i="3" s="1"/>
  <c r="F28" i="3"/>
  <c r="F29" i="3" s="1"/>
  <c r="F31" i="3" s="1"/>
  <c r="R28" i="3"/>
  <c r="R29" i="3" s="1"/>
  <c r="R31" i="3" s="1"/>
  <c r="R30" i="3"/>
  <c r="R32" i="3" s="1"/>
  <c r="W28" i="3"/>
  <c r="W29" i="3" s="1"/>
  <c r="W31" i="3" s="1"/>
  <c r="W30" i="3"/>
  <c r="W32" i="3" s="1"/>
  <c r="U24" i="4"/>
  <c r="U28" i="4"/>
  <c r="U30" i="4" s="1"/>
  <c r="U26" i="4"/>
  <c r="U27" i="4" s="1"/>
  <c r="U29" i="4" s="1"/>
  <c r="U30" i="3"/>
  <c r="U32" i="3" s="1"/>
  <c r="U28" i="3"/>
  <c r="U29" i="3" s="1"/>
  <c r="U31" i="3" s="1"/>
  <c r="B29" i="3"/>
  <c r="B31" i="3" s="1"/>
  <c r="O24" i="4"/>
  <c r="O26" i="4"/>
  <c r="O27" i="4" s="1"/>
  <c r="O29" i="4" s="1"/>
  <c r="O28" i="4"/>
  <c r="O30" i="4" s="1"/>
  <c r="D28" i="3"/>
  <c r="D29" i="3" s="1"/>
  <c r="D31" i="3" s="1"/>
  <c r="D30" i="3"/>
  <c r="D32" i="3" s="1"/>
  <c r="P24" i="4"/>
  <c r="P26" i="4"/>
  <c r="P27" i="4" s="1"/>
  <c r="P29" i="4" s="1"/>
  <c r="P28" i="4"/>
  <c r="P30" i="4" s="1"/>
  <c r="Q30" i="3"/>
  <c r="Q32" i="3" s="1"/>
  <c r="Q28" i="3"/>
  <c r="Q29" i="3" s="1"/>
  <c r="Q31" i="3" s="1"/>
  <c r="X28" i="3"/>
  <c r="X29" i="3" s="1"/>
  <c r="X31" i="3" s="1"/>
  <c r="X30" i="3"/>
  <c r="X32" i="3" s="1"/>
  <c r="H28" i="3"/>
  <c r="H29" i="3" s="1"/>
  <c r="H31" i="3" s="1"/>
  <c r="H30" i="3"/>
  <c r="H32" i="3" s="1"/>
  <c r="O28" i="3"/>
  <c r="O29" i="3" s="1"/>
  <c r="O31" i="3" s="1"/>
  <c r="O30" i="3"/>
  <c r="O32" i="3" s="1"/>
  <c r="B24" i="4"/>
  <c r="B26" i="4"/>
  <c r="B27" i="4" s="1"/>
  <c r="B29" i="4" s="1"/>
  <c r="B28" i="4"/>
  <c r="B30" i="4" s="1"/>
  <c r="L24" i="4"/>
  <c r="L26" i="4"/>
  <c r="L27" i="4" s="1"/>
  <c r="L29" i="4" s="1"/>
  <c r="L28" i="4"/>
  <c r="L30" i="4" s="1"/>
  <c r="L30" i="3"/>
  <c r="L32" i="3" s="1"/>
  <c r="L28" i="3"/>
  <c r="L29" i="3" s="1"/>
  <c r="L31" i="3" s="1"/>
  <c r="S24" i="4"/>
  <c r="S28" i="4"/>
  <c r="S30" i="4" s="1"/>
  <c r="S26" i="4"/>
  <c r="S27" i="4" s="1"/>
  <c r="S29" i="4" s="1"/>
  <c r="W24" i="4"/>
  <c r="W28" i="4"/>
  <c r="W30" i="4" s="1"/>
  <c r="W26" i="4"/>
  <c r="W27" i="4" s="1"/>
  <c r="W29" i="4" s="1"/>
  <c r="J28" i="3"/>
  <c r="J29" i="3" s="1"/>
  <c r="J31" i="3" s="1"/>
  <c r="J30" i="3"/>
  <c r="J32" i="3" s="1"/>
  <c r="Z30" i="3"/>
  <c r="Z32" i="3" s="1"/>
  <c r="Z28" i="3"/>
  <c r="Z29" i="3" s="1"/>
  <c r="Z31" i="3" s="1"/>
  <c r="AA24" i="4"/>
  <c r="AA26" i="4"/>
  <c r="AA27" i="4" s="1"/>
  <c r="AA29" i="4" s="1"/>
  <c r="AA28" i="4"/>
  <c r="AA30" i="4" s="1"/>
  <c r="C22" i="1"/>
  <c r="J19" i="2"/>
  <c r="R24" i="4"/>
  <c r="R26" i="4"/>
  <c r="R27" i="4" s="1"/>
  <c r="R29" i="4" s="1"/>
  <c r="R28" i="4"/>
  <c r="R30" i="4" s="1"/>
  <c r="AA30" i="3"/>
  <c r="AA28" i="3"/>
  <c r="AA29" i="3" s="1"/>
  <c r="AA31" i="3" s="1"/>
  <c r="D21" i="1" s="1"/>
  <c r="D26" i="1" s="1"/>
  <c r="G28" i="3"/>
  <c r="G29" i="3" s="1"/>
  <c r="G31" i="3" s="1"/>
  <c r="G30" i="3"/>
  <c r="G32" i="3" s="1"/>
  <c r="V28" i="3"/>
  <c r="V29" i="3" s="1"/>
  <c r="V31" i="3" s="1"/>
  <c r="V30" i="3"/>
  <c r="V32" i="3" s="1"/>
  <c r="D24" i="4"/>
  <c r="D28" i="4"/>
  <c r="D30" i="4" s="1"/>
  <c r="D26" i="4"/>
  <c r="D27" i="4" s="1"/>
  <c r="D29" i="4" s="1"/>
  <c r="J24" i="2"/>
  <c r="C24" i="1" s="1"/>
  <c r="J23" i="2"/>
  <c r="C21" i="1" s="1"/>
  <c r="C23" i="1"/>
  <c r="G28" i="4" l="1"/>
  <c r="G30" i="4" s="1"/>
  <c r="Q24" i="4"/>
  <c r="AA65" i="3"/>
  <c r="D46" i="1" s="1"/>
  <c r="D45" i="1"/>
  <c r="D23" i="1"/>
  <c r="AA32" i="3"/>
  <c r="D24" i="1" s="1"/>
  <c r="G3" i="5" s="1"/>
  <c r="G26" i="5" s="1"/>
  <c r="C20" i="1"/>
  <c r="C26" i="1" s="1"/>
</calcChain>
</file>

<file path=xl/sharedStrings.xml><?xml version="1.0" encoding="utf-8"?>
<sst xmlns="http://schemas.openxmlformats.org/spreadsheetml/2006/main" count="347" uniqueCount="163">
  <si>
    <t>General Data</t>
  </si>
  <si>
    <t>Comments/Units</t>
  </si>
  <si>
    <t>Key</t>
  </si>
  <si>
    <t xml:space="preserve">Recoverable mass of rocket: </t>
  </si>
  <si>
    <t>kg</t>
  </si>
  <si>
    <t>Change parameters</t>
  </si>
  <si>
    <t>Air temp:</t>
  </si>
  <si>
    <t>°C</t>
  </si>
  <si>
    <t>interpolate between 2 and 27 deg C</t>
  </si>
  <si>
    <t>From other sheet</t>
  </si>
  <si>
    <t>Mass density of air (ρ):</t>
  </si>
  <si>
    <t>kg/m^3</t>
  </si>
  <si>
    <t>check with altiutude</t>
  </si>
  <si>
    <t>Evaluated</t>
  </si>
  <si>
    <t>Relevant fields</t>
  </si>
  <si>
    <t>Mains</t>
  </si>
  <si>
    <t>N.o. mains:</t>
  </si>
  <si>
    <t>N.o. redundant:</t>
  </si>
  <si>
    <t>Margin factor</t>
  </si>
  <si>
    <t>Required fall speed:</t>
  </si>
  <si>
    <t>m/s</t>
  </si>
  <si>
    <t>DO NOT CHANGE PARAMETERS</t>
  </si>
  <si>
    <t>else I'll lock this whole document I swear</t>
  </si>
  <si>
    <t>Area*Cd req per chute:</t>
  </si>
  <si>
    <t>m^2</t>
  </si>
  <si>
    <t>A*Cd=Margin*(2*Fd)/(rho*u^2*Num chutes)</t>
  </si>
  <si>
    <t>Circular area of selected (A):</t>
  </si>
  <si>
    <t>Circular diameter of selected (D):</t>
  </si>
  <si>
    <t>ft^2</t>
  </si>
  <si>
    <t>in</t>
  </si>
  <si>
    <t>Material</t>
  </si>
  <si>
    <t>X-form</t>
  </si>
  <si>
    <t>Semi-elipse</t>
  </si>
  <si>
    <t>Total mass (overlap)</t>
  </si>
  <si>
    <t>-</t>
  </si>
  <si>
    <t>Total mass (no overlap)</t>
  </si>
  <si>
    <t>Net material area (overlap)</t>
  </si>
  <si>
    <t>Net material area (no overlap)</t>
  </si>
  <si>
    <t>Total cost</t>
  </si>
  <si>
    <t>$</t>
  </si>
  <si>
    <t>TOTAL SYSTEM MASS</t>
  </si>
  <si>
    <t>Drogue</t>
  </si>
  <si>
    <t>Area*Cd per chute:</t>
  </si>
  <si>
    <t>m</t>
  </si>
  <si>
    <t>All parameters for individual main chutes</t>
  </si>
  <si>
    <t>Surface area*Cd required:</t>
  </si>
  <si>
    <t>Length to half circumference ratio</t>
  </si>
  <si>
    <t>2L/C</t>
  </si>
  <si>
    <t>To be deteremined from geometry</t>
  </si>
  <si>
    <t>Mass per unit area</t>
  </si>
  <si>
    <t>oz/sy</t>
  </si>
  <si>
    <t>kg/m^2</t>
  </si>
  <si>
    <t>Cost per unit area</t>
  </si>
  <si>
    <t>$/m^3</t>
  </si>
  <si>
    <t>ratio of req area/area chosen</t>
  </si>
  <si>
    <t>Selected:</t>
  </si>
  <si>
    <t>area</t>
  </si>
  <si>
    <t>W/L Ratio</t>
  </si>
  <si>
    <t>Cd (overlap)</t>
  </si>
  <si>
    <t>Need to empirically determine</t>
  </si>
  <si>
    <t>Length (L) [m]</t>
  </si>
  <si>
    <t>Width (W) [m]</t>
  </si>
  <si>
    <t>Half virtual circ [m]</t>
  </si>
  <si>
    <t>Effective diameter (D) [m]</t>
  </si>
  <si>
    <t>Material area (overlap) [m^2]</t>
  </si>
  <si>
    <t>Mass per chute [kg]</t>
  </si>
  <si>
    <t>Material cost per chute [$]</t>
  </si>
  <si>
    <t>Material area (no overlap) [m^2]</t>
  </si>
  <si>
    <t>All parameters for individual drogue chutes</t>
  </si>
  <si>
    <t>Length to half circumference</t>
  </si>
  <si>
    <t>L</t>
  </si>
  <si>
    <t>Length to half circumference ratio (R):</t>
  </si>
  <si>
    <t>To be deteremined from geometry, amount of parachute curling inwards, not considered</t>
  </si>
  <si>
    <t>Hole to canopy area ratio (H):</t>
  </si>
  <si>
    <t>$/m^2</t>
  </si>
  <si>
    <t>Selected</t>
  </si>
  <si>
    <t>N.o. gores (panels)</t>
  </si>
  <si>
    <t>Ratio of height to radius</t>
  </si>
  <si>
    <t>Cd</t>
  </si>
  <si>
    <t>Side length (SL) [m]</t>
  </si>
  <si>
    <t>Circumference (C) [m]</t>
  </si>
  <si>
    <t>Radius (r) [m]</t>
  </si>
  <si>
    <t>Length of curve (L) [m]</t>
  </si>
  <si>
    <t>https://www.mathsisfun.com/geometry/ellipse-perimeter.html</t>
  </si>
  <si>
    <t>Depth of semi ellipsoid (b) [m]</t>
  </si>
  <si>
    <t>Length of curve w/ hole [m]</t>
  </si>
  <si>
    <t>calculated automatically in mathematica</t>
  </si>
  <si>
    <t>Material area per gore [m^2]</t>
  </si>
  <si>
    <t>Material area per chute [m^2]</t>
  </si>
  <si>
    <t>Material area for net (SL x L) [m^2]</t>
  </si>
  <si>
    <t>Cost per chute [$]</t>
  </si>
  <si>
    <t>m^3</t>
  </si>
  <si>
    <t>Surface area required:</t>
  </si>
  <si>
    <t>Circularar diameter</t>
  </si>
  <si>
    <t>N.o. sides</t>
  </si>
  <si>
    <t>Ratio of height to width</t>
  </si>
  <si>
    <t>Length of a side (SL) [m]</t>
  </si>
  <si>
    <t>Apothem, min radius (a) [m]</t>
  </si>
  <si>
    <t>Perimeter (P) [m]</t>
  </si>
  <si>
    <t>Min diameter (D) [m]</t>
  </si>
  <si>
    <t>See mathematica calcs</t>
  </si>
  <si>
    <t>Material area for net (P L) [m^2]</t>
  </si>
  <si>
    <t>Object</t>
  </si>
  <si>
    <t>Mass per unit (kg/u)</t>
  </si>
  <si>
    <t>Cost per unit ($/u)</t>
  </si>
  <si>
    <t>N.o.</t>
  </si>
  <si>
    <t>Amount per pack</t>
  </si>
  <si>
    <t>Total amount</t>
  </si>
  <si>
    <t>Subtotal</t>
  </si>
  <si>
    <t>Comment</t>
  </si>
  <si>
    <t>Link</t>
  </si>
  <si>
    <t>Fabric</t>
  </si>
  <si>
    <t>Ripstop nylon</t>
  </si>
  <si>
    <t>148x100cm</t>
  </si>
  <si>
    <t>https://www.spotlightstores.com/by-the-metre/ripstop-nylon/p/BP80070051002</t>
  </si>
  <si>
    <t>http://www.ddcaustralia.com.au/wholesale/ripstop-polyester-fabric-available-in-15-colours.html</t>
  </si>
  <si>
    <t>Items</t>
  </si>
  <si>
    <t>Parachute line</t>
  </si>
  <si>
    <t>15m</t>
  </si>
  <si>
    <t>30m</t>
  </si>
  <si>
    <t>30m per unit</t>
  </si>
  <si>
    <t>https://www.bunnings.com.au/grunt-2mm-x-30m-white-venetian-blind-cord_p4310515</t>
  </si>
  <si>
    <t>Small quick (chain) links</t>
  </si>
  <si>
    <t>2 per pack</t>
  </si>
  <si>
    <t>https://www.bunnings.com.au/zenith-8mm-zinc-plated-quick-link-2-pack_p4220629</t>
  </si>
  <si>
    <t>(Fishing) bearing swivels</t>
  </si>
  <si>
    <t>1000lb</t>
  </si>
  <si>
    <t>https://ausrocketry.com.au/hardware/quicklinks-swivels-bolts/swivel-9-1000lbs-453kg.html</t>
  </si>
  <si>
    <t>Cut proof tether</t>
  </si>
  <si>
    <t>1m</t>
  </si>
  <si>
    <t>https://ausrocketry.com.au/recovery/shock-cord/1-8-inch-tubular-kevlar-per-metre.html</t>
  </si>
  <si>
    <t>High strength paracord</t>
  </si>
  <si>
    <t>https://www.bunnings.com.au/grunt-4mm-x-30m-para-cord_p4310740</t>
  </si>
  <si>
    <t>Shock cord</t>
  </si>
  <si>
    <t>20m</t>
  </si>
  <si>
    <t>https://www.bunnings.com.au/grunt-4mm-x-20m-black-shock-cord_p4310534</t>
  </si>
  <si>
    <t>Fireproof cloth, large</t>
  </si>
  <si>
    <t>12x12 in</t>
  </si>
  <si>
    <t>https://ausrocketry.com.au/nomex-12x12-for-up-to-4-inch-tube.html</t>
  </si>
  <si>
    <t>Fireproof cloth, small</t>
  </si>
  <si>
    <t>9x9 in</t>
  </si>
  <si>
    <t>https://ausrocketry.com.au/nomex-9x9-for-up-to-3-inch-tube.html</t>
  </si>
  <si>
    <t>Thimbles, 4mm</t>
  </si>
  <si>
    <t>Sewing thread</t>
  </si>
  <si>
    <t>got it</t>
  </si>
  <si>
    <t>Bridle, nylon cord</t>
  </si>
  <si>
    <t>find at spotlight</t>
  </si>
  <si>
    <t>Misc</t>
  </si>
  <si>
    <t>Prototyping</t>
  </si>
  <si>
    <t>Leeway</t>
  </si>
  <si>
    <t>Dry Air Properties</t>
  </si>
  <si>
    <t>https://www.engineeringtoolbox.com/dry-air-properties-d_973.html</t>
  </si>
  <si>
    <t>Temperature
(K)</t>
  </si>
  <si>
    <t>Specific Heat</t>
  </si>
  <si>
    <t>Ratio of Specific Heats
- k -
(cp/cv)</t>
  </si>
  <si>
    <t>Dynamic Viscosity
- μ -
(10-5 kg/m s)</t>
  </si>
  <si>
    <t>Thermal Conductivity
(10-5 kW/m K)</t>
  </si>
  <si>
    <t>Prandtl Number</t>
  </si>
  <si>
    <t>Kinematic Viscosity1)
- ν -
(10-5 m2/s)</t>
  </si>
  <si>
    <t>Density1)
- ρ -
(kg/m3)</t>
  </si>
  <si>
    <t>Diffusivity
- α - 
(10-6 m2/s)</t>
  </si>
  <si>
    <t>- cp -
(kJ/kgK)</t>
  </si>
  <si>
    <t>- cv -
(kJ/kgK)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</si>
</sst>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&quot;$&quot;#,##0.00"/>
    <numFmt numFmtId="167" formatCode="[$£-809]#,##0.00"/>
  </numFmts>
  <fonts count="19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36"/>
      <name val="Arial"/>
    </font>
    <font>
      <sz val="6"/>
      <name val="Arial"/>
    </font>
    <font>
      <sz val="10"/>
      <color rgb="FF000000"/>
      <name val="Arial"/>
    </font>
    <font>
      <strike/>
      <sz val="10"/>
      <name val="Arial"/>
    </font>
    <font>
      <sz val="11"/>
      <color rgb="FF000000"/>
      <name val="Arial"/>
    </font>
    <font>
      <sz val="11"/>
      <color rgb="FF000000"/>
      <name val="Inconsolata"/>
    </font>
    <font>
      <sz val="10"/>
      <color rgb="FFB6D7A8"/>
      <name val="Arial"/>
    </font>
    <font>
      <sz val="10"/>
      <color rgb="FFD9D9D9"/>
      <name val="Arial"/>
    </font>
    <font>
      <u/>
      <sz val="10"/>
      <color rgb="FF0000FF"/>
      <name val="Arial"/>
    </font>
    <font>
      <b/>
      <u/>
      <sz val="10"/>
      <color rgb="FF000000"/>
      <name val="Arial"/>
    </font>
    <font>
      <b/>
      <u/>
      <sz val="10"/>
      <color rgb="FF1E90FF"/>
      <name val="Arial"/>
    </font>
    <font>
      <b/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top"/>
    </xf>
    <xf numFmtId="0" fontId="6" fillId="6" borderId="0" xfId="0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2" fontId="2" fillId="3" borderId="0" xfId="0" applyNumberFormat="1" applyFont="1" applyFill="1"/>
    <xf numFmtId="165" fontId="2" fillId="3" borderId="0" xfId="0" applyNumberFormat="1" applyFont="1" applyFill="1"/>
    <xf numFmtId="0" fontId="2" fillId="0" borderId="0" xfId="0" applyFont="1" applyAlignment="1">
      <alignment horizontal="center"/>
    </xf>
    <xf numFmtId="0" fontId="7" fillId="0" borderId="0" xfId="0" applyFont="1"/>
    <xf numFmtId="166" fontId="2" fillId="3" borderId="0" xfId="0" applyNumberFormat="1" applyFont="1" applyFill="1"/>
    <xf numFmtId="164" fontId="2" fillId="4" borderId="0" xfId="0" applyNumberFormat="1" applyFont="1" applyFill="1"/>
    <xf numFmtId="0" fontId="3" fillId="0" borderId="1" xfId="0" applyFont="1" applyBorder="1" applyAlignment="1">
      <alignment horizontal="right"/>
    </xf>
    <xf numFmtId="164" fontId="3" fillId="0" borderId="0" xfId="0" applyNumberFormat="1" applyFont="1"/>
    <xf numFmtId="164" fontId="8" fillId="4" borderId="0" xfId="0" applyNumberFormat="1" applyFont="1" applyFill="1"/>
    <xf numFmtId="0" fontId="9" fillId="6" borderId="0" xfId="0" applyFont="1" applyFill="1"/>
    <xf numFmtId="164" fontId="3" fillId="0" borderId="2" xfId="0" applyNumberFormat="1" applyFont="1" applyBorder="1"/>
    <xf numFmtId="0" fontId="10" fillId="2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64" fontId="2" fillId="4" borderId="1" xfId="0" applyNumberFormat="1" applyFont="1" applyFill="1" applyBorder="1"/>
    <xf numFmtId="0" fontId="2" fillId="2" borderId="0" xfId="0" applyFont="1" applyFill="1" applyAlignment="1">
      <alignment horizontal="center"/>
    </xf>
    <xf numFmtId="167" fontId="2" fillId="0" borderId="0" xfId="0" applyNumberFormat="1" applyFont="1"/>
    <xf numFmtId="0" fontId="10" fillId="2" borderId="3" xfId="0" applyFont="1" applyFill="1" applyBorder="1" applyAlignment="1">
      <alignment horizontal="center"/>
    </xf>
    <xf numFmtId="2" fontId="2" fillId="2" borderId="0" xfId="0" applyNumberFormat="1" applyFont="1" applyFill="1"/>
    <xf numFmtId="1" fontId="10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  <xf numFmtId="1" fontId="10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3" xfId="0" applyFont="1" applyFill="1" applyBorder="1"/>
    <xf numFmtId="164" fontId="2" fillId="2" borderId="1" xfId="0" applyNumberFormat="1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164" fontId="11" fillId="4" borderId="1" xfId="0" applyNumberFormat="1" applyFont="1" applyFill="1" applyBorder="1"/>
    <xf numFmtId="164" fontId="11" fillId="4" borderId="0" xfId="0" applyNumberFormat="1" applyFont="1" applyFill="1"/>
    <xf numFmtId="164" fontId="2" fillId="4" borderId="2" xfId="0" applyNumberFormat="1" applyFont="1" applyFill="1" applyBorder="1"/>
    <xf numFmtId="164" fontId="11" fillId="4" borderId="3" xfId="0" applyNumberFormat="1" applyFont="1" applyFill="1" applyBorder="1"/>
    <xf numFmtId="164" fontId="2" fillId="0" borderId="1" xfId="0" applyNumberFormat="1" applyFont="1" applyBorder="1"/>
    <xf numFmtId="164" fontId="2" fillId="0" borderId="3" xfId="0" applyNumberFormat="1" applyFont="1" applyBorder="1"/>
    <xf numFmtId="164" fontId="2" fillId="0" borderId="2" xfId="0" applyNumberFormat="1" applyFont="1" applyBorder="1"/>
    <xf numFmtId="0" fontId="9" fillId="4" borderId="0" xfId="0" applyFont="1" applyFill="1"/>
    <xf numFmtId="0" fontId="12" fillId="0" borderId="0" xfId="0" applyFont="1"/>
    <xf numFmtId="164" fontId="2" fillId="4" borderId="3" xfId="0" applyNumberFormat="1" applyFont="1" applyFill="1" applyBorder="1"/>
    <xf numFmtId="164" fontId="7" fillId="4" borderId="1" xfId="0" applyNumberFormat="1" applyFont="1" applyFill="1" applyBorder="1"/>
    <xf numFmtId="164" fontId="7" fillId="4" borderId="0" xfId="0" applyNumberFormat="1" applyFont="1" applyFill="1"/>
    <xf numFmtId="164" fontId="7" fillId="4" borderId="3" xfId="0" applyNumberFormat="1" applyFont="1" applyFill="1" applyBorder="1"/>
    <xf numFmtId="164" fontId="7" fillId="4" borderId="2" xfId="0" applyNumberFormat="1" applyFont="1" applyFill="1" applyBorder="1"/>
    <xf numFmtId="2" fontId="2" fillId="0" borderId="1" xfId="0" applyNumberFormat="1" applyFont="1" applyBorder="1"/>
    <xf numFmtId="0" fontId="3" fillId="0" borderId="5" xfId="0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7" xfId="0" applyFont="1" applyBorder="1"/>
    <xf numFmtId="166" fontId="2" fillId="0" borderId="7" xfId="0" applyNumberFormat="1" applyFont="1" applyBorder="1"/>
    <xf numFmtId="0" fontId="2" fillId="0" borderId="0" xfId="0" applyFont="1"/>
    <xf numFmtId="164" fontId="3" fillId="4" borderId="2" xfId="0" applyNumberFormat="1" applyFont="1" applyFill="1" applyBorder="1"/>
    <xf numFmtId="0" fontId="2" fillId="0" borderId="1" xfId="0" applyFont="1" applyBorder="1" applyAlignment="1">
      <alignment horizontal="right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3" xfId="0" applyNumberFormat="1" applyFont="1" applyFill="1" applyBorder="1"/>
    <xf numFmtId="3" fontId="2" fillId="0" borderId="7" xfId="0" applyNumberFormat="1" applyFont="1" applyBorder="1"/>
    <xf numFmtId="2" fontId="2" fillId="4" borderId="2" xfId="0" applyNumberFormat="1" applyFont="1" applyFill="1" applyBorder="1"/>
    <xf numFmtId="166" fontId="2" fillId="0" borderId="1" xfId="0" applyNumberFormat="1" applyFont="1" applyBorder="1"/>
    <xf numFmtId="166" fontId="2" fillId="0" borderId="0" xfId="0" applyNumberFormat="1" applyFont="1"/>
    <xf numFmtId="0" fontId="2" fillId="0" borderId="0" xfId="0" applyFont="1" applyAlignment="1">
      <alignment horizontal="right"/>
    </xf>
    <xf numFmtId="166" fontId="2" fillId="0" borderId="9" xfId="0" applyNumberFormat="1" applyFont="1" applyBorder="1"/>
    <xf numFmtId="166" fontId="2" fillId="0" borderId="10" xfId="0" applyNumberFormat="1" applyFont="1" applyBorder="1"/>
    <xf numFmtId="0" fontId="2" fillId="4" borderId="1" xfId="0" applyFont="1" applyFill="1" applyBorder="1"/>
    <xf numFmtId="0" fontId="13" fillId="0" borderId="0" xfId="0" applyFont="1"/>
    <xf numFmtId="0" fontId="2" fillId="0" borderId="0" xfId="0" applyFont="1" applyAlignment="1">
      <alignment wrapText="1"/>
    </xf>
    <xf numFmtId="0" fontId="15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0" fontId="16" fillId="2" borderId="0" xfId="0" applyFont="1" applyFill="1"/>
    <xf numFmtId="0" fontId="17" fillId="0" borderId="1" xfId="0" applyFont="1" applyBorder="1" applyAlignment="1">
      <alignment horizontal="right"/>
    </xf>
    <xf numFmtId="0" fontId="18" fillId="0" borderId="1" xfId="1" applyBorder="1" applyAlignment="1"/>
    <xf numFmtId="166" fontId="0" fillId="0" borderId="0" xfId="0" applyNumberFormat="1"/>
    <xf numFmtId="0" fontId="3" fillId="0" borderId="4" xfId="0" applyFont="1" applyBorder="1" applyAlignment="1">
      <alignment vertical="center" wrapText="1"/>
    </xf>
    <xf numFmtId="0" fontId="12" fillId="0" borderId="1" xfId="0" applyFont="1" applyBorder="1"/>
    <xf numFmtId="0" fontId="12" fillId="0" borderId="8" xfId="0" applyFont="1" applyBorder="1"/>
    <xf numFmtId="0" fontId="15" fillId="7" borderId="0" xfId="0" applyFont="1" applyFill="1" applyAlignment="1">
      <alignment horizontal="center" wrapText="1"/>
    </xf>
    <xf numFmtId="0" fontId="0" fillId="0" borderId="0" xfId="0"/>
    <xf numFmtId="0" fontId="14" fillId="7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FFFFF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2</xdr:row>
      <xdr:rowOff>76200</xdr:rowOff>
    </xdr:from>
    <xdr:to>
      <xdr:col>21</xdr:col>
      <xdr:colOff>191582</xdr:colOff>
      <xdr:row>20</xdr:row>
      <xdr:rowOff>29071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303294-B342-1D12-E3A2-2DE836380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476250"/>
          <a:ext cx="7754432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190500</xdr:colOff>
      <xdr:row>14</xdr:row>
      <xdr:rowOff>123825</xdr:rowOff>
    </xdr:from>
    <xdr:to>
      <xdr:col>36</xdr:col>
      <xdr:colOff>362645</xdr:colOff>
      <xdr:row>18</xdr:row>
      <xdr:rowOff>38200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89BA4-BA8D-6173-EE42-B022E1AD0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2850" y="2924175"/>
          <a:ext cx="4982270" cy="714475"/>
        </a:xfrm>
        <a:prstGeom prst="rect">
          <a:avLst/>
        </a:prstGeom>
      </xdr:spPr>
    </xdr:pic>
    <xdr:clientData/>
  </xdr:twoCellAnchor>
  <xdr:twoCellAnchor editAs="oneCell">
    <xdr:from>
      <xdr:col>32</xdr:col>
      <xdr:colOff>514350</xdr:colOff>
      <xdr:row>22</xdr:row>
      <xdr:rowOff>180975</xdr:rowOff>
    </xdr:from>
    <xdr:to>
      <xdr:col>35</xdr:col>
      <xdr:colOff>771964</xdr:colOff>
      <xdr:row>25</xdr:row>
      <xdr:rowOff>66743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3882F8-E17E-49C2-8880-15B57424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58725" y="4581525"/>
          <a:ext cx="3143689" cy="48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mathsisfun.com/geometry/ellipse-perimeter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nnings.com.au/grunt-4mm-x-20m-black-shock-cord_p4310534" TargetMode="External"/><Relationship Id="rId3" Type="http://schemas.openxmlformats.org/officeDocument/2006/relationships/hyperlink" Target="https://www.bunnings.com.au/grunt-2mm-x-30m-white-venetian-blind-cord_p4310515" TargetMode="External"/><Relationship Id="rId7" Type="http://schemas.openxmlformats.org/officeDocument/2006/relationships/hyperlink" Target="https://www.bunnings.com.au/grunt-4mm-x-30m-para-cord_p4310740" TargetMode="External"/><Relationship Id="rId2" Type="http://schemas.openxmlformats.org/officeDocument/2006/relationships/hyperlink" Target="http://www.ddcaustralia.com.au/wholesale/ripstop-polyester-fabric-available-in-15-colours.html" TargetMode="External"/><Relationship Id="rId1" Type="http://schemas.openxmlformats.org/officeDocument/2006/relationships/hyperlink" Target="https://www.spotlightstores.com/by-the-metre/ripstop-nylon/p/BP80070051002" TargetMode="External"/><Relationship Id="rId6" Type="http://schemas.openxmlformats.org/officeDocument/2006/relationships/hyperlink" Target="https://ausrocketry.com.au/recovery/shock-cord/1-8-inch-tubular-kevlar-per-metre.html" TargetMode="External"/><Relationship Id="rId5" Type="http://schemas.openxmlformats.org/officeDocument/2006/relationships/hyperlink" Target="https://ausrocketry.com.au/hardware/quicklinks-swivels-bolts/swivel-9-1000lbs-453kg.html" TargetMode="External"/><Relationship Id="rId10" Type="http://schemas.openxmlformats.org/officeDocument/2006/relationships/hyperlink" Target="https://ausrocketry.com.au/nomex-9x9-for-up-to-3-inch-tube.html" TargetMode="External"/><Relationship Id="rId4" Type="http://schemas.openxmlformats.org/officeDocument/2006/relationships/hyperlink" Target="https://www.bunnings.com.au/zenith-8mm-zinc-plated-quick-link-2-pack_p4220629" TargetMode="External"/><Relationship Id="rId9" Type="http://schemas.openxmlformats.org/officeDocument/2006/relationships/hyperlink" Target="https://ausrocketry.com.au/nomex-12x12-for-up-to-4-inch-tube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gineeringtoolbox.com/dynamic-absolute-kinematic-viscosity-d_412.html" TargetMode="External"/><Relationship Id="rId3" Type="http://schemas.openxmlformats.org/officeDocument/2006/relationships/hyperlink" Target="https://www.engineeringtoolbox.com/temperature-d_291.html" TargetMode="External"/><Relationship Id="rId7" Type="http://schemas.openxmlformats.org/officeDocument/2006/relationships/hyperlink" Target="https://www.engineeringtoolbox.com/conductive-heat-transfer-d_428.html" TargetMode="External"/><Relationship Id="rId2" Type="http://schemas.openxmlformats.org/officeDocument/2006/relationships/hyperlink" Target="https://www.engineeringtoolbox.com/dry-air-properties-d_973.html" TargetMode="External"/><Relationship Id="rId1" Type="http://schemas.openxmlformats.org/officeDocument/2006/relationships/hyperlink" Target="https://www.engineeringtoolbox.com/dry-air-properties-d_973.html" TargetMode="External"/><Relationship Id="rId6" Type="http://schemas.openxmlformats.org/officeDocument/2006/relationships/hyperlink" Target="https://www.engineeringtoolbox.com/dynamic-absolute-kinematic-viscosity-d_412.html" TargetMode="External"/><Relationship Id="rId5" Type="http://schemas.openxmlformats.org/officeDocument/2006/relationships/hyperlink" Target="https://www.engineeringtoolbox.com/specific-heat-ratio-d_608.html" TargetMode="External"/><Relationship Id="rId4" Type="http://schemas.openxmlformats.org/officeDocument/2006/relationships/hyperlink" Target="https://www.engineeringtoolbox.com/specific-heat-capacity-converter-d_673.html" TargetMode="External"/><Relationship Id="rId9" Type="http://schemas.openxmlformats.org/officeDocument/2006/relationships/hyperlink" Target="https://www.engineeringtoolbox.com/air-density-specific-weight-d_6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16"/>
  <sheetViews>
    <sheetView topLeftCell="A13" workbookViewId="0">
      <selection activeCell="D17" sqref="D17"/>
    </sheetView>
  </sheetViews>
  <sheetFormatPr defaultColWidth="14.42578125" defaultRowHeight="15.75" customHeight="1" x14ac:dyDescent="0.2"/>
  <cols>
    <col min="1" max="1" width="26.85546875" customWidth="1"/>
    <col min="2" max="2" width="14.5703125" customWidth="1"/>
    <col min="3" max="3" width="12" customWidth="1"/>
    <col min="8" max="8" width="4.28515625" customWidth="1"/>
  </cols>
  <sheetData>
    <row r="1" spans="1:9" ht="15.75" customHeight="1" x14ac:dyDescent="0.25">
      <c r="A1" s="1" t="s">
        <v>0</v>
      </c>
      <c r="B1" s="78"/>
      <c r="C1" s="68"/>
      <c r="E1" s="65" t="s">
        <v>1</v>
      </c>
      <c r="H1" s="1" t="s">
        <v>2</v>
      </c>
    </row>
    <row r="2" spans="1:9" ht="15.75" customHeight="1" x14ac:dyDescent="0.2">
      <c r="B2" s="78" t="s">
        <v>3</v>
      </c>
      <c r="C2" s="90">
        <v>25</v>
      </c>
      <c r="D2" s="68" t="s">
        <v>4</v>
      </c>
      <c r="H2" s="2"/>
      <c r="I2" s="68" t="s">
        <v>5</v>
      </c>
    </row>
    <row r="3" spans="1:9" ht="15.75" customHeight="1" x14ac:dyDescent="0.2">
      <c r="B3" s="78" t="s">
        <v>6</v>
      </c>
      <c r="C3" s="2">
        <v>25</v>
      </c>
      <c r="D3" s="68" t="s">
        <v>7</v>
      </c>
      <c r="E3" s="68" t="s">
        <v>8</v>
      </c>
      <c r="H3" s="3"/>
      <c r="I3" s="68" t="s">
        <v>9</v>
      </c>
    </row>
    <row r="4" spans="1:9" ht="15.75" customHeight="1" x14ac:dyDescent="0.2">
      <c r="B4" s="78" t="s">
        <v>10</v>
      </c>
      <c r="C4" s="4">
        <f>(C3+273.15-'Air values'!A11)*('Air values'!I12-'Air values'!I11)/('Air values'!A12-'Air values'!A11)+'Air values'!I11</f>
        <v>1.1849180000000001</v>
      </c>
      <c r="D4" s="68" t="s">
        <v>11</v>
      </c>
      <c r="E4" s="68" t="s">
        <v>12</v>
      </c>
      <c r="H4" s="5"/>
      <c r="I4" s="68" t="s">
        <v>13</v>
      </c>
    </row>
    <row r="5" spans="1:9" ht="15.75" customHeight="1" x14ac:dyDescent="0.2">
      <c r="B5" s="78"/>
      <c r="H5" s="6"/>
      <c r="I5" s="68" t="s">
        <v>14</v>
      </c>
    </row>
    <row r="6" spans="1:9" ht="15.75" customHeight="1" x14ac:dyDescent="0.25">
      <c r="A6" s="1" t="s">
        <v>15</v>
      </c>
      <c r="B6" s="78"/>
    </row>
    <row r="7" spans="1:9" ht="15.75" customHeight="1" x14ac:dyDescent="0.2">
      <c r="B7" s="78" t="s">
        <v>16</v>
      </c>
      <c r="C7" s="2">
        <v>1</v>
      </c>
    </row>
    <row r="8" spans="1:9" ht="15.75" customHeight="1" x14ac:dyDescent="0.2">
      <c r="B8" s="78" t="s">
        <v>17</v>
      </c>
      <c r="C8" s="2">
        <v>0</v>
      </c>
      <c r="D8" s="68"/>
    </row>
    <row r="9" spans="1:9" ht="15.75" customHeight="1" x14ac:dyDescent="0.2">
      <c r="B9" s="78" t="s">
        <v>18</v>
      </c>
      <c r="C9" s="2">
        <v>1.2</v>
      </c>
      <c r="D9" s="68"/>
    </row>
    <row r="10" spans="1:9" ht="15.75" customHeight="1" x14ac:dyDescent="0.2">
      <c r="B10" s="78" t="s">
        <v>19</v>
      </c>
      <c r="C10" s="2">
        <v>5</v>
      </c>
      <c r="D10" s="68" t="s">
        <v>20</v>
      </c>
    </row>
    <row r="11" spans="1:9" ht="15.75" customHeight="1" x14ac:dyDescent="0.55000000000000004">
      <c r="B11" s="78"/>
      <c r="F11" s="7" t="s">
        <v>21</v>
      </c>
    </row>
    <row r="12" spans="1:9" ht="15.75" customHeight="1" x14ac:dyDescent="0.2">
      <c r="B12" s="78"/>
      <c r="G12" s="8" t="s">
        <v>22</v>
      </c>
    </row>
    <row r="13" spans="1:9" ht="15.75" customHeight="1" x14ac:dyDescent="0.2">
      <c r="B13" s="9" t="s">
        <v>23</v>
      </c>
      <c r="C13" s="10">
        <f>C9*(2*$C$2*9.81)/($C$4*C10^2*C7)</f>
        <v>19.86972938211758</v>
      </c>
      <c r="D13" s="68" t="s">
        <v>24</v>
      </c>
      <c r="E13" s="68" t="s">
        <v>25</v>
      </c>
    </row>
    <row r="14" spans="1:9" ht="15.75" customHeight="1" x14ac:dyDescent="0.2">
      <c r="B14" s="78" t="s">
        <v>26</v>
      </c>
      <c r="C14" s="4">
        <f>'Round parameters'!C11</f>
        <v>13.798423182026097</v>
      </c>
      <c r="D14" s="68" t="s">
        <v>24</v>
      </c>
    </row>
    <row r="15" spans="1:9" ht="15.75" customHeight="1" x14ac:dyDescent="0.2">
      <c r="B15" s="78" t="s">
        <v>27</v>
      </c>
      <c r="C15" s="4">
        <f>'Round parameters'!C12</f>
        <v>4.1915030776973099</v>
      </c>
    </row>
    <row r="16" spans="1:9" ht="15.75" customHeight="1" x14ac:dyDescent="0.2">
      <c r="B16" s="78" t="s">
        <v>26</v>
      </c>
      <c r="C16" s="4">
        <f>'Round parameters'!C13</f>
        <v>148.52484728901069</v>
      </c>
      <c r="D16" s="68" t="s">
        <v>28</v>
      </c>
    </row>
    <row r="17" spans="1:6" ht="15.75" customHeight="1" x14ac:dyDescent="0.2">
      <c r="B17" s="78" t="s">
        <v>27</v>
      </c>
      <c r="C17" s="4">
        <f>'Round parameters'!C14</f>
        <v>165.01989531925085</v>
      </c>
      <c r="D17" s="68" t="s">
        <v>29</v>
      </c>
    </row>
    <row r="18" spans="1:6" ht="15.75" customHeight="1" x14ac:dyDescent="0.2">
      <c r="B18" s="78"/>
    </row>
    <row r="19" spans="1:6" ht="15.75" customHeight="1" x14ac:dyDescent="0.2">
      <c r="B19" s="11" t="s">
        <v>30</v>
      </c>
      <c r="C19" s="12" t="s">
        <v>31</v>
      </c>
      <c r="D19" s="78" t="s">
        <v>32</v>
      </c>
    </row>
    <row r="20" spans="1:6" ht="15.75" customHeight="1" x14ac:dyDescent="0.2">
      <c r="B20" s="9" t="s">
        <v>33</v>
      </c>
      <c r="C20" s="15">
        <f>SUM(C7:C8)*'X-form parameters'!J19</f>
        <v>7.9851656825340109</v>
      </c>
      <c r="D20" s="17" t="s">
        <v>34</v>
      </c>
      <c r="E20" s="68" t="s">
        <v>4</v>
      </c>
      <c r="F20" s="68"/>
    </row>
    <row r="21" spans="1:6" ht="15.75" customHeight="1" x14ac:dyDescent="0.2">
      <c r="B21" s="9" t="s">
        <v>35</v>
      </c>
      <c r="C21" s="15">
        <f>SUM(C7:C8)*'X-form parameters'!J23</f>
        <v>6.887205401185585</v>
      </c>
      <c r="D21" s="15">
        <f>SUM(C7:C8)*'Round parameters'!AA31</f>
        <v>2.3829424866210891</v>
      </c>
      <c r="E21" s="68" t="s">
        <v>4</v>
      </c>
      <c r="F21" s="68"/>
    </row>
    <row r="22" spans="1:6" ht="15.75" customHeight="1" x14ac:dyDescent="0.2">
      <c r="B22" s="78" t="s">
        <v>36</v>
      </c>
      <c r="C22" s="15">
        <f>'X-form parameters'!J18</f>
        <v>76.049196976514395</v>
      </c>
      <c r="D22" s="17" t="s">
        <v>34</v>
      </c>
      <c r="E22" s="68" t="s">
        <v>24</v>
      </c>
      <c r="F22" s="68"/>
    </row>
    <row r="23" spans="1:6" ht="15.75" customHeight="1" x14ac:dyDescent="0.2">
      <c r="B23" s="78" t="s">
        <v>37</v>
      </c>
      <c r="C23" s="15">
        <f>'X-form parameters'!J22</f>
        <v>65.592432392243666</v>
      </c>
      <c r="D23" s="15">
        <f>'Round parameters'!AA30</f>
        <v>35.648736237599081</v>
      </c>
      <c r="E23" s="68" t="s">
        <v>24</v>
      </c>
    </row>
    <row r="24" spans="1:6" ht="15.75" customHeight="1" x14ac:dyDescent="0.2">
      <c r="B24" s="78" t="s">
        <v>38</v>
      </c>
      <c r="C24" s="15">
        <f>SUM(C7:C8)*'X-form parameters'!J24</f>
        <v>393.55459435346199</v>
      </c>
      <c r="D24" s="15">
        <f>SUM(C7:C8)*'Round parameters'!AA32</f>
        <v>213.89241742559449</v>
      </c>
      <c r="E24" s="68" t="s">
        <v>39</v>
      </c>
    </row>
    <row r="25" spans="1:6" ht="15.75" customHeight="1" x14ac:dyDescent="0.2">
      <c r="B25" s="78"/>
    </row>
    <row r="26" spans="1:6" ht="15.75" customHeight="1" x14ac:dyDescent="0.2">
      <c r="B26" s="78" t="s">
        <v>40</v>
      </c>
      <c r="C26" s="13">
        <f>C20+0.2</f>
        <v>8.1851656825340111</v>
      </c>
      <c r="D26" s="13">
        <f>D21+0.2</f>
        <v>2.5829424866210893</v>
      </c>
      <c r="E26" s="68" t="s">
        <v>4</v>
      </c>
    </row>
    <row r="28" spans="1:6" x14ac:dyDescent="0.25">
      <c r="A28" s="1" t="s">
        <v>41</v>
      </c>
      <c r="B28" s="78"/>
    </row>
    <row r="29" spans="1:6" ht="12.75" x14ac:dyDescent="0.2">
      <c r="B29" s="78" t="s">
        <v>16</v>
      </c>
      <c r="C29" s="2">
        <v>1</v>
      </c>
    </row>
    <row r="30" spans="1:6" ht="12.75" x14ac:dyDescent="0.2">
      <c r="B30" s="78" t="s">
        <v>17</v>
      </c>
      <c r="C30" s="2">
        <v>0</v>
      </c>
      <c r="D30" s="68"/>
    </row>
    <row r="31" spans="1:6" ht="12.75" x14ac:dyDescent="0.2">
      <c r="B31" s="78" t="s">
        <v>18</v>
      </c>
      <c r="C31" s="2">
        <v>1</v>
      </c>
      <c r="D31" s="68"/>
    </row>
    <row r="32" spans="1:6" ht="12.75" x14ac:dyDescent="0.2">
      <c r="B32" s="78" t="s">
        <v>19</v>
      </c>
      <c r="C32" s="2">
        <v>30</v>
      </c>
      <c r="D32" s="68" t="s">
        <v>20</v>
      </c>
    </row>
    <row r="33" spans="1:7" ht="12.75" x14ac:dyDescent="0.2">
      <c r="B33" s="78"/>
    </row>
    <row r="34" spans="1:7" ht="12.75" x14ac:dyDescent="0.2">
      <c r="A34" s="68"/>
      <c r="B34" s="78"/>
      <c r="G34" s="12"/>
    </row>
    <row r="35" spans="1:7" ht="12.75" x14ac:dyDescent="0.2">
      <c r="B35" s="9" t="s">
        <v>42</v>
      </c>
      <c r="C35" s="10">
        <f>C31*(2*$C$2*9.81)/($C$4*C32^2*C29)</f>
        <v>0.45994743940086991</v>
      </c>
      <c r="D35" s="68" t="s">
        <v>24</v>
      </c>
      <c r="E35" s="68" t="s">
        <v>25</v>
      </c>
    </row>
    <row r="36" spans="1:7" ht="12.75" x14ac:dyDescent="0.2">
      <c r="B36" s="78" t="s">
        <v>26</v>
      </c>
      <c r="C36" s="4">
        <f>'Round parameters'!C44</f>
        <v>0.31940794402838191</v>
      </c>
      <c r="D36" s="68" t="s">
        <v>24</v>
      </c>
      <c r="F36" s="68"/>
    </row>
    <row r="37" spans="1:7" ht="12.75" x14ac:dyDescent="0.2">
      <c r="B37" s="78" t="s">
        <v>27</v>
      </c>
      <c r="C37" s="4">
        <f>'Round parameters'!C45</f>
        <v>0.63771688486309608</v>
      </c>
      <c r="D37" s="68" t="s">
        <v>43</v>
      </c>
      <c r="F37" s="68"/>
    </row>
    <row r="38" spans="1:7" ht="12.75" x14ac:dyDescent="0.2">
      <c r="B38" s="78" t="s">
        <v>26</v>
      </c>
      <c r="C38" s="4">
        <f>'Round parameters'!C46</f>
        <v>3.4380751687270998</v>
      </c>
      <c r="D38" s="68" t="s">
        <v>28</v>
      </c>
      <c r="F38" s="68"/>
    </row>
    <row r="39" spans="1:7" ht="12.75" x14ac:dyDescent="0.2">
      <c r="B39" s="78" t="s">
        <v>27</v>
      </c>
      <c r="C39" s="4">
        <f>'Round parameters'!C47</f>
        <v>25.10697752874858</v>
      </c>
      <c r="D39" s="68" t="s">
        <v>29</v>
      </c>
      <c r="F39" s="68"/>
    </row>
    <row r="40" spans="1:7" ht="12.75" x14ac:dyDescent="0.2">
      <c r="B40" s="78"/>
      <c r="F40" s="68"/>
    </row>
    <row r="41" spans="1:7" ht="12.75" x14ac:dyDescent="0.2">
      <c r="B41" s="11" t="s">
        <v>30</v>
      </c>
      <c r="C41" s="12" t="s">
        <v>31</v>
      </c>
      <c r="D41" s="78" t="s">
        <v>32</v>
      </c>
      <c r="F41" s="68"/>
    </row>
    <row r="42" spans="1:7" ht="12.75" x14ac:dyDescent="0.2">
      <c r="B42" s="9" t="s">
        <v>33</v>
      </c>
      <c r="C42" s="15">
        <f>SUM(C29:C30)*'X-form parameters'!J38</f>
        <v>0.49199058501866444</v>
      </c>
      <c r="D42" s="17" t="s">
        <v>34</v>
      </c>
      <c r="E42" s="68" t="s">
        <v>4</v>
      </c>
      <c r="F42" s="68"/>
    </row>
    <row r="43" spans="1:7" ht="12.75" x14ac:dyDescent="0.2">
      <c r="B43" s="9" t="s">
        <v>35</v>
      </c>
      <c r="C43" s="15">
        <f>SUM(C29:C30)*'X-form parameters'!J42</f>
        <v>0</v>
      </c>
      <c r="D43" s="15">
        <f>SUM(C29:C30)*'Round parameters'!AA64</f>
        <v>5.5160705708821492E-2</v>
      </c>
      <c r="E43" s="68" t="s">
        <v>4</v>
      </c>
      <c r="F43" s="68"/>
    </row>
    <row r="44" spans="1:7" ht="12.75" x14ac:dyDescent="0.2">
      <c r="B44" s="78" t="s">
        <v>36</v>
      </c>
      <c r="C44" s="15">
        <f>'X-form parameters'!J37</f>
        <v>1.7890566727951434</v>
      </c>
      <c r="D44" s="17" t="s">
        <v>34</v>
      </c>
      <c r="E44" s="68" t="s">
        <v>24</v>
      </c>
    </row>
    <row r="45" spans="1:7" ht="12.75" x14ac:dyDescent="0.2">
      <c r="B45" s="78" t="s">
        <v>37</v>
      </c>
      <c r="C45" s="15">
        <f>'X-form parameters'!J41</f>
        <v>0.9225485699479129</v>
      </c>
      <c r="D45" s="15">
        <f>'Round parameters'!AA63</f>
        <v>0.82520222772220087</v>
      </c>
      <c r="E45" s="68" t="s">
        <v>24</v>
      </c>
    </row>
    <row r="46" spans="1:7" ht="12.75" x14ac:dyDescent="0.2">
      <c r="B46" s="78" t="s">
        <v>38</v>
      </c>
      <c r="C46" s="15">
        <f>SUM(C29:C30)*'X-form parameters'!J43</f>
        <v>1.7603980781600559</v>
      </c>
      <c r="D46" s="15">
        <f>SUM(C29:C30)*'Round parameters'!AA65</f>
        <v>4.9512133663332047</v>
      </c>
      <c r="E46" s="68" t="s">
        <v>39</v>
      </c>
    </row>
    <row r="47" spans="1:7" ht="12.75" x14ac:dyDescent="0.2">
      <c r="B47" s="78"/>
    </row>
    <row r="48" spans="1:7" ht="12.75" x14ac:dyDescent="0.2">
      <c r="B48" s="78" t="s">
        <v>40</v>
      </c>
      <c r="C48" s="13">
        <f>C42+0.2</f>
        <v>0.69199058501866451</v>
      </c>
      <c r="D48" s="13">
        <f>D43+0.2</f>
        <v>0.25516070570882149</v>
      </c>
      <c r="E48" s="68" t="s">
        <v>4</v>
      </c>
    </row>
    <row r="49" spans="2:2" ht="12.75" x14ac:dyDescent="0.2">
      <c r="B49" s="78"/>
    </row>
    <row r="50" spans="2:2" ht="12.75" x14ac:dyDescent="0.2">
      <c r="B50" s="78"/>
    </row>
    <row r="51" spans="2:2" ht="12.75" x14ac:dyDescent="0.2">
      <c r="B51" s="78"/>
    </row>
    <row r="52" spans="2:2" ht="12.75" x14ac:dyDescent="0.2">
      <c r="B52" s="78"/>
    </row>
    <row r="53" spans="2:2" ht="12.75" x14ac:dyDescent="0.2">
      <c r="B53" s="78"/>
    </row>
    <row r="54" spans="2:2" ht="12.75" x14ac:dyDescent="0.2">
      <c r="B54" s="78"/>
    </row>
    <row r="55" spans="2:2" ht="12.75" x14ac:dyDescent="0.2">
      <c r="B55" s="78"/>
    </row>
    <row r="56" spans="2:2" ht="12.75" x14ac:dyDescent="0.2">
      <c r="B56" s="78"/>
    </row>
    <row r="57" spans="2:2" ht="12.75" x14ac:dyDescent="0.2">
      <c r="B57" s="78"/>
    </row>
    <row r="58" spans="2:2" ht="12.75" x14ac:dyDescent="0.2">
      <c r="B58" s="78"/>
    </row>
    <row r="59" spans="2:2" ht="12.75" x14ac:dyDescent="0.2">
      <c r="B59" s="78"/>
    </row>
    <row r="60" spans="2:2" ht="12.75" x14ac:dyDescent="0.2">
      <c r="B60" s="78"/>
    </row>
    <row r="61" spans="2:2" ht="12.75" x14ac:dyDescent="0.2">
      <c r="B61" s="78"/>
    </row>
    <row r="62" spans="2:2" ht="12.75" x14ac:dyDescent="0.2">
      <c r="B62" s="78"/>
    </row>
    <row r="63" spans="2:2" ht="12.75" x14ac:dyDescent="0.2">
      <c r="B63" s="78"/>
    </row>
    <row r="64" spans="2:2" ht="12.75" x14ac:dyDescent="0.2">
      <c r="B64" s="78"/>
    </row>
    <row r="65" spans="2:2" ht="12.75" x14ac:dyDescent="0.2">
      <c r="B65" s="78"/>
    </row>
    <row r="66" spans="2:2" ht="12.75" x14ac:dyDescent="0.2">
      <c r="B66" s="78"/>
    </row>
    <row r="67" spans="2:2" ht="12.75" x14ac:dyDescent="0.2">
      <c r="B67" s="78"/>
    </row>
    <row r="68" spans="2:2" ht="12.75" x14ac:dyDescent="0.2">
      <c r="B68" s="78"/>
    </row>
    <row r="69" spans="2:2" ht="12.75" x14ac:dyDescent="0.2">
      <c r="B69" s="78"/>
    </row>
    <row r="70" spans="2:2" ht="12.75" x14ac:dyDescent="0.2">
      <c r="B70" s="78"/>
    </row>
    <row r="71" spans="2:2" ht="12.75" x14ac:dyDescent="0.2">
      <c r="B71" s="78"/>
    </row>
    <row r="72" spans="2:2" ht="12.75" x14ac:dyDescent="0.2">
      <c r="B72" s="78"/>
    </row>
    <row r="73" spans="2:2" ht="12.75" x14ac:dyDescent="0.2">
      <c r="B73" s="78"/>
    </row>
    <row r="74" spans="2:2" ht="12.75" x14ac:dyDescent="0.2">
      <c r="B74" s="78"/>
    </row>
    <row r="75" spans="2:2" ht="12.75" x14ac:dyDescent="0.2">
      <c r="B75" s="78"/>
    </row>
    <row r="76" spans="2:2" ht="12.75" x14ac:dyDescent="0.2">
      <c r="B76" s="78"/>
    </row>
    <row r="77" spans="2:2" ht="12.75" x14ac:dyDescent="0.2">
      <c r="B77" s="78"/>
    </row>
    <row r="78" spans="2:2" ht="12.75" x14ac:dyDescent="0.2">
      <c r="B78" s="78"/>
    </row>
    <row r="79" spans="2:2" ht="12.75" x14ac:dyDescent="0.2">
      <c r="B79" s="78"/>
    </row>
    <row r="80" spans="2:2" ht="12.75" x14ac:dyDescent="0.2">
      <c r="B80" s="78"/>
    </row>
    <row r="81" spans="2:2" ht="12.75" x14ac:dyDescent="0.2">
      <c r="B81" s="78"/>
    </row>
    <row r="82" spans="2:2" ht="12.75" x14ac:dyDescent="0.2">
      <c r="B82" s="78"/>
    </row>
    <row r="83" spans="2:2" ht="12.75" x14ac:dyDescent="0.2">
      <c r="B83" s="78"/>
    </row>
    <row r="84" spans="2:2" ht="12.75" x14ac:dyDescent="0.2">
      <c r="B84" s="78"/>
    </row>
    <row r="85" spans="2:2" ht="12.75" x14ac:dyDescent="0.2">
      <c r="B85" s="78"/>
    </row>
    <row r="86" spans="2:2" ht="12.75" x14ac:dyDescent="0.2">
      <c r="B86" s="78"/>
    </row>
    <row r="87" spans="2:2" ht="12.75" x14ac:dyDescent="0.2">
      <c r="B87" s="78"/>
    </row>
    <row r="88" spans="2:2" ht="12.75" x14ac:dyDescent="0.2">
      <c r="B88" s="78"/>
    </row>
    <row r="89" spans="2:2" ht="12.75" x14ac:dyDescent="0.2">
      <c r="B89" s="78"/>
    </row>
    <row r="90" spans="2:2" ht="12.75" x14ac:dyDescent="0.2">
      <c r="B90" s="78"/>
    </row>
    <row r="91" spans="2:2" ht="12.75" x14ac:dyDescent="0.2">
      <c r="B91" s="78"/>
    </row>
    <row r="92" spans="2:2" ht="12.75" x14ac:dyDescent="0.2">
      <c r="B92" s="78"/>
    </row>
    <row r="93" spans="2:2" ht="12.75" x14ac:dyDescent="0.2">
      <c r="B93" s="78"/>
    </row>
    <row r="94" spans="2:2" ht="12.75" x14ac:dyDescent="0.2">
      <c r="B94" s="78"/>
    </row>
    <row r="95" spans="2:2" ht="12.75" x14ac:dyDescent="0.2">
      <c r="B95" s="78"/>
    </row>
    <row r="96" spans="2:2" ht="12.75" x14ac:dyDescent="0.2">
      <c r="B96" s="78"/>
    </row>
    <row r="97" spans="2:2" ht="12.75" x14ac:dyDescent="0.2">
      <c r="B97" s="78"/>
    </row>
    <row r="98" spans="2:2" ht="12.75" x14ac:dyDescent="0.2">
      <c r="B98" s="78"/>
    </row>
    <row r="99" spans="2:2" ht="12.75" x14ac:dyDescent="0.2">
      <c r="B99" s="78"/>
    </row>
    <row r="100" spans="2:2" ht="12.75" x14ac:dyDescent="0.2">
      <c r="B100" s="78"/>
    </row>
    <row r="101" spans="2:2" ht="12.75" x14ac:dyDescent="0.2">
      <c r="B101" s="78"/>
    </row>
    <row r="102" spans="2:2" ht="12.75" x14ac:dyDescent="0.2">
      <c r="B102" s="78"/>
    </row>
    <row r="103" spans="2:2" ht="12.75" x14ac:dyDescent="0.2">
      <c r="B103" s="78"/>
    </row>
    <row r="104" spans="2:2" ht="12.75" x14ac:dyDescent="0.2">
      <c r="B104" s="78"/>
    </row>
    <row r="105" spans="2:2" ht="12.75" x14ac:dyDescent="0.2">
      <c r="B105" s="78"/>
    </row>
    <row r="106" spans="2:2" ht="12.75" x14ac:dyDescent="0.2">
      <c r="B106" s="78"/>
    </row>
    <row r="107" spans="2:2" ht="12.75" x14ac:dyDescent="0.2">
      <c r="B107" s="78"/>
    </row>
    <row r="108" spans="2:2" ht="12.75" x14ac:dyDescent="0.2">
      <c r="B108" s="78"/>
    </row>
    <row r="109" spans="2:2" ht="12.75" x14ac:dyDescent="0.2">
      <c r="B109" s="78"/>
    </row>
    <row r="110" spans="2:2" ht="12.75" x14ac:dyDescent="0.2">
      <c r="B110" s="78"/>
    </row>
    <row r="111" spans="2:2" ht="12.75" x14ac:dyDescent="0.2">
      <c r="B111" s="78"/>
    </row>
    <row r="112" spans="2:2" ht="12.75" x14ac:dyDescent="0.2">
      <c r="B112" s="78"/>
    </row>
    <row r="113" spans="2:2" ht="12.75" x14ac:dyDescent="0.2">
      <c r="B113" s="78"/>
    </row>
    <row r="114" spans="2:2" ht="12.75" x14ac:dyDescent="0.2">
      <c r="B114" s="78"/>
    </row>
    <row r="115" spans="2:2" ht="12.75" x14ac:dyDescent="0.2">
      <c r="B115" s="78"/>
    </row>
    <row r="116" spans="2:2" ht="12.75" x14ac:dyDescent="0.2">
      <c r="B116" s="78"/>
    </row>
    <row r="117" spans="2:2" ht="12.75" x14ac:dyDescent="0.2">
      <c r="B117" s="78"/>
    </row>
    <row r="118" spans="2:2" ht="12.75" x14ac:dyDescent="0.2">
      <c r="B118" s="78"/>
    </row>
    <row r="119" spans="2:2" ht="12.75" x14ac:dyDescent="0.2">
      <c r="B119" s="78"/>
    </row>
    <row r="120" spans="2:2" ht="12.75" x14ac:dyDescent="0.2">
      <c r="B120" s="78"/>
    </row>
    <row r="121" spans="2:2" ht="12.75" x14ac:dyDescent="0.2">
      <c r="B121" s="78"/>
    </row>
    <row r="122" spans="2:2" ht="12.75" x14ac:dyDescent="0.2">
      <c r="B122" s="78"/>
    </row>
    <row r="123" spans="2:2" ht="12.75" x14ac:dyDescent="0.2">
      <c r="B123" s="78"/>
    </row>
    <row r="124" spans="2:2" ht="12.75" x14ac:dyDescent="0.2">
      <c r="B124" s="78"/>
    </row>
    <row r="125" spans="2:2" ht="12.75" x14ac:dyDescent="0.2">
      <c r="B125" s="78"/>
    </row>
    <row r="126" spans="2:2" ht="12.75" x14ac:dyDescent="0.2">
      <c r="B126" s="78"/>
    </row>
    <row r="127" spans="2:2" ht="12.75" x14ac:dyDescent="0.2">
      <c r="B127" s="78"/>
    </row>
    <row r="128" spans="2:2" ht="12.75" x14ac:dyDescent="0.2">
      <c r="B128" s="78"/>
    </row>
    <row r="129" spans="2:2" ht="12.75" x14ac:dyDescent="0.2">
      <c r="B129" s="78"/>
    </row>
    <row r="130" spans="2:2" ht="12.75" x14ac:dyDescent="0.2">
      <c r="B130" s="78"/>
    </row>
    <row r="131" spans="2:2" ht="12.75" x14ac:dyDescent="0.2">
      <c r="B131" s="78"/>
    </row>
    <row r="132" spans="2:2" ht="12.75" x14ac:dyDescent="0.2">
      <c r="B132" s="78"/>
    </row>
    <row r="133" spans="2:2" ht="12.75" x14ac:dyDescent="0.2">
      <c r="B133" s="78"/>
    </row>
    <row r="134" spans="2:2" ht="12.75" x14ac:dyDescent="0.2">
      <c r="B134" s="78"/>
    </row>
    <row r="135" spans="2:2" ht="12.75" x14ac:dyDescent="0.2">
      <c r="B135" s="78"/>
    </row>
    <row r="136" spans="2:2" ht="12.75" x14ac:dyDescent="0.2">
      <c r="B136" s="78"/>
    </row>
    <row r="137" spans="2:2" ht="12.75" x14ac:dyDescent="0.2">
      <c r="B137" s="78"/>
    </row>
    <row r="138" spans="2:2" ht="12.75" x14ac:dyDescent="0.2">
      <c r="B138" s="78"/>
    </row>
    <row r="139" spans="2:2" ht="12.75" x14ac:dyDescent="0.2">
      <c r="B139" s="78"/>
    </row>
    <row r="140" spans="2:2" ht="12.75" x14ac:dyDescent="0.2">
      <c r="B140" s="78"/>
    </row>
    <row r="141" spans="2:2" ht="12.75" x14ac:dyDescent="0.2">
      <c r="B141" s="78"/>
    </row>
    <row r="142" spans="2:2" ht="12.75" x14ac:dyDescent="0.2">
      <c r="B142" s="78"/>
    </row>
    <row r="143" spans="2:2" ht="12.75" x14ac:dyDescent="0.2">
      <c r="B143" s="78"/>
    </row>
    <row r="144" spans="2:2" ht="12.75" x14ac:dyDescent="0.2">
      <c r="B144" s="78"/>
    </row>
    <row r="145" spans="2:2" ht="12.75" x14ac:dyDescent="0.2">
      <c r="B145" s="78"/>
    </row>
    <row r="146" spans="2:2" ht="12.75" x14ac:dyDescent="0.2">
      <c r="B146" s="78"/>
    </row>
    <row r="147" spans="2:2" ht="12.75" x14ac:dyDescent="0.2">
      <c r="B147" s="78"/>
    </row>
    <row r="148" spans="2:2" ht="12.75" x14ac:dyDescent="0.2">
      <c r="B148" s="78"/>
    </row>
    <row r="149" spans="2:2" ht="12.75" x14ac:dyDescent="0.2">
      <c r="B149" s="78"/>
    </row>
    <row r="150" spans="2:2" ht="12.75" x14ac:dyDescent="0.2">
      <c r="B150" s="78"/>
    </row>
    <row r="151" spans="2:2" ht="12.75" x14ac:dyDescent="0.2">
      <c r="B151" s="78"/>
    </row>
    <row r="152" spans="2:2" ht="12.75" x14ac:dyDescent="0.2">
      <c r="B152" s="78"/>
    </row>
    <row r="153" spans="2:2" ht="12.75" x14ac:dyDescent="0.2">
      <c r="B153" s="78"/>
    </row>
    <row r="154" spans="2:2" ht="12.75" x14ac:dyDescent="0.2">
      <c r="B154" s="78"/>
    </row>
    <row r="155" spans="2:2" ht="12.75" x14ac:dyDescent="0.2">
      <c r="B155" s="78"/>
    </row>
    <row r="156" spans="2:2" ht="12.75" x14ac:dyDescent="0.2">
      <c r="B156" s="78"/>
    </row>
    <row r="157" spans="2:2" ht="12.75" x14ac:dyDescent="0.2">
      <c r="B157" s="78"/>
    </row>
    <row r="158" spans="2:2" ht="12.75" x14ac:dyDescent="0.2">
      <c r="B158" s="78"/>
    </row>
    <row r="159" spans="2:2" ht="12.75" x14ac:dyDescent="0.2">
      <c r="B159" s="78"/>
    </row>
    <row r="160" spans="2:2" ht="12.75" x14ac:dyDescent="0.2">
      <c r="B160" s="78"/>
    </row>
    <row r="161" spans="2:2" ht="12.75" x14ac:dyDescent="0.2">
      <c r="B161" s="78"/>
    </row>
    <row r="162" spans="2:2" ht="12.75" x14ac:dyDescent="0.2">
      <c r="B162" s="78"/>
    </row>
    <row r="163" spans="2:2" ht="12.75" x14ac:dyDescent="0.2">
      <c r="B163" s="78"/>
    </row>
    <row r="164" spans="2:2" ht="12.75" x14ac:dyDescent="0.2">
      <c r="B164" s="78"/>
    </row>
    <row r="165" spans="2:2" ht="12.75" x14ac:dyDescent="0.2">
      <c r="B165" s="78"/>
    </row>
    <row r="166" spans="2:2" ht="12.75" x14ac:dyDescent="0.2">
      <c r="B166" s="78"/>
    </row>
    <row r="167" spans="2:2" ht="12.75" x14ac:dyDescent="0.2">
      <c r="B167" s="78"/>
    </row>
    <row r="168" spans="2:2" ht="12.75" x14ac:dyDescent="0.2">
      <c r="B168" s="78"/>
    </row>
    <row r="169" spans="2:2" ht="12.75" x14ac:dyDescent="0.2">
      <c r="B169" s="78"/>
    </row>
    <row r="170" spans="2:2" ht="12.75" x14ac:dyDescent="0.2">
      <c r="B170" s="78"/>
    </row>
    <row r="171" spans="2:2" ht="12.75" x14ac:dyDescent="0.2">
      <c r="B171" s="78"/>
    </row>
    <row r="172" spans="2:2" ht="12.75" x14ac:dyDescent="0.2">
      <c r="B172" s="78"/>
    </row>
    <row r="173" spans="2:2" ht="12.75" x14ac:dyDescent="0.2">
      <c r="B173" s="78"/>
    </row>
    <row r="174" spans="2:2" ht="12.75" x14ac:dyDescent="0.2">
      <c r="B174" s="78"/>
    </row>
    <row r="175" spans="2:2" ht="12.75" x14ac:dyDescent="0.2">
      <c r="B175" s="78"/>
    </row>
    <row r="176" spans="2:2" ht="12.75" x14ac:dyDescent="0.2">
      <c r="B176" s="78"/>
    </row>
    <row r="177" spans="2:2" ht="12.75" x14ac:dyDescent="0.2">
      <c r="B177" s="78"/>
    </row>
    <row r="178" spans="2:2" ht="12.75" x14ac:dyDescent="0.2">
      <c r="B178" s="78"/>
    </row>
    <row r="179" spans="2:2" ht="12.75" x14ac:dyDescent="0.2">
      <c r="B179" s="78"/>
    </row>
    <row r="180" spans="2:2" ht="12.75" x14ac:dyDescent="0.2">
      <c r="B180" s="78"/>
    </row>
    <row r="181" spans="2:2" ht="12.75" x14ac:dyDescent="0.2">
      <c r="B181" s="78"/>
    </row>
    <row r="182" spans="2:2" ht="12.75" x14ac:dyDescent="0.2">
      <c r="B182" s="78"/>
    </row>
    <row r="183" spans="2:2" ht="12.75" x14ac:dyDescent="0.2">
      <c r="B183" s="78"/>
    </row>
    <row r="184" spans="2:2" ht="12.75" x14ac:dyDescent="0.2">
      <c r="B184" s="78"/>
    </row>
    <row r="185" spans="2:2" ht="12.75" x14ac:dyDescent="0.2">
      <c r="B185" s="78"/>
    </row>
    <row r="186" spans="2:2" ht="12.75" x14ac:dyDescent="0.2">
      <c r="B186" s="78"/>
    </row>
    <row r="187" spans="2:2" ht="12.75" x14ac:dyDescent="0.2">
      <c r="B187" s="78"/>
    </row>
    <row r="188" spans="2:2" ht="12.75" x14ac:dyDescent="0.2">
      <c r="B188" s="78"/>
    </row>
    <row r="189" spans="2:2" ht="12.75" x14ac:dyDescent="0.2">
      <c r="B189" s="78"/>
    </row>
    <row r="190" spans="2:2" ht="12.75" x14ac:dyDescent="0.2">
      <c r="B190" s="78"/>
    </row>
    <row r="191" spans="2:2" ht="12.75" x14ac:dyDescent="0.2">
      <c r="B191" s="78"/>
    </row>
    <row r="192" spans="2:2" ht="12.75" x14ac:dyDescent="0.2">
      <c r="B192" s="78"/>
    </row>
    <row r="193" spans="2:2" ht="12.75" x14ac:dyDescent="0.2">
      <c r="B193" s="78"/>
    </row>
    <row r="194" spans="2:2" ht="12.75" x14ac:dyDescent="0.2">
      <c r="B194" s="78"/>
    </row>
    <row r="195" spans="2:2" ht="12.75" x14ac:dyDescent="0.2">
      <c r="B195" s="78"/>
    </row>
    <row r="196" spans="2:2" ht="12.75" x14ac:dyDescent="0.2">
      <c r="B196" s="78"/>
    </row>
    <row r="197" spans="2:2" ht="12.75" x14ac:dyDescent="0.2">
      <c r="B197" s="78"/>
    </row>
    <row r="198" spans="2:2" ht="12.75" x14ac:dyDescent="0.2">
      <c r="B198" s="78"/>
    </row>
    <row r="199" spans="2:2" ht="12.75" x14ac:dyDescent="0.2">
      <c r="B199" s="78"/>
    </row>
    <row r="200" spans="2:2" ht="12.75" x14ac:dyDescent="0.2">
      <c r="B200" s="78"/>
    </row>
    <row r="201" spans="2:2" ht="12.75" x14ac:dyDescent="0.2">
      <c r="B201" s="78"/>
    </row>
    <row r="202" spans="2:2" ht="12.75" x14ac:dyDescent="0.2">
      <c r="B202" s="78"/>
    </row>
    <row r="203" spans="2:2" ht="12.75" x14ac:dyDescent="0.2">
      <c r="B203" s="78"/>
    </row>
    <row r="204" spans="2:2" ht="12.75" x14ac:dyDescent="0.2">
      <c r="B204" s="78"/>
    </row>
    <row r="205" spans="2:2" ht="12.75" x14ac:dyDescent="0.2">
      <c r="B205" s="78"/>
    </row>
    <row r="206" spans="2:2" ht="12.75" x14ac:dyDescent="0.2">
      <c r="B206" s="78"/>
    </row>
    <row r="207" spans="2:2" ht="12.75" x14ac:dyDescent="0.2">
      <c r="B207" s="78"/>
    </row>
    <row r="208" spans="2:2" ht="12.75" x14ac:dyDescent="0.2">
      <c r="B208" s="78"/>
    </row>
    <row r="209" spans="2:2" ht="12.75" x14ac:dyDescent="0.2">
      <c r="B209" s="78"/>
    </row>
    <row r="210" spans="2:2" ht="12.75" x14ac:dyDescent="0.2">
      <c r="B210" s="78"/>
    </row>
    <row r="211" spans="2:2" ht="12.75" x14ac:dyDescent="0.2">
      <c r="B211" s="78"/>
    </row>
    <row r="212" spans="2:2" ht="12.75" x14ac:dyDescent="0.2">
      <c r="B212" s="78"/>
    </row>
    <row r="213" spans="2:2" ht="12.75" x14ac:dyDescent="0.2">
      <c r="B213" s="78"/>
    </row>
    <row r="214" spans="2:2" ht="12.75" x14ac:dyDescent="0.2">
      <c r="B214" s="78"/>
    </row>
    <row r="215" spans="2:2" ht="12.75" x14ac:dyDescent="0.2">
      <c r="B215" s="78"/>
    </row>
    <row r="216" spans="2:2" ht="12.75" x14ac:dyDescent="0.2">
      <c r="B216" s="78"/>
    </row>
    <row r="217" spans="2:2" ht="12.75" x14ac:dyDescent="0.2">
      <c r="B217" s="78"/>
    </row>
    <row r="218" spans="2:2" ht="12.75" x14ac:dyDescent="0.2">
      <c r="B218" s="78"/>
    </row>
    <row r="219" spans="2:2" ht="12.75" x14ac:dyDescent="0.2">
      <c r="B219" s="78"/>
    </row>
    <row r="220" spans="2:2" ht="12.75" x14ac:dyDescent="0.2">
      <c r="B220" s="78"/>
    </row>
    <row r="221" spans="2:2" ht="12.75" x14ac:dyDescent="0.2">
      <c r="B221" s="78"/>
    </row>
    <row r="222" spans="2:2" ht="12.75" x14ac:dyDescent="0.2">
      <c r="B222" s="78"/>
    </row>
    <row r="223" spans="2:2" ht="12.75" x14ac:dyDescent="0.2">
      <c r="B223" s="78"/>
    </row>
    <row r="224" spans="2:2" ht="12.75" x14ac:dyDescent="0.2">
      <c r="B224" s="78"/>
    </row>
    <row r="225" spans="2:2" ht="12.75" x14ac:dyDescent="0.2">
      <c r="B225" s="78"/>
    </row>
    <row r="226" spans="2:2" ht="12.75" x14ac:dyDescent="0.2">
      <c r="B226" s="78"/>
    </row>
    <row r="227" spans="2:2" ht="12.75" x14ac:dyDescent="0.2">
      <c r="B227" s="78"/>
    </row>
    <row r="228" spans="2:2" ht="12.75" x14ac:dyDescent="0.2">
      <c r="B228" s="78"/>
    </row>
    <row r="229" spans="2:2" ht="12.75" x14ac:dyDescent="0.2">
      <c r="B229" s="78"/>
    </row>
    <row r="230" spans="2:2" ht="12.75" x14ac:dyDescent="0.2">
      <c r="B230" s="78"/>
    </row>
    <row r="231" spans="2:2" ht="12.75" x14ac:dyDescent="0.2">
      <c r="B231" s="78"/>
    </row>
    <row r="232" spans="2:2" ht="12.75" x14ac:dyDescent="0.2">
      <c r="B232" s="78"/>
    </row>
    <row r="233" spans="2:2" ht="12.75" x14ac:dyDescent="0.2">
      <c r="B233" s="78"/>
    </row>
    <row r="234" spans="2:2" ht="12.75" x14ac:dyDescent="0.2">
      <c r="B234" s="78"/>
    </row>
    <row r="235" spans="2:2" ht="12.75" x14ac:dyDescent="0.2">
      <c r="B235" s="78"/>
    </row>
    <row r="236" spans="2:2" ht="12.75" x14ac:dyDescent="0.2">
      <c r="B236" s="78"/>
    </row>
    <row r="237" spans="2:2" ht="12.75" x14ac:dyDescent="0.2">
      <c r="B237" s="78"/>
    </row>
    <row r="238" spans="2:2" ht="12.75" x14ac:dyDescent="0.2">
      <c r="B238" s="78"/>
    </row>
    <row r="239" spans="2:2" ht="12.75" x14ac:dyDescent="0.2">
      <c r="B239" s="78"/>
    </row>
    <row r="240" spans="2:2" ht="12.75" x14ac:dyDescent="0.2">
      <c r="B240" s="78"/>
    </row>
    <row r="241" spans="2:2" ht="12.75" x14ac:dyDescent="0.2">
      <c r="B241" s="78"/>
    </row>
    <row r="242" spans="2:2" ht="12.75" x14ac:dyDescent="0.2">
      <c r="B242" s="78"/>
    </row>
    <row r="243" spans="2:2" ht="12.75" x14ac:dyDescent="0.2">
      <c r="B243" s="78"/>
    </row>
    <row r="244" spans="2:2" ht="12.75" x14ac:dyDescent="0.2">
      <c r="B244" s="78"/>
    </row>
    <row r="245" spans="2:2" ht="12.75" x14ac:dyDescent="0.2">
      <c r="B245" s="78"/>
    </row>
    <row r="246" spans="2:2" ht="12.75" x14ac:dyDescent="0.2">
      <c r="B246" s="78"/>
    </row>
    <row r="247" spans="2:2" ht="12.75" x14ac:dyDescent="0.2">
      <c r="B247" s="78"/>
    </row>
    <row r="248" spans="2:2" ht="12.75" x14ac:dyDescent="0.2">
      <c r="B248" s="78"/>
    </row>
    <row r="249" spans="2:2" ht="12.75" x14ac:dyDescent="0.2">
      <c r="B249" s="78"/>
    </row>
    <row r="250" spans="2:2" ht="12.75" x14ac:dyDescent="0.2">
      <c r="B250" s="78"/>
    </row>
    <row r="251" spans="2:2" ht="12.75" x14ac:dyDescent="0.2">
      <c r="B251" s="78"/>
    </row>
    <row r="252" spans="2:2" ht="12.75" x14ac:dyDescent="0.2">
      <c r="B252" s="78"/>
    </row>
    <row r="253" spans="2:2" ht="12.75" x14ac:dyDescent="0.2">
      <c r="B253" s="78"/>
    </row>
    <row r="254" spans="2:2" ht="12.75" x14ac:dyDescent="0.2">
      <c r="B254" s="78"/>
    </row>
    <row r="255" spans="2:2" ht="12.75" x14ac:dyDescent="0.2">
      <c r="B255" s="78"/>
    </row>
    <row r="256" spans="2:2" ht="12.75" x14ac:dyDescent="0.2">
      <c r="B256" s="78"/>
    </row>
    <row r="257" spans="2:2" ht="12.75" x14ac:dyDescent="0.2">
      <c r="B257" s="78"/>
    </row>
    <row r="258" spans="2:2" ht="12.75" x14ac:dyDescent="0.2">
      <c r="B258" s="78"/>
    </row>
    <row r="259" spans="2:2" ht="12.75" x14ac:dyDescent="0.2">
      <c r="B259" s="78"/>
    </row>
    <row r="260" spans="2:2" ht="12.75" x14ac:dyDescent="0.2">
      <c r="B260" s="78"/>
    </row>
    <row r="261" spans="2:2" ht="12.75" x14ac:dyDescent="0.2">
      <c r="B261" s="78"/>
    </row>
    <row r="262" spans="2:2" ht="12.75" x14ac:dyDescent="0.2">
      <c r="B262" s="78"/>
    </row>
    <row r="263" spans="2:2" ht="12.75" x14ac:dyDescent="0.2">
      <c r="B263" s="78"/>
    </row>
    <row r="264" spans="2:2" ht="12.75" x14ac:dyDescent="0.2">
      <c r="B264" s="78"/>
    </row>
    <row r="265" spans="2:2" ht="12.75" x14ac:dyDescent="0.2">
      <c r="B265" s="78"/>
    </row>
    <row r="266" spans="2:2" ht="12.75" x14ac:dyDescent="0.2">
      <c r="B266" s="78"/>
    </row>
    <row r="267" spans="2:2" ht="12.75" x14ac:dyDescent="0.2">
      <c r="B267" s="78"/>
    </row>
    <row r="268" spans="2:2" ht="12.75" x14ac:dyDescent="0.2">
      <c r="B268" s="78"/>
    </row>
    <row r="269" spans="2:2" ht="12.75" x14ac:dyDescent="0.2">
      <c r="B269" s="78"/>
    </row>
    <row r="270" spans="2:2" ht="12.75" x14ac:dyDescent="0.2">
      <c r="B270" s="78"/>
    </row>
    <row r="271" spans="2:2" ht="12.75" x14ac:dyDescent="0.2">
      <c r="B271" s="78"/>
    </row>
    <row r="272" spans="2:2" ht="12.75" x14ac:dyDescent="0.2">
      <c r="B272" s="78"/>
    </row>
    <row r="273" spans="2:2" ht="12.75" x14ac:dyDescent="0.2">
      <c r="B273" s="78"/>
    </row>
    <row r="274" spans="2:2" ht="12.75" x14ac:dyDescent="0.2">
      <c r="B274" s="78"/>
    </row>
    <row r="275" spans="2:2" ht="12.75" x14ac:dyDescent="0.2">
      <c r="B275" s="78"/>
    </row>
    <row r="276" spans="2:2" ht="12.75" x14ac:dyDescent="0.2">
      <c r="B276" s="78"/>
    </row>
    <row r="277" spans="2:2" ht="12.75" x14ac:dyDescent="0.2">
      <c r="B277" s="78"/>
    </row>
    <row r="278" spans="2:2" ht="12.75" x14ac:dyDescent="0.2">
      <c r="B278" s="78"/>
    </row>
    <row r="279" spans="2:2" ht="12.75" x14ac:dyDescent="0.2">
      <c r="B279" s="78"/>
    </row>
    <row r="280" spans="2:2" ht="12.75" x14ac:dyDescent="0.2">
      <c r="B280" s="78"/>
    </row>
    <row r="281" spans="2:2" ht="12.75" x14ac:dyDescent="0.2">
      <c r="B281" s="78"/>
    </row>
    <row r="282" spans="2:2" ht="12.75" x14ac:dyDescent="0.2">
      <c r="B282" s="78"/>
    </row>
    <row r="283" spans="2:2" ht="12.75" x14ac:dyDescent="0.2">
      <c r="B283" s="78"/>
    </row>
    <row r="284" spans="2:2" ht="12.75" x14ac:dyDescent="0.2">
      <c r="B284" s="78"/>
    </row>
    <row r="285" spans="2:2" ht="12.75" x14ac:dyDescent="0.2">
      <c r="B285" s="78"/>
    </row>
    <row r="286" spans="2:2" ht="12.75" x14ac:dyDescent="0.2">
      <c r="B286" s="78"/>
    </row>
    <row r="287" spans="2:2" ht="12.75" x14ac:dyDescent="0.2">
      <c r="B287" s="78"/>
    </row>
    <row r="288" spans="2:2" ht="12.75" x14ac:dyDescent="0.2">
      <c r="B288" s="78"/>
    </row>
    <row r="289" spans="2:2" ht="12.75" x14ac:dyDescent="0.2">
      <c r="B289" s="78"/>
    </row>
    <row r="290" spans="2:2" ht="12.75" x14ac:dyDescent="0.2">
      <c r="B290" s="78"/>
    </row>
    <row r="291" spans="2:2" ht="12.75" x14ac:dyDescent="0.2">
      <c r="B291" s="78"/>
    </row>
    <row r="292" spans="2:2" ht="12.75" x14ac:dyDescent="0.2">
      <c r="B292" s="78"/>
    </row>
    <row r="293" spans="2:2" ht="12.75" x14ac:dyDescent="0.2">
      <c r="B293" s="78"/>
    </row>
    <row r="294" spans="2:2" ht="12.75" x14ac:dyDescent="0.2">
      <c r="B294" s="78"/>
    </row>
    <row r="295" spans="2:2" ht="12.75" x14ac:dyDescent="0.2">
      <c r="B295" s="78"/>
    </row>
    <row r="296" spans="2:2" ht="12.75" x14ac:dyDescent="0.2">
      <c r="B296" s="78"/>
    </row>
    <row r="297" spans="2:2" ht="12.75" x14ac:dyDescent="0.2">
      <c r="B297" s="78"/>
    </row>
    <row r="298" spans="2:2" ht="12.75" x14ac:dyDescent="0.2">
      <c r="B298" s="78"/>
    </row>
    <row r="299" spans="2:2" ht="12.75" x14ac:dyDescent="0.2">
      <c r="B299" s="78"/>
    </row>
    <row r="300" spans="2:2" ht="12.75" x14ac:dyDescent="0.2">
      <c r="B300" s="78"/>
    </row>
    <row r="301" spans="2:2" ht="12.75" x14ac:dyDescent="0.2">
      <c r="B301" s="78"/>
    </row>
    <row r="302" spans="2:2" ht="12.75" x14ac:dyDescent="0.2">
      <c r="B302" s="78"/>
    </row>
    <row r="303" spans="2:2" ht="12.75" x14ac:dyDescent="0.2">
      <c r="B303" s="78"/>
    </row>
    <row r="304" spans="2:2" ht="12.75" x14ac:dyDescent="0.2">
      <c r="B304" s="78"/>
    </row>
    <row r="305" spans="2:2" ht="12.75" x14ac:dyDescent="0.2">
      <c r="B305" s="78"/>
    </row>
    <row r="306" spans="2:2" ht="12.75" x14ac:dyDescent="0.2">
      <c r="B306" s="78"/>
    </row>
    <row r="307" spans="2:2" ht="12.75" x14ac:dyDescent="0.2">
      <c r="B307" s="78"/>
    </row>
    <row r="308" spans="2:2" ht="12.75" x14ac:dyDescent="0.2">
      <c r="B308" s="78"/>
    </row>
    <row r="309" spans="2:2" ht="12.75" x14ac:dyDescent="0.2">
      <c r="B309" s="78"/>
    </row>
    <row r="310" spans="2:2" ht="12.75" x14ac:dyDescent="0.2">
      <c r="B310" s="78"/>
    </row>
    <row r="311" spans="2:2" ht="12.75" x14ac:dyDescent="0.2">
      <c r="B311" s="78"/>
    </row>
    <row r="312" spans="2:2" ht="12.75" x14ac:dyDescent="0.2">
      <c r="B312" s="78"/>
    </row>
    <row r="313" spans="2:2" ht="12.75" x14ac:dyDescent="0.2">
      <c r="B313" s="78"/>
    </row>
    <row r="314" spans="2:2" ht="12.75" x14ac:dyDescent="0.2">
      <c r="B314" s="78"/>
    </row>
    <row r="315" spans="2:2" ht="12.75" x14ac:dyDescent="0.2">
      <c r="B315" s="78"/>
    </row>
    <row r="316" spans="2:2" ht="12.75" x14ac:dyDescent="0.2">
      <c r="B316" s="78"/>
    </row>
    <row r="317" spans="2:2" ht="12.75" x14ac:dyDescent="0.2">
      <c r="B317" s="78"/>
    </row>
    <row r="318" spans="2:2" ht="12.75" x14ac:dyDescent="0.2">
      <c r="B318" s="78"/>
    </row>
    <row r="319" spans="2:2" ht="12.75" x14ac:dyDescent="0.2">
      <c r="B319" s="78"/>
    </row>
    <row r="320" spans="2:2" ht="12.75" x14ac:dyDescent="0.2">
      <c r="B320" s="78"/>
    </row>
    <row r="321" spans="2:2" ht="12.75" x14ac:dyDescent="0.2">
      <c r="B321" s="78"/>
    </row>
    <row r="322" spans="2:2" ht="12.75" x14ac:dyDescent="0.2">
      <c r="B322" s="78"/>
    </row>
    <row r="323" spans="2:2" ht="12.75" x14ac:dyDescent="0.2">
      <c r="B323" s="78"/>
    </row>
    <row r="324" spans="2:2" ht="12.75" x14ac:dyDescent="0.2">
      <c r="B324" s="78"/>
    </row>
    <row r="325" spans="2:2" ht="12.75" x14ac:dyDescent="0.2">
      <c r="B325" s="78"/>
    </row>
    <row r="326" spans="2:2" ht="12.75" x14ac:dyDescent="0.2">
      <c r="B326" s="78"/>
    </row>
    <row r="327" spans="2:2" ht="12.75" x14ac:dyDescent="0.2">
      <c r="B327" s="78"/>
    </row>
    <row r="328" spans="2:2" ht="12.75" x14ac:dyDescent="0.2">
      <c r="B328" s="78"/>
    </row>
    <row r="329" spans="2:2" ht="12.75" x14ac:dyDescent="0.2">
      <c r="B329" s="78"/>
    </row>
    <row r="330" spans="2:2" ht="12.75" x14ac:dyDescent="0.2">
      <c r="B330" s="78"/>
    </row>
    <row r="331" spans="2:2" ht="12.75" x14ac:dyDescent="0.2">
      <c r="B331" s="78"/>
    </row>
    <row r="332" spans="2:2" ht="12.75" x14ac:dyDescent="0.2">
      <c r="B332" s="78"/>
    </row>
    <row r="333" spans="2:2" ht="12.75" x14ac:dyDescent="0.2">
      <c r="B333" s="78"/>
    </row>
    <row r="334" spans="2:2" ht="12.75" x14ac:dyDescent="0.2">
      <c r="B334" s="78"/>
    </row>
    <row r="335" spans="2:2" ht="12.75" x14ac:dyDescent="0.2">
      <c r="B335" s="78"/>
    </row>
    <row r="336" spans="2:2" ht="12.75" x14ac:dyDescent="0.2">
      <c r="B336" s="78"/>
    </row>
    <row r="337" spans="2:2" ht="12.75" x14ac:dyDescent="0.2">
      <c r="B337" s="78"/>
    </row>
    <row r="338" spans="2:2" ht="12.75" x14ac:dyDescent="0.2">
      <c r="B338" s="78"/>
    </row>
    <row r="339" spans="2:2" ht="12.75" x14ac:dyDescent="0.2">
      <c r="B339" s="78"/>
    </row>
    <row r="340" spans="2:2" ht="12.75" x14ac:dyDescent="0.2">
      <c r="B340" s="78"/>
    </row>
    <row r="341" spans="2:2" ht="12.75" x14ac:dyDescent="0.2">
      <c r="B341" s="78"/>
    </row>
    <row r="342" spans="2:2" ht="12.75" x14ac:dyDescent="0.2">
      <c r="B342" s="78"/>
    </row>
    <row r="343" spans="2:2" ht="12.75" x14ac:dyDescent="0.2">
      <c r="B343" s="78"/>
    </row>
    <row r="344" spans="2:2" ht="12.75" x14ac:dyDescent="0.2">
      <c r="B344" s="78"/>
    </row>
    <row r="345" spans="2:2" ht="12.75" x14ac:dyDescent="0.2">
      <c r="B345" s="78"/>
    </row>
    <row r="346" spans="2:2" ht="12.75" x14ac:dyDescent="0.2">
      <c r="B346" s="78"/>
    </row>
    <row r="347" spans="2:2" ht="12.75" x14ac:dyDescent="0.2">
      <c r="B347" s="78"/>
    </row>
    <row r="348" spans="2:2" ht="12.75" x14ac:dyDescent="0.2">
      <c r="B348" s="78"/>
    </row>
    <row r="349" spans="2:2" ht="12.75" x14ac:dyDescent="0.2">
      <c r="B349" s="78"/>
    </row>
    <row r="350" spans="2:2" ht="12.75" x14ac:dyDescent="0.2">
      <c r="B350" s="78"/>
    </row>
    <row r="351" spans="2:2" ht="12.75" x14ac:dyDescent="0.2">
      <c r="B351" s="78"/>
    </row>
    <row r="352" spans="2:2" ht="12.75" x14ac:dyDescent="0.2">
      <c r="B352" s="78"/>
    </row>
    <row r="353" spans="2:2" ht="12.75" x14ac:dyDescent="0.2">
      <c r="B353" s="78"/>
    </row>
    <row r="354" spans="2:2" ht="12.75" x14ac:dyDescent="0.2">
      <c r="B354" s="78"/>
    </row>
    <row r="355" spans="2:2" ht="12.75" x14ac:dyDescent="0.2">
      <c r="B355" s="78"/>
    </row>
    <row r="356" spans="2:2" ht="12.75" x14ac:dyDescent="0.2">
      <c r="B356" s="78"/>
    </row>
    <row r="357" spans="2:2" ht="12.75" x14ac:dyDescent="0.2">
      <c r="B357" s="78"/>
    </row>
    <row r="358" spans="2:2" ht="12.75" x14ac:dyDescent="0.2">
      <c r="B358" s="78"/>
    </row>
    <row r="359" spans="2:2" ht="12.75" x14ac:dyDescent="0.2">
      <c r="B359" s="78"/>
    </row>
    <row r="360" spans="2:2" ht="12.75" x14ac:dyDescent="0.2">
      <c r="B360" s="78"/>
    </row>
    <row r="361" spans="2:2" ht="12.75" x14ac:dyDescent="0.2">
      <c r="B361" s="78"/>
    </row>
    <row r="362" spans="2:2" ht="12.75" x14ac:dyDescent="0.2">
      <c r="B362" s="78"/>
    </row>
    <row r="363" spans="2:2" ht="12.75" x14ac:dyDescent="0.2">
      <c r="B363" s="78"/>
    </row>
    <row r="364" spans="2:2" ht="12.75" x14ac:dyDescent="0.2">
      <c r="B364" s="78"/>
    </row>
    <row r="365" spans="2:2" ht="12.75" x14ac:dyDescent="0.2">
      <c r="B365" s="78"/>
    </row>
    <row r="366" spans="2:2" ht="12.75" x14ac:dyDescent="0.2">
      <c r="B366" s="78"/>
    </row>
    <row r="367" spans="2:2" ht="12.75" x14ac:dyDescent="0.2">
      <c r="B367" s="78"/>
    </row>
    <row r="368" spans="2:2" ht="12.75" x14ac:dyDescent="0.2">
      <c r="B368" s="78"/>
    </row>
    <row r="369" spans="2:2" ht="12.75" x14ac:dyDescent="0.2">
      <c r="B369" s="78"/>
    </row>
    <row r="370" spans="2:2" ht="12.75" x14ac:dyDescent="0.2">
      <c r="B370" s="78"/>
    </row>
    <row r="371" spans="2:2" ht="12.75" x14ac:dyDescent="0.2">
      <c r="B371" s="78"/>
    </row>
    <row r="372" spans="2:2" ht="12.75" x14ac:dyDescent="0.2">
      <c r="B372" s="78"/>
    </row>
    <row r="373" spans="2:2" ht="12.75" x14ac:dyDescent="0.2">
      <c r="B373" s="78"/>
    </row>
    <row r="374" spans="2:2" ht="12.75" x14ac:dyDescent="0.2">
      <c r="B374" s="78"/>
    </row>
    <row r="375" spans="2:2" ht="12.75" x14ac:dyDescent="0.2">
      <c r="B375" s="78"/>
    </row>
    <row r="376" spans="2:2" ht="12.75" x14ac:dyDescent="0.2">
      <c r="B376" s="78"/>
    </row>
    <row r="377" spans="2:2" ht="12.75" x14ac:dyDescent="0.2">
      <c r="B377" s="78"/>
    </row>
    <row r="378" spans="2:2" ht="12.75" x14ac:dyDescent="0.2">
      <c r="B378" s="78"/>
    </row>
    <row r="379" spans="2:2" ht="12.75" x14ac:dyDescent="0.2">
      <c r="B379" s="78"/>
    </row>
    <row r="380" spans="2:2" ht="12.75" x14ac:dyDescent="0.2">
      <c r="B380" s="78"/>
    </row>
    <row r="381" spans="2:2" ht="12.75" x14ac:dyDescent="0.2">
      <c r="B381" s="78"/>
    </row>
    <row r="382" spans="2:2" ht="12.75" x14ac:dyDescent="0.2">
      <c r="B382" s="78"/>
    </row>
    <row r="383" spans="2:2" ht="12.75" x14ac:dyDescent="0.2">
      <c r="B383" s="78"/>
    </row>
    <row r="384" spans="2:2" ht="12.75" x14ac:dyDescent="0.2">
      <c r="B384" s="78"/>
    </row>
    <row r="385" spans="2:2" ht="12.75" x14ac:dyDescent="0.2">
      <c r="B385" s="78"/>
    </row>
    <row r="386" spans="2:2" ht="12.75" x14ac:dyDescent="0.2">
      <c r="B386" s="78"/>
    </row>
    <row r="387" spans="2:2" ht="12.75" x14ac:dyDescent="0.2">
      <c r="B387" s="78"/>
    </row>
    <row r="388" spans="2:2" ht="12.75" x14ac:dyDescent="0.2">
      <c r="B388" s="78"/>
    </row>
    <row r="389" spans="2:2" ht="12.75" x14ac:dyDescent="0.2">
      <c r="B389" s="78"/>
    </row>
    <row r="390" spans="2:2" ht="12.75" x14ac:dyDescent="0.2">
      <c r="B390" s="78"/>
    </row>
    <row r="391" spans="2:2" ht="12.75" x14ac:dyDescent="0.2">
      <c r="B391" s="78"/>
    </row>
    <row r="392" spans="2:2" ht="12.75" x14ac:dyDescent="0.2">
      <c r="B392" s="78"/>
    </row>
    <row r="393" spans="2:2" ht="12.75" x14ac:dyDescent="0.2">
      <c r="B393" s="78"/>
    </row>
    <row r="394" spans="2:2" ht="12.75" x14ac:dyDescent="0.2">
      <c r="B394" s="78"/>
    </row>
    <row r="395" spans="2:2" ht="12.75" x14ac:dyDescent="0.2">
      <c r="B395" s="78"/>
    </row>
    <row r="396" spans="2:2" ht="12.75" x14ac:dyDescent="0.2">
      <c r="B396" s="78"/>
    </row>
    <row r="397" spans="2:2" ht="12.75" x14ac:dyDescent="0.2">
      <c r="B397" s="78"/>
    </row>
    <row r="398" spans="2:2" ht="12.75" x14ac:dyDescent="0.2">
      <c r="B398" s="78"/>
    </row>
    <row r="399" spans="2:2" ht="12.75" x14ac:dyDescent="0.2">
      <c r="B399" s="78"/>
    </row>
    <row r="400" spans="2:2" ht="12.75" x14ac:dyDescent="0.2">
      <c r="B400" s="78"/>
    </row>
    <row r="401" spans="2:2" ht="12.75" x14ac:dyDescent="0.2">
      <c r="B401" s="78"/>
    </row>
    <row r="402" spans="2:2" ht="12.75" x14ac:dyDescent="0.2">
      <c r="B402" s="78"/>
    </row>
    <row r="403" spans="2:2" ht="12.75" x14ac:dyDescent="0.2">
      <c r="B403" s="78"/>
    </row>
    <row r="404" spans="2:2" ht="12.75" x14ac:dyDescent="0.2">
      <c r="B404" s="78"/>
    </row>
    <row r="405" spans="2:2" ht="12.75" x14ac:dyDescent="0.2">
      <c r="B405" s="78"/>
    </row>
    <row r="406" spans="2:2" ht="12.75" x14ac:dyDescent="0.2">
      <c r="B406" s="78"/>
    </row>
    <row r="407" spans="2:2" ht="12.75" x14ac:dyDescent="0.2">
      <c r="B407" s="78"/>
    </row>
    <row r="408" spans="2:2" ht="12.75" x14ac:dyDescent="0.2">
      <c r="B408" s="78"/>
    </row>
    <row r="409" spans="2:2" ht="12.75" x14ac:dyDescent="0.2">
      <c r="B409" s="78"/>
    </row>
    <row r="410" spans="2:2" ht="12.75" x14ac:dyDescent="0.2">
      <c r="B410" s="78"/>
    </row>
    <row r="411" spans="2:2" ht="12.75" x14ac:dyDescent="0.2">
      <c r="B411" s="78"/>
    </row>
    <row r="412" spans="2:2" ht="12.75" x14ac:dyDescent="0.2">
      <c r="B412" s="78"/>
    </row>
    <row r="413" spans="2:2" ht="12.75" x14ac:dyDescent="0.2">
      <c r="B413" s="78"/>
    </row>
    <row r="414" spans="2:2" ht="12.75" x14ac:dyDescent="0.2">
      <c r="B414" s="78"/>
    </row>
    <row r="415" spans="2:2" ht="12.75" x14ac:dyDescent="0.2">
      <c r="B415" s="78"/>
    </row>
    <row r="416" spans="2:2" ht="12.75" x14ac:dyDescent="0.2">
      <c r="B416" s="78"/>
    </row>
    <row r="417" spans="2:2" ht="12.75" x14ac:dyDescent="0.2">
      <c r="B417" s="78"/>
    </row>
    <row r="418" spans="2:2" ht="12.75" x14ac:dyDescent="0.2">
      <c r="B418" s="78"/>
    </row>
    <row r="419" spans="2:2" ht="12.75" x14ac:dyDescent="0.2">
      <c r="B419" s="78"/>
    </row>
    <row r="420" spans="2:2" ht="12.75" x14ac:dyDescent="0.2">
      <c r="B420" s="78"/>
    </row>
    <row r="421" spans="2:2" ht="12.75" x14ac:dyDescent="0.2">
      <c r="B421" s="78"/>
    </row>
    <row r="422" spans="2:2" ht="12.75" x14ac:dyDescent="0.2">
      <c r="B422" s="78"/>
    </row>
    <row r="423" spans="2:2" ht="12.75" x14ac:dyDescent="0.2">
      <c r="B423" s="78"/>
    </row>
    <row r="424" spans="2:2" ht="12.75" x14ac:dyDescent="0.2">
      <c r="B424" s="78"/>
    </row>
    <row r="425" spans="2:2" ht="12.75" x14ac:dyDescent="0.2">
      <c r="B425" s="78"/>
    </row>
    <row r="426" spans="2:2" ht="12.75" x14ac:dyDescent="0.2">
      <c r="B426" s="78"/>
    </row>
    <row r="427" spans="2:2" ht="12.75" x14ac:dyDescent="0.2">
      <c r="B427" s="78"/>
    </row>
    <row r="428" spans="2:2" ht="12.75" x14ac:dyDescent="0.2">
      <c r="B428" s="78"/>
    </row>
    <row r="429" spans="2:2" ht="12.75" x14ac:dyDescent="0.2">
      <c r="B429" s="78"/>
    </row>
    <row r="430" spans="2:2" ht="12.75" x14ac:dyDescent="0.2">
      <c r="B430" s="78"/>
    </row>
    <row r="431" spans="2:2" ht="12.75" x14ac:dyDescent="0.2">
      <c r="B431" s="78"/>
    </row>
    <row r="432" spans="2:2" ht="12.75" x14ac:dyDescent="0.2">
      <c r="B432" s="78"/>
    </row>
    <row r="433" spans="2:2" ht="12.75" x14ac:dyDescent="0.2">
      <c r="B433" s="78"/>
    </row>
    <row r="434" spans="2:2" ht="12.75" x14ac:dyDescent="0.2">
      <c r="B434" s="78"/>
    </row>
    <row r="435" spans="2:2" ht="12.75" x14ac:dyDescent="0.2">
      <c r="B435" s="78"/>
    </row>
    <row r="436" spans="2:2" ht="12.75" x14ac:dyDescent="0.2">
      <c r="B436" s="78"/>
    </row>
    <row r="437" spans="2:2" ht="12.75" x14ac:dyDescent="0.2">
      <c r="B437" s="78"/>
    </row>
    <row r="438" spans="2:2" ht="12.75" x14ac:dyDescent="0.2">
      <c r="B438" s="78"/>
    </row>
    <row r="439" spans="2:2" ht="12.75" x14ac:dyDescent="0.2">
      <c r="B439" s="78"/>
    </row>
    <row r="440" spans="2:2" ht="12.75" x14ac:dyDescent="0.2">
      <c r="B440" s="78"/>
    </row>
    <row r="441" spans="2:2" ht="12.75" x14ac:dyDescent="0.2">
      <c r="B441" s="78"/>
    </row>
    <row r="442" spans="2:2" ht="12.75" x14ac:dyDescent="0.2">
      <c r="B442" s="78"/>
    </row>
    <row r="443" spans="2:2" ht="12.75" x14ac:dyDescent="0.2">
      <c r="B443" s="78"/>
    </row>
    <row r="444" spans="2:2" ht="12.75" x14ac:dyDescent="0.2">
      <c r="B444" s="78"/>
    </row>
    <row r="445" spans="2:2" ht="12.75" x14ac:dyDescent="0.2">
      <c r="B445" s="78"/>
    </row>
    <row r="446" spans="2:2" ht="12.75" x14ac:dyDescent="0.2">
      <c r="B446" s="78"/>
    </row>
    <row r="447" spans="2:2" ht="12.75" x14ac:dyDescent="0.2">
      <c r="B447" s="78"/>
    </row>
    <row r="448" spans="2:2" ht="12.75" x14ac:dyDescent="0.2">
      <c r="B448" s="78"/>
    </row>
    <row r="449" spans="2:2" ht="12.75" x14ac:dyDescent="0.2">
      <c r="B449" s="78"/>
    </row>
    <row r="450" spans="2:2" ht="12.75" x14ac:dyDescent="0.2">
      <c r="B450" s="78"/>
    </row>
    <row r="451" spans="2:2" ht="12.75" x14ac:dyDescent="0.2">
      <c r="B451" s="78"/>
    </row>
    <row r="452" spans="2:2" ht="12.75" x14ac:dyDescent="0.2">
      <c r="B452" s="78"/>
    </row>
    <row r="453" spans="2:2" ht="12.75" x14ac:dyDescent="0.2">
      <c r="B453" s="78"/>
    </row>
    <row r="454" spans="2:2" ht="12.75" x14ac:dyDescent="0.2">
      <c r="B454" s="78"/>
    </row>
    <row r="455" spans="2:2" ht="12.75" x14ac:dyDescent="0.2">
      <c r="B455" s="78"/>
    </row>
    <row r="456" spans="2:2" ht="12.75" x14ac:dyDescent="0.2">
      <c r="B456" s="78"/>
    </row>
    <row r="457" spans="2:2" ht="12.75" x14ac:dyDescent="0.2">
      <c r="B457" s="78"/>
    </row>
    <row r="458" spans="2:2" ht="12.75" x14ac:dyDescent="0.2">
      <c r="B458" s="78"/>
    </row>
    <row r="459" spans="2:2" ht="12.75" x14ac:dyDescent="0.2">
      <c r="B459" s="78"/>
    </row>
    <row r="460" spans="2:2" ht="12.75" x14ac:dyDescent="0.2">
      <c r="B460" s="78"/>
    </row>
    <row r="461" spans="2:2" ht="12.75" x14ac:dyDescent="0.2">
      <c r="B461" s="78"/>
    </row>
    <row r="462" spans="2:2" ht="12.75" x14ac:dyDescent="0.2">
      <c r="B462" s="78"/>
    </row>
    <row r="463" spans="2:2" ht="12.75" x14ac:dyDescent="0.2">
      <c r="B463" s="78"/>
    </row>
    <row r="464" spans="2:2" ht="12.75" x14ac:dyDescent="0.2">
      <c r="B464" s="78"/>
    </row>
    <row r="465" spans="2:2" ht="12.75" x14ac:dyDescent="0.2">
      <c r="B465" s="78"/>
    </row>
    <row r="466" spans="2:2" ht="12.75" x14ac:dyDescent="0.2">
      <c r="B466" s="78"/>
    </row>
    <row r="467" spans="2:2" ht="12.75" x14ac:dyDescent="0.2">
      <c r="B467" s="78"/>
    </row>
    <row r="468" spans="2:2" ht="12.75" x14ac:dyDescent="0.2">
      <c r="B468" s="78"/>
    </row>
    <row r="469" spans="2:2" ht="12.75" x14ac:dyDescent="0.2">
      <c r="B469" s="78"/>
    </row>
    <row r="470" spans="2:2" ht="12.75" x14ac:dyDescent="0.2">
      <c r="B470" s="78"/>
    </row>
    <row r="471" spans="2:2" ht="12.75" x14ac:dyDescent="0.2">
      <c r="B471" s="78"/>
    </row>
    <row r="472" spans="2:2" ht="12.75" x14ac:dyDescent="0.2">
      <c r="B472" s="78"/>
    </row>
    <row r="473" spans="2:2" ht="12.75" x14ac:dyDescent="0.2">
      <c r="B473" s="78"/>
    </row>
    <row r="474" spans="2:2" ht="12.75" x14ac:dyDescent="0.2">
      <c r="B474" s="78"/>
    </row>
    <row r="475" spans="2:2" ht="12.75" x14ac:dyDescent="0.2">
      <c r="B475" s="78"/>
    </row>
    <row r="476" spans="2:2" ht="12.75" x14ac:dyDescent="0.2">
      <c r="B476" s="78"/>
    </row>
    <row r="477" spans="2:2" ht="12.75" x14ac:dyDescent="0.2">
      <c r="B477" s="78"/>
    </row>
    <row r="478" spans="2:2" ht="12.75" x14ac:dyDescent="0.2">
      <c r="B478" s="78"/>
    </row>
    <row r="479" spans="2:2" ht="12.75" x14ac:dyDescent="0.2">
      <c r="B479" s="78"/>
    </row>
    <row r="480" spans="2:2" ht="12.75" x14ac:dyDescent="0.2">
      <c r="B480" s="78"/>
    </row>
    <row r="481" spans="2:2" ht="12.75" x14ac:dyDescent="0.2">
      <c r="B481" s="78"/>
    </row>
    <row r="482" spans="2:2" ht="12.75" x14ac:dyDescent="0.2">
      <c r="B482" s="78"/>
    </row>
    <row r="483" spans="2:2" ht="12.75" x14ac:dyDescent="0.2">
      <c r="B483" s="78"/>
    </row>
    <row r="484" spans="2:2" ht="12.75" x14ac:dyDescent="0.2">
      <c r="B484" s="78"/>
    </row>
    <row r="485" spans="2:2" ht="12.75" x14ac:dyDescent="0.2">
      <c r="B485" s="78"/>
    </row>
    <row r="486" spans="2:2" ht="12.75" x14ac:dyDescent="0.2">
      <c r="B486" s="78"/>
    </row>
    <row r="487" spans="2:2" ht="12.75" x14ac:dyDescent="0.2">
      <c r="B487" s="78"/>
    </row>
    <row r="488" spans="2:2" ht="12.75" x14ac:dyDescent="0.2">
      <c r="B488" s="78"/>
    </row>
    <row r="489" spans="2:2" ht="12.75" x14ac:dyDescent="0.2">
      <c r="B489" s="78"/>
    </row>
    <row r="490" spans="2:2" ht="12.75" x14ac:dyDescent="0.2">
      <c r="B490" s="78"/>
    </row>
    <row r="491" spans="2:2" ht="12.75" x14ac:dyDescent="0.2">
      <c r="B491" s="78"/>
    </row>
    <row r="492" spans="2:2" ht="12.75" x14ac:dyDescent="0.2">
      <c r="B492" s="78"/>
    </row>
    <row r="493" spans="2:2" ht="12.75" x14ac:dyDescent="0.2">
      <c r="B493" s="78"/>
    </row>
    <row r="494" spans="2:2" ht="12.75" x14ac:dyDescent="0.2">
      <c r="B494" s="78"/>
    </row>
    <row r="495" spans="2:2" ht="12.75" x14ac:dyDescent="0.2">
      <c r="B495" s="78"/>
    </row>
    <row r="496" spans="2:2" ht="12.75" x14ac:dyDescent="0.2">
      <c r="B496" s="78"/>
    </row>
    <row r="497" spans="2:2" ht="12.75" x14ac:dyDescent="0.2">
      <c r="B497" s="78"/>
    </row>
    <row r="498" spans="2:2" ht="12.75" x14ac:dyDescent="0.2">
      <c r="B498" s="78"/>
    </row>
    <row r="499" spans="2:2" ht="12.75" x14ac:dyDescent="0.2">
      <c r="B499" s="78"/>
    </row>
    <row r="500" spans="2:2" ht="12.75" x14ac:dyDescent="0.2">
      <c r="B500" s="78"/>
    </row>
    <row r="501" spans="2:2" ht="12.75" x14ac:dyDescent="0.2">
      <c r="B501" s="78"/>
    </row>
    <row r="502" spans="2:2" ht="12.75" x14ac:dyDescent="0.2">
      <c r="B502" s="78"/>
    </row>
    <row r="503" spans="2:2" ht="12.75" x14ac:dyDescent="0.2">
      <c r="B503" s="78"/>
    </row>
    <row r="504" spans="2:2" ht="12.75" x14ac:dyDescent="0.2">
      <c r="B504" s="78"/>
    </row>
    <row r="505" spans="2:2" ht="12.75" x14ac:dyDescent="0.2">
      <c r="B505" s="78"/>
    </row>
    <row r="506" spans="2:2" ht="12.75" x14ac:dyDescent="0.2">
      <c r="B506" s="78"/>
    </row>
    <row r="507" spans="2:2" ht="12.75" x14ac:dyDescent="0.2">
      <c r="B507" s="78"/>
    </row>
    <row r="508" spans="2:2" ht="12.75" x14ac:dyDescent="0.2">
      <c r="B508" s="78"/>
    </row>
    <row r="509" spans="2:2" ht="12.75" x14ac:dyDescent="0.2">
      <c r="B509" s="78"/>
    </row>
    <row r="510" spans="2:2" ht="12.75" x14ac:dyDescent="0.2">
      <c r="B510" s="78"/>
    </row>
    <row r="511" spans="2:2" ht="12.75" x14ac:dyDescent="0.2">
      <c r="B511" s="78"/>
    </row>
    <row r="512" spans="2:2" ht="12.75" x14ac:dyDescent="0.2">
      <c r="B512" s="78"/>
    </row>
    <row r="513" spans="2:2" ht="12.75" x14ac:dyDescent="0.2">
      <c r="B513" s="78"/>
    </row>
    <row r="514" spans="2:2" ht="12.75" x14ac:dyDescent="0.2">
      <c r="B514" s="78"/>
    </row>
    <row r="515" spans="2:2" ht="12.75" x14ac:dyDescent="0.2">
      <c r="B515" s="78"/>
    </row>
    <row r="516" spans="2:2" ht="12.75" x14ac:dyDescent="0.2">
      <c r="B516" s="78"/>
    </row>
    <row r="517" spans="2:2" ht="12.75" x14ac:dyDescent="0.2">
      <c r="B517" s="78"/>
    </row>
    <row r="518" spans="2:2" ht="12.75" x14ac:dyDescent="0.2">
      <c r="B518" s="78"/>
    </row>
    <row r="519" spans="2:2" ht="12.75" x14ac:dyDescent="0.2">
      <c r="B519" s="78"/>
    </row>
    <row r="520" spans="2:2" ht="12.75" x14ac:dyDescent="0.2">
      <c r="B520" s="78"/>
    </row>
    <row r="521" spans="2:2" ht="12.75" x14ac:dyDescent="0.2">
      <c r="B521" s="78"/>
    </row>
    <row r="522" spans="2:2" ht="12.75" x14ac:dyDescent="0.2">
      <c r="B522" s="78"/>
    </row>
    <row r="523" spans="2:2" ht="12.75" x14ac:dyDescent="0.2">
      <c r="B523" s="78"/>
    </row>
    <row r="524" spans="2:2" ht="12.75" x14ac:dyDescent="0.2">
      <c r="B524" s="78"/>
    </row>
    <row r="525" spans="2:2" ht="12.75" x14ac:dyDescent="0.2">
      <c r="B525" s="78"/>
    </row>
    <row r="526" spans="2:2" ht="12.75" x14ac:dyDescent="0.2">
      <c r="B526" s="78"/>
    </row>
    <row r="527" spans="2:2" ht="12.75" x14ac:dyDescent="0.2">
      <c r="B527" s="78"/>
    </row>
    <row r="528" spans="2:2" ht="12.75" x14ac:dyDescent="0.2">
      <c r="B528" s="78"/>
    </row>
    <row r="529" spans="2:2" ht="12.75" x14ac:dyDescent="0.2">
      <c r="B529" s="78"/>
    </row>
    <row r="530" spans="2:2" ht="12.75" x14ac:dyDescent="0.2">
      <c r="B530" s="78"/>
    </row>
    <row r="531" spans="2:2" ht="12.75" x14ac:dyDescent="0.2">
      <c r="B531" s="78"/>
    </row>
    <row r="532" spans="2:2" ht="12.75" x14ac:dyDescent="0.2">
      <c r="B532" s="78"/>
    </row>
    <row r="533" spans="2:2" ht="12.75" x14ac:dyDescent="0.2">
      <c r="B533" s="78"/>
    </row>
    <row r="534" spans="2:2" ht="12.75" x14ac:dyDescent="0.2">
      <c r="B534" s="78"/>
    </row>
    <row r="535" spans="2:2" ht="12.75" x14ac:dyDescent="0.2">
      <c r="B535" s="78"/>
    </row>
    <row r="536" spans="2:2" ht="12.75" x14ac:dyDescent="0.2">
      <c r="B536" s="78"/>
    </row>
    <row r="537" spans="2:2" ht="12.75" x14ac:dyDescent="0.2">
      <c r="B537" s="78"/>
    </row>
    <row r="538" spans="2:2" ht="12.75" x14ac:dyDescent="0.2">
      <c r="B538" s="78"/>
    </row>
    <row r="539" spans="2:2" ht="12.75" x14ac:dyDescent="0.2">
      <c r="B539" s="78"/>
    </row>
    <row r="540" spans="2:2" ht="12.75" x14ac:dyDescent="0.2">
      <c r="B540" s="78"/>
    </row>
    <row r="541" spans="2:2" ht="12.75" x14ac:dyDescent="0.2">
      <c r="B541" s="78"/>
    </row>
    <row r="542" spans="2:2" ht="12.75" x14ac:dyDescent="0.2">
      <c r="B542" s="78"/>
    </row>
    <row r="543" spans="2:2" ht="12.75" x14ac:dyDescent="0.2">
      <c r="B543" s="78"/>
    </row>
    <row r="544" spans="2:2" ht="12.75" x14ac:dyDescent="0.2">
      <c r="B544" s="78"/>
    </row>
    <row r="545" spans="2:2" ht="12.75" x14ac:dyDescent="0.2">
      <c r="B545" s="78"/>
    </row>
    <row r="546" spans="2:2" ht="12.75" x14ac:dyDescent="0.2">
      <c r="B546" s="78"/>
    </row>
    <row r="547" spans="2:2" ht="12.75" x14ac:dyDescent="0.2">
      <c r="B547" s="78"/>
    </row>
    <row r="548" spans="2:2" ht="12.75" x14ac:dyDescent="0.2">
      <c r="B548" s="78"/>
    </row>
    <row r="549" spans="2:2" ht="12.75" x14ac:dyDescent="0.2">
      <c r="B549" s="78"/>
    </row>
    <row r="550" spans="2:2" ht="12.75" x14ac:dyDescent="0.2">
      <c r="B550" s="78"/>
    </row>
    <row r="551" spans="2:2" ht="12.75" x14ac:dyDescent="0.2">
      <c r="B551" s="78"/>
    </row>
    <row r="552" spans="2:2" ht="12.75" x14ac:dyDescent="0.2">
      <c r="B552" s="78"/>
    </row>
    <row r="553" spans="2:2" ht="12.75" x14ac:dyDescent="0.2">
      <c r="B553" s="78"/>
    </row>
    <row r="554" spans="2:2" ht="12.75" x14ac:dyDescent="0.2">
      <c r="B554" s="78"/>
    </row>
    <row r="555" spans="2:2" ht="12.75" x14ac:dyDescent="0.2">
      <c r="B555" s="78"/>
    </row>
    <row r="556" spans="2:2" ht="12.75" x14ac:dyDescent="0.2">
      <c r="B556" s="78"/>
    </row>
    <row r="557" spans="2:2" ht="12.75" x14ac:dyDescent="0.2">
      <c r="B557" s="78"/>
    </row>
    <row r="558" spans="2:2" ht="12.75" x14ac:dyDescent="0.2">
      <c r="B558" s="78"/>
    </row>
    <row r="559" spans="2:2" ht="12.75" x14ac:dyDescent="0.2">
      <c r="B559" s="78"/>
    </row>
    <row r="560" spans="2:2" ht="12.75" x14ac:dyDescent="0.2">
      <c r="B560" s="78"/>
    </row>
    <row r="561" spans="2:2" ht="12.75" x14ac:dyDescent="0.2">
      <c r="B561" s="78"/>
    </row>
    <row r="562" spans="2:2" ht="12.75" x14ac:dyDescent="0.2">
      <c r="B562" s="78"/>
    </row>
    <row r="563" spans="2:2" ht="12.75" x14ac:dyDescent="0.2">
      <c r="B563" s="78"/>
    </row>
    <row r="564" spans="2:2" ht="12.75" x14ac:dyDescent="0.2">
      <c r="B564" s="78"/>
    </row>
    <row r="565" spans="2:2" ht="12.75" x14ac:dyDescent="0.2">
      <c r="B565" s="78"/>
    </row>
    <row r="566" spans="2:2" ht="12.75" x14ac:dyDescent="0.2">
      <c r="B566" s="78"/>
    </row>
    <row r="567" spans="2:2" ht="12.75" x14ac:dyDescent="0.2">
      <c r="B567" s="78"/>
    </row>
    <row r="568" spans="2:2" ht="12.75" x14ac:dyDescent="0.2">
      <c r="B568" s="78"/>
    </row>
    <row r="569" spans="2:2" ht="12.75" x14ac:dyDescent="0.2">
      <c r="B569" s="78"/>
    </row>
    <row r="570" spans="2:2" ht="12.75" x14ac:dyDescent="0.2">
      <c r="B570" s="78"/>
    </row>
    <row r="571" spans="2:2" ht="12.75" x14ac:dyDescent="0.2">
      <c r="B571" s="78"/>
    </row>
    <row r="572" spans="2:2" ht="12.75" x14ac:dyDescent="0.2">
      <c r="B572" s="78"/>
    </row>
    <row r="573" spans="2:2" ht="12.75" x14ac:dyDescent="0.2">
      <c r="B573" s="78"/>
    </row>
    <row r="574" spans="2:2" ht="12.75" x14ac:dyDescent="0.2">
      <c r="B574" s="78"/>
    </row>
    <row r="575" spans="2:2" ht="12.75" x14ac:dyDescent="0.2">
      <c r="B575" s="78"/>
    </row>
    <row r="576" spans="2:2" ht="12.75" x14ac:dyDescent="0.2">
      <c r="B576" s="78"/>
    </row>
    <row r="577" spans="2:2" ht="12.75" x14ac:dyDescent="0.2">
      <c r="B577" s="78"/>
    </row>
    <row r="578" spans="2:2" ht="12.75" x14ac:dyDescent="0.2">
      <c r="B578" s="78"/>
    </row>
    <row r="579" spans="2:2" ht="12.75" x14ac:dyDescent="0.2">
      <c r="B579" s="78"/>
    </row>
    <row r="580" spans="2:2" ht="12.75" x14ac:dyDescent="0.2">
      <c r="B580" s="78"/>
    </row>
    <row r="581" spans="2:2" ht="12.75" x14ac:dyDescent="0.2">
      <c r="B581" s="78"/>
    </row>
    <row r="582" spans="2:2" ht="12.75" x14ac:dyDescent="0.2">
      <c r="B582" s="78"/>
    </row>
    <row r="583" spans="2:2" ht="12.75" x14ac:dyDescent="0.2">
      <c r="B583" s="78"/>
    </row>
    <row r="584" spans="2:2" ht="12.75" x14ac:dyDescent="0.2">
      <c r="B584" s="78"/>
    </row>
    <row r="585" spans="2:2" ht="12.75" x14ac:dyDescent="0.2">
      <c r="B585" s="78"/>
    </row>
    <row r="586" spans="2:2" ht="12.75" x14ac:dyDescent="0.2">
      <c r="B586" s="78"/>
    </row>
    <row r="587" spans="2:2" ht="12.75" x14ac:dyDescent="0.2">
      <c r="B587" s="78"/>
    </row>
    <row r="588" spans="2:2" ht="12.75" x14ac:dyDescent="0.2">
      <c r="B588" s="78"/>
    </row>
    <row r="589" spans="2:2" ht="12.75" x14ac:dyDescent="0.2">
      <c r="B589" s="78"/>
    </row>
    <row r="590" spans="2:2" ht="12.75" x14ac:dyDescent="0.2">
      <c r="B590" s="78"/>
    </row>
    <row r="591" spans="2:2" ht="12.75" x14ac:dyDescent="0.2">
      <c r="B591" s="78"/>
    </row>
    <row r="592" spans="2:2" ht="12.75" x14ac:dyDescent="0.2">
      <c r="B592" s="78"/>
    </row>
    <row r="593" spans="2:2" ht="12.75" x14ac:dyDescent="0.2">
      <c r="B593" s="78"/>
    </row>
    <row r="594" spans="2:2" ht="12.75" x14ac:dyDescent="0.2">
      <c r="B594" s="78"/>
    </row>
    <row r="595" spans="2:2" ht="12.75" x14ac:dyDescent="0.2">
      <c r="B595" s="78"/>
    </row>
    <row r="596" spans="2:2" ht="12.75" x14ac:dyDescent="0.2">
      <c r="B596" s="78"/>
    </row>
    <row r="597" spans="2:2" ht="12.75" x14ac:dyDescent="0.2">
      <c r="B597" s="78"/>
    </row>
    <row r="598" spans="2:2" ht="12.75" x14ac:dyDescent="0.2">
      <c r="B598" s="78"/>
    </row>
    <row r="599" spans="2:2" ht="12.75" x14ac:dyDescent="0.2">
      <c r="B599" s="78"/>
    </row>
    <row r="600" spans="2:2" ht="12.75" x14ac:dyDescent="0.2">
      <c r="B600" s="78"/>
    </row>
    <row r="601" spans="2:2" ht="12.75" x14ac:dyDescent="0.2">
      <c r="B601" s="78"/>
    </row>
    <row r="602" spans="2:2" ht="12.75" x14ac:dyDescent="0.2">
      <c r="B602" s="78"/>
    </row>
    <row r="603" spans="2:2" ht="12.75" x14ac:dyDescent="0.2">
      <c r="B603" s="78"/>
    </row>
    <row r="604" spans="2:2" ht="12.75" x14ac:dyDescent="0.2">
      <c r="B604" s="78"/>
    </row>
    <row r="605" spans="2:2" ht="12.75" x14ac:dyDescent="0.2">
      <c r="B605" s="78"/>
    </row>
    <row r="606" spans="2:2" ht="12.75" x14ac:dyDescent="0.2">
      <c r="B606" s="78"/>
    </row>
    <row r="607" spans="2:2" ht="12.75" x14ac:dyDescent="0.2">
      <c r="B607" s="78"/>
    </row>
    <row r="608" spans="2:2" ht="12.75" x14ac:dyDescent="0.2">
      <c r="B608" s="78"/>
    </row>
    <row r="609" spans="2:2" ht="12.75" x14ac:dyDescent="0.2">
      <c r="B609" s="78"/>
    </row>
    <row r="610" spans="2:2" ht="12.75" x14ac:dyDescent="0.2">
      <c r="B610" s="78"/>
    </row>
    <row r="611" spans="2:2" ht="12.75" x14ac:dyDescent="0.2">
      <c r="B611" s="78"/>
    </row>
    <row r="612" spans="2:2" ht="12.75" x14ac:dyDescent="0.2">
      <c r="B612" s="78"/>
    </row>
    <row r="613" spans="2:2" ht="12.75" x14ac:dyDescent="0.2">
      <c r="B613" s="78"/>
    </row>
    <row r="614" spans="2:2" ht="12.75" x14ac:dyDescent="0.2">
      <c r="B614" s="78"/>
    </row>
    <row r="615" spans="2:2" ht="12.75" x14ac:dyDescent="0.2">
      <c r="B615" s="78"/>
    </row>
    <row r="616" spans="2:2" ht="12.75" x14ac:dyDescent="0.2">
      <c r="B616" s="78"/>
    </row>
    <row r="617" spans="2:2" ht="12.75" x14ac:dyDescent="0.2">
      <c r="B617" s="78"/>
    </row>
    <row r="618" spans="2:2" ht="12.75" x14ac:dyDescent="0.2">
      <c r="B618" s="78"/>
    </row>
    <row r="619" spans="2:2" ht="12.75" x14ac:dyDescent="0.2">
      <c r="B619" s="78"/>
    </row>
    <row r="620" spans="2:2" ht="12.75" x14ac:dyDescent="0.2">
      <c r="B620" s="78"/>
    </row>
    <row r="621" spans="2:2" ht="12.75" x14ac:dyDescent="0.2">
      <c r="B621" s="78"/>
    </row>
    <row r="622" spans="2:2" ht="12.75" x14ac:dyDescent="0.2">
      <c r="B622" s="78"/>
    </row>
    <row r="623" spans="2:2" ht="12.75" x14ac:dyDescent="0.2">
      <c r="B623" s="78"/>
    </row>
    <row r="624" spans="2:2" ht="12.75" x14ac:dyDescent="0.2">
      <c r="B624" s="78"/>
    </row>
    <row r="625" spans="2:2" ht="12.75" x14ac:dyDescent="0.2">
      <c r="B625" s="78"/>
    </row>
    <row r="626" spans="2:2" ht="12.75" x14ac:dyDescent="0.2">
      <c r="B626" s="78"/>
    </row>
    <row r="627" spans="2:2" ht="12.75" x14ac:dyDescent="0.2">
      <c r="B627" s="78"/>
    </row>
    <row r="628" spans="2:2" ht="12.75" x14ac:dyDescent="0.2">
      <c r="B628" s="78"/>
    </row>
    <row r="629" spans="2:2" ht="12.75" x14ac:dyDescent="0.2">
      <c r="B629" s="78"/>
    </row>
    <row r="630" spans="2:2" ht="12.75" x14ac:dyDescent="0.2">
      <c r="B630" s="78"/>
    </row>
    <row r="631" spans="2:2" ht="12.75" x14ac:dyDescent="0.2">
      <c r="B631" s="78"/>
    </row>
    <row r="632" spans="2:2" ht="12.75" x14ac:dyDescent="0.2">
      <c r="B632" s="78"/>
    </row>
    <row r="633" spans="2:2" ht="12.75" x14ac:dyDescent="0.2">
      <c r="B633" s="78"/>
    </row>
    <row r="634" spans="2:2" ht="12.75" x14ac:dyDescent="0.2">
      <c r="B634" s="78"/>
    </row>
    <row r="635" spans="2:2" ht="12.75" x14ac:dyDescent="0.2">
      <c r="B635" s="78"/>
    </row>
    <row r="636" spans="2:2" ht="12.75" x14ac:dyDescent="0.2">
      <c r="B636" s="78"/>
    </row>
    <row r="637" spans="2:2" ht="12.75" x14ac:dyDescent="0.2">
      <c r="B637" s="78"/>
    </row>
    <row r="638" spans="2:2" ht="12.75" x14ac:dyDescent="0.2">
      <c r="B638" s="78"/>
    </row>
    <row r="639" spans="2:2" ht="12.75" x14ac:dyDescent="0.2">
      <c r="B639" s="78"/>
    </row>
    <row r="640" spans="2:2" ht="12.75" x14ac:dyDescent="0.2">
      <c r="B640" s="78"/>
    </row>
    <row r="641" spans="2:2" ht="12.75" x14ac:dyDescent="0.2">
      <c r="B641" s="78"/>
    </row>
    <row r="642" spans="2:2" ht="12.75" x14ac:dyDescent="0.2">
      <c r="B642" s="78"/>
    </row>
    <row r="643" spans="2:2" ht="12.75" x14ac:dyDescent="0.2">
      <c r="B643" s="78"/>
    </row>
    <row r="644" spans="2:2" ht="12.75" x14ac:dyDescent="0.2">
      <c r="B644" s="78"/>
    </row>
    <row r="645" spans="2:2" ht="12.75" x14ac:dyDescent="0.2">
      <c r="B645" s="78"/>
    </row>
    <row r="646" spans="2:2" ht="12.75" x14ac:dyDescent="0.2">
      <c r="B646" s="78"/>
    </row>
    <row r="647" spans="2:2" ht="12.75" x14ac:dyDescent="0.2">
      <c r="B647" s="78"/>
    </row>
    <row r="648" spans="2:2" ht="12.75" x14ac:dyDescent="0.2">
      <c r="B648" s="78"/>
    </row>
    <row r="649" spans="2:2" ht="12.75" x14ac:dyDescent="0.2">
      <c r="B649" s="78"/>
    </row>
    <row r="650" spans="2:2" ht="12.75" x14ac:dyDescent="0.2">
      <c r="B650" s="78"/>
    </row>
    <row r="651" spans="2:2" ht="12.75" x14ac:dyDescent="0.2">
      <c r="B651" s="78"/>
    </row>
    <row r="652" spans="2:2" ht="12.75" x14ac:dyDescent="0.2">
      <c r="B652" s="78"/>
    </row>
    <row r="653" spans="2:2" ht="12.75" x14ac:dyDescent="0.2">
      <c r="B653" s="78"/>
    </row>
    <row r="654" spans="2:2" ht="12.75" x14ac:dyDescent="0.2">
      <c r="B654" s="78"/>
    </row>
    <row r="655" spans="2:2" ht="12.75" x14ac:dyDescent="0.2">
      <c r="B655" s="78"/>
    </row>
    <row r="656" spans="2:2" ht="12.75" x14ac:dyDescent="0.2">
      <c r="B656" s="78"/>
    </row>
    <row r="657" spans="2:2" ht="12.75" x14ac:dyDescent="0.2">
      <c r="B657" s="78"/>
    </row>
    <row r="658" spans="2:2" ht="12.75" x14ac:dyDescent="0.2">
      <c r="B658" s="78"/>
    </row>
    <row r="659" spans="2:2" ht="12.75" x14ac:dyDescent="0.2">
      <c r="B659" s="78"/>
    </row>
    <row r="660" spans="2:2" ht="12.75" x14ac:dyDescent="0.2">
      <c r="B660" s="78"/>
    </row>
    <row r="661" spans="2:2" ht="12.75" x14ac:dyDescent="0.2">
      <c r="B661" s="78"/>
    </row>
    <row r="662" spans="2:2" ht="12.75" x14ac:dyDescent="0.2">
      <c r="B662" s="78"/>
    </row>
    <row r="663" spans="2:2" ht="12.75" x14ac:dyDescent="0.2">
      <c r="B663" s="78"/>
    </row>
    <row r="664" spans="2:2" ht="12.75" x14ac:dyDescent="0.2">
      <c r="B664" s="78"/>
    </row>
    <row r="665" spans="2:2" ht="12.75" x14ac:dyDescent="0.2">
      <c r="B665" s="78"/>
    </row>
    <row r="666" spans="2:2" ht="12.75" x14ac:dyDescent="0.2">
      <c r="B666" s="78"/>
    </row>
    <row r="667" spans="2:2" ht="12.75" x14ac:dyDescent="0.2">
      <c r="B667" s="78"/>
    </row>
    <row r="668" spans="2:2" ht="12.75" x14ac:dyDescent="0.2">
      <c r="B668" s="78"/>
    </row>
    <row r="669" spans="2:2" ht="12.75" x14ac:dyDescent="0.2">
      <c r="B669" s="78"/>
    </row>
    <row r="670" spans="2:2" ht="12.75" x14ac:dyDescent="0.2">
      <c r="B670" s="78"/>
    </row>
    <row r="671" spans="2:2" ht="12.75" x14ac:dyDescent="0.2">
      <c r="B671" s="78"/>
    </row>
    <row r="672" spans="2:2" ht="12.75" x14ac:dyDescent="0.2">
      <c r="B672" s="78"/>
    </row>
    <row r="673" spans="2:2" ht="12.75" x14ac:dyDescent="0.2">
      <c r="B673" s="78"/>
    </row>
    <row r="674" spans="2:2" ht="12.75" x14ac:dyDescent="0.2">
      <c r="B674" s="78"/>
    </row>
    <row r="675" spans="2:2" ht="12.75" x14ac:dyDescent="0.2">
      <c r="B675" s="78"/>
    </row>
    <row r="676" spans="2:2" ht="12.75" x14ac:dyDescent="0.2">
      <c r="B676" s="78"/>
    </row>
    <row r="677" spans="2:2" ht="12.75" x14ac:dyDescent="0.2">
      <c r="B677" s="78"/>
    </row>
    <row r="678" spans="2:2" ht="12.75" x14ac:dyDescent="0.2">
      <c r="B678" s="78"/>
    </row>
    <row r="679" spans="2:2" ht="12.75" x14ac:dyDescent="0.2">
      <c r="B679" s="78"/>
    </row>
    <row r="680" spans="2:2" ht="12.75" x14ac:dyDescent="0.2">
      <c r="B680" s="78"/>
    </row>
    <row r="681" spans="2:2" ht="12.75" x14ac:dyDescent="0.2">
      <c r="B681" s="78"/>
    </row>
    <row r="682" spans="2:2" ht="12.75" x14ac:dyDescent="0.2">
      <c r="B682" s="78"/>
    </row>
    <row r="683" spans="2:2" ht="12.75" x14ac:dyDescent="0.2">
      <c r="B683" s="78"/>
    </row>
    <row r="684" spans="2:2" ht="12.75" x14ac:dyDescent="0.2">
      <c r="B684" s="78"/>
    </row>
    <row r="685" spans="2:2" ht="12.75" x14ac:dyDescent="0.2">
      <c r="B685" s="78"/>
    </row>
    <row r="686" spans="2:2" ht="12.75" x14ac:dyDescent="0.2">
      <c r="B686" s="78"/>
    </row>
    <row r="687" spans="2:2" ht="12.75" x14ac:dyDescent="0.2">
      <c r="B687" s="78"/>
    </row>
    <row r="688" spans="2:2" ht="12.75" x14ac:dyDescent="0.2">
      <c r="B688" s="78"/>
    </row>
    <row r="689" spans="2:2" ht="12.75" x14ac:dyDescent="0.2">
      <c r="B689" s="78"/>
    </row>
    <row r="690" spans="2:2" ht="12.75" x14ac:dyDescent="0.2">
      <c r="B690" s="78"/>
    </row>
    <row r="691" spans="2:2" ht="12.75" x14ac:dyDescent="0.2">
      <c r="B691" s="78"/>
    </row>
    <row r="692" spans="2:2" ht="12.75" x14ac:dyDescent="0.2">
      <c r="B692" s="78"/>
    </row>
    <row r="693" spans="2:2" ht="12.75" x14ac:dyDescent="0.2">
      <c r="B693" s="78"/>
    </row>
    <row r="694" spans="2:2" ht="12.75" x14ac:dyDescent="0.2">
      <c r="B694" s="78"/>
    </row>
    <row r="695" spans="2:2" ht="12.75" x14ac:dyDescent="0.2">
      <c r="B695" s="78"/>
    </row>
    <row r="696" spans="2:2" ht="12.75" x14ac:dyDescent="0.2">
      <c r="B696" s="78"/>
    </row>
    <row r="697" spans="2:2" ht="12.75" x14ac:dyDescent="0.2">
      <c r="B697" s="78"/>
    </row>
    <row r="698" spans="2:2" ht="12.75" x14ac:dyDescent="0.2">
      <c r="B698" s="78"/>
    </row>
    <row r="699" spans="2:2" ht="12.75" x14ac:dyDescent="0.2">
      <c r="B699" s="78"/>
    </row>
    <row r="700" spans="2:2" ht="12.75" x14ac:dyDescent="0.2">
      <c r="B700" s="78"/>
    </row>
    <row r="701" spans="2:2" ht="12.75" x14ac:dyDescent="0.2">
      <c r="B701" s="78"/>
    </row>
    <row r="702" spans="2:2" ht="12.75" x14ac:dyDescent="0.2">
      <c r="B702" s="78"/>
    </row>
    <row r="703" spans="2:2" ht="12.75" x14ac:dyDescent="0.2">
      <c r="B703" s="78"/>
    </row>
    <row r="704" spans="2:2" ht="12.75" x14ac:dyDescent="0.2">
      <c r="B704" s="78"/>
    </row>
    <row r="705" spans="2:2" ht="12.75" x14ac:dyDescent="0.2">
      <c r="B705" s="78"/>
    </row>
    <row r="706" spans="2:2" ht="12.75" x14ac:dyDescent="0.2">
      <c r="B706" s="78"/>
    </row>
    <row r="707" spans="2:2" ht="12.75" x14ac:dyDescent="0.2">
      <c r="B707" s="78"/>
    </row>
    <row r="708" spans="2:2" ht="12.75" x14ac:dyDescent="0.2">
      <c r="B708" s="78"/>
    </row>
    <row r="709" spans="2:2" ht="12.75" x14ac:dyDescent="0.2">
      <c r="B709" s="78"/>
    </row>
    <row r="710" spans="2:2" ht="12.75" x14ac:dyDescent="0.2">
      <c r="B710" s="78"/>
    </row>
    <row r="711" spans="2:2" ht="12.75" x14ac:dyDescent="0.2">
      <c r="B711" s="78"/>
    </row>
    <row r="712" spans="2:2" ht="12.75" x14ac:dyDescent="0.2">
      <c r="B712" s="78"/>
    </row>
    <row r="713" spans="2:2" ht="12.75" x14ac:dyDescent="0.2">
      <c r="B713" s="78"/>
    </row>
    <row r="714" spans="2:2" ht="12.75" x14ac:dyDescent="0.2">
      <c r="B714" s="78"/>
    </row>
    <row r="715" spans="2:2" ht="12.75" x14ac:dyDescent="0.2">
      <c r="B715" s="78"/>
    </row>
    <row r="716" spans="2:2" ht="12.75" x14ac:dyDescent="0.2">
      <c r="B716" s="78"/>
    </row>
    <row r="717" spans="2:2" ht="12.75" x14ac:dyDescent="0.2">
      <c r="B717" s="78"/>
    </row>
    <row r="718" spans="2:2" ht="12.75" x14ac:dyDescent="0.2">
      <c r="B718" s="78"/>
    </row>
    <row r="719" spans="2:2" ht="12.75" x14ac:dyDescent="0.2">
      <c r="B719" s="78"/>
    </row>
    <row r="720" spans="2:2" ht="12.75" x14ac:dyDescent="0.2">
      <c r="B720" s="78"/>
    </row>
    <row r="721" spans="2:2" ht="12.75" x14ac:dyDescent="0.2">
      <c r="B721" s="78"/>
    </row>
    <row r="722" spans="2:2" ht="12.75" x14ac:dyDescent="0.2">
      <c r="B722" s="78"/>
    </row>
    <row r="723" spans="2:2" ht="12.75" x14ac:dyDescent="0.2">
      <c r="B723" s="78"/>
    </row>
    <row r="724" spans="2:2" ht="12.75" x14ac:dyDescent="0.2">
      <c r="B724" s="78"/>
    </row>
    <row r="725" spans="2:2" ht="12.75" x14ac:dyDescent="0.2">
      <c r="B725" s="78"/>
    </row>
    <row r="726" spans="2:2" ht="12.75" x14ac:dyDescent="0.2">
      <c r="B726" s="78"/>
    </row>
    <row r="727" spans="2:2" ht="12.75" x14ac:dyDescent="0.2">
      <c r="B727" s="78"/>
    </row>
    <row r="728" spans="2:2" ht="12.75" x14ac:dyDescent="0.2">
      <c r="B728" s="78"/>
    </row>
    <row r="729" spans="2:2" ht="12.75" x14ac:dyDescent="0.2">
      <c r="B729" s="78"/>
    </row>
    <row r="730" spans="2:2" ht="12.75" x14ac:dyDescent="0.2">
      <c r="B730" s="78"/>
    </row>
    <row r="731" spans="2:2" ht="12.75" x14ac:dyDescent="0.2">
      <c r="B731" s="78"/>
    </row>
    <row r="732" spans="2:2" ht="12.75" x14ac:dyDescent="0.2">
      <c r="B732" s="78"/>
    </row>
    <row r="733" spans="2:2" ht="12.75" x14ac:dyDescent="0.2">
      <c r="B733" s="78"/>
    </row>
    <row r="734" spans="2:2" ht="12.75" x14ac:dyDescent="0.2">
      <c r="B734" s="78"/>
    </row>
    <row r="735" spans="2:2" ht="12.75" x14ac:dyDescent="0.2">
      <c r="B735" s="78"/>
    </row>
    <row r="736" spans="2:2" ht="12.75" x14ac:dyDescent="0.2">
      <c r="B736" s="78"/>
    </row>
    <row r="737" spans="2:2" ht="12.75" x14ac:dyDescent="0.2">
      <c r="B737" s="78"/>
    </row>
    <row r="738" spans="2:2" ht="12.75" x14ac:dyDescent="0.2">
      <c r="B738" s="78"/>
    </row>
    <row r="739" spans="2:2" ht="12.75" x14ac:dyDescent="0.2">
      <c r="B739" s="78"/>
    </row>
    <row r="740" spans="2:2" ht="12.75" x14ac:dyDescent="0.2">
      <c r="B740" s="78"/>
    </row>
    <row r="741" spans="2:2" ht="12.75" x14ac:dyDescent="0.2">
      <c r="B741" s="78"/>
    </row>
    <row r="742" spans="2:2" ht="12.75" x14ac:dyDescent="0.2">
      <c r="B742" s="78"/>
    </row>
    <row r="743" spans="2:2" ht="12.75" x14ac:dyDescent="0.2">
      <c r="B743" s="78"/>
    </row>
    <row r="744" spans="2:2" ht="12.75" x14ac:dyDescent="0.2">
      <c r="B744" s="78"/>
    </row>
    <row r="745" spans="2:2" ht="12.75" x14ac:dyDescent="0.2">
      <c r="B745" s="78"/>
    </row>
    <row r="746" spans="2:2" ht="12.75" x14ac:dyDescent="0.2">
      <c r="B746" s="78"/>
    </row>
    <row r="747" spans="2:2" ht="12.75" x14ac:dyDescent="0.2">
      <c r="B747" s="78"/>
    </row>
    <row r="748" spans="2:2" ht="12.75" x14ac:dyDescent="0.2">
      <c r="B748" s="78"/>
    </row>
    <row r="749" spans="2:2" ht="12.75" x14ac:dyDescent="0.2">
      <c r="B749" s="78"/>
    </row>
    <row r="750" spans="2:2" ht="12.75" x14ac:dyDescent="0.2">
      <c r="B750" s="78"/>
    </row>
    <row r="751" spans="2:2" ht="12.75" x14ac:dyDescent="0.2">
      <c r="B751" s="78"/>
    </row>
    <row r="752" spans="2:2" ht="12.75" x14ac:dyDescent="0.2">
      <c r="B752" s="78"/>
    </row>
    <row r="753" spans="2:2" ht="12.75" x14ac:dyDescent="0.2">
      <c r="B753" s="78"/>
    </row>
    <row r="754" spans="2:2" ht="12.75" x14ac:dyDescent="0.2">
      <c r="B754" s="78"/>
    </row>
    <row r="755" spans="2:2" ht="12.75" x14ac:dyDescent="0.2">
      <c r="B755" s="78"/>
    </row>
    <row r="756" spans="2:2" ht="12.75" x14ac:dyDescent="0.2">
      <c r="B756" s="78"/>
    </row>
    <row r="757" spans="2:2" ht="12.75" x14ac:dyDescent="0.2">
      <c r="B757" s="78"/>
    </row>
    <row r="758" spans="2:2" ht="12.75" x14ac:dyDescent="0.2">
      <c r="B758" s="78"/>
    </row>
    <row r="759" spans="2:2" ht="12.75" x14ac:dyDescent="0.2">
      <c r="B759" s="78"/>
    </row>
    <row r="760" spans="2:2" ht="12.75" x14ac:dyDescent="0.2">
      <c r="B760" s="78"/>
    </row>
    <row r="761" spans="2:2" ht="12.75" x14ac:dyDescent="0.2">
      <c r="B761" s="78"/>
    </row>
    <row r="762" spans="2:2" ht="12.75" x14ac:dyDescent="0.2">
      <c r="B762" s="78"/>
    </row>
    <row r="763" spans="2:2" ht="12.75" x14ac:dyDescent="0.2">
      <c r="B763" s="78"/>
    </row>
    <row r="764" spans="2:2" ht="12.75" x14ac:dyDescent="0.2">
      <c r="B764" s="78"/>
    </row>
    <row r="765" spans="2:2" ht="12.75" x14ac:dyDescent="0.2">
      <c r="B765" s="78"/>
    </row>
    <row r="766" spans="2:2" ht="12.75" x14ac:dyDescent="0.2">
      <c r="B766" s="78"/>
    </row>
    <row r="767" spans="2:2" ht="12.75" x14ac:dyDescent="0.2">
      <c r="B767" s="78"/>
    </row>
    <row r="768" spans="2:2" ht="12.75" x14ac:dyDescent="0.2">
      <c r="B768" s="78"/>
    </row>
    <row r="769" spans="2:2" ht="12.75" x14ac:dyDescent="0.2">
      <c r="B769" s="78"/>
    </row>
    <row r="770" spans="2:2" ht="12.75" x14ac:dyDescent="0.2">
      <c r="B770" s="78"/>
    </row>
    <row r="771" spans="2:2" ht="12.75" x14ac:dyDescent="0.2">
      <c r="B771" s="78"/>
    </row>
    <row r="772" spans="2:2" ht="12.75" x14ac:dyDescent="0.2">
      <c r="B772" s="78"/>
    </row>
    <row r="773" spans="2:2" ht="12.75" x14ac:dyDescent="0.2">
      <c r="B773" s="78"/>
    </row>
    <row r="774" spans="2:2" ht="12.75" x14ac:dyDescent="0.2">
      <c r="B774" s="78"/>
    </row>
    <row r="775" spans="2:2" ht="12.75" x14ac:dyDescent="0.2">
      <c r="B775" s="78"/>
    </row>
    <row r="776" spans="2:2" ht="12.75" x14ac:dyDescent="0.2">
      <c r="B776" s="78"/>
    </row>
    <row r="777" spans="2:2" ht="12.75" x14ac:dyDescent="0.2">
      <c r="B777" s="78"/>
    </row>
    <row r="778" spans="2:2" ht="12.75" x14ac:dyDescent="0.2">
      <c r="B778" s="78"/>
    </row>
    <row r="779" spans="2:2" ht="12.75" x14ac:dyDescent="0.2">
      <c r="B779" s="78"/>
    </row>
    <row r="780" spans="2:2" ht="12.75" x14ac:dyDescent="0.2">
      <c r="B780" s="78"/>
    </row>
    <row r="781" spans="2:2" ht="12.75" x14ac:dyDescent="0.2">
      <c r="B781" s="78"/>
    </row>
    <row r="782" spans="2:2" ht="12.75" x14ac:dyDescent="0.2">
      <c r="B782" s="78"/>
    </row>
    <row r="783" spans="2:2" ht="12.75" x14ac:dyDescent="0.2">
      <c r="B783" s="78"/>
    </row>
    <row r="784" spans="2:2" ht="12.75" x14ac:dyDescent="0.2">
      <c r="B784" s="78"/>
    </row>
    <row r="785" spans="2:2" ht="12.75" x14ac:dyDescent="0.2">
      <c r="B785" s="78"/>
    </row>
    <row r="786" spans="2:2" ht="12.75" x14ac:dyDescent="0.2">
      <c r="B786" s="78"/>
    </row>
    <row r="787" spans="2:2" ht="12.75" x14ac:dyDescent="0.2">
      <c r="B787" s="78"/>
    </row>
    <row r="788" spans="2:2" ht="12.75" x14ac:dyDescent="0.2">
      <c r="B788" s="78"/>
    </row>
    <row r="789" spans="2:2" ht="12.75" x14ac:dyDescent="0.2">
      <c r="B789" s="78"/>
    </row>
    <row r="790" spans="2:2" ht="12.75" x14ac:dyDescent="0.2">
      <c r="B790" s="78"/>
    </row>
    <row r="791" spans="2:2" ht="12.75" x14ac:dyDescent="0.2">
      <c r="B791" s="78"/>
    </row>
    <row r="792" spans="2:2" ht="12.75" x14ac:dyDescent="0.2">
      <c r="B792" s="78"/>
    </row>
    <row r="793" spans="2:2" ht="12.75" x14ac:dyDescent="0.2">
      <c r="B793" s="78"/>
    </row>
    <row r="794" spans="2:2" ht="12.75" x14ac:dyDescent="0.2">
      <c r="B794" s="78"/>
    </row>
    <row r="795" spans="2:2" ht="12.75" x14ac:dyDescent="0.2">
      <c r="B795" s="78"/>
    </row>
    <row r="796" spans="2:2" ht="12.75" x14ac:dyDescent="0.2">
      <c r="B796" s="78"/>
    </row>
    <row r="797" spans="2:2" ht="12.75" x14ac:dyDescent="0.2">
      <c r="B797" s="78"/>
    </row>
    <row r="798" spans="2:2" ht="12.75" x14ac:dyDescent="0.2">
      <c r="B798" s="78"/>
    </row>
    <row r="799" spans="2:2" ht="12.75" x14ac:dyDescent="0.2">
      <c r="B799" s="78"/>
    </row>
    <row r="800" spans="2:2" ht="12.75" x14ac:dyDescent="0.2">
      <c r="B800" s="78"/>
    </row>
    <row r="801" spans="2:2" ht="12.75" x14ac:dyDescent="0.2">
      <c r="B801" s="78"/>
    </row>
    <row r="802" spans="2:2" ht="12.75" x14ac:dyDescent="0.2">
      <c r="B802" s="78"/>
    </row>
    <row r="803" spans="2:2" ht="12.75" x14ac:dyDescent="0.2">
      <c r="B803" s="78"/>
    </row>
    <row r="804" spans="2:2" ht="12.75" x14ac:dyDescent="0.2">
      <c r="B804" s="78"/>
    </row>
    <row r="805" spans="2:2" ht="12.75" x14ac:dyDescent="0.2">
      <c r="B805" s="78"/>
    </row>
    <row r="806" spans="2:2" ht="12.75" x14ac:dyDescent="0.2">
      <c r="B806" s="78"/>
    </row>
    <row r="807" spans="2:2" ht="12.75" x14ac:dyDescent="0.2">
      <c r="B807" s="78"/>
    </row>
    <row r="808" spans="2:2" ht="12.75" x14ac:dyDescent="0.2">
      <c r="B808" s="78"/>
    </row>
    <row r="809" spans="2:2" ht="12.75" x14ac:dyDescent="0.2">
      <c r="B809" s="78"/>
    </row>
    <row r="810" spans="2:2" ht="12.75" x14ac:dyDescent="0.2">
      <c r="B810" s="78"/>
    </row>
    <row r="811" spans="2:2" ht="12.75" x14ac:dyDescent="0.2">
      <c r="B811" s="78"/>
    </row>
    <row r="812" spans="2:2" ht="12.75" x14ac:dyDescent="0.2">
      <c r="B812" s="78"/>
    </row>
    <row r="813" spans="2:2" ht="12.75" x14ac:dyDescent="0.2">
      <c r="B813" s="78"/>
    </row>
    <row r="814" spans="2:2" ht="12.75" x14ac:dyDescent="0.2">
      <c r="B814" s="78"/>
    </row>
    <row r="815" spans="2:2" ht="12.75" x14ac:dyDescent="0.2">
      <c r="B815" s="78"/>
    </row>
    <row r="816" spans="2:2" ht="12.75" x14ac:dyDescent="0.2">
      <c r="B816" s="78"/>
    </row>
    <row r="817" spans="2:2" ht="12.75" x14ac:dyDescent="0.2">
      <c r="B817" s="78"/>
    </row>
    <row r="818" spans="2:2" ht="12.75" x14ac:dyDescent="0.2">
      <c r="B818" s="78"/>
    </row>
    <row r="819" spans="2:2" ht="12.75" x14ac:dyDescent="0.2">
      <c r="B819" s="78"/>
    </row>
    <row r="820" spans="2:2" ht="12.75" x14ac:dyDescent="0.2">
      <c r="B820" s="78"/>
    </row>
    <row r="821" spans="2:2" ht="12.75" x14ac:dyDescent="0.2">
      <c r="B821" s="78"/>
    </row>
    <row r="822" spans="2:2" ht="12.75" x14ac:dyDescent="0.2">
      <c r="B822" s="78"/>
    </row>
    <row r="823" spans="2:2" ht="12.75" x14ac:dyDescent="0.2">
      <c r="B823" s="78"/>
    </row>
    <row r="824" spans="2:2" ht="12.75" x14ac:dyDescent="0.2">
      <c r="B824" s="78"/>
    </row>
    <row r="825" spans="2:2" ht="12.75" x14ac:dyDescent="0.2">
      <c r="B825" s="78"/>
    </row>
    <row r="826" spans="2:2" ht="12.75" x14ac:dyDescent="0.2">
      <c r="B826" s="78"/>
    </row>
    <row r="827" spans="2:2" ht="12.75" x14ac:dyDescent="0.2">
      <c r="B827" s="78"/>
    </row>
    <row r="828" spans="2:2" ht="12.75" x14ac:dyDescent="0.2">
      <c r="B828" s="78"/>
    </row>
    <row r="829" spans="2:2" ht="12.75" x14ac:dyDescent="0.2">
      <c r="B829" s="78"/>
    </row>
    <row r="830" spans="2:2" ht="12.75" x14ac:dyDescent="0.2">
      <c r="B830" s="78"/>
    </row>
    <row r="831" spans="2:2" ht="12.75" x14ac:dyDescent="0.2">
      <c r="B831" s="78"/>
    </row>
    <row r="832" spans="2:2" ht="12.75" x14ac:dyDescent="0.2">
      <c r="B832" s="78"/>
    </row>
    <row r="833" spans="2:2" ht="12.75" x14ac:dyDescent="0.2">
      <c r="B833" s="78"/>
    </row>
    <row r="834" spans="2:2" ht="12.75" x14ac:dyDescent="0.2">
      <c r="B834" s="78"/>
    </row>
    <row r="835" spans="2:2" ht="12.75" x14ac:dyDescent="0.2">
      <c r="B835" s="78"/>
    </row>
    <row r="836" spans="2:2" ht="12.75" x14ac:dyDescent="0.2">
      <c r="B836" s="78"/>
    </row>
    <row r="837" spans="2:2" ht="12.75" x14ac:dyDescent="0.2">
      <c r="B837" s="78"/>
    </row>
    <row r="838" spans="2:2" ht="12.75" x14ac:dyDescent="0.2">
      <c r="B838" s="78"/>
    </row>
    <row r="839" spans="2:2" ht="12.75" x14ac:dyDescent="0.2">
      <c r="B839" s="78"/>
    </row>
    <row r="840" spans="2:2" ht="12.75" x14ac:dyDescent="0.2">
      <c r="B840" s="78"/>
    </row>
    <row r="841" spans="2:2" ht="12.75" x14ac:dyDescent="0.2">
      <c r="B841" s="78"/>
    </row>
    <row r="842" spans="2:2" ht="12.75" x14ac:dyDescent="0.2">
      <c r="B842" s="78"/>
    </row>
    <row r="843" spans="2:2" ht="12.75" x14ac:dyDescent="0.2">
      <c r="B843" s="78"/>
    </row>
    <row r="844" spans="2:2" ht="12.75" x14ac:dyDescent="0.2">
      <c r="B844" s="78"/>
    </row>
    <row r="845" spans="2:2" ht="12.75" x14ac:dyDescent="0.2">
      <c r="B845" s="78"/>
    </row>
    <row r="846" spans="2:2" ht="12.75" x14ac:dyDescent="0.2">
      <c r="B846" s="78"/>
    </row>
    <row r="847" spans="2:2" ht="12.75" x14ac:dyDescent="0.2">
      <c r="B847" s="78"/>
    </row>
    <row r="848" spans="2:2" ht="12.75" x14ac:dyDescent="0.2">
      <c r="B848" s="78"/>
    </row>
    <row r="849" spans="2:2" ht="12.75" x14ac:dyDescent="0.2">
      <c r="B849" s="78"/>
    </row>
    <row r="850" spans="2:2" ht="12.75" x14ac:dyDescent="0.2">
      <c r="B850" s="78"/>
    </row>
    <row r="851" spans="2:2" ht="12.75" x14ac:dyDescent="0.2">
      <c r="B851" s="78"/>
    </row>
    <row r="852" spans="2:2" ht="12.75" x14ac:dyDescent="0.2">
      <c r="B852" s="78"/>
    </row>
    <row r="853" spans="2:2" ht="12.75" x14ac:dyDescent="0.2">
      <c r="B853" s="78"/>
    </row>
    <row r="854" spans="2:2" ht="12.75" x14ac:dyDescent="0.2">
      <c r="B854" s="78"/>
    </row>
    <row r="855" spans="2:2" ht="12.75" x14ac:dyDescent="0.2">
      <c r="B855" s="78"/>
    </row>
    <row r="856" spans="2:2" ht="12.75" x14ac:dyDescent="0.2">
      <c r="B856" s="78"/>
    </row>
    <row r="857" spans="2:2" ht="12.75" x14ac:dyDescent="0.2">
      <c r="B857" s="78"/>
    </row>
    <row r="858" spans="2:2" ht="12.75" x14ac:dyDescent="0.2">
      <c r="B858" s="78"/>
    </row>
    <row r="859" spans="2:2" ht="12.75" x14ac:dyDescent="0.2">
      <c r="B859" s="78"/>
    </row>
    <row r="860" spans="2:2" ht="12.75" x14ac:dyDescent="0.2">
      <c r="B860" s="78"/>
    </row>
    <row r="861" spans="2:2" ht="12.75" x14ac:dyDescent="0.2">
      <c r="B861" s="78"/>
    </row>
    <row r="862" spans="2:2" ht="12.75" x14ac:dyDescent="0.2">
      <c r="B862" s="78"/>
    </row>
    <row r="863" spans="2:2" ht="12.75" x14ac:dyDescent="0.2">
      <c r="B863" s="78"/>
    </row>
    <row r="864" spans="2:2" ht="12.75" x14ac:dyDescent="0.2">
      <c r="B864" s="78"/>
    </row>
    <row r="865" spans="2:2" ht="12.75" x14ac:dyDescent="0.2">
      <c r="B865" s="78"/>
    </row>
    <row r="866" spans="2:2" ht="12.75" x14ac:dyDescent="0.2">
      <c r="B866" s="78"/>
    </row>
    <row r="867" spans="2:2" ht="12.75" x14ac:dyDescent="0.2">
      <c r="B867" s="78"/>
    </row>
    <row r="868" spans="2:2" ht="12.75" x14ac:dyDescent="0.2">
      <c r="B868" s="78"/>
    </row>
    <row r="869" spans="2:2" ht="12.75" x14ac:dyDescent="0.2">
      <c r="B869" s="78"/>
    </row>
    <row r="870" spans="2:2" ht="12.75" x14ac:dyDescent="0.2">
      <c r="B870" s="78"/>
    </row>
    <row r="871" spans="2:2" ht="12.75" x14ac:dyDescent="0.2">
      <c r="B871" s="78"/>
    </row>
    <row r="872" spans="2:2" ht="12.75" x14ac:dyDescent="0.2">
      <c r="B872" s="78"/>
    </row>
    <row r="873" spans="2:2" ht="12.75" x14ac:dyDescent="0.2">
      <c r="B873" s="78"/>
    </row>
    <row r="874" spans="2:2" ht="12.75" x14ac:dyDescent="0.2">
      <c r="B874" s="78"/>
    </row>
    <row r="875" spans="2:2" ht="12.75" x14ac:dyDescent="0.2">
      <c r="B875" s="78"/>
    </row>
    <row r="876" spans="2:2" ht="12.75" x14ac:dyDescent="0.2">
      <c r="B876" s="78"/>
    </row>
    <row r="877" spans="2:2" ht="12.75" x14ac:dyDescent="0.2">
      <c r="B877" s="78"/>
    </row>
    <row r="878" spans="2:2" ht="12.75" x14ac:dyDescent="0.2">
      <c r="B878" s="78"/>
    </row>
    <row r="879" spans="2:2" ht="12.75" x14ac:dyDescent="0.2">
      <c r="B879" s="78"/>
    </row>
    <row r="880" spans="2:2" ht="12.75" x14ac:dyDescent="0.2">
      <c r="B880" s="78"/>
    </row>
    <row r="881" spans="2:2" ht="12.75" x14ac:dyDescent="0.2">
      <c r="B881" s="78"/>
    </row>
    <row r="882" spans="2:2" ht="12.75" x14ac:dyDescent="0.2">
      <c r="B882" s="78"/>
    </row>
    <row r="883" spans="2:2" ht="12.75" x14ac:dyDescent="0.2">
      <c r="B883" s="78"/>
    </row>
    <row r="884" spans="2:2" ht="12.75" x14ac:dyDescent="0.2">
      <c r="B884" s="78"/>
    </row>
    <row r="885" spans="2:2" ht="12.75" x14ac:dyDescent="0.2">
      <c r="B885" s="78"/>
    </row>
    <row r="886" spans="2:2" ht="12.75" x14ac:dyDescent="0.2">
      <c r="B886" s="78"/>
    </row>
    <row r="887" spans="2:2" ht="12.75" x14ac:dyDescent="0.2">
      <c r="B887" s="78"/>
    </row>
    <row r="888" spans="2:2" ht="12.75" x14ac:dyDescent="0.2">
      <c r="B888" s="78"/>
    </row>
    <row r="889" spans="2:2" ht="12.75" x14ac:dyDescent="0.2">
      <c r="B889" s="78"/>
    </row>
    <row r="890" spans="2:2" ht="12.75" x14ac:dyDescent="0.2">
      <c r="B890" s="78"/>
    </row>
    <row r="891" spans="2:2" ht="12.75" x14ac:dyDescent="0.2">
      <c r="B891" s="78"/>
    </row>
    <row r="892" spans="2:2" ht="12.75" x14ac:dyDescent="0.2">
      <c r="B892" s="78"/>
    </row>
    <row r="893" spans="2:2" ht="12.75" x14ac:dyDescent="0.2">
      <c r="B893" s="78"/>
    </row>
    <row r="894" spans="2:2" ht="12.75" x14ac:dyDescent="0.2">
      <c r="B894" s="78"/>
    </row>
    <row r="895" spans="2:2" ht="12.75" x14ac:dyDescent="0.2">
      <c r="B895" s="78"/>
    </row>
    <row r="896" spans="2:2" ht="12.75" x14ac:dyDescent="0.2">
      <c r="B896" s="78"/>
    </row>
    <row r="897" spans="2:2" ht="12.75" x14ac:dyDescent="0.2">
      <c r="B897" s="78"/>
    </row>
    <row r="898" spans="2:2" ht="12.75" x14ac:dyDescent="0.2">
      <c r="B898" s="78"/>
    </row>
    <row r="899" spans="2:2" ht="12.75" x14ac:dyDescent="0.2">
      <c r="B899" s="78"/>
    </row>
    <row r="900" spans="2:2" ht="12.75" x14ac:dyDescent="0.2">
      <c r="B900" s="78"/>
    </row>
    <row r="901" spans="2:2" ht="12.75" x14ac:dyDescent="0.2">
      <c r="B901" s="78"/>
    </row>
    <row r="902" spans="2:2" ht="12.75" x14ac:dyDescent="0.2">
      <c r="B902" s="78"/>
    </row>
    <row r="903" spans="2:2" ht="12.75" x14ac:dyDescent="0.2">
      <c r="B903" s="78"/>
    </row>
    <row r="904" spans="2:2" ht="12.75" x14ac:dyDescent="0.2">
      <c r="B904" s="78"/>
    </row>
    <row r="905" spans="2:2" ht="12.75" x14ac:dyDescent="0.2">
      <c r="B905" s="78"/>
    </row>
    <row r="906" spans="2:2" ht="12.75" x14ac:dyDescent="0.2">
      <c r="B906" s="78"/>
    </row>
    <row r="907" spans="2:2" ht="12.75" x14ac:dyDescent="0.2">
      <c r="B907" s="78"/>
    </row>
    <row r="908" spans="2:2" ht="12.75" x14ac:dyDescent="0.2">
      <c r="B908" s="78"/>
    </row>
    <row r="909" spans="2:2" ht="12.75" x14ac:dyDescent="0.2">
      <c r="B909" s="78"/>
    </row>
    <row r="910" spans="2:2" ht="12.75" x14ac:dyDescent="0.2">
      <c r="B910" s="78"/>
    </row>
    <row r="911" spans="2:2" ht="12.75" x14ac:dyDescent="0.2">
      <c r="B911" s="78"/>
    </row>
    <row r="912" spans="2:2" ht="12.75" x14ac:dyDescent="0.2">
      <c r="B912" s="78"/>
    </row>
    <row r="913" spans="2:2" ht="12.75" x14ac:dyDescent="0.2">
      <c r="B913" s="78"/>
    </row>
    <row r="914" spans="2:2" ht="12.75" x14ac:dyDescent="0.2">
      <c r="B914" s="78"/>
    </row>
    <row r="915" spans="2:2" ht="12.75" x14ac:dyDescent="0.2">
      <c r="B915" s="78"/>
    </row>
    <row r="916" spans="2:2" ht="12.75" x14ac:dyDescent="0.2">
      <c r="B916" s="78"/>
    </row>
    <row r="917" spans="2:2" ht="12.75" x14ac:dyDescent="0.2">
      <c r="B917" s="78"/>
    </row>
    <row r="918" spans="2:2" ht="12.75" x14ac:dyDescent="0.2">
      <c r="B918" s="78"/>
    </row>
    <row r="919" spans="2:2" ht="12.75" x14ac:dyDescent="0.2">
      <c r="B919" s="78"/>
    </row>
    <row r="920" spans="2:2" ht="12.75" x14ac:dyDescent="0.2">
      <c r="B920" s="78"/>
    </row>
    <row r="921" spans="2:2" ht="12.75" x14ac:dyDescent="0.2">
      <c r="B921" s="78"/>
    </row>
    <row r="922" spans="2:2" ht="12.75" x14ac:dyDescent="0.2">
      <c r="B922" s="78"/>
    </row>
    <row r="923" spans="2:2" ht="12.75" x14ac:dyDescent="0.2">
      <c r="B923" s="78"/>
    </row>
    <row r="924" spans="2:2" ht="12.75" x14ac:dyDescent="0.2">
      <c r="B924" s="78"/>
    </row>
    <row r="925" spans="2:2" ht="12.75" x14ac:dyDescent="0.2">
      <c r="B925" s="78"/>
    </row>
    <row r="926" spans="2:2" ht="12.75" x14ac:dyDescent="0.2">
      <c r="B926" s="78"/>
    </row>
    <row r="927" spans="2:2" ht="12.75" x14ac:dyDescent="0.2">
      <c r="B927" s="78"/>
    </row>
    <row r="928" spans="2:2" ht="12.75" x14ac:dyDescent="0.2">
      <c r="B928" s="78"/>
    </row>
    <row r="929" spans="2:2" ht="12.75" x14ac:dyDescent="0.2">
      <c r="B929" s="78"/>
    </row>
    <row r="930" spans="2:2" ht="12.75" x14ac:dyDescent="0.2">
      <c r="B930" s="78"/>
    </row>
    <row r="931" spans="2:2" ht="12.75" x14ac:dyDescent="0.2">
      <c r="B931" s="78"/>
    </row>
    <row r="932" spans="2:2" ht="12.75" x14ac:dyDescent="0.2">
      <c r="B932" s="78"/>
    </row>
    <row r="933" spans="2:2" ht="12.75" x14ac:dyDescent="0.2">
      <c r="B933" s="78"/>
    </row>
    <row r="934" spans="2:2" ht="12.75" x14ac:dyDescent="0.2">
      <c r="B934" s="78"/>
    </row>
    <row r="935" spans="2:2" ht="12.75" x14ac:dyDescent="0.2">
      <c r="B935" s="78"/>
    </row>
    <row r="936" spans="2:2" ht="12.75" x14ac:dyDescent="0.2">
      <c r="B936" s="78"/>
    </row>
    <row r="937" spans="2:2" ht="12.75" x14ac:dyDescent="0.2">
      <c r="B937" s="78"/>
    </row>
    <row r="938" spans="2:2" ht="12.75" x14ac:dyDescent="0.2">
      <c r="B938" s="78"/>
    </row>
    <row r="939" spans="2:2" ht="12.75" x14ac:dyDescent="0.2">
      <c r="B939" s="78"/>
    </row>
    <row r="940" spans="2:2" ht="12.75" x14ac:dyDescent="0.2">
      <c r="B940" s="78"/>
    </row>
    <row r="941" spans="2:2" ht="12.75" x14ac:dyDescent="0.2">
      <c r="B941" s="78"/>
    </row>
    <row r="942" spans="2:2" ht="12.75" x14ac:dyDescent="0.2">
      <c r="B942" s="78"/>
    </row>
    <row r="943" spans="2:2" ht="12.75" x14ac:dyDescent="0.2">
      <c r="B943" s="78"/>
    </row>
    <row r="944" spans="2:2" ht="12.75" x14ac:dyDescent="0.2">
      <c r="B944" s="78"/>
    </row>
    <row r="945" spans="2:2" ht="12.75" x14ac:dyDescent="0.2">
      <c r="B945" s="78"/>
    </row>
    <row r="946" spans="2:2" ht="12.75" x14ac:dyDescent="0.2">
      <c r="B946" s="78"/>
    </row>
    <row r="947" spans="2:2" ht="12.75" x14ac:dyDescent="0.2">
      <c r="B947" s="78"/>
    </row>
    <row r="948" spans="2:2" ht="12.75" x14ac:dyDescent="0.2">
      <c r="B948" s="78"/>
    </row>
    <row r="949" spans="2:2" ht="12.75" x14ac:dyDescent="0.2">
      <c r="B949" s="78"/>
    </row>
    <row r="950" spans="2:2" ht="12.75" x14ac:dyDescent="0.2">
      <c r="B950" s="78"/>
    </row>
    <row r="951" spans="2:2" ht="12.75" x14ac:dyDescent="0.2">
      <c r="B951" s="78"/>
    </row>
    <row r="952" spans="2:2" ht="12.75" x14ac:dyDescent="0.2">
      <c r="B952" s="78"/>
    </row>
    <row r="953" spans="2:2" ht="12.75" x14ac:dyDescent="0.2">
      <c r="B953" s="78"/>
    </row>
    <row r="954" spans="2:2" ht="12.75" x14ac:dyDescent="0.2">
      <c r="B954" s="78"/>
    </row>
    <row r="955" spans="2:2" ht="12.75" x14ac:dyDescent="0.2">
      <c r="B955" s="78"/>
    </row>
    <row r="956" spans="2:2" ht="12.75" x14ac:dyDescent="0.2">
      <c r="B956" s="78"/>
    </row>
    <row r="957" spans="2:2" ht="12.75" x14ac:dyDescent="0.2">
      <c r="B957" s="78"/>
    </row>
    <row r="958" spans="2:2" ht="12.75" x14ac:dyDescent="0.2">
      <c r="B958" s="78"/>
    </row>
    <row r="959" spans="2:2" ht="12.75" x14ac:dyDescent="0.2">
      <c r="B959" s="78"/>
    </row>
    <row r="960" spans="2:2" ht="12.75" x14ac:dyDescent="0.2">
      <c r="B960" s="78"/>
    </row>
    <row r="961" spans="2:2" ht="12.75" x14ac:dyDescent="0.2">
      <c r="B961" s="78"/>
    </row>
    <row r="962" spans="2:2" ht="12.75" x14ac:dyDescent="0.2">
      <c r="B962" s="78"/>
    </row>
    <row r="963" spans="2:2" ht="12.75" x14ac:dyDescent="0.2">
      <c r="B963" s="78"/>
    </row>
    <row r="964" spans="2:2" ht="12.75" x14ac:dyDescent="0.2">
      <c r="B964" s="78"/>
    </row>
    <row r="965" spans="2:2" ht="12.75" x14ac:dyDescent="0.2">
      <c r="B965" s="78"/>
    </row>
    <row r="966" spans="2:2" ht="12.75" x14ac:dyDescent="0.2">
      <c r="B966" s="78"/>
    </row>
    <row r="967" spans="2:2" ht="12.75" x14ac:dyDescent="0.2">
      <c r="B967" s="78"/>
    </row>
    <row r="968" spans="2:2" ht="12.75" x14ac:dyDescent="0.2">
      <c r="B968" s="78"/>
    </row>
    <row r="969" spans="2:2" ht="12.75" x14ac:dyDescent="0.2">
      <c r="B969" s="78"/>
    </row>
    <row r="970" spans="2:2" ht="12.75" x14ac:dyDescent="0.2">
      <c r="B970" s="78"/>
    </row>
    <row r="971" spans="2:2" ht="12.75" x14ac:dyDescent="0.2">
      <c r="B971" s="78"/>
    </row>
    <row r="972" spans="2:2" ht="12.75" x14ac:dyDescent="0.2">
      <c r="B972" s="78"/>
    </row>
    <row r="973" spans="2:2" ht="12.75" x14ac:dyDescent="0.2">
      <c r="B973" s="78"/>
    </row>
    <row r="974" spans="2:2" ht="12.75" x14ac:dyDescent="0.2">
      <c r="B974" s="78"/>
    </row>
    <row r="975" spans="2:2" ht="12.75" x14ac:dyDescent="0.2">
      <c r="B975" s="78"/>
    </row>
    <row r="976" spans="2:2" ht="12.75" x14ac:dyDescent="0.2">
      <c r="B976" s="78"/>
    </row>
    <row r="977" spans="2:2" ht="12.75" x14ac:dyDescent="0.2">
      <c r="B977" s="78"/>
    </row>
    <row r="978" spans="2:2" ht="12.75" x14ac:dyDescent="0.2">
      <c r="B978" s="78"/>
    </row>
    <row r="979" spans="2:2" ht="12.75" x14ac:dyDescent="0.2">
      <c r="B979" s="78"/>
    </row>
    <row r="980" spans="2:2" ht="12.75" x14ac:dyDescent="0.2">
      <c r="B980" s="78"/>
    </row>
    <row r="981" spans="2:2" ht="12.75" x14ac:dyDescent="0.2">
      <c r="B981" s="78"/>
    </row>
    <row r="982" spans="2:2" ht="12.75" x14ac:dyDescent="0.2">
      <c r="B982" s="78"/>
    </row>
    <row r="983" spans="2:2" ht="12.75" x14ac:dyDescent="0.2">
      <c r="B983" s="78"/>
    </row>
    <row r="984" spans="2:2" ht="12.75" x14ac:dyDescent="0.2">
      <c r="B984" s="78"/>
    </row>
    <row r="985" spans="2:2" ht="12.75" x14ac:dyDescent="0.2">
      <c r="B985" s="78"/>
    </row>
    <row r="986" spans="2:2" ht="12.75" x14ac:dyDescent="0.2">
      <c r="B986" s="78"/>
    </row>
    <row r="987" spans="2:2" ht="12.75" x14ac:dyDescent="0.2">
      <c r="B987" s="78"/>
    </row>
    <row r="988" spans="2:2" ht="12.75" x14ac:dyDescent="0.2">
      <c r="B988" s="78"/>
    </row>
    <row r="989" spans="2:2" ht="12.75" x14ac:dyDescent="0.2">
      <c r="B989" s="78"/>
    </row>
    <row r="990" spans="2:2" ht="12.75" x14ac:dyDescent="0.2">
      <c r="B990" s="78"/>
    </row>
    <row r="991" spans="2:2" ht="12.75" x14ac:dyDescent="0.2">
      <c r="B991" s="78"/>
    </row>
    <row r="992" spans="2:2" ht="12.75" x14ac:dyDescent="0.2">
      <c r="B992" s="78"/>
    </row>
    <row r="993" spans="2:2" ht="12.75" x14ac:dyDescent="0.2">
      <c r="B993" s="78"/>
    </row>
    <row r="994" spans="2:2" ht="12.75" x14ac:dyDescent="0.2">
      <c r="B994" s="78"/>
    </row>
    <row r="995" spans="2:2" ht="12.75" x14ac:dyDescent="0.2">
      <c r="B995" s="78"/>
    </row>
    <row r="996" spans="2:2" ht="12.75" x14ac:dyDescent="0.2">
      <c r="B996" s="78"/>
    </row>
    <row r="997" spans="2:2" ht="12.75" x14ac:dyDescent="0.2">
      <c r="B997" s="78"/>
    </row>
    <row r="998" spans="2:2" ht="12.75" x14ac:dyDescent="0.2">
      <c r="B998" s="78"/>
    </row>
    <row r="999" spans="2:2" ht="12.75" x14ac:dyDescent="0.2">
      <c r="B999" s="78"/>
    </row>
    <row r="1000" spans="2:2" ht="12.75" x14ac:dyDescent="0.2">
      <c r="B1000" s="78"/>
    </row>
    <row r="1001" spans="2:2" ht="12.75" x14ac:dyDescent="0.2">
      <c r="B1001" s="78"/>
    </row>
    <row r="1002" spans="2:2" ht="12.75" x14ac:dyDescent="0.2">
      <c r="B1002" s="78"/>
    </row>
    <row r="1003" spans="2:2" ht="12.75" x14ac:dyDescent="0.2">
      <c r="B1003" s="78"/>
    </row>
    <row r="1004" spans="2:2" ht="12.75" x14ac:dyDescent="0.2">
      <c r="B1004" s="78"/>
    </row>
    <row r="1005" spans="2:2" ht="12.75" x14ac:dyDescent="0.2">
      <c r="B1005" s="78"/>
    </row>
    <row r="1006" spans="2:2" ht="12.75" x14ac:dyDescent="0.2">
      <c r="B1006" s="78"/>
    </row>
    <row r="1007" spans="2:2" ht="12.75" x14ac:dyDescent="0.2">
      <c r="B1007" s="78"/>
    </row>
    <row r="1008" spans="2:2" ht="12.75" x14ac:dyDescent="0.2">
      <c r="B1008" s="78"/>
    </row>
    <row r="1009" spans="2:2" ht="12.75" x14ac:dyDescent="0.2">
      <c r="B1009" s="78"/>
    </row>
    <row r="1010" spans="2:2" ht="12.75" x14ac:dyDescent="0.2">
      <c r="B1010" s="78"/>
    </row>
    <row r="1011" spans="2:2" ht="12.75" x14ac:dyDescent="0.2">
      <c r="B1011" s="78"/>
    </row>
    <row r="1012" spans="2:2" ht="12.75" x14ac:dyDescent="0.2">
      <c r="B1012" s="78"/>
    </row>
    <row r="1013" spans="2:2" ht="12.75" x14ac:dyDescent="0.2">
      <c r="B1013" s="78"/>
    </row>
    <row r="1014" spans="2:2" ht="12.75" x14ac:dyDescent="0.2">
      <c r="B1014" s="78"/>
    </row>
    <row r="1015" spans="2:2" ht="12.75" x14ac:dyDescent="0.2">
      <c r="B1015" s="78"/>
    </row>
    <row r="1016" spans="2:2" ht="12.75" x14ac:dyDescent="0.2">
      <c r="B1016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9"/>
  <sheetViews>
    <sheetView workbookViewId="0">
      <selection activeCell="C28" sqref="C28"/>
    </sheetView>
  </sheetViews>
  <sheetFormatPr defaultColWidth="14.42578125" defaultRowHeight="15.75" customHeight="1" x14ac:dyDescent="0.2"/>
  <cols>
    <col min="1" max="1" width="28.85546875" customWidth="1"/>
    <col min="2" max="2" width="8.28515625" customWidth="1"/>
    <col min="3" max="3" width="7.5703125" bestFit="1" customWidth="1"/>
    <col min="4" max="7" width="6.85546875" customWidth="1"/>
    <col min="8" max="8" width="7" customWidth="1"/>
    <col min="9" max="9" width="7.28515625" customWidth="1"/>
    <col min="10" max="10" width="9.42578125" customWidth="1"/>
    <col min="11" max="11" width="8" customWidth="1"/>
  </cols>
  <sheetData>
    <row r="1" spans="1:12" ht="15.75" customHeight="1" x14ac:dyDescent="0.25">
      <c r="A1" s="1" t="s">
        <v>44</v>
      </c>
      <c r="B1" s="78"/>
      <c r="D1" s="68"/>
    </row>
    <row r="2" spans="1:12" ht="15.75" customHeight="1" x14ac:dyDescent="0.2">
      <c r="B2" s="78"/>
      <c r="D2" s="68"/>
    </row>
    <row r="3" spans="1:12" ht="15.75" customHeight="1" x14ac:dyDescent="0.2">
      <c r="B3" s="78" t="s">
        <v>45</v>
      </c>
      <c r="C3" s="16">
        <f>'Chute main panel'!C13</f>
        <v>19.86972938211758</v>
      </c>
      <c r="D3" s="68" t="s">
        <v>24</v>
      </c>
    </row>
    <row r="4" spans="1:12" ht="15.75" customHeight="1" x14ac:dyDescent="0.2">
      <c r="B4" s="89" t="s">
        <v>46</v>
      </c>
      <c r="C4" s="2">
        <v>0.9</v>
      </c>
      <c r="D4" s="68" t="s">
        <v>47</v>
      </c>
      <c r="E4" s="68" t="s">
        <v>48</v>
      </c>
      <c r="H4" s="68"/>
    </row>
    <row r="5" spans="1:12" ht="15.75" customHeight="1" x14ac:dyDescent="0.2">
      <c r="B5" s="78" t="s">
        <v>49</v>
      </c>
      <c r="C5" s="2">
        <v>3.5</v>
      </c>
      <c r="D5" s="68" t="s">
        <v>50</v>
      </c>
      <c r="H5" s="68"/>
    </row>
    <row r="6" spans="1:12" ht="15.75" customHeight="1" x14ac:dyDescent="0.2">
      <c r="B6" s="78" t="s">
        <v>49</v>
      </c>
      <c r="C6" s="5">
        <f>C5*0.03</f>
        <v>0.105</v>
      </c>
      <c r="D6" s="68" t="s">
        <v>51</v>
      </c>
      <c r="H6" s="68"/>
    </row>
    <row r="7" spans="1:12" ht="15.75" customHeight="1" x14ac:dyDescent="0.2">
      <c r="B7" s="78" t="s">
        <v>52</v>
      </c>
      <c r="C7" s="19">
        <f>'Item list'!$C$3</f>
        <v>6</v>
      </c>
      <c r="D7" s="68" t="s">
        <v>53</v>
      </c>
    </row>
    <row r="8" spans="1:12" ht="15.75" customHeight="1" x14ac:dyDescent="0.2">
      <c r="K8" s="20">
        <f>$C$3/K9</f>
        <v>0.60000000000000009</v>
      </c>
      <c r="L8" s="68" t="s">
        <v>54</v>
      </c>
    </row>
    <row r="9" spans="1:12" ht="15.75" customHeight="1" x14ac:dyDescent="0.4">
      <c r="A9" s="68"/>
      <c r="B9" s="68"/>
      <c r="C9" s="68"/>
      <c r="D9" s="68"/>
      <c r="E9" s="68"/>
      <c r="F9" s="68"/>
      <c r="G9" s="68"/>
      <c r="H9" s="68"/>
      <c r="I9" s="68"/>
      <c r="J9" s="91" t="s">
        <v>55</v>
      </c>
      <c r="K9" s="23">
        <f>4*J12*C4*J13/PI()-J13^2</f>
        <v>33.116215636862627</v>
      </c>
      <c r="L9" s="24" t="s">
        <v>56</v>
      </c>
    </row>
    <row r="10" spans="1:12" ht="15.75" customHeight="1" x14ac:dyDescent="0.2">
      <c r="A10" s="68" t="s">
        <v>57</v>
      </c>
      <c r="B10" s="2">
        <v>0.4</v>
      </c>
      <c r="C10" s="2">
        <v>0.375</v>
      </c>
      <c r="D10" s="2">
        <v>0.35</v>
      </c>
      <c r="E10" s="2">
        <v>0.33300000000000002</v>
      </c>
      <c r="F10" s="2">
        <v>0.32500000000000001</v>
      </c>
      <c r="G10" s="2">
        <v>0.3</v>
      </c>
      <c r="H10" s="2">
        <v>0.27500000000000002</v>
      </c>
      <c r="I10" s="2">
        <v>0.25</v>
      </c>
      <c r="J10" s="28">
        <f>J13/J12</f>
        <v>0.27500000000000002</v>
      </c>
    </row>
    <row r="11" spans="1:12" ht="15.75" customHeight="1" x14ac:dyDescent="0.2">
      <c r="A11" s="30" t="s">
        <v>58</v>
      </c>
      <c r="B11" s="32">
        <v>0.6</v>
      </c>
      <c r="C11" s="32">
        <v>0.6</v>
      </c>
      <c r="D11" s="32">
        <v>0.6</v>
      </c>
      <c r="E11" s="32">
        <v>0.6</v>
      </c>
      <c r="F11" s="32">
        <v>0.6</v>
      </c>
      <c r="G11" s="32">
        <v>0.6</v>
      </c>
      <c r="H11" s="32">
        <v>0.6</v>
      </c>
      <c r="I11" s="32">
        <v>0.6</v>
      </c>
      <c r="J11" s="34">
        <v>0.6</v>
      </c>
      <c r="L11" s="68" t="s">
        <v>59</v>
      </c>
    </row>
    <row r="12" spans="1:12" ht="15.75" customHeight="1" x14ac:dyDescent="0.2">
      <c r="A12" s="30" t="s">
        <v>60</v>
      </c>
      <c r="B12" s="20">
        <f t="shared" ref="B12:I12" si="0">($C$3*PI()/(B11*B10*(4*$C$4-PI()*B10)))^0.5</f>
        <v>10.535266186688704</v>
      </c>
      <c r="C12" s="20">
        <f t="shared" si="0"/>
        <v>10.702895935718736</v>
      </c>
      <c r="D12" s="20">
        <f t="shared" si="0"/>
        <v>10.903170987705403</v>
      </c>
      <c r="E12" s="20">
        <f t="shared" si="0"/>
        <v>11.060519043992882</v>
      </c>
      <c r="F12" s="20">
        <f t="shared" si="0"/>
        <v>11.141134536482511</v>
      </c>
      <c r="G12" s="20">
        <f t="shared" si="0"/>
        <v>11.423421694094865</v>
      </c>
      <c r="H12" s="20">
        <f t="shared" si="0"/>
        <v>11.758880356140468</v>
      </c>
      <c r="I12" s="20">
        <f t="shared" si="0"/>
        <v>12.159530308415967</v>
      </c>
      <c r="J12" s="40">
        <f t="shared" ref="J12:J13" si="1">H12</f>
        <v>11.758880356140468</v>
      </c>
    </row>
    <row r="13" spans="1:12" ht="15.75" customHeight="1" x14ac:dyDescent="0.2">
      <c r="A13" s="68" t="s">
        <v>61</v>
      </c>
      <c r="B13" s="20">
        <f t="shared" ref="B13:I13" si="2">B10*B12</f>
        <v>4.2141064746754813</v>
      </c>
      <c r="C13" s="20">
        <f t="shared" si="2"/>
        <v>4.013585975894526</v>
      </c>
      <c r="D13" s="20">
        <f t="shared" si="2"/>
        <v>3.8161098456968907</v>
      </c>
      <c r="E13" s="20">
        <f t="shared" si="2"/>
        <v>3.6831528416496297</v>
      </c>
      <c r="F13" s="20">
        <f t="shared" si="2"/>
        <v>3.6208687243568161</v>
      </c>
      <c r="G13" s="20">
        <f t="shared" si="2"/>
        <v>3.4270265082284594</v>
      </c>
      <c r="H13" s="20">
        <f t="shared" si="2"/>
        <v>3.2336920979386288</v>
      </c>
      <c r="I13" s="20">
        <f t="shared" si="2"/>
        <v>3.0398825771039917</v>
      </c>
      <c r="J13" s="40">
        <f t="shared" si="1"/>
        <v>3.2336920979386288</v>
      </c>
    </row>
    <row r="14" spans="1:12" ht="15.75" customHeight="1" x14ac:dyDescent="0.2">
      <c r="J14" s="42"/>
    </row>
    <row r="15" spans="1:12" ht="15.75" customHeight="1" x14ac:dyDescent="0.2">
      <c r="A15" s="68" t="s">
        <v>62</v>
      </c>
      <c r="B15" s="20">
        <f>$C$4*B12</f>
        <v>9.4817395680198331</v>
      </c>
      <c r="C15" s="20">
        <f t="shared" ref="C15:I15" si="3">$C$4*C12</f>
        <v>9.6326063421468628</v>
      </c>
      <c r="D15" s="20">
        <f t="shared" si="3"/>
        <v>9.8128538889348622</v>
      </c>
      <c r="E15" s="20">
        <f t="shared" si="3"/>
        <v>9.9544671395935929</v>
      </c>
      <c r="F15" s="20">
        <f t="shared" si="3"/>
        <v>10.02702108283426</v>
      </c>
      <c r="G15" s="20">
        <f t="shared" si="3"/>
        <v>10.281079524685378</v>
      </c>
      <c r="H15" s="20">
        <f t="shared" si="3"/>
        <v>10.58299232052642</v>
      </c>
      <c r="I15" s="20">
        <f t="shared" si="3"/>
        <v>10.94357727757437</v>
      </c>
      <c r="J15" s="28">
        <f>$C$4*J12</f>
        <v>10.58299232052642</v>
      </c>
    </row>
    <row r="16" spans="1:12" ht="15.75" customHeight="1" x14ac:dyDescent="0.2">
      <c r="A16" s="68" t="s">
        <v>63</v>
      </c>
      <c r="B16" s="20">
        <f t="shared" ref="B16:J16" si="4">2*$C$4*B15/PI()</f>
        <v>5.4326365968973285</v>
      </c>
      <c r="C16" s="20">
        <f t="shared" si="4"/>
        <v>5.5190768911596511</v>
      </c>
      <c r="D16" s="20">
        <f t="shared" si="4"/>
        <v>5.6223511281450431</v>
      </c>
      <c r="E16" s="20">
        <f t="shared" si="4"/>
        <v>5.7034895440037783</v>
      </c>
      <c r="F16" s="20">
        <f t="shared" si="4"/>
        <v>5.7450598913509969</v>
      </c>
      <c r="G16" s="20">
        <f t="shared" si="4"/>
        <v>5.8906246560283861</v>
      </c>
      <c r="H16" s="20">
        <f t="shared" si="4"/>
        <v>6.0636079458552521</v>
      </c>
      <c r="I16" s="20">
        <f t="shared" si="4"/>
        <v>6.2702079078027886</v>
      </c>
      <c r="J16" s="28">
        <f t="shared" si="4"/>
        <v>6.0636079458552521</v>
      </c>
    </row>
    <row r="17" spans="1:10" ht="15.75" customHeight="1" x14ac:dyDescent="0.2">
      <c r="J17" s="42"/>
    </row>
    <row r="18" spans="1:10" ht="15.75" customHeight="1" x14ac:dyDescent="0.2">
      <c r="A18" s="68" t="s">
        <v>64</v>
      </c>
      <c r="B18" s="20">
        <f t="shared" ref="B18:J18" si="5">2*B12*B13</f>
        <v>88.79346689950907</v>
      </c>
      <c r="C18" s="20">
        <f t="shared" si="5"/>
        <v>85.913986058118482</v>
      </c>
      <c r="D18" s="20">
        <f t="shared" si="5"/>
        <v>83.215396310998557</v>
      </c>
      <c r="E18" s="20">
        <f t="shared" si="5"/>
        <v>81.475164294004458</v>
      </c>
      <c r="F18" s="20">
        <f t="shared" si="5"/>
        <v>80.681171194002189</v>
      </c>
      <c r="G18" s="20">
        <f t="shared" si="5"/>
        <v>78.29673792067031</v>
      </c>
      <c r="H18" s="20">
        <f t="shared" si="5"/>
        <v>76.049196976514395</v>
      </c>
      <c r="I18" s="20">
        <f t="shared" si="5"/>
        <v>73.92708866064325</v>
      </c>
      <c r="J18" s="28">
        <f t="shared" si="5"/>
        <v>76.049196976514395</v>
      </c>
    </row>
    <row r="19" spans="1:10" ht="15.75" customHeight="1" x14ac:dyDescent="0.2">
      <c r="A19" s="68" t="s">
        <v>65</v>
      </c>
      <c r="B19" s="20">
        <f t="shared" ref="B19:J19" si="6">$C$6*B18</f>
        <v>9.323314024448452</v>
      </c>
      <c r="C19" s="20">
        <f t="shared" si="6"/>
        <v>9.0209685361024405</v>
      </c>
      <c r="D19" s="20">
        <f t="shared" si="6"/>
        <v>8.7376166126548487</v>
      </c>
      <c r="E19" s="20">
        <f t="shared" si="6"/>
        <v>8.5548922508704681</v>
      </c>
      <c r="F19" s="20">
        <f t="shared" si="6"/>
        <v>8.4715229753702292</v>
      </c>
      <c r="G19" s="20">
        <f t="shared" si="6"/>
        <v>8.2211574816703816</v>
      </c>
      <c r="H19" s="20">
        <f t="shared" si="6"/>
        <v>7.9851656825340109</v>
      </c>
      <c r="I19" s="20">
        <f t="shared" si="6"/>
        <v>7.7623443093675411</v>
      </c>
      <c r="J19" s="28">
        <f t="shared" si="6"/>
        <v>7.9851656825340109</v>
      </c>
    </row>
    <row r="20" spans="1:10" ht="15.75" customHeight="1" x14ac:dyDescent="0.2">
      <c r="A20" s="68" t="s">
        <v>66</v>
      </c>
      <c r="B20" s="20">
        <f t="shared" ref="B20:I20" si="7">$C$7*B19</f>
        <v>55.939884146690716</v>
      </c>
      <c r="C20" s="20">
        <f t="shared" si="7"/>
        <v>54.125811216614643</v>
      </c>
      <c r="D20" s="20">
        <f t="shared" si="7"/>
        <v>52.425699675929096</v>
      </c>
      <c r="E20" s="20">
        <f t="shared" si="7"/>
        <v>51.329353505222812</v>
      </c>
      <c r="F20" s="20">
        <f t="shared" si="7"/>
        <v>50.829137852221379</v>
      </c>
      <c r="G20" s="20">
        <f t="shared" si="7"/>
        <v>49.32694489002229</v>
      </c>
      <c r="H20" s="20">
        <f t="shared" si="7"/>
        <v>47.910994095204067</v>
      </c>
      <c r="I20" s="20">
        <f t="shared" si="7"/>
        <v>46.574065856205245</v>
      </c>
      <c r="J20" s="28">
        <f>$C$7*J18</f>
        <v>456.29518185908637</v>
      </c>
    </row>
    <row r="21" spans="1:10" ht="15.75" customHeight="1" x14ac:dyDescent="0.2">
      <c r="J21" s="42"/>
    </row>
    <row r="22" spans="1:10" ht="15.75" customHeight="1" x14ac:dyDescent="0.2">
      <c r="A22" s="68" t="s">
        <v>67</v>
      </c>
      <c r="B22" s="20">
        <f t="shared" ref="B22:I22" si="8">2*B12*B13-B13^2</f>
        <v>71.034773519607256</v>
      </c>
      <c r="C22" s="20">
        <f t="shared" si="8"/>
        <v>69.805113672221268</v>
      </c>
      <c r="D22" s="20">
        <f t="shared" si="8"/>
        <v>68.652701956573807</v>
      </c>
      <c r="E22" s="20">
        <f t="shared" si="8"/>
        <v>67.909549439052711</v>
      </c>
      <c r="F22" s="20">
        <f t="shared" si="8"/>
        <v>67.570480874976838</v>
      </c>
      <c r="G22" s="20">
        <f t="shared" si="8"/>
        <v>66.552227232569763</v>
      </c>
      <c r="H22" s="20">
        <f t="shared" si="8"/>
        <v>65.592432392243666</v>
      </c>
      <c r="I22" s="20">
        <f t="shared" si="8"/>
        <v>64.686202578062847</v>
      </c>
      <c r="J22" s="28">
        <f>2*J12*J13-J13^2</f>
        <v>65.592432392243666</v>
      </c>
    </row>
    <row r="23" spans="1:10" ht="15.75" customHeight="1" x14ac:dyDescent="0.2">
      <c r="A23" s="68" t="s">
        <v>65</v>
      </c>
      <c r="B23" s="20">
        <f t="shared" ref="B23:J23" si="9">$C$6*B22</f>
        <v>7.458651219558762</v>
      </c>
      <c r="C23" s="20">
        <f t="shared" si="9"/>
        <v>7.3295369355832332</v>
      </c>
      <c r="D23" s="20">
        <f t="shared" si="9"/>
        <v>7.2085337054402494</v>
      </c>
      <c r="E23" s="20">
        <f t="shared" si="9"/>
        <v>7.130502691100534</v>
      </c>
      <c r="F23" s="20">
        <f t="shared" si="9"/>
        <v>7.0949004918725675</v>
      </c>
      <c r="G23" s="20">
        <f t="shared" si="9"/>
        <v>6.9879838594198249</v>
      </c>
      <c r="H23" s="20">
        <f t="shared" si="9"/>
        <v>6.887205401185585</v>
      </c>
      <c r="I23" s="20">
        <f t="shared" si="9"/>
        <v>6.7920512706965983</v>
      </c>
      <c r="J23" s="28">
        <f t="shared" si="9"/>
        <v>6.887205401185585</v>
      </c>
    </row>
    <row r="24" spans="1:10" ht="15.75" customHeight="1" x14ac:dyDescent="0.2">
      <c r="A24" s="68" t="s">
        <v>66</v>
      </c>
      <c r="B24" s="20">
        <f t="shared" ref="B24:J24" si="10">$C$7*B22</f>
        <v>426.20864111764354</v>
      </c>
      <c r="C24" s="20">
        <f t="shared" si="10"/>
        <v>418.83068203332761</v>
      </c>
      <c r="D24" s="20">
        <f t="shared" si="10"/>
        <v>411.91621173944282</v>
      </c>
      <c r="E24" s="20">
        <f t="shared" si="10"/>
        <v>407.45729663431626</v>
      </c>
      <c r="F24" s="20">
        <f t="shared" si="10"/>
        <v>405.422885249861</v>
      </c>
      <c r="G24" s="20">
        <f t="shared" si="10"/>
        <v>399.31336339541861</v>
      </c>
      <c r="H24" s="20">
        <f t="shared" si="10"/>
        <v>393.55459435346199</v>
      </c>
      <c r="I24" s="20">
        <f t="shared" si="10"/>
        <v>388.11721546837708</v>
      </c>
      <c r="J24" s="28">
        <f t="shared" si="10"/>
        <v>393.55459435346199</v>
      </c>
    </row>
    <row r="26" spans="1:10" ht="15.75" customHeight="1" x14ac:dyDescent="0.25">
      <c r="A26" s="1" t="s">
        <v>68</v>
      </c>
    </row>
    <row r="28" spans="1:10" ht="12.75" x14ac:dyDescent="0.2">
      <c r="B28" s="78" t="s">
        <v>45</v>
      </c>
      <c r="C28" s="4">
        <f>'Chute main panel'!C35</f>
        <v>0.45994743940086991</v>
      </c>
      <c r="D28" s="68" t="s">
        <v>24</v>
      </c>
      <c r="E28" s="88"/>
    </row>
    <row r="29" spans="1:10" ht="12.75" x14ac:dyDescent="0.2">
      <c r="B29" s="78" t="s">
        <v>69</v>
      </c>
      <c r="C29" s="2">
        <v>0.9</v>
      </c>
      <c r="D29" s="68" t="s">
        <v>70</v>
      </c>
      <c r="H29" s="68"/>
    </row>
    <row r="30" spans="1:10" ht="12.75" x14ac:dyDescent="0.2">
      <c r="B30" s="78" t="s">
        <v>49</v>
      </c>
      <c r="C30" s="2">
        <v>3.5</v>
      </c>
      <c r="D30" s="68" t="s">
        <v>50</v>
      </c>
      <c r="H30" s="68"/>
    </row>
    <row r="31" spans="1:10" ht="12.75" x14ac:dyDescent="0.2">
      <c r="B31" s="78" t="s">
        <v>49</v>
      </c>
      <c r="C31" s="5">
        <f>C30*0.03</f>
        <v>0.105</v>
      </c>
      <c r="D31" s="68" t="s">
        <v>51</v>
      </c>
      <c r="H31" s="68"/>
    </row>
    <row r="32" spans="1:10" ht="12.75" x14ac:dyDescent="0.2">
      <c r="B32" s="78" t="s">
        <v>52</v>
      </c>
      <c r="C32" s="19">
        <f>'Item list'!$C$3</f>
        <v>6</v>
      </c>
      <c r="D32" s="68" t="s">
        <v>53</v>
      </c>
    </row>
    <row r="33" spans="1:11" ht="12.75" x14ac:dyDescent="0.2">
      <c r="K33" s="20">
        <f>C28/K34</f>
        <v>0.6</v>
      </c>
    </row>
    <row r="34" spans="1:11" ht="17.25" x14ac:dyDescent="0.4">
      <c r="A34" s="68"/>
      <c r="B34" s="68"/>
      <c r="C34" s="68"/>
      <c r="D34" s="68"/>
      <c r="E34" s="68"/>
      <c r="F34" s="68"/>
      <c r="G34" s="68"/>
      <c r="H34" s="68"/>
      <c r="I34" s="68"/>
      <c r="J34" s="21" t="s">
        <v>55</v>
      </c>
      <c r="K34" s="52">
        <f>4*J37*C29*J38/PI()-J38^2</f>
        <v>0.76657906566811651</v>
      </c>
    </row>
    <row r="35" spans="1:11" ht="12.75" x14ac:dyDescent="0.2">
      <c r="A35" s="68" t="s">
        <v>57</v>
      </c>
      <c r="B35" s="2">
        <v>0.4</v>
      </c>
      <c r="C35" s="2">
        <v>0.375</v>
      </c>
      <c r="D35" s="2">
        <v>0.35</v>
      </c>
      <c r="E35" s="2">
        <v>0.33300000000000002</v>
      </c>
      <c r="F35" s="2">
        <v>0.32500000000000001</v>
      </c>
      <c r="G35" s="2">
        <v>0.3</v>
      </c>
      <c r="H35" s="2">
        <v>0.27500000000000002</v>
      </c>
      <c r="I35" s="2">
        <v>0.25</v>
      </c>
      <c r="J35" s="28">
        <f>J38/J37</f>
        <v>0.27500000000000002</v>
      </c>
    </row>
    <row r="36" spans="1:11" ht="12.75" x14ac:dyDescent="0.2">
      <c r="A36" s="30" t="s">
        <v>58</v>
      </c>
      <c r="B36" s="32">
        <v>0.6</v>
      </c>
      <c r="C36" s="32">
        <v>0.6</v>
      </c>
      <c r="D36" s="32">
        <v>0.6</v>
      </c>
      <c r="E36" s="32">
        <v>0.6</v>
      </c>
      <c r="F36" s="32">
        <v>0.6</v>
      </c>
      <c r="G36" s="32">
        <v>0.6</v>
      </c>
      <c r="H36" s="32">
        <v>0.6</v>
      </c>
      <c r="I36" s="32">
        <v>0.6</v>
      </c>
      <c r="J36" s="34">
        <v>0.6</v>
      </c>
    </row>
    <row r="37" spans="1:11" ht="12.75" x14ac:dyDescent="0.2">
      <c r="A37" s="30" t="s">
        <v>60</v>
      </c>
      <c r="B37" s="20">
        <f t="shared" ref="B37:I37" si="11">($C$28*PI()/(B36*B35*(4*$C$29-PI()*B35)))^0.5</f>
        <v>1.6028897054918987</v>
      </c>
      <c r="C37" s="20">
        <f t="shared" si="11"/>
        <v>1.6283937596176428</v>
      </c>
      <c r="D37" s="20">
        <f t="shared" si="11"/>
        <v>1.6588646384172587</v>
      </c>
      <c r="E37" s="20">
        <f t="shared" si="11"/>
        <v>1.682804382808438</v>
      </c>
      <c r="F37" s="20">
        <f t="shared" si="11"/>
        <v>1.6950696393975928</v>
      </c>
      <c r="G37" s="20">
        <f t="shared" si="11"/>
        <v>1.7380182627082323</v>
      </c>
      <c r="H37" s="20">
        <f t="shared" si="11"/>
        <v>1.7890566727951434</v>
      </c>
      <c r="I37" s="20">
        <f t="shared" si="11"/>
        <v>1.8500136218297707</v>
      </c>
      <c r="J37" s="40">
        <f t="shared" ref="J37:J38" si="12">H37</f>
        <v>1.7890566727951434</v>
      </c>
    </row>
    <row r="38" spans="1:11" ht="12.75" x14ac:dyDescent="0.2">
      <c r="A38" s="68" t="s">
        <v>61</v>
      </c>
      <c r="B38" s="20">
        <f t="shared" ref="B38:I38" si="13">B35*B37</f>
        <v>0.64115588219675956</v>
      </c>
      <c r="C38" s="20">
        <f t="shared" si="13"/>
        <v>0.61064765985661607</v>
      </c>
      <c r="D38" s="20">
        <f t="shared" si="13"/>
        <v>0.58060262344604052</v>
      </c>
      <c r="E38" s="20">
        <f t="shared" si="13"/>
        <v>0.5603738594752099</v>
      </c>
      <c r="F38" s="20">
        <f t="shared" si="13"/>
        <v>0.55089763280421766</v>
      </c>
      <c r="G38" s="20">
        <f t="shared" si="13"/>
        <v>0.52140547881246968</v>
      </c>
      <c r="H38" s="20">
        <f t="shared" si="13"/>
        <v>0.49199058501866444</v>
      </c>
      <c r="I38" s="20">
        <f t="shared" si="13"/>
        <v>0.46250340545744267</v>
      </c>
      <c r="J38" s="40">
        <f t="shared" si="12"/>
        <v>0.49199058501866444</v>
      </c>
    </row>
    <row r="39" spans="1:11" ht="12.75" x14ac:dyDescent="0.2">
      <c r="J39" s="42"/>
    </row>
    <row r="40" spans="1:11" ht="12.75" x14ac:dyDescent="0.2">
      <c r="A40" s="68" t="s">
        <v>62</v>
      </c>
      <c r="B40" s="20">
        <f t="shared" ref="B40:J40" si="14">$C$4*B37</f>
        <v>1.4426007349427088</v>
      </c>
      <c r="C40" s="20">
        <f t="shared" si="14"/>
        <v>1.4655543836558784</v>
      </c>
      <c r="D40" s="20">
        <f t="shared" si="14"/>
        <v>1.4929781745755328</v>
      </c>
      <c r="E40" s="20">
        <f t="shared" si="14"/>
        <v>1.5145239445275942</v>
      </c>
      <c r="F40" s="20">
        <f t="shared" si="14"/>
        <v>1.5255626754578335</v>
      </c>
      <c r="G40" s="20">
        <f t="shared" si="14"/>
        <v>1.5642164364374092</v>
      </c>
      <c r="H40" s="20">
        <f t="shared" si="14"/>
        <v>1.610151005515629</v>
      </c>
      <c r="I40" s="20">
        <f t="shared" si="14"/>
        <v>1.6650122596467936</v>
      </c>
      <c r="J40" s="28">
        <f t="shared" si="14"/>
        <v>1.610151005515629</v>
      </c>
    </row>
    <row r="41" spans="1:11" ht="12.75" x14ac:dyDescent="0.2">
      <c r="A41" s="68" t="s">
        <v>63</v>
      </c>
      <c r="B41" s="20">
        <f t="shared" ref="B41:J41" si="15">2*$C$4*B40/PI()</f>
        <v>0.82654933634687955</v>
      </c>
      <c r="C41" s="20">
        <f t="shared" si="15"/>
        <v>0.83970080830378468</v>
      </c>
      <c r="D41" s="20">
        <f t="shared" si="15"/>
        <v>0.85541348308323861</v>
      </c>
      <c r="E41" s="20">
        <f t="shared" si="15"/>
        <v>0.86775829992936759</v>
      </c>
      <c r="F41" s="20">
        <f t="shared" si="15"/>
        <v>0.87408302686420003</v>
      </c>
      <c r="G41" s="20">
        <f t="shared" si="15"/>
        <v>0.89623000052857149</v>
      </c>
      <c r="H41" s="20">
        <f t="shared" si="15"/>
        <v>0.9225485699479129</v>
      </c>
      <c r="I41" s="20">
        <f t="shared" si="15"/>
        <v>0.95398175315301659</v>
      </c>
      <c r="J41" s="28">
        <f t="shared" si="15"/>
        <v>0.9225485699479129</v>
      </c>
    </row>
    <row r="42" spans="1:11" ht="12.75" x14ac:dyDescent="0.2">
      <c r="J42" s="42"/>
    </row>
    <row r="43" spans="1:11" ht="12.75" x14ac:dyDescent="0.2">
      <c r="A43" s="68" t="s">
        <v>64</v>
      </c>
      <c r="B43" s="20">
        <f t="shared" ref="B43:J43" si="16">2*B37*B38</f>
        <v>2.0554043263775248</v>
      </c>
      <c r="C43" s="20">
        <f t="shared" si="16"/>
        <v>1.9887496772712612</v>
      </c>
      <c r="D43" s="20">
        <f t="shared" si="16"/>
        <v>1.9262823220138556</v>
      </c>
      <c r="E43" s="20">
        <f t="shared" si="16"/>
        <v>1.885999173472326</v>
      </c>
      <c r="F43" s="20">
        <f t="shared" si="16"/>
        <v>1.8676197035648654</v>
      </c>
      <c r="G43" s="20">
        <f t="shared" si="16"/>
        <v>1.8124244889044052</v>
      </c>
      <c r="H43" s="20">
        <f t="shared" si="16"/>
        <v>1.7603980781600559</v>
      </c>
      <c r="I43" s="20">
        <f t="shared" si="16"/>
        <v>1.7112752004778529</v>
      </c>
      <c r="J43" s="28">
        <f t="shared" si="16"/>
        <v>1.7603980781600559</v>
      </c>
    </row>
    <row r="44" spans="1:11" ht="12.75" x14ac:dyDescent="0.2">
      <c r="A44" s="68" t="s">
        <v>65</v>
      </c>
      <c r="B44" s="20">
        <f t="shared" ref="B44:J44" si="17">$C$6*B43</f>
        <v>0.21581745426964011</v>
      </c>
      <c r="C44" s="20">
        <f t="shared" si="17"/>
        <v>0.20881871611348241</v>
      </c>
      <c r="D44" s="20">
        <f t="shared" si="17"/>
        <v>0.20225964381145484</v>
      </c>
      <c r="E44" s="20">
        <f t="shared" si="17"/>
        <v>0.19802991321459423</v>
      </c>
      <c r="F44" s="20">
        <f t="shared" si="17"/>
        <v>0.19610006887431086</v>
      </c>
      <c r="G44" s="20">
        <f t="shared" si="17"/>
        <v>0.19030457133496254</v>
      </c>
      <c r="H44" s="20">
        <f t="shared" si="17"/>
        <v>0.18484179820680585</v>
      </c>
      <c r="I44" s="20">
        <f t="shared" si="17"/>
        <v>0.17968389605017454</v>
      </c>
      <c r="J44" s="28">
        <f t="shared" si="17"/>
        <v>0.18484179820680585</v>
      </c>
    </row>
    <row r="45" spans="1:11" ht="12.75" x14ac:dyDescent="0.2">
      <c r="A45" s="68" t="s">
        <v>66</v>
      </c>
      <c r="B45" s="20">
        <f t="shared" ref="B45:I45" si="18">$C$7*B44</f>
        <v>1.2949047256178408</v>
      </c>
      <c r="C45" s="20">
        <f t="shared" si="18"/>
        <v>1.2529122966808943</v>
      </c>
      <c r="D45" s="20">
        <f t="shared" si="18"/>
        <v>1.2135578628687291</v>
      </c>
      <c r="E45" s="20">
        <f t="shared" si="18"/>
        <v>1.1881794792875655</v>
      </c>
      <c r="F45" s="20">
        <f t="shared" si="18"/>
        <v>1.1766004132458652</v>
      </c>
      <c r="G45" s="20">
        <f t="shared" si="18"/>
        <v>1.1418274280097753</v>
      </c>
      <c r="H45" s="20">
        <f t="shared" si="18"/>
        <v>1.1090507892408352</v>
      </c>
      <c r="I45" s="20">
        <f t="shared" si="18"/>
        <v>1.0781033763010472</v>
      </c>
      <c r="J45" s="28">
        <f>$C$7*J43</f>
        <v>10.562388468960336</v>
      </c>
    </row>
    <row r="46" spans="1:11" ht="12.75" x14ac:dyDescent="0.2">
      <c r="J46" s="42"/>
    </row>
    <row r="47" spans="1:11" ht="12.75" x14ac:dyDescent="0.2">
      <c r="A47" s="68" t="s">
        <v>67</v>
      </c>
      <c r="B47" s="20">
        <f t="shared" ref="B47:J47" si="19">2*B37*B38-B38^2</f>
        <v>1.6443234611020197</v>
      </c>
      <c r="C47" s="20">
        <f t="shared" si="19"/>
        <v>1.6158591127828996</v>
      </c>
      <c r="D47" s="20">
        <f t="shared" si="19"/>
        <v>1.5891829156614308</v>
      </c>
      <c r="E47" s="20">
        <f t="shared" si="19"/>
        <v>1.5719803110891837</v>
      </c>
      <c r="F47" s="20">
        <f t="shared" si="19"/>
        <v>1.5641315017355748</v>
      </c>
      <c r="G47" s="20">
        <f t="shared" si="19"/>
        <v>1.5405608155687445</v>
      </c>
      <c r="H47" s="20">
        <f t="shared" si="19"/>
        <v>1.5183433424130481</v>
      </c>
      <c r="I47" s="20">
        <f t="shared" si="19"/>
        <v>1.4973658004181212</v>
      </c>
      <c r="J47" s="28">
        <f t="shared" si="19"/>
        <v>1.5183433424130481</v>
      </c>
    </row>
    <row r="48" spans="1:11" ht="12.75" x14ac:dyDescent="0.2">
      <c r="A48" s="68" t="s">
        <v>65</v>
      </c>
      <c r="B48" s="20">
        <f t="shared" ref="B48:J48" si="20">$C$6*B47</f>
        <v>0.17265396341571207</v>
      </c>
      <c r="C48" s="20">
        <f t="shared" si="20"/>
        <v>0.16966520684220446</v>
      </c>
      <c r="D48" s="20">
        <f t="shared" si="20"/>
        <v>0.16686420614445022</v>
      </c>
      <c r="E48" s="20">
        <f t="shared" si="20"/>
        <v>0.16505793266436428</v>
      </c>
      <c r="F48" s="20">
        <f t="shared" si="20"/>
        <v>0.16423380768223536</v>
      </c>
      <c r="G48" s="20">
        <f t="shared" si="20"/>
        <v>0.16175888563471816</v>
      </c>
      <c r="H48" s="20">
        <f t="shared" si="20"/>
        <v>0.15942605095337004</v>
      </c>
      <c r="I48" s="20">
        <f t="shared" si="20"/>
        <v>0.15722340904390272</v>
      </c>
      <c r="J48" s="28">
        <f t="shared" si="20"/>
        <v>0.15942605095337004</v>
      </c>
    </row>
    <row r="49" spans="1:10" ht="12.75" x14ac:dyDescent="0.2">
      <c r="A49" s="68" t="s">
        <v>66</v>
      </c>
      <c r="B49" s="20">
        <f t="shared" ref="B49:J49" si="21">$C$7*B47</f>
        <v>9.8659407666121179</v>
      </c>
      <c r="C49" s="20">
        <f t="shared" si="21"/>
        <v>9.6951546766973973</v>
      </c>
      <c r="D49" s="20">
        <f t="shared" si="21"/>
        <v>9.5350974939685855</v>
      </c>
      <c r="E49" s="20">
        <f t="shared" si="21"/>
        <v>9.4318818665351021</v>
      </c>
      <c r="F49" s="20">
        <f t="shared" si="21"/>
        <v>9.3847890104134493</v>
      </c>
      <c r="G49" s="20">
        <f t="shared" si="21"/>
        <v>9.2433648934124673</v>
      </c>
      <c r="H49" s="20">
        <f t="shared" si="21"/>
        <v>9.1100600544782893</v>
      </c>
      <c r="I49" s="20">
        <f t="shared" si="21"/>
        <v>8.9841948025087266</v>
      </c>
      <c r="J49" s="28">
        <f t="shared" si="21"/>
        <v>9.1100600544782893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999"/>
  <sheetViews>
    <sheetView tabSelected="1" topLeftCell="A19" workbookViewId="0">
      <selection activeCell="AH42" sqref="AH42"/>
    </sheetView>
  </sheetViews>
  <sheetFormatPr defaultColWidth="14.42578125" defaultRowHeight="15.75" customHeight="1" x14ac:dyDescent="0.2"/>
  <cols>
    <col min="1" max="1" width="30.140625" customWidth="1"/>
    <col min="2" max="2" width="7.140625" customWidth="1"/>
    <col min="3" max="3" width="9" customWidth="1"/>
    <col min="4" max="4" width="7.140625" customWidth="1"/>
    <col min="5" max="6" width="7" customWidth="1"/>
    <col min="7" max="7" width="7" hidden="1" customWidth="1"/>
    <col min="8" max="11" width="6.85546875" hidden="1" customWidth="1"/>
    <col min="12" max="16" width="6.7109375" hidden="1" customWidth="1"/>
    <col min="17" max="21" width="6.85546875" hidden="1" customWidth="1"/>
    <col min="22" max="25" width="6.85546875" customWidth="1"/>
    <col min="26" max="26" width="8.28515625" customWidth="1"/>
    <col min="27" max="27" width="6.85546875" customWidth="1"/>
  </cols>
  <sheetData>
    <row r="1" spans="1:29" ht="15.75" customHeight="1" x14ac:dyDescent="0.25">
      <c r="A1" s="1" t="s">
        <v>44</v>
      </c>
      <c r="B1" s="78"/>
      <c r="D1" s="68"/>
      <c r="E1" s="2"/>
      <c r="F1" s="68" t="s">
        <v>5</v>
      </c>
      <c r="H1" s="13"/>
      <c r="AA1" s="14"/>
    </row>
    <row r="2" spans="1:29" ht="15.75" customHeight="1" x14ac:dyDescent="0.2">
      <c r="B2" s="78"/>
      <c r="D2" s="68"/>
      <c r="E2" s="3"/>
      <c r="F2" s="68" t="s">
        <v>9</v>
      </c>
      <c r="H2" s="13"/>
      <c r="AA2" s="14"/>
    </row>
    <row r="3" spans="1:29" ht="15.75" customHeight="1" x14ac:dyDescent="0.2">
      <c r="B3" s="78" t="s">
        <v>45</v>
      </c>
      <c r="C3" s="4">
        <f>'Chute main panel'!C13</f>
        <v>19.86972938211758</v>
      </c>
      <c r="D3" s="68" t="s">
        <v>24</v>
      </c>
      <c r="E3" s="5"/>
      <c r="F3" s="68" t="s">
        <v>13</v>
      </c>
      <c r="H3" s="13"/>
      <c r="K3" s="78"/>
      <c r="L3" s="68"/>
      <c r="AA3" s="14"/>
    </row>
    <row r="4" spans="1:29" ht="15.75" customHeight="1" x14ac:dyDescent="0.2">
      <c r="B4" s="78" t="s">
        <v>71</v>
      </c>
      <c r="C4" s="2">
        <v>1</v>
      </c>
      <c r="D4" s="68" t="s">
        <v>47</v>
      </c>
      <c r="E4" s="68" t="s">
        <v>72</v>
      </c>
      <c r="H4" s="13"/>
      <c r="K4" s="78"/>
      <c r="L4" s="68"/>
      <c r="AA4" s="14"/>
    </row>
    <row r="5" spans="1:29" ht="15.75" customHeight="1" x14ac:dyDescent="0.2">
      <c r="B5" s="78" t="s">
        <v>73</v>
      </c>
      <c r="C5" s="2">
        <v>0.04</v>
      </c>
      <c r="D5" s="18"/>
      <c r="H5" s="13"/>
      <c r="K5" s="78"/>
      <c r="L5" s="68"/>
      <c r="AA5" s="14"/>
    </row>
    <row r="6" spans="1:29" ht="15.75" customHeight="1" x14ac:dyDescent="0.2">
      <c r="H6" s="13"/>
      <c r="AA6" s="14"/>
    </row>
    <row r="7" spans="1:29" ht="15.75" customHeight="1" x14ac:dyDescent="0.2">
      <c r="B7" s="78" t="s">
        <v>49</v>
      </c>
      <c r="C7" s="2">
        <v>3.5</v>
      </c>
      <c r="H7" s="13"/>
      <c r="AA7" s="14"/>
    </row>
    <row r="8" spans="1:29" ht="15.75" customHeight="1" x14ac:dyDescent="0.2">
      <c r="B8" s="78" t="s">
        <v>49</v>
      </c>
      <c r="C8" s="5">
        <f>C7*0.03</f>
        <v>0.105</v>
      </c>
      <c r="D8" s="68" t="s">
        <v>51</v>
      </c>
      <c r="H8" s="13"/>
      <c r="AA8" s="14"/>
    </row>
    <row r="9" spans="1:29" ht="15.75" customHeight="1" x14ac:dyDescent="0.2">
      <c r="B9" s="78" t="s">
        <v>52</v>
      </c>
      <c r="C9" s="19">
        <f>'Item list'!$C$3</f>
        <v>6</v>
      </c>
      <c r="D9" s="68" t="s">
        <v>74</v>
      </c>
      <c r="AA9" s="14"/>
    </row>
    <row r="10" spans="1:29" ht="15.75" customHeight="1" x14ac:dyDescent="0.2">
      <c r="H10" s="13"/>
      <c r="AA10" s="14"/>
    </row>
    <row r="11" spans="1:29" ht="15.75" customHeight="1" x14ac:dyDescent="0.2">
      <c r="B11" s="78" t="s">
        <v>26</v>
      </c>
      <c r="C11" s="20">
        <f>C3/AA18/(1-C5)</f>
        <v>13.798423182026097</v>
      </c>
      <c r="D11" s="68" t="s">
        <v>24</v>
      </c>
      <c r="H11" s="13"/>
      <c r="AA11" s="14"/>
    </row>
    <row r="12" spans="1:29" ht="15.75" customHeight="1" x14ac:dyDescent="0.2">
      <c r="B12" s="78" t="s">
        <v>27</v>
      </c>
      <c r="C12" s="20">
        <f>(4*C11/PI())^0.5</f>
        <v>4.1915030776973099</v>
      </c>
      <c r="D12" s="68" t="s">
        <v>43</v>
      </c>
      <c r="F12">
        <f>PI()*C12^2/4</f>
        <v>13.798423182026095</v>
      </c>
      <c r="H12" s="13"/>
      <c r="AA12" s="14"/>
      <c r="AC12" s="87"/>
    </row>
    <row r="13" spans="1:29" ht="15.75" customHeight="1" x14ac:dyDescent="0.2">
      <c r="B13" s="78" t="s">
        <v>26</v>
      </c>
      <c r="C13" s="20">
        <f>C11*10.7639</f>
        <v>148.52484728901069</v>
      </c>
      <c r="D13" s="68" t="s">
        <v>28</v>
      </c>
      <c r="H13" s="13"/>
      <c r="AA13" s="22"/>
      <c r="AB13" s="87"/>
    </row>
    <row r="14" spans="1:29" ht="15.75" customHeight="1" x14ac:dyDescent="0.2">
      <c r="B14" s="78" t="s">
        <v>27</v>
      </c>
      <c r="C14" s="20">
        <f>C12*39.3701</f>
        <v>165.01989531925085</v>
      </c>
      <c r="D14" s="68" t="s">
        <v>29</v>
      </c>
      <c r="H14" s="13"/>
      <c r="AA14" s="22"/>
    </row>
    <row r="15" spans="1:29" ht="15.75" customHeight="1" x14ac:dyDescent="0.2">
      <c r="H15" s="13"/>
      <c r="AA15" s="25" t="s">
        <v>75</v>
      </c>
    </row>
    <row r="16" spans="1:29" ht="15.75" customHeight="1" x14ac:dyDescent="0.2">
      <c r="A16" s="68" t="s">
        <v>76</v>
      </c>
      <c r="B16" s="26">
        <v>4</v>
      </c>
      <c r="C16" s="27">
        <v>4</v>
      </c>
      <c r="D16" s="29">
        <v>4</v>
      </c>
      <c r="E16" s="27">
        <v>4</v>
      </c>
      <c r="F16" s="31">
        <v>4</v>
      </c>
      <c r="G16" s="27">
        <v>6</v>
      </c>
      <c r="H16" s="27">
        <v>6</v>
      </c>
      <c r="I16" s="29">
        <v>6</v>
      </c>
      <c r="J16" s="27">
        <v>6</v>
      </c>
      <c r="K16" s="27">
        <v>6</v>
      </c>
      <c r="L16" s="26">
        <v>8</v>
      </c>
      <c r="M16" s="27">
        <v>8</v>
      </c>
      <c r="N16" s="29">
        <v>8</v>
      </c>
      <c r="O16" s="27">
        <v>8</v>
      </c>
      <c r="P16" s="27">
        <v>8</v>
      </c>
      <c r="Q16" s="26">
        <v>10</v>
      </c>
      <c r="R16" s="27">
        <v>10</v>
      </c>
      <c r="S16" s="29">
        <v>10</v>
      </c>
      <c r="T16" s="27">
        <v>10</v>
      </c>
      <c r="U16" s="27">
        <v>10</v>
      </c>
      <c r="V16" s="33">
        <v>12</v>
      </c>
      <c r="W16" s="35">
        <v>12</v>
      </c>
      <c r="X16" s="36">
        <v>12</v>
      </c>
      <c r="Y16" s="35">
        <v>12</v>
      </c>
      <c r="Z16" s="35">
        <v>12</v>
      </c>
      <c r="AA16" s="37">
        <v>12</v>
      </c>
    </row>
    <row r="17" spans="1:36" ht="15.75" customHeight="1" x14ac:dyDescent="0.2">
      <c r="A17" s="30" t="s">
        <v>77</v>
      </c>
      <c r="B17" s="38">
        <v>1</v>
      </c>
      <c r="C17" s="2">
        <v>0.9</v>
      </c>
      <c r="D17" s="2">
        <v>0.8</v>
      </c>
      <c r="E17" s="2">
        <v>0.7</v>
      </c>
      <c r="F17" s="39">
        <v>0.6</v>
      </c>
      <c r="G17" s="38">
        <v>1</v>
      </c>
      <c r="H17" s="2">
        <v>0.9</v>
      </c>
      <c r="I17" s="2">
        <v>0.8</v>
      </c>
      <c r="J17" s="2">
        <v>0.7</v>
      </c>
      <c r="K17" s="39">
        <v>0.6</v>
      </c>
      <c r="L17" s="38">
        <v>1</v>
      </c>
      <c r="M17" s="2">
        <v>0.9</v>
      </c>
      <c r="N17" s="2">
        <v>0.8</v>
      </c>
      <c r="O17" s="2">
        <v>0.7</v>
      </c>
      <c r="P17" s="39">
        <v>0.6</v>
      </c>
      <c r="Q17" s="38">
        <v>1</v>
      </c>
      <c r="R17" s="2">
        <v>0.9</v>
      </c>
      <c r="S17" s="2">
        <v>0.8</v>
      </c>
      <c r="T17" s="2">
        <v>0.7</v>
      </c>
      <c r="U17" s="39">
        <v>0.6</v>
      </c>
      <c r="V17" s="38">
        <v>1</v>
      </c>
      <c r="W17" s="2">
        <v>0.9</v>
      </c>
      <c r="X17" s="2">
        <v>0.8</v>
      </c>
      <c r="Y17" s="2">
        <v>0.7</v>
      </c>
      <c r="Z17" s="39">
        <v>0.6</v>
      </c>
      <c r="AA17" s="41">
        <v>0.7</v>
      </c>
    </row>
    <row r="18" spans="1:36" ht="15.75" customHeight="1" x14ac:dyDescent="0.2">
      <c r="A18" s="30" t="s">
        <v>78</v>
      </c>
      <c r="B18" s="38">
        <v>1.5</v>
      </c>
      <c r="C18" s="2">
        <v>1.5</v>
      </c>
      <c r="D18" s="2">
        <v>1.5</v>
      </c>
      <c r="E18" s="2">
        <v>1.5</v>
      </c>
      <c r="F18" s="39">
        <v>1.5</v>
      </c>
      <c r="G18" s="38">
        <v>1.5</v>
      </c>
      <c r="H18" s="2">
        <v>1.5</v>
      </c>
      <c r="I18" s="2">
        <v>1.5</v>
      </c>
      <c r="J18" s="2">
        <v>1.5</v>
      </c>
      <c r="K18" s="39">
        <v>1.5</v>
      </c>
      <c r="L18" s="38">
        <v>1.5</v>
      </c>
      <c r="M18" s="2">
        <v>1.5</v>
      </c>
      <c r="N18" s="2">
        <v>1.5</v>
      </c>
      <c r="O18" s="2">
        <v>1.5</v>
      </c>
      <c r="P18" s="39">
        <v>1.5</v>
      </c>
      <c r="Q18" s="38">
        <v>1.5</v>
      </c>
      <c r="R18" s="2">
        <v>1.5</v>
      </c>
      <c r="S18" s="2">
        <v>1.5</v>
      </c>
      <c r="T18" s="2">
        <v>1.5</v>
      </c>
      <c r="U18" s="39">
        <v>1.5</v>
      </c>
      <c r="V18" s="38">
        <v>1.5</v>
      </c>
      <c r="W18" s="2">
        <v>1.5</v>
      </c>
      <c r="X18" s="2">
        <v>1.5</v>
      </c>
      <c r="Y18" s="2">
        <v>1.5</v>
      </c>
      <c r="Z18" s="39">
        <v>1.5</v>
      </c>
      <c r="AA18" s="41">
        <v>1.5</v>
      </c>
      <c r="AC18" s="68" t="s">
        <v>59</v>
      </c>
    </row>
    <row r="19" spans="1:36" ht="15.75" customHeight="1" x14ac:dyDescent="0.2">
      <c r="B19" s="42"/>
      <c r="F19" s="43"/>
      <c r="G19" s="42"/>
      <c r="K19" s="43"/>
      <c r="L19" s="42"/>
      <c r="P19" s="43"/>
      <c r="Q19" s="42"/>
      <c r="U19" s="43"/>
      <c r="V19" s="42"/>
      <c r="Z19" s="43"/>
      <c r="AA19" s="44"/>
    </row>
    <row r="20" spans="1:36" ht="15.75" customHeight="1" x14ac:dyDescent="0.2">
      <c r="A20" s="68" t="s">
        <v>79</v>
      </c>
      <c r="B20" s="45">
        <f t="shared" ref="B20:AA20" si="0">2*(PI()*$C3/(1-$C5)/B18)^0.5/B16</f>
        <v>3.2919988190982195</v>
      </c>
      <c r="C20" s="46">
        <f t="shared" si="0"/>
        <v>3.2919988190982195</v>
      </c>
      <c r="D20" s="20">
        <f>2*(PI()*$C3/(1-$C5)/D18)^0.5/D16</f>
        <v>3.2919988190982195</v>
      </c>
      <c r="E20" s="46">
        <f t="shared" si="0"/>
        <v>3.2919988190982195</v>
      </c>
      <c r="F20" s="46">
        <f t="shared" si="0"/>
        <v>3.2919988190982195</v>
      </c>
      <c r="G20" s="45">
        <f t="shared" si="0"/>
        <v>2.194665879398813</v>
      </c>
      <c r="H20" s="46">
        <f t="shared" si="0"/>
        <v>2.194665879398813</v>
      </c>
      <c r="I20" s="20">
        <f t="shared" si="0"/>
        <v>2.194665879398813</v>
      </c>
      <c r="J20" s="46">
        <f t="shared" si="0"/>
        <v>2.194665879398813</v>
      </c>
      <c r="K20" s="46">
        <f t="shared" si="0"/>
        <v>2.194665879398813</v>
      </c>
      <c r="L20" s="45">
        <f t="shared" si="0"/>
        <v>1.6459994095491097</v>
      </c>
      <c r="M20" s="46">
        <f t="shared" si="0"/>
        <v>1.6459994095491097</v>
      </c>
      <c r="N20" s="20">
        <f t="shared" si="0"/>
        <v>1.6459994095491097</v>
      </c>
      <c r="O20" s="46">
        <f t="shared" si="0"/>
        <v>1.6459994095491097</v>
      </c>
      <c r="P20" s="46">
        <f t="shared" si="0"/>
        <v>1.6459994095491097</v>
      </c>
      <c r="Q20" s="45">
        <f t="shared" si="0"/>
        <v>1.3167995276392879</v>
      </c>
      <c r="R20" s="46">
        <f t="shared" si="0"/>
        <v>1.3167995276392879</v>
      </c>
      <c r="S20" s="20">
        <f t="shared" si="0"/>
        <v>1.3167995276392879</v>
      </c>
      <c r="T20" s="46">
        <f t="shared" si="0"/>
        <v>1.3167995276392879</v>
      </c>
      <c r="U20" s="46">
        <f t="shared" si="0"/>
        <v>1.3167995276392879</v>
      </c>
      <c r="V20" s="45">
        <f t="shared" si="0"/>
        <v>1.0973329396994065</v>
      </c>
      <c r="W20" s="46">
        <f t="shared" si="0"/>
        <v>1.0973329396994065</v>
      </c>
      <c r="X20" s="20">
        <f t="shared" si="0"/>
        <v>1.0973329396994065</v>
      </c>
      <c r="Y20" s="46">
        <f t="shared" si="0"/>
        <v>1.0973329396994065</v>
      </c>
      <c r="Z20" s="46">
        <f t="shared" si="0"/>
        <v>1.0973329396994065</v>
      </c>
      <c r="AA20" s="47">
        <f t="shared" si="0"/>
        <v>1.0973329396994065</v>
      </c>
    </row>
    <row r="21" spans="1:36" ht="15.75" customHeight="1" x14ac:dyDescent="0.2">
      <c r="A21" s="68" t="s">
        <v>80</v>
      </c>
      <c r="B21" s="45">
        <f t="shared" ref="B21:AA21" si="1">B20*B16</f>
        <v>13.167995276392878</v>
      </c>
      <c r="C21" s="46">
        <f t="shared" si="1"/>
        <v>13.167995276392878</v>
      </c>
      <c r="D21" s="20">
        <f t="shared" si="1"/>
        <v>13.167995276392878</v>
      </c>
      <c r="E21" s="46">
        <f t="shared" si="1"/>
        <v>13.167995276392878</v>
      </c>
      <c r="F21" s="48">
        <f t="shared" si="1"/>
        <v>13.167995276392878</v>
      </c>
      <c r="G21" s="45">
        <f t="shared" si="1"/>
        <v>13.167995276392878</v>
      </c>
      <c r="H21" s="46">
        <f t="shared" si="1"/>
        <v>13.167995276392878</v>
      </c>
      <c r="I21" s="20">
        <f t="shared" si="1"/>
        <v>13.167995276392878</v>
      </c>
      <c r="J21" s="46">
        <f t="shared" si="1"/>
        <v>13.167995276392878</v>
      </c>
      <c r="K21" s="48">
        <f t="shared" si="1"/>
        <v>13.167995276392878</v>
      </c>
      <c r="L21" s="45">
        <f t="shared" si="1"/>
        <v>13.167995276392878</v>
      </c>
      <c r="M21" s="46">
        <f t="shared" si="1"/>
        <v>13.167995276392878</v>
      </c>
      <c r="N21" s="20">
        <f t="shared" si="1"/>
        <v>13.167995276392878</v>
      </c>
      <c r="O21" s="46">
        <f t="shared" si="1"/>
        <v>13.167995276392878</v>
      </c>
      <c r="P21" s="48">
        <f t="shared" si="1"/>
        <v>13.167995276392878</v>
      </c>
      <c r="Q21" s="45">
        <f t="shared" si="1"/>
        <v>13.16799527639288</v>
      </c>
      <c r="R21" s="46">
        <f t="shared" si="1"/>
        <v>13.16799527639288</v>
      </c>
      <c r="S21" s="20">
        <f t="shared" si="1"/>
        <v>13.16799527639288</v>
      </c>
      <c r="T21" s="46">
        <f t="shared" si="1"/>
        <v>13.16799527639288</v>
      </c>
      <c r="U21" s="48">
        <f t="shared" si="1"/>
        <v>13.16799527639288</v>
      </c>
      <c r="V21" s="45">
        <f t="shared" si="1"/>
        <v>13.167995276392878</v>
      </c>
      <c r="W21" s="46">
        <f t="shared" si="1"/>
        <v>13.167995276392878</v>
      </c>
      <c r="X21" s="20">
        <f t="shared" si="1"/>
        <v>13.167995276392878</v>
      </c>
      <c r="Y21" s="46">
        <f t="shared" si="1"/>
        <v>13.167995276392878</v>
      </c>
      <c r="Z21" s="46">
        <f t="shared" si="1"/>
        <v>13.167995276392878</v>
      </c>
      <c r="AA21" s="47">
        <f t="shared" si="1"/>
        <v>13.167995276392878</v>
      </c>
    </row>
    <row r="22" spans="1:36" ht="15.75" customHeight="1" x14ac:dyDescent="0.2">
      <c r="A22" s="68" t="s">
        <v>81</v>
      </c>
      <c r="B22" s="45">
        <f t="shared" ref="B22:D22" si="2">B21/(2*PI())</f>
        <v>2.0957515388486549</v>
      </c>
      <c r="C22" s="46">
        <f t="shared" si="2"/>
        <v>2.0957515388486549</v>
      </c>
      <c r="D22" s="20">
        <f t="shared" si="2"/>
        <v>2.0957515388486549</v>
      </c>
      <c r="E22" s="46">
        <f t="shared" ref="E22:F22" si="3">E20*E16/(2*PI())</f>
        <v>2.0957515388486549</v>
      </c>
      <c r="F22" s="48">
        <f t="shared" si="3"/>
        <v>2.0957515388486549</v>
      </c>
      <c r="G22" s="45">
        <f t="shared" ref="G22:I22" si="4">G21/(2*PI())</f>
        <v>2.0957515388486549</v>
      </c>
      <c r="H22" s="46">
        <f t="shared" si="4"/>
        <v>2.0957515388486549</v>
      </c>
      <c r="I22" s="20">
        <f t="shared" si="4"/>
        <v>2.0957515388486549</v>
      </c>
      <c r="J22" s="46">
        <f t="shared" ref="J22:K22" si="5">J20*J16/(2*PI())</f>
        <v>2.0957515388486549</v>
      </c>
      <c r="K22" s="48">
        <f t="shared" si="5"/>
        <v>2.0957515388486549</v>
      </c>
      <c r="L22" s="45">
        <f t="shared" ref="L22:N22" si="6">L21/(2*PI())</f>
        <v>2.0957515388486549</v>
      </c>
      <c r="M22" s="46">
        <f t="shared" si="6"/>
        <v>2.0957515388486549</v>
      </c>
      <c r="N22" s="20">
        <f t="shared" si="6"/>
        <v>2.0957515388486549</v>
      </c>
      <c r="O22" s="46">
        <f t="shared" ref="O22:P22" si="7">O20*O16/(2*PI())</f>
        <v>2.0957515388486549</v>
      </c>
      <c r="P22" s="48">
        <f t="shared" si="7"/>
        <v>2.0957515388486549</v>
      </c>
      <c r="Q22" s="45">
        <f t="shared" ref="Q22:S22" si="8">Q21/(2*PI())</f>
        <v>2.0957515388486554</v>
      </c>
      <c r="R22" s="46">
        <f t="shared" si="8"/>
        <v>2.0957515388486554</v>
      </c>
      <c r="S22" s="20">
        <f t="shared" si="8"/>
        <v>2.0957515388486554</v>
      </c>
      <c r="T22" s="46">
        <f t="shared" ref="T22:U22" si="9">T20*T16/(2*PI())</f>
        <v>2.0957515388486554</v>
      </c>
      <c r="U22" s="48">
        <f t="shared" si="9"/>
        <v>2.0957515388486554</v>
      </c>
      <c r="V22" s="45">
        <f t="shared" ref="V22:X22" si="10">V21/(2*PI())</f>
        <v>2.0957515388486549</v>
      </c>
      <c r="W22" s="46">
        <f t="shared" si="10"/>
        <v>2.0957515388486549</v>
      </c>
      <c r="X22" s="20">
        <f t="shared" si="10"/>
        <v>2.0957515388486549</v>
      </c>
      <c r="Y22" s="46">
        <f t="shared" ref="Y22:AA22" si="11">Y20*Y16/(2*PI())</f>
        <v>2.0957515388486549</v>
      </c>
      <c r="Z22" s="46">
        <f t="shared" si="11"/>
        <v>2.0957515388486549</v>
      </c>
      <c r="AA22" s="47">
        <f t="shared" si="11"/>
        <v>2.0957515388486549</v>
      </c>
    </row>
    <row r="23" spans="1:36" ht="15.75" customHeight="1" x14ac:dyDescent="0.2">
      <c r="A23" s="68"/>
      <c r="B23" s="49"/>
      <c r="C23" s="14"/>
      <c r="D23" s="14"/>
      <c r="E23" s="14"/>
      <c r="F23" s="50"/>
      <c r="G23" s="49"/>
      <c r="H23" s="14"/>
      <c r="I23" s="14"/>
      <c r="J23" s="14"/>
      <c r="K23" s="50"/>
      <c r="L23" s="49"/>
      <c r="M23" s="14"/>
      <c r="N23" s="14"/>
      <c r="O23" s="14"/>
      <c r="P23" s="50"/>
      <c r="Q23" s="49"/>
      <c r="R23" s="14"/>
      <c r="S23" s="14"/>
      <c r="T23" s="14"/>
      <c r="U23" s="50"/>
      <c r="V23" s="49"/>
      <c r="W23" s="14"/>
      <c r="X23" s="14"/>
      <c r="Y23" s="14"/>
      <c r="Z23" s="14"/>
      <c r="AA23" s="51"/>
    </row>
    <row r="24" spans="1:36" ht="15.75" customHeight="1" x14ac:dyDescent="0.2">
      <c r="A24" s="68" t="s">
        <v>82</v>
      </c>
      <c r="B24" s="28">
        <f>0.25*$C$4*PI()*(3*(B22+B25)-SQRT((3*B22+B25)*(B22+3*B25)))</f>
        <v>3.2919988190982199</v>
      </c>
      <c r="C24" s="20">
        <f t="shared" ref="C24:AA24" si="12">0.25*$C$4*PI()*(3*(C22+C25)-SQRT((3*C22+C25)*(C22+3*C25)))</f>
        <v>3.1295650419333922</v>
      </c>
      <c r="D24" s="20">
        <f t="shared" si="12"/>
        <v>2.9719504451582974</v>
      </c>
      <c r="E24" s="20">
        <f t="shared" si="12"/>
        <v>2.8200268505618138</v>
      </c>
      <c r="F24" s="20">
        <f t="shared" si="12"/>
        <v>2.6749110508444067</v>
      </c>
      <c r="G24" s="28">
        <f t="shared" si="12"/>
        <v>3.2919988190982199</v>
      </c>
      <c r="H24" s="20">
        <f t="shared" si="12"/>
        <v>3.1295650419333922</v>
      </c>
      <c r="I24" s="20">
        <f t="shared" si="12"/>
        <v>2.9719504451582974</v>
      </c>
      <c r="J24" s="20">
        <f t="shared" si="12"/>
        <v>2.8200268505618138</v>
      </c>
      <c r="K24" s="20">
        <f t="shared" si="12"/>
        <v>2.6749110508444067</v>
      </c>
      <c r="L24" s="28">
        <f t="shared" si="12"/>
        <v>3.2919988190982199</v>
      </c>
      <c r="M24" s="20">
        <f t="shared" si="12"/>
        <v>3.1295650419333922</v>
      </c>
      <c r="N24" s="20">
        <f t="shared" si="12"/>
        <v>2.9719504451582974</v>
      </c>
      <c r="O24" s="20">
        <f t="shared" si="12"/>
        <v>2.8200268505618138</v>
      </c>
      <c r="P24" s="20">
        <f t="shared" si="12"/>
        <v>2.6749110508444067</v>
      </c>
      <c r="Q24" s="28">
        <f t="shared" si="12"/>
        <v>3.2919988190982199</v>
      </c>
      <c r="R24" s="20">
        <f t="shared" si="12"/>
        <v>3.1295650419333909</v>
      </c>
      <c r="S24" s="20">
        <f t="shared" si="12"/>
        <v>2.9719504451582996</v>
      </c>
      <c r="T24" s="20">
        <f t="shared" si="12"/>
        <v>2.8200268505618142</v>
      </c>
      <c r="U24" s="20">
        <f t="shared" si="12"/>
        <v>2.6749110508444067</v>
      </c>
      <c r="V24" s="28">
        <f t="shared" si="12"/>
        <v>3.2919988190982199</v>
      </c>
      <c r="W24" s="20">
        <f t="shared" si="12"/>
        <v>3.1295650419333922</v>
      </c>
      <c r="X24" s="20">
        <f t="shared" si="12"/>
        <v>2.9719504451582974</v>
      </c>
      <c r="Y24" s="20">
        <f t="shared" si="12"/>
        <v>2.8200268505618138</v>
      </c>
      <c r="Z24" s="20">
        <f t="shared" si="12"/>
        <v>2.6749110508444067</v>
      </c>
      <c r="AA24" s="47">
        <f t="shared" si="12"/>
        <v>2.8200268505618138</v>
      </c>
      <c r="AB24" s="68"/>
      <c r="AC24" s="53" t="s">
        <v>83</v>
      </c>
    </row>
    <row r="25" spans="1:36" ht="15.75" customHeight="1" x14ac:dyDescent="0.2">
      <c r="A25" s="68" t="s">
        <v>84</v>
      </c>
      <c r="B25" s="28">
        <f>B22*B17</f>
        <v>2.0957515388486549</v>
      </c>
      <c r="C25" s="20">
        <f t="shared" ref="C25:AA25" si="13">C22*C17</f>
        <v>1.8861763849637896</v>
      </c>
      <c r="D25" s="20">
        <f t="shared" si="13"/>
        <v>1.676601231078924</v>
      </c>
      <c r="E25" s="20">
        <f t="shared" si="13"/>
        <v>1.4670260771940584</v>
      </c>
      <c r="F25" s="54">
        <f t="shared" si="13"/>
        <v>1.2574509233091928</v>
      </c>
      <c r="G25" s="28">
        <f t="shared" si="13"/>
        <v>2.0957515388486549</v>
      </c>
      <c r="H25" s="20">
        <f t="shared" si="13"/>
        <v>1.8861763849637896</v>
      </c>
      <c r="I25" s="20">
        <f t="shared" si="13"/>
        <v>1.676601231078924</v>
      </c>
      <c r="J25" s="20">
        <f t="shared" si="13"/>
        <v>1.4670260771940584</v>
      </c>
      <c r="K25" s="54">
        <f t="shared" si="13"/>
        <v>1.2574509233091928</v>
      </c>
      <c r="L25" s="28">
        <f t="shared" si="13"/>
        <v>2.0957515388486549</v>
      </c>
      <c r="M25" s="20">
        <f t="shared" si="13"/>
        <v>1.8861763849637896</v>
      </c>
      <c r="N25" s="20">
        <f t="shared" si="13"/>
        <v>1.676601231078924</v>
      </c>
      <c r="O25" s="20">
        <f t="shared" si="13"/>
        <v>1.4670260771940584</v>
      </c>
      <c r="P25" s="54">
        <f t="shared" si="13"/>
        <v>1.2574509233091928</v>
      </c>
      <c r="Q25" s="28">
        <f t="shared" si="13"/>
        <v>2.0957515388486554</v>
      </c>
      <c r="R25" s="20">
        <f t="shared" si="13"/>
        <v>1.8861763849637898</v>
      </c>
      <c r="S25" s="20">
        <f t="shared" si="13"/>
        <v>1.6766012310789244</v>
      </c>
      <c r="T25" s="20">
        <f t="shared" si="13"/>
        <v>1.4670260771940586</v>
      </c>
      <c r="U25" s="54">
        <f t="shared" si="13"/>
        <v>1.2574509233091933</v>
      </c>
      <c r="V25" s="28">
        <f t="shared" si="13"/>
        <v>2.0957515388486549</v>
      </c>
      <c r="W25" s="20">
        <f t="shared" si="13"/>
        <v>1.8861763849637896</v>
      </c>
      <c r="X25" s="20">
        <f t="shared" si="13"/>
        <v>1.676601231078924</v>
      </c>
      <c r="Y25" s="20">
        <f t="shared" si="13"/>
        <v>1.4670260771940584</v>
      </c>
      <c r="Z25" s="20">
        <f t="shared" si="13"/>
        <v>1.2574509233091928</v>
      </c>
      <c r="AA25" s="47">
        <f t="shared" si="13"/>
        <v>1.4670260771940584</v>
      </c>
    </row>
    <row r="26" spans="1:36" ht="15.75" customHeight="1" x14ac:dyDescent="0.2">
      <c r="A26" s="18" t="s">
        <v>85</v>
      </c>
      <c r="B26" s="55">
        <f>B24*(1-$C$5)</f>
        <v>3.1603188663342912</v>
      </c>
      <c r="C26" s="56">
        <f t="shared" ref="C26:AA26" si="14">C24*(1-$C$5)</f>
        <v>3.0043824402560566</v>
      </c>
      <c r="D26" s="56">
        <f t="shared" si="14"/>
        <v>2.8530724273519654</v>
      </c>
      <c r="E26" s="56">
        <f t="shared" si="14"/>
        <v>2.707225776539341</v>
      </c>
      <c r="F26" s="57">
        <f t="shared" si="14"/>
        <v>2.5679146088106304</v>
      </c>
      <c r="G26" s="55">
        <f t="shared" si="14"/>
        <v>3.1603188663342912</v>
      </c>
      <c r="H26" s="56">
        <f t="shared" si="14"/>
        <v>3.0043824402560566</v>
      </c>
      <c r="I26" s="56">
        <f t="shared" si="14"/>
        <v>2.8530724273519654</v>
      </c>
      <c r="J26" s="56">
        <f t="shared" si="14"/>
        <v>2.707225776539341</v>
      </c>
      <c r="K26" s="57">
        <f t="shared" si="14"/>
        <v>2.5679146088106304</v>
      </c>
      <c r="L26" s="55">
        <f t="shared" si="14"/>
        <v>3.1603188663342912</v>
      </c>
      <c r="M26" s="56">
        <f t="shared" si="14"/>
        <v>3.0043824402560566</v>
      </c>
      <c r="N26" s="56">
        <f t="shared" si="14"/>
        <v>2.8530724273519654</v>
      </c>
      <c r="O26" s="56">
        <f t="shared" si="14"/>
        <v>2.707225776539341</v>
      </c>
      <c r="P26" s="57">
        <f t="shared" si="14"/>
        <v>2.5679146088106304</v>
      </c>
      <c r="Q26" s="55">
        <f t="shared" si="14"/>
        <v>3.1603188663342912</v>
      </c>
      <c r="R26" s="56">
        <f t="shared" si="14"/>
        <v>3.0043824402560553</v>
      </c>
      <c r="S26" s="56">
        <f t="shared" si="14"/>
        <v>2.8530724273519676</v>
      </c>
      <c r="T26" s="56">
        <f t="shared" si="14"/>
        <v>2.7072257765393415</v>
      </c>
      <c r="U26" s="57">
        <f t="shared" si="14"/>
        <v>2.5679146088106304</v>
      </c>
      <c r="V26" s="55">
        <f t="shared" si="14"/>
        <v>3.1603188663342912</v>
      </c>
      <c r="W26" s="56">
        <f t="shared" si="14"/>
        <v>3.0043824402560566</v>
      </c>
      <c r="X26" s="56">
        <f t="shared" si="14"/>
        <v>2.8530724273519654</v>
      </c>
      <c r="Y26" s="56">
        <f t="shared" si="14"/>
        <v>2.707225776539341</v>
      </c>
      <c r="Z26" s="56">
        <f t="shared" si="14"/>
        <v>2.5679146088106304</v>
      </c>
      <c r="AA26" s="58">
        <f t="shared" si="14"/>
        <v>2.707225776539341</v>
      </c>
      <c r="AC26" s="68" t="s">
        <v>86</v>
      </c>
      <c r="AD26" s="18"/>
      <c r="AE26" s="18"/>
      <c r="AF26" s="18"/>
      <c r="AG26" s="18"/>
      <c r="AH26" s="18"/>
      <c r="AI26" s="18"/>
      <c r="AJ26" s="18"/>
    </row>
    <row r="27" spans="1:36" ht="15.75" customHeight="1" x14ac:dyDescent="0.2">
      <c r="B27" s="42"/>
      <c r="F27" s="43"/>
      <c r="G27" s="42"/>
      <c r="K27" s="43"/>
      <c r="L27" s="42"/>
      <c r="P27" s="43"/>
      <c r="Q27" s="42"/>
      <c r="U27" s="43"/>
      <c r="V27" s="42"/>
      <c r="AA27" s="44"/>
    </row>
    <row r="28" spans="1:36" ht="12.75" x14ac:dyDescent="0.2">
      <c r="A28" s="68" t="s">
        <v>87</v>
      </c>
      <c r="B28" s="28">
        <f>2*B20*B26/PI()</f>
        <v>6.6232431273725281</v>
      </c>
      <c r="C28" s="20">
        <f t="shared" ref="C28:AA28" si="15">2*C20*C26/PI()</f>
        <v>6.2964391224565084</v>
      </c>
      <c r="D28" s="20">
        <f t="shared" si="15"/>
        <v>5.9793309300695494</v>
      </c>
      <c r="E28" s="20">
        <f t="shared" si="15"/>
        <v>5.6736725871930691</v>
      </c>
      <c r="F28" s="54">
        <f t="shared" si="15"/>
        <v>5.3817109930468217</v>
      </c>
      <c r="G28" s="28">
        <f t="shared" si="15"/>
        <v>4.4154954182483515</v>
      </c>
      <c r="H28" s="20">
        <f t="shared" si="15"/>
        <v>4.1976260816376723</v>
      </c>
      <c r="I28" s="20">
        <f t="shared" si="15"/>
        <v>3.9862206200463661</v>
      </c>
      <c r="J28" s="20">
        <f t="shared" si="15"/>
        <v>3.7824483914620464</v>
      </c>
      <c r="K28" s="54">
        <f t="shared" si="15"/>
        <v>3.5878073286978802</v>
      </c>
      <c r="L28" s="28">
        <f t="shared" si="15"/>
        <v>3.311621563686264</v>
      </c>
      <c r="M28" s="20">
        <f t="shared" si="15"/>
        <v>3.1482195612282542</v>
      </c>
      <c r="N28" s="20">
        <f t="shared" si="15"/>
        <v>2.9896654650347747</v>
      </c>
      <c r="O28" s="20">
        <f t="shared" si="15"/>
        <v>2.8368362935965346</v>
      </c>
      <c r="P28" s="54">
        <f t="shared" si="15"/>
        <v>2.6908554965234108</v>
      </c>
      <c r="Q28" s="28">
        <f t="shared" si="15"/>
        <v>2.6492972509490111</v>
      </c>
      <c r="R28" s="20">
        <f t="shared" si="15"/>
        <v>2.5185756489826021</v>
      </c>
      <c r="S28" s="20">
        <f t="shared" si="15"/>
        <v>2.3917323720278216</v>
      </c>
      <c r="T28" s="20">
        <f t="shared" si="15"/>
        <v>2.2694690348772282</v>
      </c>
      <c r="U28" s="54">
        <f t="shared" si="15"/>
        <v>2.1526843972187284</v>
      </c>
      <c r="V28" s="28">
        <f t="shared" si="15"/>
        <v>2.2077477091241757</v>
      </c>
      <c r="W28" s="20">
        <f t="shared" si="15"/>
        <v>2.0988130408188361</v>
      </c>
      <c r="X28" s="20">
        <f t="shared" si="15"/>
        <v>1.9931103100231831</v>
      </c>
      <c r="Y28" s="20">
        <f t="shared" si="15"/>
        <v>1.8912241957310232</v>
      </c>
      <c r="Z28" s="20">
        <f t="shared" si="15"/>
        <v>1.7939036643489401</v>
      </c>
      <c r="AA28" s="47">
        <f t="shared" si="15"/>
        <v>1.8912241957310232</v>
      </c>
      <c r="AC28" t="str">
        <f>"Integrate[SL*Sin[x*[Pi]/(2 L)], {x, 0, L}]==(2 L SL)/[Pi]"</f>
        <v>Integrate[SL*Sin[x*[Pi]/(2 L)], {x, 0, L}]==(2 L SL)/[Pi]</v>
      </c>
    </row>
    <row r="29" spans="1:36" ht="12.75" x14ac:dyDescent="0.2">
      <c r="A29" s="68" t="s">
        <v>88</v>
      </c>
      <c r="B29" s="28">
        <f t="shared" ref="B29:AA29" si="16">B28*B16</f>
        <v>26.492972509490112</v>
      </c>
      <c r="C29" s="20">
        <f t="shared" si="16"/>
        <v>25.185756489826034</v>
      </c>
      <c r="D29" s="20">
        <f t="shared" si="16"/>
        <v>23.917323720278198</v>
      </c>
      <c r="E29" s="20">
        <f t="shared" si="16"/>
        <v>22.694690348772276</v>
      </c>
      <c r="F29" s="54">
        <f t="shared" si="16"/>
        <v>21.526843972187287</v>
      </c>
      <c r="G29" s="28">
        <f t="shared" si="16"/>
        <v>26.492972509490109</v>
      </c>
      <c r="H29" s="20">
        <f t="shared" si="16"/>
        <v>25.185756489826034</v>
      </c>
      <c r="I29" s="20">
        <f t="shared" si="16"/>
        <v>23.917323720278198</v>
      </c>
      <c r="J29" s="20">
        <f t="shared" si="16"/>
        <v>22.694690348772276</v>
      </c>
      <c r="K29" s="54">
        <f t="shared" si="16"/>
        <v>21.52684397218728</v>
      </c>
      <c r="L29" s="28">
        <f t="shared" si="16"/>
        <v>26.492972509490112</v>
      </c>
      <c r="M29" s="20">
        <f t="shared" si="16"/>
        <v>25.185756489826034</v>
      </c>
      <c r="N29" s="20">
        <f t="shared" si="16"/>
        <v>23.917323720278198</v>
      </c>
      <c r="O29" s="20">
        <f t="shared" si="16"/>
        <v>22.694690348772276</v>
      </c>
      <c r="P29" s="54">
        <f t="shared" si="16"/>
        <v>21.526843972187287</v>
      </c>
      <c r="Q29" s="28">
        <f t="shared" si="16"/>
        <v>26.492972509490112</v>
      </c>
      <c r="R29" s="20">
        <f t="shared" si="16"/>
        <v>25.185756489826019</v>
      </c>
      <c r="S29" s="20">
        <f t="shared" si="16"/>
        <v>23.917323720278215</v>
      </c>
      <c r="T29" s="20">
        <f t="shared" si="16"/>
        <v>22.694690348772284</v>
      </c>
      <c r="U29" s="54">
        <f t="shared" si="16"/>
        <v>21.526843972187283</v>
      </c>
      <c r="V29" s="28">
        <f t="shared" si="16"/>
        <v>26.492972509490109</v>
      </c>
      <c r="W29" s="20">
        <f t="shared" si="16"/>
        <v>25.185756489826034</v>
      </c>
      <c r="X29" s="20">
        <f t="shared" si="16"/>
        <v>23.917323720278198</v>
      </c>
      <c r="Y29" s="20">
        <f t="shared" si="16"/>
        <v>22.694690348772276</v>
      </c>
      <c r="Z29" s="20">
        <f t="shared" si="16"/>
        <v>21.52684397218728</v>
      </c>
      <c r="AA29" s="47">
        <f t="shared" si="16"/>
        <v>22.694690348772276</v>
      </c>
    </row>
    <row r="30" spans="1:36" ht="12.75" x14ac:dyDescent="0.2">
      <c r="A30" s="14" t="s">
        <v>89</v>
      </c>
      <c r="B30" s="28">
        <f>B16*B20*B26</f>
        <v>41.615063903785241</v>
      </c>
      <c r="C30" s="20">
        <f t="shared" ref="B30:AA30" si="17">C16*C20*C26</f>
        <v>39.561693781769463</v>
      </c>
      <c r="D30" s="20">
        <f t="shared" si="17"/>
        <v>37.569244246577441</v>
      </c>
      <c r="E30" s="20">
        <f t="shared" si="17"/>
        <v>35.648736237599081</v>
      </c>
      <c r="F30" s="54">
        <f t="shared" si="17"/>
        <v>33.814287438998647</v>
      </c>
      <c r="G30" s="28">
        <f t="shared" si="17"/>
        <v>41.615063903785241</v>
      </c>
      <c r="H30" s="20">
        <f t="shared" si="17"/>
        <v>39.561693781769463</v>
      </c>
      <c r="I30" s="20">
        <f t="shared" si="17"/>
        <v>37.569244246577441</v>
      </c>
      <c r="J30" s="20">
        <f t="shared" si="17"/>
        <v>35.648736237599081</v>
      </c>
      <c r="K30" s="54">
        <f t="shared" si="17"/>
        <v>33.814287438998647</v>
      </c>
      <c r="L30" s="28">
        <f t="shared" si="17"/>
        <v>41.615063903785241</v>
      </c>
      <c r="M30" s="20">
        <f t="shared" si="17"/>
        <v>39.561693781769463</v>
      </c>
      <c r="N30" s="20">
        <f t="shared" si="17"/>
        <v>37.569244246577441</v>
      </c>
      <c r="O30" s="20">
        <f t="shared" si="17"/>
        <v>35.648736237599081</v>
      </c>
      <c r="P30" s="54">
        <f t="shared" si="17"/>
        <v>33.814287438998647</v>
      </c>
      <c r="Q30" s="28">
        <f t="shared" si="17"/>
        <v>41.615063903785249</v>
      </c>
      <c r="R30" s="20">
        <f t="shared" si="17"/>
        <v>39.561693781769449</v>
      </c>
      <c r="S30" s="20">
        <f t="shared" si="17"/>
        <v>37.569244246577476</v>
      </c>
      <c r="T30" s="20">
        <f t="shared" si="17"/>
        <v>35.648736237599095</v>
      </c>
      <c r="U30" s="54">
        <f t="shared" si="17"/>
        <v>33.814287438998647</v>
      </c>
      <c r="V30" s="28">
        <f t="shared" si="17"/>
        <v>41.615063903785241</v>
      </c>
      <c r="W30" s="20">
        <f t="shared" si="17"/>
        <v>39.561693781769463</v>
      </c>
      <c r="X30" s="20">
        <f t="shared" si="17"/>
        <v>37.569244246577441</v>
      </c>
      <c r="Y30" s="20">
        <f t="shared" si="17"/>
        <v>35.648736237599081</v>
      </c>
      <c r="Z30" s="20">
        <f t="shared" si="17"/>
        <v>33.814287438998647</v>
      </c>
      <c r="AA30" s="47">
        <f t="shared" si="17"/>
        <v>35.648736237599081</v>
      </c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ht="12.75" x14ac:dyDescent="0.2">
      <c r="A31" s="14" t="s">
        <v>65</v>
      </c>
      <c r="B31" s="28">
        <f t="shared" ref="B31:AA31" si="18">$C$8*B29</f>
        <v>2.7817621134964616</v>
      </c>
      <c r="C31" s="20">
        <f t="shared" si="18"/>
        <v>2.6445044314317334</v>
      </c>
      <c r="D31" s="20">
        <f t="shared" si="18"/>
        <v>2.5113189906292108</v>
      </c>
      <c r="E31" s="20">
        <f t="shared" si="18"/>
        <v>2.3829424866210891</v>
      </c>
      <c r="F31" s="54">
        <f t="shared" si="18"/>
        <v>2.260318617079665</v>
      </c>
      <c r="G31" s="28">
        <f t="shared" si="18"/>
        <v>2.7817621134964612</v>
      </c>
      <c r="H31" s="20">
        <f t="shared" si="18"/>
        <v>2.6445044314317334</v>
      </c>
      <c r="I31" s="20">
        <f t="shared" si="18"/>
        <v>2.5113189906292108</v>
      </c>
      <c r="J31" s="20">
        <f t="shared" si="18"/>
        <v>2.3829424866210891</v>
      </c>
      <c r="K31" s="54">
        <f t="shared" si="18"/>
        <v>2.2603186170796641</v>
      </c>
      <c r="L31" s="28">
        <f t="shared" si="18"/>
        <v>2.7817621134964616</v>
      </c>
      <c r="M31" s="20">
        <f t="shared" si="18"/>
        <v>2.6445044314317334</v>
      </c>
      <c r="N31" s="20">
        <f t="shared" si="18"/>
        <v>2.5113189906292108</v>
      </c>
      <c r="O31" s="20">
        <f t="shared" si="18"/>
        <v>2.3829424866210891</v>
      </c>
      <c r="P31" s="54">
        <f t="shared" si="18"/>
        <v>2.260318617079665</v>
      </c>
      <c r="Q31" s="28">
        <f t="shared" si="18"/>
        <v>2.7817621134964616</v>
      </c>
      <c r="R31" s="20">
        <f t="shared" si="18"/>
        <v>2.6445044314317321</v>
      </c>
      <c r="S31" s="20">
        <f t="shared" si="18"/>
        <v>2.5113189906292126</v>
      </c>
      <c r="T31" s="20">
        <f t="shared" si="18"/>
        <v>2.3829424866210895</v>
      </c>
      <c r="U31" s="54">
        <f t="shared" si="18"/>
        <v>2.2603186170796645</v>
      </c>
      <c r="V31" s="28">
        <f t="shared" si="18"/>
        <v>2.7817621134964612</v>
      </c>
      <c r="W31" s="20">
        <f t="shared" si="18"/>
        <v>2.6445044314317334</v>
      </c>
      <c r="X31" s="20">
        <f t="shared" si="18"/>
        <v>2.5113189906292108</v>
      </c>
      <c r="Y31" s="20">
        <f t="shared" si="18"/>
        <v>2.3829424866210891</v>
      </c>
      <c r="Z31" s="20">
        <f t="shared" si="18"/>
        <v>2.2603186170796641</v>
      </c>
      <c r="AA31" s="47">
        <f t="shared" si="18"/>
        <v>2.3829424866210891</v>
      </c>
      <c r="AB31" s="14"/>
      <c r="AC31" s="14"/>
      <c r="AD31" s="14"/>
      <c r="AE31" s="14"/>
      <c r="AF31" s="14"/>
      <c r="AG31" s="14"/>
      <c r="AH31" s="14"/>
      <c r="AI31" s="14"/>
      <c r="AJ31" s="14"/>
    </row>
    <row r="32" spans="1:36" ht="12.75" x14ac:dyDescent="0.2">
      <c r="A32" s="68" t="s">
        <v>90</v>
      </c>
      <c r="B32" s="71">
        <f>$C$9*B30</f>
        <v>249.69038342271145</v>
      </c>
      <c r="C32" s="72">
        <f t="shared" ref="B32:AA32" si="19">$C$9*C30</f>
        <v>237.37016269061678</v>
      </c>
      <c r="D32" s="72">
        <f t="shared" si="19"/>
        <v>225.41546547946464</v>
      </c>
      <c r="E32" s="72">
        <f t="shared" si="19"/>
        <v>213.89241742559449</v>
      </c>
      <c r="F32" s="73">
        <f t="shared" si="19"/>
        <v>202.88572463399188</v>
      </c>
      <c r="G32" s="71">
        <f t="shared" si="19"/>
        <v>249.69038342271145</v>
      </c>
      <c r="H32" s="72">
        <f t="shared" si="19"/>
        <v>237.37016269061678</v>
      </c>
      <c r="I32" s="72">
        <f t="shared" si="19"/>
        <v>225.41546547946464</v>
      </c>
      <c r="J32" s="72">
        <f t="shared" si="19"/>
        <v>213.89241742559449</v>
      </c>
      <c r="K32" s="73">
        <f t="shared" si="19"/>
        <v>202.88572463399188</v>
      </c>
      <c r="L32" s="71">
        <f t="shared" si="19"/>
        <v>249.69038342271145</v>
      </c>
      <c r="M32" s="72">
        <f t="shared" si="19"/>
        <v>237.37016269061678</v>
      </c>
      <c r="N32" s="72">
        <f t="shared" si="19"/>
        <v>225.41546547946464</v>
      </c>
      <c r="O32" s="72">
        <f t="shared" si="19"/>
        <v>213.89241742559449</v>
      </c>
      <c r="P32" s="73">
        <f t="shared" si="19"/>
        <v>202.88572463399188</v>
      </c>
      <c r="Q32" s="71">
        <f t="shared" si="19"/>
        <v>249.69038342271148</v>
      </c>
      <c r="R32" s="72">
        <f t="shared" si="19"/>
        <v>237.3701626906167</v>
      </c>
      <c r="S32" s="72">
        <f t="shared" si="19"/>
        <v>225.41546547946484</v>
      </c>
      <c r="T32" s="72">
        <f t="shared" si="19"/>
        <v>213.89241742559457</v>
      </c>
      <c r="U32" s="73">
        <f t="shared" si="19"/>
        <v>202.88572463399188</v>
      </c>
      <c r="V32" s="71">
        <f t="shared" si="19"/>
        <v>249.69038342271145</v>
      </c>
      <c r="W32" s="72">
        <f t="shared" si="19"/>
        <v>237.37016269061678</v>
      </c>
      <c r="X32" s="72">
        <f t="shared" si="19"/>
        <v>225.41546547946464</v>
      </c>
      <c r="Y32" s="72">
        <f t="shared" si="19"/>
        <v>213.89241742559449</v>
      </c>
      <c r="Z32" s="72">
        <f t="shared" si="19"/>
        <v>202.88572463399188</v>
      </c>
      <c r="AA32" s="75">
        <f t="shared" si="19"/>
        <v>213.89241742559449</v>
      </c>
    </row>
    <row r="33" spans="1:27" x14ac:dyDescent="0.25">
      <c r="A33" s="1"/>
      <c r="B33" s="78"/>
      <c r="D33" s="68"/>
      <c r="H33" s="13"/>
      <c r="AA33" s="14"/>
    </row>
    <row r="34" spans="1:27" x14ac:dyDescent="0.25">
      <c r="A34" s="1" t="s">
        <v>68</v>
      </c>
      <c r="B34" s="78"/>
      <c r="D34" s="68"/>
      <c r="H34" s="13"/>
      <c r="AA34" s="14"/>
    </row>
    <row r="35" spans="1:27" ht="12.75" x14ac:dyDescent="0.2">
      <c r="B35" s="78"/>
      <c r="D35" s="68"/>
      <c r="H35" s="13"/>
      <c r="AA35" s="14"/>
    </row>
    <row r="36" spans="1:27" ht="12.75" x14ac:dyDescent="0.2">
      <c r="B36" s="78" t="s">
        <v>45</v>
      </c>
      <c r="C36" s="4">
        <f>'Chute main panel'!C35</f>
        <v>0.45994743940086991</v>
      </c>
      <c r="D36" s="68" t="s">
        <v>24</v>
      </c>
      <c r="H36" s="13"/>
      <c r="AA36" s="14"/>
    </row>
    <row r="37" spans="1:27" ht="12.75" x14ac:dyDescent="0.2">
      <c r="B37" s="78" t="s">
        <v>71</v>
      </c>
      <c r="C37" s="2">
        <v>1</v>
      </c>
      <c r="D37" s="68" t="s">
        <v>47</v>
      </c>
      <c r="E37" s="68" t="s">
        <v>48</v>
      </c>
      <c r="H37" s="13"/>
      <c r="AA37" s="14"/>
    </row>
    <row r="38" spans="1:27" ht="12.75" x14ac:dyDescent="0.2">
      <c r="A38" s="18"/>
      <c r="B38" s="78" t="s">
        <v>73</v>
      </c>
      <c r="C38" s="2">
        <v>0.04</v>
      </c>
      <c r="H38" s="13"/>
      <c r="AA38" s="14"/>
    </row>
    <row r="39" spans="1:27" ht="12.75" x14ac:dyDescent="0.2">
      <c r="H39" s="13"/>
      <c r="AA39" s="14"/>
    </row>
    <row r="40" spans="1:27" ht="12.75" x14ac:dyDescent="0.2">
      <c r="B40" s="78" t="s">
        <v>49</v>
      </c>
      <c r="C40" s="2">
        <v>3.5</v>
      </c>
      <c r="D40" s="68" t="s">
        <v>50</v>
      </c>
      <c r="H40" s="13"/>
      <c r="AA40" s="14"/>
    </row>
    <row r="41" spans="1:27" ht="12.75" x14ac:dyDescent="0.2">
      <c r="B41" s="78" t="s">
        <v>49</v>
      </c>
      <c r="C41" s="5">
        <f>C40*0.03</f>
        <v>0.105</v>
      </c>
      <c r="D41" s="68" t="s">
        <v>51</v>
      </c>
      <c r="H41" s="13"/>
      <c r="AA41" s="14"/>
    </row>
    <row r="42" spans="1:27" ht="12.75" x14ac:dyDescent="0.2">
      <c r="B42" s="78" t="s">
        <v>52</v>
      </c>
      <c r="C42" s="19">
        <f>'Item list'!$C$3</f>
        <v>6</v>
      </c>
      <c r="D42" s="68" t="s">
        <v>74</v>
      </c>
      <c r="H42" s="13"/>
      <c r="AA42" s="14"/>
    </row>
    <row r="43" spans="1:27" ht="12.75" x14ac:dyDescent="0.2">
      <c r="H43" s="13"/>
      <c r="AA43" s="14"/>
    </row>
    <row r="44" spans="1:27" ht="12.75" x14ac:dyDescent="0.2">
      <c r="B44" s="78" t="s">
        <v>26</v>
      </c>
      <c r="C44" s="20">
        <f>C36/AA51/(1-C38)</f>
        <v>0.31940794402838191</v>
      </c>
      <c r="D44" s="68" t="s">
        <v>91</v>
      </c>
      <c r="H44" s="13"/>
      <c r="AA44" s="14"/>
    </row>
    <row r="45" spans="1:27" ht="12.75" x14ac:dyDescent="0.2">
      <c r="B45" s="78" t="s">
        <v>27</v>
      </c>
      <c r="C45" s="20">
        <f>(4*C44/PI())^0.5</f>
        <v>0.63771688486309608</v>
      </c>
      <c r="D45" s="68" t="s">
        <v>43</v>
      </c>
      <c r="H45" s="13"/>
      <c r="AA45" s="14"/>
    </row>
    <row r="46" spans="1:27" ht="12.75" x14ac:dyDescent="0.2">
      <c r="B46" s="78" t="s">
        <v>26</v>
      </c>
      <c r="C46" s="20">
        <f>C44*10.7639</f>
        <v>3.4380751687270998</v>
      </c>
      <c r="D46" s="68" t="s">
        <v>28</v>
      </c>
      <c r="H46" s="13"/>
      <c r="AA46" s="22"/>
    </row>
    <row r="47" spans="1:27" ht="12.75" x14ac:dyDescent="0.2">
      <c r="B47" s="78" t="s">
        <v>27</v>
      </c>
      <c r="C47" s="20">
        <f>C45*39.3701</f>
        <v>25.10697752874858</v>
      </c>
      <c r="D47" s="68" t="s">
        <v>29</v>
      </c>
      <c r="H47" s="13"/>
      <c r="AA47" s="22"/>
    </row>
    <row r="48" spans="1:27" ht="12.75" x14ac:dyDescent="0.2">
      <c r="H48" s="13"/>
      <c r="AA48" s="25" t="s">
        <v>75</v>
      </c>
    </row>
    <row r="49" spans="1:36" ht="12.75" x14ac:dyDescent="0.2">
      <c r="A49" s="68" t="s">
        <v>76</v>
      </c>
      <c r="B49" s="26">
        <v>4</v>
      </c>
      <c r="C49" s="27">
        <v>4</v>
      </c>
      <c r="D49" s="29">
        <v>4</v>
      </c>
      <c r="E49" s="27">
        <v>4</v>
      </c>
      <c r="F49" s="31">
        <v>4</v>
      </c>
      <c r="G49" s="27">
        <v>6</v>
      </c>
      <c r="H49" s="27">
        <v>6</v>
      </c>
      <c r="I49" s="29">
        <v>6</v>
      </c>
      <c r="J49" s="27">
        <v>6</v>
      </c>
      <c r="K49" s="27">
        <v>6</v>
      </c>
      <c r="L49" s="26">
        <v>8</v>
      </c>
      <c r="M49" s="27">
        <v>8</v>
      </c>
      <c r="N49" s="29">
        <v>8</v>
      </c>
      <c r="O49" s="27">
        <v>8</v>
      </c>
      <c r="P49" s="27">
        <v>8</v>
      </c>
      <c r="Q49" s="26">
        <v>10</v>
      </c>
      <c r="R49" s="27">
        <v>10</v>
      </c>
      <c r="S49" s="29">
        <v>10</v>
      </c>
      <c r="T49" s="27">
        <v>10</v>
      </c>
      <c r="U49" s="27">
        <v>10</v>
      </c>
      <c r="V49" s="33">
        <v>12</v>
      </c>
      <c r="W49" s="35">
        <v>12</v>
      </c>
      <c r="X49" s="36">
        <v>12</v>
      </c>
      <c r="Y49" s="35">
        <v>12</v>
      </c>
      <c r="Z49" s="35">
        <v>12</v>
      </c>
      <c r="AA49" s="37">
        <v>10</v>
      </c>
    </row>
    <row r="50" spans="1:36" ht="12.75" x14ac:dyDescent="0.2">
      <c r="A50" s="30" t="s">
        <v>77</v>
      </c>
      <c r="B50" s="38">
        <v>1</v>
      </c>
      <c r="C50" s="2">
        <v>0.9</v>
      </c>
      <c r="D50" s="2">
        <v>0.8</v>
      </c>
      <c r="E50" s="2">
        <v>0.7</v>
      </c>
      <c r="F50" s="39">
        <v>0.6</v>
      </c>
      <c r="G50" s="38">
        <v>1</v>
      </c>
      <c r="H50" s="2">
        <v>0.9</v>
      </c>
      <c r="I50" s="2">
        <v>0.8</v>
      </c>
      <c r="J50" s="2">
        <v>0.7</v>
      </c>
      <c r="K50" s="39">
        <v>0.6</v>
      </c>
      <c r="L50" s="38">
        <v>1</v>
      </c>
      <c r="M50" s="2">
        <v>0.9</v>
      </c>
      <c r="N50" s="2">
        <v>0.8</v>
      </c>
      <c r="O50" s="2">
        <v>0.7</v>
      </c>
      <c r="P50" s="39">
        <v>0.6</v>
      </c>
      <c r="Q50" s="38">
        <v>1</v>
      </c>
      <c r="R50" s="2">
        <v>0.9</v>
      </c>
      <c r="S50" s="2">
        <v>0.8</v>
      </c>
      <c r="T50" s="2">
        <v>0.7</v>
      </c>
      <c r="U50" s="39">
        <v>0.6</v>
      </c>
      <c r="V50" s="38">
        <v>1</v>
      </c>
      <c r="W50" s="2">
        <v>0.9</v>
      </c>
      <c r="X50" s="2">
        <v>0.8</v>
      </c>
      <c r="Y50" s="2">
        <v>0.7</v>
      </c>
      <c r="Z50" s="39">
        <v>0.6</v>
      </c>
      <c r="AA50" s="41">
        <v>0.7</v>
      </c>
    </row>
    <row r="51" spans="1:36" ht="12.75" x14ac:dyDescent="0.2">
      <c r="A51" s="30" t="s">
        <v>78</v>
      </c>
      <c r="B51" s="38">
        <v>1.5</v>
      </c>
      <c r="C51" s="2">
        <v>1.5</v>
      </c>
      <c r="D51" s="2">
        <v>1.5</v>
      </c>
      <c r="E51" s="2">
        <v>1.5</v>
      </c>
      <c r="F51" s="39">
        <v>1.5</v>
      </c>
      <c r="G51" s="38">
        <v>1.5</v>
      </c>
      <c r="H51" s="2">
        <v>1.5</v>
      </c>
      <c r="I51" s="2">
        <v>1.5</v>
      </c>
      <c r="J51" s="2">
        <v>1.5</v>
      </c>
      <c r="K51" s="39">
        <v>1.5</v>
      </c>
      <c r="L51" s="38">
        <v>1.5</v>
      </c>
      <c r="M51" s="2">
        <v>1.5</v>
      </c>
      <c r="N51" s="2">
        <v>1.5</v>
      </c>
      <c r="O51" s="2">
        <v>1.5</v>
      </c>
      <c r="P51" s="39">
        <v>1.5</v>
      </c>
      <c r="Q51" s="38">
        <v>1.5</v>
      </c>
      <c r="R51" s="2">
        <v>1.5</v>
      </c>
      <c r="S51" s="2">
        <v>1.5</v>
      </c>
      <c r="T51" s="2">
        <v>1.5</v>
      </c>
      <c r="U51" s="39">
        <v>1.5</v>
      </c>
      <c r="V51" s="38">
        <v>1.5</v>
      </c>
      <c r="W51" s="2">
        <v>1.5</v>
      </c>
      <c r="X51" s="2">
        <v>1.5</v>
      </c>
      <c r="Y51" s="2">
        <v>1.5</v>
      </c>
      <c r="Z51" s="39">
        <v>1.5</v>
      </c>
      <c r="AA51" s="41">
        <v>1.5</v>
      </c>
      <c r="AC51" s="68" t="s">
        <v>59</v>
      </c>
    </row>
    <row r="52" spans="1:36" ht="12.75" x14ac:dyDescent="0.2">
      <c r="B52" s="42"/>
      <c r="F52" s="43"/>
      <c r="G52" s="42"/>
      <c r="K52" s="43"/>
      <c r="L52" s="42"/>
      <c r="P52" s="43"/>
      <c r="Q52" s="42"/>
      <c r="U52" s="43"/>
      <c r="V52" s="42"/>
      <c r="Z52" s="43"/>
      <c r="AA52" s="44"/>
    </row>
    <row r="53" spans="1:36" ht="12.75" x14ac:dyDescent="0.2">
      <c r="A53" s="68" t="s">
        <v>79</v>
      </c>
      <c r="B53" s="45">
        <f t="shared" ref="B53:Z53" si="20">2*(PI()*$C36/(1-$C38)/B51)^0.5/B49</f>
        <v>0.50086167013901761</v>
      </c>
      <c r="C53" s="46">
        <f t="shared" si="20"/>
        <v>0.50086167013901761</v>
      </c>
      <c r="D53" s="20">
        <f t="shared" si="20"/>
        <v>0.50086167013901761</v>
      </c>
      <c r="E53" s="46">
        <f t="shared" si="20"/>
        <v>0.50086167013901761</v>
      </c>
      <c r="F53" s="46">
        <f t="shared" si="20"/>
        <v>0.50086167013901761</v>
      </c>
      <c r="G53" s="45">
        <f t="shared" si="20"/>
        <v>0.33390778009267841</v>
      </c>
      <c r="H53" s="46">
        <f t="shared" si="20"/>
        <v>0.33390778009267841</v>
      </c>
      <c r="I53" s="20">
        <f t="shared" si="20"/>
        <v>0.33390778009267841</v>
      </c>
      <c r="J53" s="46">
        <f t="shared" si="20"/>
        <v>0.33390778009267841</v>
      </c>
      <c r="K53" s="46">
        <f t="shared" si="20"/>
        <v>0.33390778009267841</v>
      </c>
      <c r="L53" s="45">
        <f t="shared" si="20"/>
        <v>0.25043083506950881</v>
      </c>
      <c r="M53" s="46">
        <f t="shared" si="20"/>
        <v>0.25043083506950881</v>
      </c>
      <c r="N53" s="20">
        <f t="shared" si="20"/>
        <v>0.25043083506950881</v>
      </c>
      <c r="O53" s="46">
        <f t="shared" si="20"/>
        <v>0.25043083506950881</v>
      </c>
      <c r="P53" s="46">
        <f t="shared" si="20"/>
        <v>0.25043083506950881</v>
      </c>
      <c r="Q53" s="45">
        <f t="shared" si="20"/>
        <v>0.20034466805560705</v>
      </c>
      <c r="R53" s="46">
        <f t="shared" si="20"/>
        <v>0.20034466805560705</v>
      </c>
      <c r="S53" s="20">
        <f t="shared" si="20"/>
        <v>0.20034466805560705</v>
      </c>
      <c r="T53" s="46">
        <f t="shared" si="20"/>
        <v>0.20034466805560705</v>
      </c>
      <c r="U53" s="46">
        <f t="shared" si="20"/>
        <v>0.20034466805560705</v>
      </c>
      <c r="V53" s="45">
        <f t="shared" si="20"/>
        <v>0.1669538900463392</v>
      </c>
      <c r="W53" s="46">
        <f t="shared" si="20"/>
        <v>0.1669538900463392</v>
      </c>
      <c r="X53" s="20">
        <f t="shared" si="20"/>
        <v>0.1669538900463392</v>
      </c>
      <c r="Y53" s="46">
        <f t="shared" si="20"/>
        <v>0.1669538900463392</v>
      </c>
      <c r="Z53" s="46">
        <f t="shared" si="20"/>
        <v>0.1669538900463392</v>
      </c>
      <c r="AA53" s="47">
        <f>2*(PI()*$C36/(1-$C38)/AA51)^0.5/AA49</f>
        <v>0.20034466805560705</v>
      </c>
    </row>
    <row r="54" spans="1:36" ht="12.75" x14ac:dyDescent="0.2">
      <c r="A54" s="68" t="s">
        <v>80</v>
      </c>
      <c r="B54" s="45">
        <f t="shared" ref="B54:AA54" si="21">B53*B49</f>
        <v>2.0034466805560704</v>
      </c>
      <c r="C54" s="46">
        <f t="shared" si="21"/>
        <v>2.0034466805560704</v>
      </c>
      <c r="D54" s="20">
        <f t="shared" si="21"/>
        <v>2.0034466805560704</v>
      </c>
      <c r="E54" s="46">
        <f t="shared" si="21"/>
        <v>2.0034466805560704</v>
      </c>
      <c r="F54" s="48">
        <f t="shared" si="21"/>
        <v>2.0034466805560704</v>
      </c>
      <c r="G54" s="45">
        <f t="shared" si="21"/>
        <v>2.0034466805560704</v>
      </c>
      <c r="H54" s="46">
        <f t="shared" si="21"/>
        <v>2.0034466805560704</v>
      </c>
      <c r="I54" s="20">
        <f t="shared" si="21"/>
        <v>2.0034466805560704</v>
      </c>
      <c r="J54" s="46">
        <f t="shared" si="21"/>
        <v>2.0034466805560704</v>
      </c>
      <c r="K54" s="48">
        <f t="shared" si="21"/>
        <v>2.0034466805560704</v>
      </c>
      <c r="L54" s="45">
        <f t="shared" si="21"/>
        <v>2.0034466805560704</v>
      </c>
      <c r="M54" s="46">
        <f t="shared" si="21"/>
        <v>2.0034466805560704</v>
      </c>
      <c r="N54" s="20">
        <f t="shared" si="21"/>
        <v>2.0034466805560704</v>
      </c>
      <c r="O54" s="46">
        <f t="shared" si="21"/>
        <v>2.0034466805560704</v>
      </c>
      <c r="P54" s="48">
        <f t="shared" si="21"/>
        <v>2.0034466805560704</v>
      </c>
      <c r="Q54" s="45">
        <f t="shared" si="21"/>
        <v>2.0034466805560704</v>
      </c>
      <c r="R54" s="46">
        <f t="shared" si="21"/>
        <v>2.0034466805560704</v>
      </c>
      <c r="S54" s="20">
        <f t="shared" si="21"/>
        <v>2.0034466805560704</v>
      </c>
      <c r="T54" s="46">
        <f t="shared" si="21"/>
        <v>2.0034466805560704</v>
      </c>
      <c r="U54" s="48">
        <f t="shared" si="21"/>
        <v>2.0034466805560704</v>
      </c>
      <c r="V54" s="45">
        <f t="shared" si="21"/>
        <v>2.0034466805560704</v>
      </c>
      <c r="W54" s="46">
        <f t="shared" si="21"/>
        <v>2.0034466805560704</v>
      </c>
      <c r="X54" s="20">
        <f t="shared" si="21"/>
        <v>2.0034466805560704</v>
      </c>
      <c r="Y54" s="46">
        <f t="shared" si="21"/>
        <v>2.0034466805560704</v>
      </c>
      <c r="Z54" s="46">
        <f t="shared" si="21"/>
        <v>2.0034466805560704</v>
      </c>
      <c r="AA54" s="47">
        <f t="shared" si="21"/>
        <v>2.0034466805560704</v>
      </c>
    </row>
    <row r="55" spans="1:36" ht="12.75" x14ac:dyDescent="0.2">
      <c r="A55" s="68" t="s">
        <v>81</v>
      </c>
      <c r="B55" s="45">
        <f t="shared" ref="B55:D55" si="22">B54/(2*PI())</f>
        <v>0.31885844243154804</v>
      </c>
      <c r="C55" s="46">
        <f t="shared" si="22"/>
        <v>0.31885844243154804</v>
      </c>
      <c r="D55" s="20">
        <f t="shared" si="22"/>
        <v>0.31885844243154804</v>
      </c>
      <c r="E55" s="46">
        <f t="shared" ref="E55:F55" si="23">E53*E49/(2*PI())</f>
        <v>0.31885844243154804</v>
      </c>
      <c r="F55" s="48">
        <f t="shared" si="23"/>
        <v>0.31885844243154804</v>
      </c>
      <c r="G55" s="45">
        <f t="shared" ref="G55:I55" si="24">G54/(2*PI())</f>
        <v>0.31885844243154804</v>
      </c>
      <c r="H55" s="46">
        <f t="shared" si="24"/>
        <v>0.31885844243154804</v>
      </c>
      <c r="I55" s="20">
        <f t="shared" si="24"/>
        <v>0.31885844243154804</v>
      </c>
      <c r="J55" s="46">
        <f t="shared" ref="J55:K55" si="25">J53*J49/(2*PI())</f>
        <v>0.31885844243154804</v>
      </c>
      <c r="K55" s="48">
        <f t="shared" si="25"/>
        <v>0.31885844243154804</v>
      </c>
      <c r="L55" s="45">
        <f t="shared" ref="L55:N55" si="26">L54/(2*PI())</f>
        <v>0.31885844243154804</v>
      </c>
      <c r="M55" s="46">
        <f t="shared" si="26"/>
        <v>0.31885844243154804</v>
      </c>
      <c r="N55" s="20">
        <f t="shared" si="26"/>
        <v>0.31885844243154804</v>
      </c>
      <c r="O55" s="46">
        <f t="shared" ref="O55:P55" si="27">O53*O49/(2*PI())</f>
        <v>0.31885844243154804</v>
      </c>
      <c r="P55" s="48">
        <f t="shared" si="27"/>
        <v>0.31885844243154804</v>
      </c>
      <c r="Q55" s="45">
        <f t="shared" ref="Q55:S55" si="28">Q54/(2*PI())</f>
        <v>0.31885844243154804</v>
      </c>
      <c r="R55" s="46">
        <f t="shared" si="28"/>
        <v>0.31885844243154804</v>
      </c>
      <c r="S55" s="20">
        <f t="shared" si="28"/>
        <v>0.31885844243154804</v>
      </c>
      <c r="T55" s="46">
        <f t="shared" ref="T55:U55" si="29">T53*T49/(2*PI())</f>
        <v>0.31885844243154804</v>
      </c>
      <c r="U55" s="48">
        <f t="shared" si="29"/>
        <v>0.31885844243154804</v>
      </c>
      <c r="V55" s="45">
        <f t="shared" ref="V55:X55" si="30">V54/(2*PI())</f>
        <v>0.31885844243154804</v>
      </c>
      <c r="W55" s="46">
        <f t="shared" si="30"/>
        <v>0.31885844243154804</v>
      </c>
      <c r="X55" s="20">
        <f t="shared" si="30"/>
        <v>0.31885844243154804</v>
      </c>
      <c r="Y55" s="46">
        <f t="shared" ref="Y55:AA55" si="31">Y53*Y49/(2*PI())</f>
        <v>0.31885844243154804</v>
      </c>
      <c r="Z55" s="46">
        <f t="shared" si="31"/>
        <v>0.31885844243154804</v>
      </c>
      <c r="AA55" s="47">
        <f t="shared" si="31"/>
        <v>0.31885844243154804</v>
      </c>
    </row>
    <row r="56" spans="1:36" ht="12.75" x14ac:dyDescent="0.2">
      <c r="A56" s="68"/>
      <c r="B56" s="49"/>
      <c r="C56" s="14"/>
      <c r="D56" s="14"/>
      <c r="E56" s="14"/>
      <c r="F56" s="50"/>
      <c r="G56" s="49"/>
      <c r="H56" s="14"/>
      <c r="I56" s="14"/>
      <c r="J56" s="14"/>
      <c r="K56" s="50"/>
      <c r="L56" s="49"/>
      <c r="M56" s="14"/>
      <c r="N56" s="14"/>
      <c r="O56" s="14"/>
      <c r="P56" s="50"/>
      <c r="Q56" s="49"/>
      <c r="R56" s="14"/>
      <c r="S56" s="14"/>
      <c r="T56" s="14"/>
      <c r="U56" s="50"/>
      <c r="V56" s="49"/>
      <c r="W56" s="14"/>
      <c r="X56" s="14"/>
      <c r="Y56" s="14"/>
      <c r="Z56" s="14"/>
      <c r="AA56" s="51"/>
    </row>
    <row r="57" spans="1:36" ht="12.75" x14ac:dyDescent="0.2">
      <c r="A57" s="68" t="s">
        <v>82</v>
      </c>
      <c r="B57" s="28">
        <f t="shared" ref="B57:AA57" si="32">0.25*$C$4*PI()*(3*(B55+B58)-SQRT((3*B55+B58)*(B55+3*B58)))</f>
        <v>0.50086167013901761</v>
      </c>
      <c r="C57" s="20">
        <f t="shared" si="32"/>
        <v>0.47614815795736665</v>
      </c>
      <c r="D57" s="20">
        <f t="shared" si="32"/>
        <v>0.45216786072242221</v>
      </c>
      <c r="E57" s="20">
        <f t="shared" si="32"/>
        <v>0.42905342189526535</v>
      </c>
      <c r="F57" s="20">
        <f t="shared" si="32"/>
        <v>0.4069747560742587</v>
      </c>
      <c r="G57" s="28">
        <f t="shared" si="32"/>
        <v>0.50086167013901761</v>
      </c>
      <c r="H57" s="20">
        <f t="shared" si="32"/>
        <v>0.47614815795736665</v>
      </c>
      <c r="I57" s="20">
        <f t="shared" si="32"/>
        <v>0.45216786072242221</v>
      </c>
      <c r="J57" s="20">
        <f t="shared" si="32"/>
        <v>0.42905342189526535</v>
      </c>
      <c r="K57" s="20">
        <f t="shared" si="32"/>
        <v>0.4069747560742587</v>
      </c>
      <c r="L57" s="28">
        <f t="shared" si="32"/>
        <v>0.50086167013901761</v>
      </c>
      <c r="M57" s="20">
        <f t="shared" si="32"/>
        <v>0.47614815795736665</v>
      </c>
      <c r="N57" s="20">
        <f t="shared" si="32"/>
        <v>0.45216786072242221</v>
      </c>
      <c r="O57" s="20">
        <f t="shared" si="32"/>
        <v>0.42905342189526535</v>
      </c>
      <c r="P57" s="20">
        <f t="shared" si="32"/>
        <v>0.4069747560742587</v>
      </c>
      <c r="Q57" s="28">
        <f t="shared" si="32"/>
        <v>0.50086167013901761</v>
      </c>
      <c r="R57" s="20">
        <f t="shared" si="32"/>
        <v>0.47614815795736665</v>
      </c>
      <c r="S57" s="20">
        <f t="shared" si="32"/>
        <v>0.45216786072242221</v>
      </c>
      <c r="T57" s="20">
        <f t="shared" si="32"/>
        <v>0.42905342189526535</v>
      </c>
      <c r="U57" s="20">
        <f t="shared" si="32"/>
        <v>0.4069747560742587</v>
      </c>
      <c r="V57" s="28">
        <f t="shared" si="32"/>
        <v>0.50086167013901761</v>
      </c>
      <c r="W57" s="20">
        <f t="shared" si="32"/>
        <v>0.47614815795736665</v>
      </c>
      <c r="X57" s="20">
        <f t="shared" si="32"/>
        <v>0.45216786072242221</v>
      </c>
      <c r="Y57" s="20">
        <f t="shared" si="32"/>
        <v>0.42905342189526535</v>
      </c>
      <c r="Z57" s="20">
        <f t="shared" si="32"/>
        <v>0.4069747560742587</v>
      </c>
      <c r="AA57" s="47">
        <f t="shared" si="32"/>
        <v>0.42905342189526535</v>
      </c>
    </row>
    <row r="58" spans="1:36" ht="12.75" x14ac:dyDescent="0.2">
      <c r="A58" s="68" t="s">
        <v>84</v>
      </c>
      <c r="B58" s="28">
        <f t="shared" ref="B58:AA58" si="33">B55*B50</f>
        <v>0.31885844243154804</v>
      </c>
      <c r="C58" s="20">
        <f t="shared" si="33"/>
        <v>0.28697259818839327</v>
      </c>
      <c r="D58" s="20">
        <f t="shared" si="33"/>
        <v>0.25508675394523844</v>
      </c>
      <c r="E58" s="20">
        <f t="shared" si="33"/>
        <v>0.22320090970208362</v>
      </c>
      <c r="F58" s="54">
        <f t="shared" si="33"/>
        <v>0.19131506545892882</v>
      </c>
      <c r="G58" s="28">
        <f t="shared" si="33"/>
        <v>0.31885844243154804</v>
      </c>
      <c r="H58" s="20">
        <f t="shared" si="33"/>
        <v>0.28697259818839327</v>
      </c>
      <c r="I58" s="20">
        <f t="shared" si="33"/>
        <v>0.25508675394523844</v>
      </c>
      <c r="J58" s="20">
        <f t="shared" si="33"/>
        <v>0.22320090970208362</v>
      </c>
      <c r="K58" s="54">
        <f t="shared" si="33"/>
        <v>0.19131506545892882</v>
      </c>
      <c r="L58" s="28">
        <f t="shared" si="33"/>
        <v>0.31885844243154804</v>
      </c>
      <c r="M58" s="20">
        <f t="shared" si="33"/>
        <v>0.28697259818839327</v>
      </c>
      <c r="N58" s="20">
        <f t="shared" si="33"/>
        <v>0.25508675394523844</v>
      </c>
      <c r="O58" s="20">
        <f t="shared" si="33"/>
        <v>0.22320090970208362</v>
      </c>
      <c r="P58" s="54">
        <f t="shared" si="33"/>
        <v>0.19131506545892882</v>
      </c>
      <c r="Q58" s="28">
        <f t="shared" si="33"/>
        <v>0.31885844243154804</v>
      </c>
      <c r="R58" s="20">
        <f t="shared" si="33"/>
        <v>0.28697259818839327</v>
      </c>
      <c r="S58" s="20">
        <f t="shared" si="33"/>
        <v>0.25508675394523844</v>
      </c>
      <c r="T58" s="20">
        <f t="shared" si="33"/>
        <v>0.22320090970208362</v>
      </c>
      <c r="U58" s="54">
        <f t="shared" si="33"/>
        <v>0.19131506545892882</v>
      </c>
      <c r="V58" s="28">
        <f t="shared" si="33"/>
        <v>0.31885844243154804</v>
      </c>
      <c r="W58" s="20">
        <f t="shared" si="33"/>
        <v>0.28697259818839327</v>
      </c>
      <c r="X58" s="20">
        <f t="shared" si="33"/>
        <v>0.25508675394523844</v>
      </c>
      <c r="Y58" s="20">
        <f t="shared" si="33"/>
        <v>0.22320090970208362</v>
      </c>
      <c r="Z58" s="20">
        <f t="shared" si="33"/>
        <v>0.19131506545892882</v>
      </c>
      <c r="AA58" s="47">
        <f t="shared" si="33"/>
        <v>0.22320090970208362</v>
      </c>
    </row>
    <row r="59" spans="1:36" ht="12.75" x14ac:dyDescent="0.2">
      <c r="A59" s="18" t="s">
        <v>85</v>
      </c>
      <c r="B59" s="55">
        <f t="shared" ref="B59:AA59" si="34">B57*(1-$C$5)</f>
        <v>0.48082720333345691</v>
      </c>
      <c r="C59" s="56">
        <f t="shared" si="34"/>
        <v>0.45710223163907199</v>
      </c>
      <c r="D59" s="56">
        <f t="shared" si="34"/>
        <v>0.43408114629352529</v>
      </c>
      <c r="E59" s="56">
        <f t="shared" si="34"/>
        <v>0.41189128501945471</v>
      </c>
      <c r="F59" s="57">
        <f t="shared" si="34"/>
        <v>0.39069576583128834</v>
      </c>
      <c r="G59" s="55">
        <f t="shared" si="34"/>
        <v>0.48082720333345691</v>
      </c>
      <c r="H59" s="56">
        <f t="shared" si="34"/>
        <v>0.45710223163907199</v>
      </c>
      <c r="I59" s="56">
        <f t="shared" si="34"/>
        <v>0.43408114629352529</v>
      </c>
      <c r="J59" s="56">
        <f t="shared" si="34"/>
        <v>0.41189128501945471</v>
      </c>
      <c r="K59" s="57">
        <f t="shared" si="34"/>
        <v>0.39069576583128834</v>
      </c>
      <c r="L59" s="55">
        <f t="shared" si="34"/>
        <v>0.48082720333345691</v>
      </c>
      <c r="M59" s="56">
        <f t="shared" si="34"/>
        <v>0.45710223163907199</v>
      </c>
      <c r="N59" s="56">
        <f t="shared" si="34"/>
        <v>0.43408114629352529</v>
      </c>
      <c r="O59" s="56">
        <f t="shared" si="34"/>
        <v>0.41189128501945471</v>
      </c>
      <c r="P59" s="57">
        <f t="shared" si="34"/>
        <v>0.39069576583128834</v>
      </c>
      <c r="Q59" s="55">
        <f t="shared" si="34"/>
        <v>0.48082720333345691</v>
      </c>
      <c r="R59" s="56">
        <f t="shared" si="34"/>
        <v>0.45710223163907199</v>
      </c>
      <c r="S59" s="56">
        <f t="shared" si="34"/>
        <v>0.43408114629352529</v>
      </c>
      <c r="T59" s="56">
        <f t="shared" si="34"/>
        <v>0.41189128501945471</v>
      </c>
      <c r="U59" s="57">
        <f t="shared" si="34"/>
        <v>0.39069576583128834</v>
      </c>
      <c r="V59" s="55">
        <f t="shared" si="34"/>
        <v>0.48082720333345691</v>
      </c>
      <c r="W59" s="56">
        <f t="shared" si="34"/>
        <v>0.45710223163907199</v>
      </c>
      <c r="X59" s="56">
        <f t="shared" si="34"/>
        <v>0.43408114629352529</v>
      </c>
      <c r="Y59" s="56">
        <f t="shared" si="34"/>
        <v>0.41189128501945471</v>
      </c>
      <c r="Z59" s="56">
        <f t="shared" si="34"/>
        <v>0.39069576583128834</v>
      </c>
      <c r="AA59" s="58">
        <f t="shared" si="34"/>
        <v>0.41189128501945471</v>
      </c>
      <c r="AC59" s="68" t="s">
        <v>86</v>
      </c>
      <c r="AD59" s="18"/>
      <c r="AE59" s="18"/>
      <c r="AF59" s="18"/>
      <c r="AG59" s="18"/>
      <c r="AH59" s="18"/>
      <c r="AI59" s="18"/>
      <c r="AJ59" s="18"/>
    </row>
    <row r="60" spans="1:36" ht="12.75" x14ac:dyDescent="0.2">
      <c r="B60" s="42"/>
      <c r="F60" s="43"/>
      <c r="G60" s="42"/>
      <c r="K60" s="43"/>
      <c r="L60" s="42"/>
      <c r="P60" s="43"/>
      <c r="Q60" s="42"/>
      <c r="U60" s="43"/>
      <c r="V60" s="42"/>
      <c r="AA60" s="44"/>
    </row>
    <row r="61" spans="1:36" ht="12.75" x14ac:dyDescent="0.2">
      <c r="A61" s="68" t="s">
        <v>87</v>
      </c>
      <c r="B61" s="28">
        <f t="shared" ref="B61:AA61" si="35">2*B53*B59/PI()</f>
        <v>0.1533158131336233</v>
      </c>
      <c r="C61" s="20">
        <f t="shared" si="35"/>
        <v>0.14575090561241916</v>
      </c>
      <c r="D61" s="20">
        <f t="shared" si="35"/>
        <v>0.13841043819605442</v>
      </c>
      <c r="E61" s="20">
        <f t="shared" si="35"/>
        <v>0.13133501359243213</v>
      </c>
      <c r="F61" s="54">
        <f t="shared" si="35"/>
        <v>0.12457664335756541</v>
      </c>
      <c r="G61" s="28">
        <f t="shared" si="35"/>
        <v>0.1022105420890822</v>
      </c>
      <c r="H61" s="20">
        <f t="shared" si="35"/>
        <v>9.7167270408279452E-2</v>
      </c>
      <c r="I61" s="20">
        <f t="shared" si="35"/>
        <v>9.2273625464036266E-2</v>
      </c>
      <c r="J61" s="20">
        <f t="shared" si="35"/>
        <v>8.7556675728288097E-2</v>
      </c>
      <c r="K61" s="54">
        <f t="shared" si="35"/>
        <v>8.3051095571710282E-2</v>
      </c>
      <c r="L61" s="28">
        <f t="shared" si="35"/>
        <v>7.6657906566811651E-2</v>
      </c>
      <c r="M61" s="20">
        <f t="shared" si="35"/>
        <v>7.2875452806209579E-2</v>
      </c>
      <c r="N61" s="20">
        <f t="shared" si="35"/>
        <v>6.920521909802721E-2</v>
      </c>
      <c r="O61" s="20">
        <f t="shared" si="35"/>
        <v>6.5667506796216066E-2</v>
      </c>
      <c r="P61" s="54">
        <f t="shared" si="35"/>
        <v>6.2288321678782704E-2</v>
      </c>
      <c r="Q61" s="28">
        <f t="shared" si="35"/>
        <v>6.1326325253449325E-2</v>
      </c>
      <c r="R61" s="20">
        <f t="shared" si="35"/>
        <v>5.8300362244967666E-2</v>
      </c>
      <c r="S61" s="20">
        <f t="shared" si="35"/>
        <v>5.5364175278421766E-2</v>
      </c>
      <c r="T61" s="20">
        <f t="shared" si="35"/>
        <v>5.2534005436972855E-2</v>
      </c>
      <c r="U61" s="54">
        <f t="shared" si="35"/>
        <v>4.983065734302617E-2</v>
      </c>
      <c r="V61" s="28">
        <f t="shared" si="35"/>
        <v>5.1105271044541101E-2</v>
      </c>
      <c r="W61" s="20">
        <f t="shared" si="35"/>
        <v>4.8583635204139726E-2</v>
      </c>
      <c r="X61" s="20">
        <f t="shared" si="35"/>
        <v>4.6136812732018133E-2</v>
      </c>
      <c r="Y61" s="20">
        <f t="shared" si="35"/>
        <v>4.3778337864144048E-2</v>
      </c>
      <c r="Z61" s="20">
        <f t="shared" si="35"/>
        <v>4.1525547785855141E-2</v>
      </c>
      <c r="AA61" s="47">
        <f t="shared" si="35"/>
        <v>5.2534005436972855E-2</v>
      </c>
    </row>
    <row r="62" spans="1:36" ht="12.75" x14ac:dyDescent="0.2">
      <c r="A62" s="68" t="s">
        <v>88</v>
      </c>
      <c r="B62" s="28">
        <f t="shared" ref="B62:AA62" si="36">B61*B49</f>
        <v>0.61326325253449321</v>
      </c>
      <c r="C62" s="20">
        <f t="shared" si="36"/>
        <v>0.58300362244967663</v>
      </c>
      <c r="D62" s="20">
        <f t="shared" si="36"/>
        <v>0.55364175278421768</v>
      </c>
      <c r="E62" s="20">
        <f t="shared" si="36"/>
        <v>0.52534005436972853</v>
      </c>
      <c r="F62" s="54">
        <f t="shared" si="36"/>
        <v>0.49830657343026163</v>
      </c>
      <c r="G62" s="28">
        <f t="shared" si="36"/>
        <v>0.61326325253449321</v>
      </c>
      <c r="H62" s="20">
        <f t="shared" si="36"/>
        <v>0.58300362244967674</v>
      </c>
      <c r="I62" s="20">
        <f t="shared" si="36"/>
        <v>0.55364175278421757</v>
      </c>
      <c r="J62" s="20">
        <f t="shared" si="36"/>
        <v>0.52534005436972864</v>
      </c>
      <c r="K62" s="54">
        <f t="shared" si="36"/>
        <v>0.49830657343026169</v>
      </c>
      <c r="L62" s="28">
        <f t="shared" si="36"/>
        <v>0.61326325253449321</v>
      </c>
      <c r="M62" s="20">
        <f t="shared" si="36"/>
        <v>0.58300362244967663</v>
      </c>
      <c r="N62" s="20">
        <f t="shared" si="36"/>
        <v>0.55364175278421768</v>
      </c>
      <c r="O62" s="20">
        <f t="shared" si="36"/>
        <v>0.52534005436972853</v>
      </c>
      <c r="P62" s="54">
        <f t="shared" si="36"/>
        <v>0.49830657343026163</v>
      </c>
      <c r="Q62" s="28">
        <f t="shared" si="36"/>
        <v>0.61326325253449321</v>
      </c>
      <c r="R62" s="20">
        <f t="shared" si="36"/>
        <v>0.58300362244967663</v>
      </c>
      <c r="S62" s="20">
        <f t="shared" si="36"/>
        <v>0.55364175278421768</v>
      </c>
      <c r="T62" s="20">
        <f t="shared" si="36"/>
        <v>0.52534005436972853</v>
      </c>
      <c r="U62" s="54">
        <f t="shared" si="36"/>
        <v>0.49830657343026169</v>
      </c>
      <c r="V62" s="28">
        <f t="shared" si="36"/>
        <v>0.61326325253449321</v>
      </c>
      <c r="W62" s="20">
        <f t="shared" si="36"/>
        <v>0.58300362244967674</v>
      </c>
      <c r="X62" s="20">
        <f t="shared" si="36"/>
        <v>0.55364175278421757</v>
      </c>
      <c r="Y62" s="20">
        <f t="shared" si="36"/>
        <v>0.52534005436972864</v>
      </c>
      <c r="Z62" s="20">
        <f t="shared" si="36"/>
        <v>0.49830657343026169</v>
      </c>
      <c r="AA62" s="47">
        <f t="shared" si="36"/>
        <v>0.52534005436972853</v>
      </c>
    </row>
    <row r="63" spans="1:36" ht="12.75" x14ac:dyDescent="0.2">
      <c r="A63" s="14" t="s">
        <v>89</v>
      </c>
      <c r="B63" s="28">
        <f t="shared" ref="B63:AA63" si="37">B49*B53*B59</f>
        <v>0.96331166443947303</v>
      </c>
      <c r="C63" s="20">
        <f t="shared" si="37"/>
        <v>0.9157799486520708</v>
      </c>
      <c r="D63" s="20">
        <f t="shared" si="37"/>
        <v>0.86965843163373724</v>
      </c>
      <c r="E63" s="20">
        <f t="shared" si="37"/>
        <v>0.82520222772220087</v>
      </c>
      <c r="F63" s="54">
        <f t="shared" si="37"/>
        <v>0.78273813516200641</v>
      </c>
      <c r="G63" s="28">
        <f t="shared" si="37"/>
        <v>0.96331166443947303</v>
      </c>
      <c r="H63" s="20">
        <f t="shared" si="37"/>
        <v>0.9157799486520708</v>
      </c>
      <c r="I63" s="20">
        <f t="shared" si="37"/>
        <v>0.86965843163373724</v>
      </c>
      <c r="J63" s="20">
        <f t="shared" si="37"/>
        <v>0.82520222772220087</v>
      </c>
      <c r="K63" s="54">
        <f t="shared" si="37"/>
        <v>0.78273813516200641</v>
      </c>
      <c r="L63" s="28">
        <f t="shared" si="37"/>
        <v>0.96331166443947303</v>
      </c>
      <c r="M63" s="20">
        <f t="shared" si="37"/>
        <v>0.9157799486520708</v>
      </c>
      <c r="N63" s="20">
        <f t="shared" si="37"/>
        <v>0.86965843163373724</v>
      </c>
      <c r="O63" s="20">
        <f t="shared" si="37"/>
        <v>0.82520222772220087</v>
      </c>
      <c r="P63" s="54">
        <f t="shared" si="37"/>
        <v>0.78273813516200641</v>
      </c>
      <c r="Q63" s="28">
        <f t="shared" si="37"/>
        <v>0.96331166443947303</v>
      </c>
      <c r="R63" s="20">
        <f t="shared" si="37"/>
        <v>0.9157799486520708</v>
      </c>
      <c r="S63" s="20">
        <f t="shared" si="37"/>
        <v>0.86965843163373724</v>
      </c>
      <c r="T63" s="20">
        <f t="shared" si="37"/>
        <v>0.82520222772220087</v>
      </c>
      <c r="U63" s="54">
        <f t="shared" si="37"/>
        <v>0.78273813516200641</v>
      </c>
      <c r="V63" s="28">
        <f t="shared" si="37"/>
        <v>0.96331166443947303</v>
      </c>
      <c r="W63" s="20">
        <f t="shared" si="37"/>
        <v>0.9157799486520708</v>
      </c>
      <c r="X63" s="20">
        <f t="shared" si="37"/>
        <v>0.86965843163373724</v>
      </c>
      <c r="Y63" s="20">
        <f t="shared" si="37"/>
        <v>0.82520222772220087</v>
      </c>
      <c r="Z63" s="20">
        <f t="shared" si="37"/>
        <v>0.78273813516200641</v>
      </c>
      <c r="AA63" s="47">
        <f t="shared" si="37"/>
        <v>0.82520222772220087</v>
      </c>
    </row>
    <row r="64" spans="1:36" ht="12.75" x14ac:dyDescent="0.2">
      <c r="A64" s="14" t="s">
        <v>65</v>
      </c>
      <c r="B64" s="28">
        <f t="shared" ref="B64:AA64" si="38">$C$8*B62</f>
        <v>6.4392641516121785E-2</v>
      </c>
      <c r="C64" s="20">
        <f t="shared" si="38"/>
        <v>6.1215380357216041E-2</v>
      </c>
      <c r="D64" s="20">
        <f t="shared" si="38"/>
        <v>5.8132384042342854E-2</v>
      </c>
      <c r="E64" s="20">
        <f t="shared" si="38"/>
        <v>5.5160705708821492E-2</v>
      </c>
      <c r="F64" s="54">
        <f t="shared" si="38"/>
        <v>5.232219021017747E-2</v>
      </c>
      <c r="G64" s="28">
        <f t="shared" si="38"/>
        <v>6.4392641516121785E-2</v>
      </c>
      <c r="H64" s="20">
        <f t="shared" si="38"/>
        <v>6.1215380357216055E-2</v>
      </c>
      <c r="I64" s="20">
        <f t="shared" si="38"/>
        <v>5.813238404234284E-2</v>
      </c>
      <c r="J64" s="20">
        <f t="shared" si="38"/>
        <v>5.5160705708821506E-2</v>
      </c>
      <c r="K64" s="54">
        <f t="shared" si="38"/>
        <v>5.2322190210177477E-2</v>
      </c>
      <c r="L64" s="28">
        <f t="shared" si="38"/>
        <v>6.4392641516121785E-2</v>
      </c>
      <c r="M64" s="20">
        <f t="shared" si="38"/>
        <v>6.1215380357216041E-2</v>
      </c>
      <c r="N64" s="20">
        <f t="shared" si="38"/>
        <v>5.8132384042342854E-2</v>
      </c>
      <c r="O64" s="20">
        <f t="shared" si="38"/>
        <v>5.5160705708821492E-2</v>
      </c>
      <c r="P64" s="54">
        <f t="shared" si="38"/>
        <v>5.232219021017747E-2</v>
      </c>
      <c r="Q64" s="28">
        <f t="shared" si="38"/>
        <v>6.4392641516121785E-2</v>
      </c>
      <c r="R64" s="20">
        <f t="shared" si="38"/>
        <v>6.1215380357216041E-2</v>
      </c>
      <c r="S64" s="20">
        <f t="shared" si="38"/>
        <v>5.8132384042342854E-2</v>
      </c>
      <c r="T64" s="20">
        <f t="shared" si="38"/>
        <v>5.5160705708821492E-2</v>
      </c>
      <c r="U64" s="54">
        <f t="shared" si="38"/>
        <v>5.2322190210177477E-2</v>
      </c>
      <c r="V64" s="28">
        <f t="shared" si="38"/>
        <v>6.4392641516121785E-2</v>
      </c>
      <c r="W64" s="20">
        <f t="shared" si="38"/>
        <v>6.1215380357216055E-2</v>
      </c>
      <c r="X64" s="20">
        <f t="shared" si="38"/>
        <v>5.813238404234284E-2</v>
      </c>
      <c r="Y64" s="20">
        <f t="shared" si="38"/>
        <v>5.5160705708821506E-2</v>
      </c>
      <c r="Z64" s="20">
        <f t="shared" si="38"/>
        <v>5.2322190210177477E-2</v>
      </c>
      <c r="AA64" s="47">
        <f t="shared" si="38"/>
        <v>5.5160705708821492E-2</v>
      </c>
    </row>
    <row r="65" spans="1:27" ht="12.75" x14ac:dyDescent="0.2">
      <c r="A65" s="68" t="s">
        <v>90</v>
      </c>
      <c r="B65" s="71">
        <f t="shared" ref="B65:AA65" si="39">$C$9*B63</f>
        <v>5.7798699866368377</v>
      </c>
      <c r="C65" s="72">
        <f t="shared" si="39"/>
        <v>5.4946796919124248</v>
      </c>
      <c r="D65" s="72">
        <f t="shared" si="39"/>
        <v>5.2179505898024239</v>
      </c>
      <c r="E65" s="72">
        <f t="shared" si="39"/>
        <v>4.9512133663332047</v>
      </c>
      <c r="F65" s="73">
        <f t="shared" si="39"/>
        <v>4.6964288109720389</v>
      </c>
      <c r="G65" s="71">
        <f t="shared" si="39"/>
        <v>5.7798699866368377</v>
      </c>
      <c r="H65" s="72">
        <f t="shared" si="39"/>
        <v>5.4946796919124248</v>
      </c>
      <c r="I65" s="72">
        <f t="shared" si="39"/>
        <v>5.2179505898024239</v>
      </c>
      <c r="J65" s="72">
        <f t="shared" si="39"/>
        <v>4.9512133663332047</v>
      </c>
      <c r="K65" s="73">
        <f t="shared" si="39"/>
        <v>4.6964288109720389</v>
      </c>
      <c r="L65" s="71">
        <f t="shared" si="39"/>
        <v>5.7798699866368377</v>
      </c>
      <c r="M65" s="72">
        <f t="shared" si="39"/>
        <v>5.4946796919124248</v>
      </c>
      <c r="N65" s="72">
        <f t="shared" si="39"/>
        <v>5.2179505898024239</v>
      </c>
      <c r="O65" s="72">
        <f t="shared" si="39"/>
        <v>4.9512133663332047</v>
      </c>
      <c r="P65" s="73">
        <f t="shared" si="39"/>
        <v>4.6964288109720389</v>
      </c>
      <c r="Q65" s="71">
        <f t="shared" si="39"/>
        <v>5.7798699866368377</v>
      </c>
      <c r="R65" s="72">
        <f t="shared" si="39"/>
        <v>5.4946796919124248</v>
      </c>
      <c r="S65" s="72">
        <f t="shared" si="39"/>
        <v>5.2179505898024239</v>
      </c>
      <c r="T65" s="72">
        <f t="shared" si="39"/>
        <v>4.9512133663332047</v>
      </c>
      <c r="U65" s="73">
        <f t="shared" si="39"/>
        <v>4.6964288109720389</v>
      </c>
      <c r="V65" s="71">
        <f t="shared" si="39"/>
        <v>5.7798699866368377</v>
      </c>
      <c r="W65" s="72">
        <f t="shared" si="39"/>
        <v>5.4946796919124248</v>
      </c>
      <c r="X65" s="72">
        <f t="shared" si="39"/>
        <v>5.2179505898024239</v>
      </c>
      <c r="Y65" s="72">
        <f t="shared" si="39"/>
        <v>4.9512133663332047</v>
      </c>
      <c r="Z65" s="72">
        <f t="shared" si="39"/>
        <v>4.6964288109720389</v>
      </c>
      <c r="AA65" s="75">
        <f t="shared" si="39"/>
        <v>4.9512133663332047</v>
      </c>
    </row>
    <row r="66" spans="1:27" ht="12.75" x14ac:dyDescent="0.2">
      <c r="H66" s="13"/>
      <c r="AA66" s="14"/>
    </row>
    <row r="67" spans="1:27" ht="12.75" x14ac:dyDescent="0.2">
      <c r="H67" s="13"/>
      <c r="AA67" s="14"/>
    </row>
    <row r="68" spans="1:27" ht="12.75" x14ac:dyDescent="0.2">
      <c r="H68" s="13"/>
      <c r="AA68" s="14"/>
    </row>
    <row r="69" spans="1:27" ht="12.75" x14ac:dyDescent="0.2">
      <c r="H69" s="13"/>
      <c r="AA69" s="14"/>
    </row>
    <row r="70" spans="1:27" ht="12.75" x14ac:dyDescent="0.2">
      <c r="H70" s="13"/>
      <c r="AA70" s="14"/>
    </row>
    <row r="71" spans="1:27" ht="12.75" x14ac:dyDescent="0.2">
      <c r="H71" s="13"/>
      <c r="AA71" s="14"/>
    </row>
    <row r="72" spans="1:27" ht="12.75" x14ac:dyDescent="0.2">
      <c r="H72" s="13"/>
      <c r="AA72" s="14"/>
    </row>
    <row r="73" spans="1:27" ht="12.75" x14ac:dyDescent="0.2">
      <c r="H73" s="13"/>
      <c r="AA73" s="14"/>
    </row>
    <row r="74" spans="1:27" ht="12.75" x14ac:dyDescent="0.2">
      <c r="H74" s="13"/>
      <c r="AA74" s="14"/>
    </row>
    <row r="75" spans="1:27" ht="12.75" x14ac:dyDescent="0.2">
      <c r="H75" s="13"/>
      <c r="AA75" s="14"/>
    </row>
    <row r="76" spans="1:27" ht="12.75" x14ac:dyDescent="0.2">
      <c r="H76" s="13"/>
      <c r="AA76" s="14"/>
    </row>
    <row r="77" spans="1:27" ht="12.75" x14ac:dyDescent="0.2">
      <c r="H77" s="13"/>
      <c r="AA77" s="14"/>
    </row>
    <row r="78" spans="1:27" ht="12.75" x14ac:dyDescent="0.2">
      <c r="H78" s="13"/>
      <c r="AA78" s="14"/>
    </row>
    <row r="79" spans="1:27" ht="12.75" x14ac:dyDescent="0.2">
      <c r="H79" s="13"/>
      <c r="AA79" s="14"/>
    </row>
    <row r="80" spans="1:27" ht="12.75" x14ac:dyDescent="0.2">
      <c r="H80" s="13"/>
      <c r="AA80" s="14"/>
    </row>
    <row r="81" spans="8:27" ht="12.75" x14ac:dyDescent="0.2">
      <c r="H81" s="13"/>
      <c r="AA81" s="14"/>
    </row>
    <row r="82" spans="8:27" ht="12.75" x14ac:dyDescent="0.2">
      <c r="H82" s="13"/>
      <c r="AA82" s="14"/>
    </row>
    <row r="83" spans="8:27" ht="12.75" x14ac:dyDescent="0.2">
      <c r="H83" s="13"/>
      <c r="AA83" s="14"/>
    </row>
    <row r="84" spans="8:27" ht="12.75" x14ac:dyDescent="0.2">
      <c r="H84" s="13"/>
      <c r="AA84" s="14"/>
    </row>
    <row r="85" spans="8:27" ht="12.75" x14ac:dyDescent="0.2">
      <c r="H85" s="13"/>
      <c r="AA85" s="14"/>
    </row>
    <row r="86" spans="8:27" ht="12.75" x14ac:dyDescent="0.2">
      <c r="H86" s="13"/>
      <c r="AA86" s="14"/>
    </row>
    <row r="87" spans="8:27" ht="12.75" x14ac:dyDescent="0.2">
      <c r="H87" s="13"/>
      <c r="AA87" s="14"/>
    </row>
    <row r="88" spans="8:27" ht="12.75" x14ac:dyDescent="0.2">
      <c r="H88" s="13"/>
      <c r="AA88" s="14"/>
    </row>
    <row r="89" spans="8:27" ht="12.75" x14ac:dyDescent="0.2">
      <c r="H89" s="13"/>
      <c r="AA89" s="14"/>
    </row>
    <row r="90" spans="8:27" ht="12.75" x14ac:dyDescent="0.2">
      <c r="H90" s="13"/>
      <c r="AA90" s="14"/>
    </row>
    <row r="91" spans="8:27" ht="12.75" x14ac:dyDescent="0.2">
      <c r="H91" s="13"/>
      <c r="AA91" s="14"/>
    </row>
    <row r="92" spans="8:27" ht="12.75" x14ac:dyDescent="0.2">
      <c r="H92" s="13"/>
      <c r="AA92" s="14"/>
    </row>
    <row r="93" spans="8:27" ht="12.75" x14ac:dyDescent="0.2">
      <c r="H93" s="13"/>
      <c r="AA93" s="14"/>
    </row>
    <row r="94" spans="8:27" ht="12.75" x14ac:dyDescent="0.2">
      <c r="H94" s="13"/>
      <c r="AA94" s="14"/>
    </row>
    <row r="95" spans="8:27" ht="12.75" x14ac:dyDescent="0.2">
      <c r="H95" s="13"/>
      <c r="AA95" s="14"/>
    </row>
    <row r="96" spans="8:27" ht="12.75" x14ac:dyDescent="0.2">
      <c r="H96" s="13"/>
      <c r="AA96" s="14"/>
    </row>
    <row r="97" spans="8:27" ht="12.75" x14ac:dyDescent="0.2">
      <c r="H97" s="13"/>
      <c r="AA97" s="14"/>
    </row>
    <row r="98" spans="8:27" ht="12.75" x14ac:dyDescent="0.2">
      <c r="H98" s="13"/>
      <c r="AA98" s="14"/>
    </row>
    <row r="99" spans="8:27" ht="12.75" x14ac:dyDescent="0.2">
      <c r="H99" s="13"/>
      <c r="AA99" s="14"/>
    </row>
    <row r="100" spans="8:27" ht="12.75" x14ac:dyDescent="0.2">
      <c r="H100" s="13"/>
      <c r="AA100" s="14"/>
    </row>
    <row r="101" spans="8:27" ht="12.75" x14ac:dyDescent="0.2">
      <c r="H101" s="13"/>
      <c r="AA101" s="14"/>
    </row>
    <row r="102" spans="8:27" ht="12.75" x14ac:dyDescent="0.2">
      <c r="H102" s="13"/>
      <c r="AA102" s="14"/>
    </row>
    <row r="103" spans="8:27" ht="12.75" x14ac:dyDescent="0.2">
      <c r="H103" s="13"/>
      <c r="AA103" s="14"/>
    </row>
    <row r="104" spans="8:27" ht="12.75" x14ac:dyDescent="0.2">
      <c r="H104" s="13"/>
      <c r="AA104" s="14"/>
    </row>
    <row r="105" spans="8:27" ht="12.75" x14ac:dyDescent="0.2">
      <c r="H105" s="13"/>
      <c r="AA105" s="14"/>
    </row>
    <row r="106" spans="8:27" ht="12.75" x14ac:dyDescent="0.2">
      <c r="H106" s="13"/>
      <c r="AA106" s="14"/>
    </row>
    <row r="107" spans="8:27" ht="12.75" x14ac:dyDescent="0.2">
      <c r="H107" s="13"/>
      <c r="AA107" s="14"/>
    </row>
    <row r="108" spans="8:27" ht="12.75" x14ac:dyDescent="0.2">
      <c r="H108" s="13"/>
      <c r="AA108" s="14"/>
    </row>
    <row r="109" spans="8:27" ht="12.75" x14ac:dyDescent="0.2">
      <c r="H109" s="13"/>
      <c r="AA109" s="14"/>
    </row>
    <row r="110" spans="8:27" ht="12.75" x14ac:dyDescent="0.2">
      <c r="H110" s="13"/>
      <c r="AA110" s="14"/>
    </row>
    <row r="111" spans="8:27" ht="12.75" x14ac:dyDescent="0.2">
      <c r="H111" s="13"/>
      <c r="AA111" s="14"/>
    </row>
    <row r="112" spans="8:27" ht="12.75" x14ac:dyDescent="0.2">
      <c r="H112" s="13"/>
      <c r="AA112" s="14"/>
    </row>
    <row r="113" spans="8:27" ht="12.75" x14ac:dyDescent="0.2">
      <c r="H113" s="13"/>
      <c r="AA113" s="14"/>
    </row>
    <row r="114" spans="8:27" ht="12.75" x14ac:dyDescent="0.2">
      <c r="H114" s="13"/>
      <c r="AA114" s="14"/>
    </row>
    <row r="115" spans="8:27" ht="12.75" x14ac:dyDescent="0.2">
      <c r="H115" s="13"/>
      <c r="AA115" s="14"/>
    </row>
    <row r="116" spans="8:27" ht="12.75" x14ac:dyDescent="0.2">
      <c r="H116" s="13"/>
      <c r="AA116" s="14"/>
    </row>
    <row r="117" spans="8:27" ht="12.75" x14ac:dyDescent="0.2">
      <c r="H117" s="13"/>
      <c r="AA117" s="14"/>
    </row>
    <row r="118" spans="8:27" ht="12.75" x14ac:dyDescent="0.2">
      <c r="H118" s="13"/>
      <c r="AA118" s="14"/>
    </row>
    <row r="119" spans="8:27" ht="12.75" x14ac:dyDescent="0.2">
      <c r="H119" s="13"/>
      <c r="AA119" s="14"/>
    </row>
    <row r="120" spans="8:27" ht="12.75" x14ac:dyDescent="0.2">
      <c r="H120" s="13"/>
      <c r="AA120" s="14"/>
    </row>
    <row r="121" spans="8:27" ht="12.75" x14ac:dyDescent="0.2">
      <c r="H121" s="13"/>
      <c r="AA121" s="14"/>
    </row>
    <row r="122" spans="8:27" ht="12.75" x14ac:dyDescent="0.2">
      <c r="H122" s="13"/>
      <c r="AA122" s="14"/>
    </row>
    <row r="123" spans="8:27" ht="12.75" x14ac:dyDescent="0.2">
      <c r="H123" s="13"/>
      <c r="AA123" s="14"/>
    </row>
    <row r="124" spans="8:27" ht="12.75" x14ac:dyDescent="0.2">
      <c r="H124" s="13"/>
      <c r="AA124" s="14"/>
    </row>
    <row r="125" spans="8:27" ht="12.75" x14ac:dyDescent="0.2">
      <c r="H125" s="13"/>
      <c r="AA125" s="14"/>
    </row>
    <row r="126" spans="8:27" ht="12.75" x14ac:dyDescent="0.2">
      <c r="H126" s="13"/>
      <c r="AA126" s="14"/>
    </row>
    <row r="127" spans="8:27" ht="12.75" x14ac:dyDescent="0.2">
      <c r="H127" s="13"/>
      <c r="AA127" s="14"/>
    </row>
    <row r="128" spans="8:27" ht="12.75" x14ac:dyDescent="0.2">
      <c r="H128" s="13"/>
      <c r="AA128" s="14"/>
    </row>
    <row r="129" spans="8:27" ht="12.75" x14ac:dyDescent="0.2">
      <c r="H129" s="13"/>
      <c r="AA129" s="14"/>
    </row>
    <row r="130" spans="8:27" ht="12.75" x14ac:dyDescent="0.2">
      <c r="H130" s="13"/>
      <c r="AA130" s="14"/>
    </row>
    <row r="131" spans="8:27" ht="12.75" x14ac:dyDescent="0.2">
      <c r="H131" s="13"/>
      <c r="AA131" s="14"/>
    </row>
    <row r="132" spans="8:27" ht="12.75" x14ac:dyDescent="0.2">
      <c r="H132" s="13"/>
      <c r="AA132" s="14"/>
    </row>
    <row r="133" spans="8:27" ht="12.75" x14ac:dyDescent="0.2">
      <c r="H133" s="13"/>
      <c r="AA133" s="14"/>
    </row>
    <row r="134" spans="8:27" ht="12.75" x14ac:dyDescent="0.2">
      <c r="H134" s="13"/>
      <c r="AA134" s="14"/>
    </row>
    <row r="135" spans="8:27" ht="12.75" x14ac:dyDescent="0.2">
      <c r="H135" s="13"/>
      <c r="AA135" s="14"/>
    </row>
    <row r="136" spans="8:27" ht="12.75" x14ac:dyDescent="0.2">
      <c r="H136" s="13"/>
      <c r="AA136" s="14"/>
    </row>
    <row r="137" spans="8:27" ht="12.75" x14ac:dyDescent="0.2">
      <c r="H137" s="13"/>
      <c r="AA137" s="14"/>
    </row>
    <row r="138" spans="8:27" ht="12.75" x14ac:dyDescent="0.2">
      <c r="H138" s="13"/>
      <c r="AA138" s="14"/>
    </row>
    <row r="139" spans="8:27" ht="12.75" x14ac:dyDescent="0.2">
      <c r="H139" s="13"/>
      <c r="AA139" s="14"/>
    </row>
    <row r="140" spans="8:27" ht="12.75" x14ac:dyDescent="0.2">
      <c r="H140" s="13"/>
      <c r="AA140" s="14"/>
    </row>
    <row r="141" spans="8:27" ht="12.75" x14ac:dyDescent="0.2">
      <c r="H141" s="13"/>
      <c r="AA141" s="14"/>
    </row>
    <row r="142" spans="8:27" ht="12.75" x14ac:dyDescent="0.2">
      <c r="H142" s="13"/>
      <c r="AA142" s="14"/>
    </row>
    <row r="143" spans="8:27" ht="12.75" x14ac:dyDescent="0.2">
      <c r="H143" s="13"/>
      <c r="AA143" s="14"/>
    </row>
    <row r="144" spans="8:27" ht="12.75" x14ac:dyDescent="0.2">
      <c r="H144" s="13"/>
      <c r="AA144" s="14"/>
    </row>
    <row r="145" spans="8:27" ht="12.75" x14ac:dyDescent="0.2">
      <c r="H145" s="13"/>
      <c r="AA145" s="14"/>
    </row>
    <row r="146" spans="8:27" ht="12.75" x14ac:dyDescent="0.2">
      <c r="H146" s="13"/>
      <c r="AA146" s="14"/>
    </row>
    <row r="147" spans="8:27" ht="12.75" x14ac:dyDescent="0.2">
      <c r="H147" s="13"/>
      <c r="AA147" s="14"/>
    </row>
    <row r="148" spans="8:27" ht="12.75" x14ac:dyDescent="0.2">
      <c r="H148" s="13"/>
      <c r="AA148" s="14"/>
    </row>
    <row r="149" spans="8:27" ht="12.75" x14ac:dyDescent="0.2">
      <c r="H149" s="13"/>
      <c r="AA149" s="14"/>
    </row>
    <row r="150" spans="8:27" ht="12.75" x14ac:dyDescent="0.2">
      <c r="H150" s="13"/>
      <c r="AA150" s="14"/>
    </row>
    <row r="151" spans="8:27" ht="12.75" x14ac:dyDescent="0.2">
      <c r="H151" s="13"/>
      <c r="AA151" s="14"/>
    </row>
    <row r="152" spans="8:27" ht="12.75" x14ac:dyDescent="0.2">
      <c r="H152" s="13"/>
      <c r="AA152" s="14"/>
    </row>
    <row r="153" spans="8:27" ht="12.75" x14ac:dyDescent="0.2">
      <c r="H153" s="13"/>
      <c r="AA153" s="14"/>
    </row>
    <row r="154" spans="8:27" ht="12.75" x14ac:dyDescent="0.2">
      <c r="H154" s="13"/>
      <c r="AA154" s="14"/>
    </row>
    <row r="155" spans="8:27" ht="12.75" x14ac:dyDescent="0.2">
      <c r="H155" s="13"/>
      <c r="AA155" s="14"/>
    </row>
    <row r="156" spans="8:27" ht="12.75" x14ac:dyDescent="0.2">
      <c r="H156" s="13"/>
      <c r="AA156" s="14"/>
    </row>
    <row r="157" spans="8:27" ht="12.75" x14ac:dyDescent="0.2">
      <c r="H157" s="13"/>
      <c r="AA157" s="14"/>
    </row>
    <row r="158" spans="8:27" ht="12.75" x14ac:dyDescent="0.2">
      <c r="H158" s="13"/>
      <c r="AA158" s="14"/>
    </row>
    <row r="159" spans="8:27" ht="12.75" x14ac:dyDescent="0.2">
      <c r="H159" s="13"/>
      <c r="AA159" s="14"/>
    </row>
    <row r="160" spans="8:27" ht="12.75" x14ac:dyDescent="0.2">
      <c r="H160" s="13"/>
      <c r="AA160" s="14"/>
    </row>
    <row r="161" spans="8:27" ht="12.75" x14ac:dyDescent="0.2">
      <c r="H161" s="13"/>
      <c r="AA161" s="14"/>
    </row>
    <row r="162" spans="8:27" ht="12.75" x14ac:dyDescent="0.2">
      <c r="H162" s="13"/>
      <c r="AA162" s="14"/>
    </row>
    <row r="163" spans="8:27" ht="12.75" x14ac:dyDescent="0.2">
      <c r="H163" s="13"/>
      <c r="AA163" s="14"/>
    </row>
    <row r="164" spans="8:27" ht="12.75" x14ac:dyDescent="0.2">
      <c r="H164" s="13"/>
      <c r="AA164" s="14"/>
    </row>
    <row r="165" spans="8:27" ht="12.75" x14ac:dyDescent="0.2">
      <c r="H165" s="13"/>
      <c r="AA165" s="14"/>
    </row>
    <row r="166" spans="8:27" ht="12.75" x14ac:dyDescent="0.2">
      <c r="H166" s="13"/>
      <c r="AA166" s="14"/>
    </row>
    <row r="167" spans="8:27" ht="12.75" x14ac:dyDescent="0.2">
      <c r="H167" s="13"/>
      <c r="AA167" s="14"/>
    </row>
    <row r="168" spans="8:27" ht="12.75" x14ac:dyDescent="0.2">
      <c r="H168" s="13"/>
      <c r="AA168" s="14"/>
    </row>
    <row r="169" spans="8:27" ht="12.75" x14ac:dyDescent="0.2">
      <c r="H169" s="13"/>
      <c r="AA169" s="14"/>
    </row>
    <row r="170" spans="8:27" ht="12.75" x14ac:dyDescent="0.2">
      <c r="H170" s="13"/>
      <c r="AA170" s="14"/>
    </row>
    <row r="171" spans="8:27" ht="12.75" x14ac:dyDescent="0.2">
      <c r="H171" s="13"/>
      <c r="AA171" s="14"/>
    </row>
    <row r="172" spans="8:27" ht="12.75" x14ac:dyDescent="0.2">
      <c r="H172" s="13"/>
      <c r="AA172" s="14"/>
    </row>
    <row r="173" spans="8:27" ht="12.75" x14ac:dyDescent="0.2">
      <c r="H173" s="13"/>
      <c r="AA173" s="14"/>
    </row>
    <row r="174" spans="8:27" ht="12.75" x14ac:dyDescent="0.2">
      <c r="H174" s="13"/>
      <c r="AA174" s="14"/>
    </row>
    <row r="175" spans="8:27" ht="12.75" x14ac:dyDescent="0.2">
      <c r="H175" s="13"/>
      <c r="AA175" s="14"/>
    </row>
    <row r="176" spans="8:27" ht="12.75" x14ac:dyDescent="0.2">
      <c r="H176" s="13"/>
      <c r="AA176" s="14"/>
    </row>
    <row r="177" spans="8:27" ht="12.75" x14ac:dyDescent="0.2">
      <c r="H177" s="13"/>
      <c r="AA177" s="14"/>
    </row>
    <row r="178" spans="8:27" ht="12.75" x14ac:dyDescent="0.2">
      <c r="H178" s="13"/>
      <c r="AA178" s="14"/>
    </row>
    <row r="179" spans="8:27" ht="12.75" x14ac:dyDescent="0.2">
      <c r="H179" s="13"/>
      <c r="AA179" s="14"/>
    </row>
    <row r="180" spans="8:27" ht="12.75" x14ac:dyDescent="0.2">
      <c r="H180" s="13"/>
      <c r="AA180" s="14"/>
    </row>
    <row r="181" spans="8:27" ht="12.75" x14ac:dyDescent="0.2">
      <c r="H181" s="13"/>
      <c r="AA181" s="14"/>
    </row>
    <row r="182" spans="8:27" ht="12.75" x14ac:dyDescent="0.2">
      <c r="H182" s="13"/>
      <c r="AA182" s="14"/>
    </row>
    <row r="183" spans="8:27" ht="12.75" x14ac:dyDescent="0.2">
      <c r="H183" s="13"/>
      <c r="AA183" s="14"/>
    </row>
    <row r="184" spans="8:27" ht="12.75" x14ac:dyDescent="0.2">
      <c r="H184" s="13"/>
      <c r="AA184" s="14"/>
    </row>
    <row r="185" spans="8:27" ht="12.75" x14ac:dyDescent="0.2">
      <c r="H185" s="13"/>
      <c r="AA185" s="14"/>
    </row>
    <row r="186" spans="8:27" ht="12.75" x14ac:dyDescent="0.2">
      <c r="H186" s="13"/>
      <c r="AA186" s="14"/>
    </row>
    <row r="187" spans="8:27" ht="12.75" x14ac:dyDescent="0.2">
      <c r="H187" s="13"/>
      <c r="AA187" s="14"/>
    </row>
    <row r="188" spans="8:27" ht="12.75" x14ac:dyDescent="0.2">
      <c r="H188" s="13"/>
      <c r="AA188" s="14"/>
    </row>
    <row r="189" spans="8:27" ht="12.75" x14ac:dyDescent="0.2">
      <c r="H189" s="13"/>
      <c r="AA189" s="14"/>
    </row>
    <row r="190" spans="8:27" ht="12.75" x14ac:dyDescent="0.2">
      <c r="H190" s="13"/>
      <c r="AA190" s="14"/>
    </row>
    <row r="191" spans="8:27" ht="12.75" x14ac:dyDescent="0.2">
      <c r="H191" s="13"/>
      <c r="AA191" s="14"/>
    </row>
    <row r="192" spans="8:27" ht="12.75" x14ac:dyDescent="0.2">
      <c r="H192" s="13"/>
      <c r="AA192" s="14"/>
    </row>
    <row r="193" spans="8:27" ht="12.75" x14ac:dyDescent="0.2">
      <c r="H193" s="13"/>
      <c r="AA193" s="14"/>
    </row>
    <row r="194" spans="8:27" ht="12.75" x14ac:dyDescent="0.2">
      <c r="H194" s="13"/>
      <c r="AA194" s="14"/>
    </row>
    <row r="195" spans="8:27" ht="12.75" x14ac:dyDescent="0.2">
      <c r="H195" s="13"/>
      <c r="AA195" s="14"/>
    </row>
    <row r="196" spans="8:27" ht="12.75" x14ac:dyDescent="0.2">
      <c r="H196" s="13"/>
      <c r="AA196" s="14"/>
    </row>
    <row r="197" spans="8:27" ht="12.75" x14ac:dyDescent="0.2">
      <c r="H197" s="13"/>
      <c r="AA197" s="14"/>
    </row>
    <row r="198" spans="8:27" ht="12.75" x14ac:dyDescent="0.2">
      <c r="H198" s="13"/>
      <c r="AA198" s="14"/>
    </row>
    <row r="199" spans="8:27" ht="12.75" x14ac:dyDescent="0.2">
      <c r="H199" s="13"/>
      <c r="AA199" s="14"/>
    </row>
    <row r="200" spans="8:27" ht="12.75" x14ac:dyDescent="0.2">
      <c r="H200" s="13"/>
      <c r="AA200" s="14"/>
    </row>
    <row r="201" spans="8:27" ht="12.75" x14ac:dyDescent="0.2">
      <c r="H201" s="13"/>
      <c r="AA201" s="14"/>
    </row>
    <row r="202" spans="8:27" ht="12.75" x14ac:dyDescent="0.2">
      <c r="H202" s="13"/>
      <c r="AA202" s="14"/>
    </row>
    <row r="203" spans="8:27" ht="12.75" x14ac:dyDescent="0.2">
      <c r="H203" s="13"/>
      <c r="AA203" s="14"/>
    </row>
    <row r="204" spans="8:27" ht="12.75" x14ac:dyDescent="0.2">
      <c r="H204" s="13"/>
      <c r="AA204" s="14"/>
    </row>
    <row r="205" spans="8:27" ht="12.75" x14ac:dyDescent="0.2">
      <c r="H205" s="13"/>
      <c r="AA205" s="14"/>
    </row>
    <row r="206" spans="8:27" ht="12.75" x14ac:dyDescent="0.2">
      <c r="H206" s="13"/>
      <c r="AA206" s="14"/>
    </row>
    <row r="207" spans="8:27" ht="12.75" x14ac:dyDescent="0.2">
      <c r="H207" s="13"/>
      <c r="AA207" s="14"/>
    </row>
    <row r="208" spans="8:27" ht="12.75" x14ac:dyDescent="0.2">
      <c r="H208" s="13"/>
      <c r="AA208" s="14"/>
    </row>
    <row r="209" spans="8:27" ht="12.75" x14ac:dyDescent="0.2">
      <c r="H209" s="13"/>
      <c r="AA209" s="14"/>
    </row>
    <row r="210" spans="8:27" ht="12.75" x14ac:dyDescent="0.2">
      <c r="H210" s="13"/>
      <c r="AA210" s="14"/>
    </row>
    <row r="211" spans="8:27" ht="12.75" x14ac:dyDescent="0.2">
      <c r="H211" s="13"/>
      <c r="AA211" s="14"/>
    </row>
    <row r="212" spans="8:27" ht="12.75" x14ac:dyDescent="0.2">
      <c r="H212" s="13"/>
      <c r="AA212" s="14"/>
    </row>
    <row r="213" spans="8:27" ht="12.75" x14ac:dyDescent="0.2">
      <c r="H213" s="13"/>
      <c r="AA213" s="14"/>
    </row>
    <row r="214" spans="8:27" ht="12.75" x14ac:dyDescent="0.2">
      <c r="H214" s="13"/>
      <c r="AA214" s="14"/>
    </row>
    <row r="215" spans="8:27" ht="12.75" x14ac:dyDescent="0.2">
      <c r="H215" s="13"/>
      <c r="AA215" s="14"/>
    </row>
    <row r="216" spans="8:27" ht="12.75" x14ac:dyDescent="0.2">
      <c r="H216" s="13"/>
      <c r="AA216" s="14"/>
    </row>
    <row r="217" spans="8:27" ht="12.75" x14ac:dyDescent="0.2">
      <c r="H217" s="13"/>
      <c r="AA217" s="14"/>
    </row>
    <row r="218" spans="8:27" ht="12.75" x14ac:dyDescent="0.2">
      <c r="H218" s="13"/>
      <c r="AA218" s="14"/>
    </row>
    <row r="219" spans="8:27" ht="12.75" x14ac:dyDescent="0.2">
      <c r="H219" s="13"/>
      <c r="AA219" s="14"/>
    </row>
    <row r="220" spans="8:27" ht="12.75" x14ac:dyDescent="0.2">
      <c r="H220" s="13"/>
      <c r="AA220" s="14"/>
    </row>
    <row r="221" spans="8:27" ht="12.75" x14ac:dyDescent="0.2">
      <c r="H221" s="13"/>
      <c r="AA221" s="14"/>
    </row>
    <row r="222" spans="8:27" ht="12.75" x14ac:dyDescent="0.2">
      <c r="H222" s="13"/>
      <c r="AA222" s="14"/>
    </row>
    <row r="223" spans="8:27" ht="12.75" x14ac:dyDescent="0.2">
      <c r="H223" s="13"/>
      <c r="AA223" s="14"/>
    </row>
    <row r="224" spans="8:27" ht="12.75" x14ac:dyDescent="0.2">
      <c r="H224" s="13"/>
      <c r="AA224" s="14"/>
    </row>
    <row r="225" spans="8:27" ht="12.75" x14ac:dyDescent="0.2">
      <c r="H225" s="13"/>
      <c r="AA225" s="14"/>
    </row>
    <row r="226" spans="8:27" ht="12.75" x14ac:dyDescent="0.2">
      <c r="H226" s="13"/>
      <c r="AA226" s="14"/>
    </row>
    <row r="227" spans="8:27" ht="12.75" x14ac:dyDescent="0.2">
      <c r="H227" s="13"/>
      <c r="AA227" s="14"/>
    </row>
    <row r="228" spans="8:27" ht="12.75" x14ac:dyDescent="0.2">
      <c r="H228" s="13"/>
      <c r="AA228" s="14"/>
    </row>
    <row r="229" spans="8:27" ht="12.75" x14ac:dyDescent="0.2">
      <c r="H229" s="13"/>
      <c r="AA229" s="14"/>
    </row>
    <row r="230" spans="8:27" ht="12.75" x14ac:dyDescent="0.2">
      <c r="H230" s="13"/>
      <c r="AA230" s="14"/>
    </row>
    <row r="231" spans="8:27" ht="12.75" x14ac:dyDescent="0.2">
      <c r="H231" s="13"/>
      <c r="AA231" s="14"/>
    </row>
    <row r="232" spans="8:27" ht="12.75" x14ac:dyDescent="0.2">
      <c r="H232" s="13"/>
      <c r="AA232" s="14"/>
    </row>
    <row r="233" spans="8:27" ht="12.75" x14ac:dyDescent="0.2">
      <c r="H233" s="13"/>
      <c r="AA233" s="14"/>
    </row>
    <row r="234" spans="8:27" ht="12.75" x14ac:dyDescent="0.2">
      <c r="H234" s="13"/>
      <c r="AA234" s="14"/>
    </row>
    <row r="235" spans="8:27" ht="12.75" x14ac:dyDescent="0.2">
      <c r="H235" s="13"/>
      <c r="AA235" s="14"/>
    </row>
    <row r="236" spans="8:27" ht="12.75" x14ac:dyDescent="0.2">
      <c r="H236" s="13"/>
      <c r="AA236" s="14"/>
    </row>
    <row r="237" spans="8:27" ht="12.75" x14ac:dyDescent="0.2">
      <c r="H237" s="13"/>
      <c r="AA237" s="14"/>
    </row>
    <row r="238" spans="8:27" ht="12.75" x14ac:dyDescent="0.2">
      <c r="H238" s="13"/>
      <c r="AA238" s="14"/>
    </row>
    <row r="239" spans="8:27" ht="12.75" x14ac:dyDescent="0.2">
      <c r="H239" s="13"/>
      <c r="AA239" s="14"/>
    </row>
    <row r="240" spans="8:27" ht="12.75" x14ac:dyDescent="0.2">
      <c r="H240" s="13"/>
      <c r="AA240" s="14"/>
    </row>
    <row r="241" spans="8:27" ht="12.75" x14ac:dyDescent="0.2">
      <c r="H241" s="13"/>
      <c r="AA241" s="14"/>
    </row>
    <row r="242" spans="8:27" ht="12.75" x14ac:dyDescent="0.2">
      <c r="H242" s="13"/>
      <c r="AA242" s="14"/>
    </row>
    <row r="243" spans="8:27" ht="12.75" x14ac:dyDescent="0.2">
      <c r="H243" s="13"/>
      <c r="AA243" s="14"/>
    </row>
    <row r="244" spans="8:27" ht="12.75" x14ac:dyDescent="0.2">
      <c r="H244" s="13"/>
      <c r="AA244" s="14"/>
    </row>
    <row r="245" spans="8:27" ht="12.75" x14ac:dyDescent="0.2">
      <c r="H245" s="13"/>
      <c r="AA245" s="14"/>
    </row>
    <row r="246" spans="8:27" ht="12.75" x14ac:dyDescent="0.2">
      <c r="H246" s="13"/>
      <c r="AA246" s="14"/>
    </row>
    <row r="247" spans="8:27" ht="12.75" x14ac:dyDescent="0.2">
      <c r="H247" s="13"/>
      <c r="AA247" s="14"/>
    </row>
    <row r="248" spans="8:27" ht="12.75" x14ac:dyDescent="0.2">
      <c r="H248" s="13"/>
      <c r="AA248" s="14"/>
    </row>
    <row r="249" spans="8:27" ht="12.75" x14ac:dyDescent="0.2">
      <c r="H249" s="13"/>
      <c r="AA249" s="14"/>
    </row>
    <row r="250" spans="8:27" ht="12.75" x14ac:dyDescent="0.2">
      <c r="H250" s="13"/>
      <c r="AA250" s="14"/>
    </row>
    <row r="251" spans="8:27" ht="12.75" x14ac:dyDescent="0.2">
      <c r="H251" s="13"/>
      <c r="AA251" s="14"/>
    </row>
    <row r="252" spans="8:27" ht="12.75" x14ac:dyDescent="0.2">
      <c r="H252" s="13"/>
      <c r="AA252" s="14"/>
    </row>
    <row r="253" spans="8:27" ht="12.75" x14ac:dyDescent="0.2">
      <c r="H253" s="13"/>
      <c r="AA253" s="14"/>
    </row>
    <row r="254" spans="8:27" ht="12.75" x14ac:dyDescent="0.2">
      <c r="H254" s="13"/>
      <c r="AA254" s="14"/>
    </row>
    <row r="255" spans="8:27" ht="12.75" x14ac:dyDescent="0.2">
      <c r="H255" s="13"/>
      <c r="AA255" s="14"/>
    </row>
    <row r="256" spans="8:27" ht="12.75" x14ac:dyDescent="0.2">
      <c r="H256" s="13"/>
      <c r="AA256" s="14"/>
    </row>
    <row r="257" spans="8:27" ht="12.75" x14ac:dyDescent="0.2">
      <c r="H257" s="13"/>
      <c r="AA257" s="14"/>
    </row>
    <row r="258" spans="8:27" ht="12.75" x14ac:dyDescent="0.2">
      <c r="H258" s="13"/>
      <c r="AA258" s="14"/>
    </row>
    <row r="259" spans="8:27" ht="12.75" x14ac:dyDescent="0.2">
      <c r="H259" s="13"/>
      <c r="AA259" s="14"/>
    </row>
    <row r="260" spans="8:27" ht="12.75" x14ac:dyDescent="0.2">
      <c r="H260" s="13"/>
      <c r="AA260" s="14"/>
    </row>
    <row r="261" spans="8:27" ht="12.75" x14ac:dyDescent="0.2">
      <c r="H261" s="13"/>
      <c r="AA261" s="14"/>
    </row>
    <row r="262" spans="8:27" ht="12.75" x14ac:dyDescent="0.2">
      <c r="H262" s="13"/>
      <c r="AA262" s="14"/>
    </row>
    <row r="263" spans="8:27" ht="12.75" x14ac:dyDescent="0.2">
      <c r="H263" s="13"/>
      <c r="AA263" s="14"/>
    </row>
    <row r="264" spans="8:27" ht="12.75" x14ac:dyDescent="0.2">
      <c r="H264" s="13"/>
      <c r="AA264" s="14"/>
    </row>
    <row r="265" spans="8:27" ht="12.75" x14ac:dyDescent="0.2">
      <c r="H265" s="13"/>
      <c r="AA265" s="14"/>
    </row>
    <row r="266" spans="8:27" ht="12.75" x14ac:dyDescent="0.2">
      <c r="H266" s="13"/>
      <c r="AA266" s="14"/>
    </row>
    <row r="267" spans="8:27" ht="12.75" x14ac:dyDescent="0.2">
      <c r="H267" s="13"/>
      <c r="AA267" s="14"/>
    </row>
    <row r="268" spans="8:27" ht="12.75" x14ac:dyDescent="0.2">
      <c r="H268" s="13"/>
      <c r="AA268" s="14"/>
    </row>
    <row r="269" spans="8:27" ht="12.75" x14ac:dyDescent="0.2">
      <c r="H269" s="13"/>
      <c r="AA269" s="14"/>
    </row>
    <row r="270" spans="8:27" ht="12.75" x14ac:dyDescent="0.2">
      <c r="H270" s="13"/>
      <c r="AA270" s="14"/>
    </row>
    <row r="271" spans="8:27" ht="12.75" x14ac:dyDescent="0.2">
      <c r="H271" s="13"/>
      <c r="AA271" s="14"/>
    </row>
    <row r="272" spans="8:27" ht="12.75" x14ac:dyDescent="0.2">
      <c r="H272" s="13"/>
      <c r="AA272" s="14"/>
    </row>
    <row r="273" spans="8:27" ht="12.75" x14ac:dyDescent="0.2">
      <c r="H273" s="13"/>
      <c r="AA273" s="14"/>
    </row>
    <row r="274" spans="8:27" ht="12.75" x14ac:dyDescent="0.2">
      <c r="H274" s="13"/>
      <c r="AA274" s="14"/>
    </row>
    <row r="275" spans="8:27" ht="12.75" x14ac:dyDescent="0.2">
      <c r="H275" s="13"/>
      <c r="AA275" s="14"/>
    </row>
    <row r="276" spans="8:27" ht="12.75" x14ac:dyDescent="0.2">
      <c r="H276" s="13"/>
      <c r="AA276" s="14"/>
    </row>
    <row r="277" spans="8:27" ht="12.75" x14ac:dyDescent="0.2">
      <c r="H277" s="13"/>
      <c r="AA277" s="14"/>
    </row>
    <row r="278" spans="8:27" ht="12.75" x14ac:dyDescent="0.2">
      <c r="H278" s="13"/>
      <c r="AA278" s="14"/>
    </row>
    <row r="279" spans="8:27" ht="12.75" x14ac:dyDescent="0.2">
      <c r="H279" s="13"/>
      <c r="AA279" s="14"/>
    </row>
    <row r="280" spans="8:27" ht="12.75" x14ac:dyDescent="0.2">
      <c r="H280" s="13"/>
      <c r="AA280" s="14"/>
    </row>
    <row r="281" spans="8:27" ht="12.75" x14ac:dyDescent="0.2">
      <c r="H281" s="13"/>
      <c r="AA281" s="14"/>
    </row>
    <row r="282" spans="8:27" ht="12.75" x14ac:dyDescent="0.2">
      <c r="H282" s="13"/>
      <c r="AA282" s="14"/>
    </row>
    <row r="283" spans="8:27" ht="12.75" x14ac:dyDescent="0.2">
      <c r="H283" s="13"/>
      <c r="AA283" s="14"/>
    </row>
    <row r="284" spans="8:27" ht="12.75" x14ac:dyDescent="0.2">
      <c r="H284" s="13"/>
      <c r="AA284" s="14"/>
    </row>
    <row r="285" spans="8:27" ht="12.75" x14ac:dyDescent="0.2">
      <c r="H285" s="13"/>
      <c r="AA285" s="14"/>
    </row>
    <row r="286" spans="8:27" ht="12.75" x14ac:dyDescent="0.2">
      <c r="H286" s="13"/>
      <c r="AA286" s="14"/>
    </row>
    <row r="287" spans="8:27" ht="12.75" x14ac:dyDescent="0.2">
      <c r="H287" s="13"/>
      <c r="AA287" s="14"/>
    </row>
    <row r="288" spans="8:27" ht="12.75" x14ac:dyDescent="0.2">
      <c r="H288" s="13"/>
      <c r="AA288" s="14"/>
    </row>
    <row r="289" spans="8:27" ht="12.75" x14ac:dyDescent="0.2">
      <c r="H289" s="13"/>
      <c r="AA289" s="14"/>
    </row>
    <row r="290" spans="8:27" ht="12.75" x14ac:dyDescent="0.2">
      <c r="H290" s="13"/>
      <c r="AA290" s="14"/>
    </row>
    <row r="291" spans="8:27" ht="12.75" x14ac:dyDescent="0.2">
      <c r="H291" s="13"/>
      <c r="AA291" s="14"/>
    </row>
    <row r="292" spans="8:27" ht="12.75" x14ac:dyDescent="0.2">
      <c r="H292" s="13"/>
      <c r="AA292" s="14"/>
    </row>
    <row r="293" spans="8:27" ht="12.75" x14ac:dyDescent="0.2">
      <c r="H293" s="13"/>
      <c r="AA293" s="14"/>
    </row>
    <row r="294" spans="8:27" ht="12.75" x14ac:dyDescent="0.2">
      <c r="H294" s="13"/>
      <c r="AA294" s="14"/>
    </row>
    <row r="295" spans="8:27" ht="12.75" x14ac:dyDescent="0.2">
      <c r="H295" s="13"/>
      <c r="AA295" s="14"/>
    </row>
    <row r="296" spans="8:27" ht="12.75" x14ac:dyDescent="0.2">
      <c r="H296" s="13"/>
      <c r="AA296" s="14"/>
    </row>
    <row r="297" spans="8:27" ht="12.75" x14ac:dyDescent="0.2">
      <c r="H297" s="13"/>
      <c r="AA297" s="14"/>
    </row>
    <row r="298" spans="8:27" ht="12.75" x14ac:dyDescent="0.2">
      <c r="H298" s="13"/>
      <c r="AA298" s="14"/>
    </row>
    <row r="299" spans="8:27" ht="12.75" x14ac:dyDescent="0.2">
      <c r="H299" s="13"/>
      <c r="AA299" s="14"/>
    </row>
    <row r="300" spans="8:27" ht="12.75" x14ac:dyDescent="0.2">
      <c r="H300" s="13"/>
      <c r="AA300" s="14"/>
    </row>
    <row r="301" spans="8:27" ht="12.75" x14ac:dyDescent="0.2">
      <c r="H301" s="13"/>
      <c r="AA301" s="14"/>
    </row>
    <row r="302" spans="8:27" ht="12.75" x14ac:dyDescent="0.2">
      <c r="H302" s="13"/>
      <c r="AA302" s="14"/>
    </row>
    <row r="303" spans="8:27" ht="12.75" x14ac:dyDescent="0.2">
      <c r="H303" s="13"/>
      <c r="AA303" s="14"/>
    </row>
    <row r="304" spans="8:27" ht="12.75" x14ac:dyDescent="0.2">
      <c r="H304" s="13"/>
      <c r="AA304" s="14"/>
    </row>
    <row r="305" spans="8:27" ht="12.75" x14ac:dyDescent="0.2">
      <c r="H305" s="13"/>
      <c r="AA305" s="14"/>
    </row>
    <row r="306" spans="8:27" ht="12.75" x14ac:dyDescent="0.2">
      <c r="H306" s="13"/>
      <c r="AA306" s="14"/>
    </row>
    <row r="307" spans="8:27" ht="12.75" x14ac:dyDescent="0.2">
      <c r="H307" s="13"/>
      <c r="AA307" s="14"/>
    </row>
    <row r="308" spans="8:27" ht="12.75" x14ac:dyDescent="0.2">
      <c r="H308" s="13"/>
      <c r="AA308" s="14"/>
    </row>
    <row r="309" spans="8:27" ht="12.75" x14ac:dyDescent="0.2">
      <c r="H309" s="13"/>
      <c r="AA309" s="14"/>
    </row>
    <row r="310" spans="8:27" ht="12.75" x14ac:dyDescent="0.2">
      <c r="H310" s="13"/>
      <c r="AA310" s="14"/>
    </row>
    <row r="311" spans="8:27" ht="12.75" x14ac:dyDescent="0.2">
      <c r="H311" s="13"/>
      <c r="AA311" s="14"/>
    </row>
    <row r="312" spans="8:27" ht="12.75" x14ac:dyDescent="0.2">
      <c r="H312" s="13"/>
      <c r="AA312" s="14"/>
    </row>
    <row r="313" spans="8:27" ht="12.75" x14ac:dyDescent="0.2">
      <c r="H313" s="13"/>
      <c r="AA313" s="14"/>
    </row>
    <row r="314" spans="8:27" ht="12.75" x14ac:dyDescent="0.2">
      <c r="H314" s="13"/>
      <c r="AA314" s="14"/>
    </row>
    <row r="315" spans="8:27" ht="12.75" x14ac:dyDescent="0.2">
      <c r="H315" s="13"/>
      <c r="AA315" s="14"/>
    </row>
    <row r="316" spans="8:27" ht="12.75" x14ac:dyDescent="0.2">
      <c r="H316" s="13"/>
      <c r="AA316" s="14"/>
    </row>
    <row r="317" spans="8:27" ht="12.75" x14ac:dyDescent="0.2">
      <c r="H317" s="13"/>
      <c r="AA317" s="14"/>
    </row>
    <row r="318" spans="8:27" ht="12.75" x14ac:dyDescent="0.2">
      <c r="H318" s="13"/>
      <c r="AA318" s="14"/>
    </row>
    <row r="319" spans="8:27" ht="12.75" x14ac:dyDescent="0.2">
      <c r="H319" s="13"/>
      <c r="AA319" s="14"/>
    </row>
    <row r="320" spans="8:27" ht="12.75" x14ac:dyDescent="0.2">
      <c r="H320" s="13"/>
      <c r="AA320" s="14"/>
    </row>
    <row r="321" spans="8:27" ht="12.75" x14ac:dyDescent="0.2">
      <c r="H321" s="13"/>
      <c r="AA321" s="14"/>
    </row>
    <row r="322" spans="8:27" ht="12.75" x14ac:dyDescent="0.2">
      <c r="H322" s="13"/>
      <c r="AA322" s="14"/>
    </row>
    <row r="323" spans="8:27" ht="12.75" x14ac:dyDescent="0.2">
      <c r="H323" s="13"/>
      <c r="AA323" s="14"/>
    </row>
    <row r="324" spans="8:27" ht="12.75" x14ac:dyDescent="0.2">
      <c r="H324" s="13"/>
      <c r="AA324" s="14"/>
    </row>
    <row r="325" spans="8:27" ht="12.75" x14ac:dyDescent="0.2">
      <c r="H325" s="13"/>
      <c r="AA325" s="14"/>
    </row>
    <row r="326" spans="8:27" ht="12.75" x14ac:dyDescent="0.2">
      <c r="H326" s="13"/>
      <c r="AA326" s="14"/>
    </row>
    <row r="327" spans="8:27" ht="12.75" x14ac:dyDescent="0.2">
      <c r="H327" s="13"/>
      <c r="AA327" s="14"/>
    </row>
    <row r="328" spans="8:27" ht="12.75" x14ac:dyDescent="0.2">
      <c r="H328" s="13"/>
      <c r="AA328" s="14"/>
    </row>
    <row r="329" spans="8:27" ht="12.75" x14ac:dyDescent="0.2">
      <c r="H329" s="13"/>
      <c r="AA329" s="14"/>
    </row>
    <row r="330" spans="8:27" ht="12.75" x14ac:dyDescent="0.2">
      <c r="H330" s="13"/>
      <c r="AA330" s="14"/>
    </row>
    <row r="331" spans="8:27" ht="12.75" x14ac:dyDescent="0.2">
      <c r="H331" s="13"/>
      <c r="AA331" s="14"/>
    </row>
    <row r="332" spans="8:27" ht="12.75" x14ac:dyDescent="0.2">
      <c r="H332" s="13"/>
      <c r="AA332" s="14"/>
    </row>
    <row r="333" spans="8:27" ht="12.75" x14ac:dyDescent="0.2">
      <c r="H333" s="13"/>
      <c r="AA333" s="14"/>
    </row>
    <row r="334" spans="8:27" ht="12.75" x14ac:dyDescent="0.2">
      <c r="H334" s="13"/>
      <c r="AA334" s="14"/>
    </row>
    <row r="335" spans="8:27" ht="12.75" x14ac:dyDescent="0.2">
      <c r="H335" s="13"/>
      <c r="AA335" s="14"/>
    </row>
    <row r="336" spans="8:27" ht="12.75" x14ac:dyDescent="0.2">
      <c r="H336" s="13"/>
      <c r="AA336" s="14"/>
    </row>
    <row r="337" spans="8:27" ht="12.75" x14ac:dyDescent="0.2">
      <c r="H337" s="13"/>
      <c r="AA337" s="14"/>
    </row>
    <row r="338" spans="8:27" ht="12.75" x14ac:dyDescent="0.2">
      <c r="H338" s="13"/>
      <c r="AA338" s="14"/>
    </row>
    <row r="339" spans="8:27" ht="12.75" x14ac:dyDescent="0.2">
      <c r="H339" s="13"/>
      <c r="AA339" s="14"/>
    </row>
    <row r="340" spans="8:27" ht="12.75" x14ac:dyDescent="0.2">
      <c r="H340" s="13"/>
      <c r="AA340" s="14"/>
    </row>
    <row r="341" spans="8:27" ht="12.75" x14ac:dyDescent="0.2">
      <c r="H341" s="13"/>
      <c r="AA341" s="14"/>
    </row>
    <row r="342" spans="8:27" ht="12.75" x14ac:dyDescent="0.2">
      <c r="H342" s="13"/>
      <c r="AA342" s="14"/>
    </row>
    <row r="343" spans="8:27" ht="12.75" x14ac:dyDescent="0.2">
      <c r="H343" s="13"/>
      <c r="AA343" s="14"/>
    </row>
    <row r="344" spans="8:27" ht="12.75" x14ac:dyDescent="0.2">
      <c r="H344" s="13"/>
      <c r="AA344" s="14"/>
    </row>
    <row r="345" spans="8:27" ht="12.75" x14ac:dyDescent="0.2">
      <c r="H345" s="13"/>
      <c r="AA345" s="14"/>
    </row>
    <row r="346" spans="8:27" ht="12.75" x14ac:dyDescent="0.2">
      <c r="H346" s="13"/>
      <c r="AA346" s="14"/>
    </row>
    <row r="347" spans="8:27" ht="12.75" x14ac:dyDescent="0.2">
      <c r="H347" s="13"/>
      <c r="AA347" s="14"/>
    </row>
    <row r="348" spans="8:27" ht="12.75" x14ac:dyDescent="0.2">
      <c r="H348" s="13"/>
      <c r="AA348" s="14"/>
    </row>
    <row r="349" spans="8:27" ht="12.75" x14ac:dyDescent="0.2">
      <c r="H349" s="13"/>
      <c r="AA349" s="14"/>
    </row>
    <row r="350" spans="8:27" ht="12.75" x14ac:dyDescent="0.2">
      <c r="H350" s="13"/>
      <c r="AA350" s="14"/>
    </row>
    <row r="351" spans="8:27" ht="12.75" x14ac:dyDescent="0.2">
      <c r="H351" s="13"/>
      <c r="AA351" s="14"/>
    </row>
    <row r="352" spans="8:27" ht="12.75" x14ac:dyDescent="0.2">
      <c r="H352" s="13"/>
      <c r="AA352" s="14"/>
    </row>
    <row r="353" spans="8:27" ht="12.75" x14ac:dyDescent="0.2">
      <c r="H353" s="13"/>
      <c r="AA353" s="14"/>
    </row>
    <row r="354" spans="8:27" ht="12.75" x14ac:dyDescent="0.2">
      <c r="H354" s="13"/>
      <c r="AA354" s="14"/>
    </row>
    <row r="355" spans="8:27" ht="12.75" x14ac:dyDescent="0.2">
      <c r="H355" s="13"/>
      <c r="AA355" s="14"/>
    </row>
    <row r="356" spans="8:27" ht="12.75" x14ac:dyDescent="0.2">
      <c r="H356" s="13"/>
      <c r="AA356" s="14"/>
    </row>
    <row r="357" spans="8:27" ht="12.75" x14ac:dyDescent="0.2">
      <c r="H357" s="13"/>
      <c r="AA357" s="14"/>
    </row>
    <row r="358" spans="8:27" ht="12.75" x14ac:dyDescent="0.2">
      <c r="H358" s="13"/>
      <c r="AA358" s="14"/>
    </row>
    <row r="359" spans="8:27" ht="12.75" x14ac:dyDescent="0.2">
      <c r="H359" s="13"/>
      <c r="AA359" s="14"/>
    </row>
    <row r="360" spans="8:27" ht="12.75" x14ac:dyDescent="0.2">
      <c r="H360" s="13"/>
      <c r="AA360" s="14"/>
    </row>
    <row r="361" spans="8:27" ht="12.75" x14ac:dyDescent="0.2">
      <c r="H361" s="13"/>
      <c r="AA361" s="14"/>
    </row>
    <row r="362" spans="8:27" ht="12.75" x14ac:dyDescent="0.2">
      <c r="H362" s="13"/>
      <c r="AA362" s="14"/>
    </row>
    <row r="363" spans="8:27" ht="12.75" x14ac:dyDescent="0.2">
      <c r="H363" s="13"/>
      <c r="AA363" s="14"/>
    </row>
    <row r="364" spans="8:27" ht="12.75" x14ac:dyDescent="0.2">
      <c r="H364" s="13"/>
      <c r="AA364" s="14"/>
    </row>
    <row r="365" spans="8:27" ht="12.75" x14ac:dyDescent="0.2">
      <c r="H365" s="13"/>
      <c r="AA365" s="14"/>
    </row>
    <row r="366" spans="8:27" ht="12.75" x14ac:dyDescent="0.2">
      <c r="H366" s="13"/>
      <c r="AA366" s="14"/>
    </row>
    <row r="367" spans="8:27" ht="12.75" x14ac:dyDescent="0.2">
      <c r="H367" s="13"/>
      <c r="AA367" s="14"/>
    </row>
    <row r="368" spans="8:27" ht="12.75" x14ac:dyDescent="0.2">
      <c r="H368" s="13"/>
      <c r="AA368" s="14"/>
    </row>
    <row r="369" spans="8:27" ht="12.75" x14ac:dyDescent="0.2">
      <c r="H369" s="13"/>
      <c r="AA369" s="14"/>
    </row>
    <row r="370" spans="8:27" ht="12.75" x14ac:dyDescent="0.2">
      <c r="H370" s="13"/>
      <c r="AA370" s="14"/>
    </row>
    <row r="371" spans="8:27" ht="12.75" x14ac:dyDescent="0.2">
      <c r="H371" s="13"/>
      <c r="AA371" s="14"/>
    </row>
    <row r="372" spans="8:27" ht="12.75" x14ac:dyDescent="0.2">
      <c r="H372" s="13"/>
      <c r="AA372" s="14"/>
    </row>
    <row r="373" spans="8:27" ht="12.75" x14ac:dyDescent="0.2">
      <c r="H373" s="13"/>
      <c r="AA373" s="14"/>
    </row>
    <row r="374" spans="8:27" ht="12.75" x14ac:dyDescent="0.2">
      <c r="H374" s="13"/>
      <c r="AA374" s="14"/>
    </row>
    <row r="375" spans="8:27" ht="12.75" x14ac:dyDescent="0.2">
      <c r="H375" s="13"/>
      <c r="AA375" s="14"/>
    </row>
    <row r="376" spans="8:27" ht="12.75" x14ac:dyDescent="0.2">
      <c r="H376" s="13"/>
      <c r="AA376" s="14"/>
    </row>
    <row r="377" spans="8:27" ht="12.75" x14ac:dyDescent="0.2">
      <c r="H377" s="13"/>
      <c r="AA377" s="14"/>
    </row>
    <row r="378" spans="8:27" ht="12.75" x14ac:dyDescent="0.2">
      <c r="H378" s="13"/>
      <c r="AA378" s="14"/>
    </row>
    <row r="379" spans="8:27" ht="12.75" x14ac:dyDescent="0.2">
      <c r="H379" s="13"/>
      <c r="AA379" s="14"/>
    </row>
    <row r="380" spans="8:27" ht="12.75" x14ac:dyDescent="0.2">
      <c r="H380" s="13"/>
      <c r="AA380" s="14"/>
    </row>
    <row r="381" spans="8:27" ht="12.75" x14ac:dyDescent="0.2">
      <c r="H381" s="13"/>
      <c r="AA381" s="14"/>
    </row>
    <row r="382" spans="8:27" ht="12.75" x14ac:dyDescent="0.2">
      <c r="H382" s="13"/>
      <c r="AA382" s="14"/>
    </row>
    <row r="383" spans="8:27" ht="12.75" x14ac:dyDescent="0.2">
      <c r="H383" s="13"/>
      <c r="AA383" s="14"/>
    </row>
    <row r="384" spans="8:27" ht="12.75" x14ac:dyDescent="0.2">
      <c r="H384" s="13"/>
      <c r="AA384" s="14"/>
    </row>
    <row r="385" spans="8:27" ht="12.75" x14ac:dyDescent="0.2">
      <c r="H385" s="13"/>
      <c r="AA385" s="14"/>
    </row>
    <row r="386" spans="8:27" ht="12.75" x14ac:dyDescent="0.2">
      <c r="H386" s="13"/>
      <c r="AA386" s="14"/>
    </row>
    <row r="387" spans="8:27" ht="12.75" x14ac:dyDescent="0.2">
      <c r="H387" s="13"/>
      <c r="AA387" s="14"/>
    </row>
    <row r="388" spans="8:27" ht="12.75" x14ac:dyDescent="0.2">
      <c r="H388" s="13"/>
      <c r="AA388" s="14"/>
    </row>
    <row r="389" spans="8:27" ht="12.75" x14ac:dyDescent="0.2">
      <c r="H389" s="13"/>
      <c r="AA389" s="14"/>
    </row>
    <row r="390" spans="8:27" ht="12.75" x14ac:dyDescent="0.2">
      <c r="H390" s="13"/>
      <c r="AA390" s="14"/>
    </row>
    <row r="391" spans="8:27" ht="12.75" x14ac:dyDescent="0.2">
      <c r="H391" s="13"/>
      <c r="AA391" s="14"/>
    </row>
    <row r="392" spans="8:27" ht="12.75" x14ac:dyDescent="0.2">
      <c r="H392" s="13"/>
      <c r="AA392" s="14"/>
    </row>
    <row r="393" spans="8:27" ht="12.75" x14ac:dyDescent="0.2">
      <c r="H393" s="13"/>
      <c r="AA393" s="14"/>
    </row>
    <row r="394" spans="8:27" ht="12.75" x14ac:dyDescent="0.2">
      <c r="H394" s="13"/>
      <c r="AA394" s="14"/>
    </row>
    <row r="395" spans="8:27" ht="12.75" x14ac:dyDescent="0.2">
      <c r="H395" s="13"/>
      <c r="AA395" s="14"/>
    </row>
    <row r="396" spans="8:27" ht="12.75" x14ac:dyDescent="0.2">
      <c r="H396" s="13"/>
      <c r="AA396" s="14"/>
    </row>
    <row r="397" spans="8:27" ht="12.75" x14ac:dyDescent="0.2">
      <c r="H397" s="13"/>
      <c r="AA397" s="14"/>
    </row>
    <row r="398" spans="8:27" ht="12.75" x14ac:dyDescent="0.2">
      <c r="H398" s="13"/>
      <c r="AA398" s="14"/>
    </row>
    <row r="399" spans="8:27" ht="12.75" x14ac:dyDescent="0.2">
      <c r="H399" s="13"/>
      <c r="AA399" s="14"/>
    </row>
    <row r="400" spans="8:27" ht="12.75" x14ac:dyDescent="0.2">
      <c r="H400" s="13"/>
      <c r="AA400" s="14"/>
    </row>
    <row r="401" spans="8:27" ht="12.75" x14ac:dyDescent="0.2">
      <c r="H401" s="13"/>
      <c r="AA401" s="14"/>
    </row>
    <row r="402" spans="8:27" ht="12.75" x14ac:dyDescent="0.2">
      <c r="H402" s="13"/>
      <c r="AA402" s="14"/>
    </row>
    <row r="403" spans="8:27" ht="12.75" x14ac:dyDescent="0.2">
      <c r="H403" s="13"/>
      <c r="AA403" s="14"/>
    </row>
    <row r="404" spans="8:27" ht="12.75" x14ac:dyDescent="0.2">
      <c r="H404" s="13"/>
      <c r="AA404" s="14"/>
    </row>
    <row r="405" spans="8:27" ht="12.75" x14ac:dyDescent="0.2">
      <c r="H405" s="13"/>
      <c r="AA405" s="14"/>
    </row>
    <row r="406" spans="8:27" ht="12.75" x14ac:dyDescent="0.2">
      <c r="H406" s="13"/>
      <c r="AA406" s="14"/>
    </row>
    <row r="407" spans="8:27" ht="12.75" x14ac:dyDescent="0.2">
      <c r="H407" s="13"/>
      <c r="AA407" s="14"/>
    </row>
    <row r="408" spans="8:27" ht="12.75" x14ac:dyDescent="0.2">
      <c r="H408" s="13"/>
      <c r="AA408" s="14"/>
    </row>
    <row r="409" spans="8:27" ht="12.75" x14ac:dyDescent="0.2">
      <c r="H409" s="13"/>
      <c r="AA409" s="14"/>
    </row>
    <row r="410" spans="8:27" ht="12.75" x14ac:dyDescent="0.2">
      <c r="H410" s="13"/>
      <c r="AA410" s="14"/>
    </row>
    <row r="411" spans="8:27" ht="12.75" x14ac:dyDescent="0.2">
      <c r="H411" s="13"/>
      <c r="AA411" s="14"/>
    </row>
    <row r="412" spans="8:27" ht="12.75" x14ac:dyDescent="0.2">
      <c r="H412" s="13"/>
      <c r="AA412" s="14"/>
    </row>
    <row r="413" spans="8:27" ht="12.75" x14ac:dyDescent="0.2">
      <c r="H413" s="13"/>
      <c r="AA413" s="14"/>
    </row>
    <row r="414" spans="8:27" ht="12.75" x14ac:dyDescent="0.2">
      <c r="H414" s="13"/>
      <c r="AA414" s="14"/>
    </row>
    <row r="415" spans="8:27" ht="12.75" x14ac:dyDescent="0.2">
      <c r="H415" s="13"/>
      <c r="AA415" s="14"/>
    </row>
    <row r="416" spans="8:27" ht="12.75" x14ac:dyDescent="0.2">
      <c r="H416" s="13"/>
      <c r="AA416" s="14"/>
    </row>
    <row r="417" spans="8:27" ht="12.75" x14ac:dyDescent="0.2">
      <c r="H417" s="13"/>
      <c r="AA417" s="14"/>
    </row>
    <row r="418" spans="8:27" ht="12.75" x14ac:dyDescent="0.2">
      <c r="H418" s="13"/>
      <c r="AA418" s="14"/>
    </row>
    <row r="419" spans="8:27" ht="12.75" x14ac:dyDescent="0.2">
      <c r="H419" s="13"/>
      <c r="AA419" s="14"/>
    </row>
    <row r="420" spans="8:27" ht="12.75" x14ac:dyDescent="0.2">
      <c r="H420" s="13"/>
      <c r="AA420" s="14"/>
    </row>
    <row r="421" spans="8:27" ht="12.75" x14ac:dyDescent="0.2">
      <c r="H421" s="13"/>
      <c r="AA421" s="14"/>
    </row>
    <row r="422" spans="8:27" ht="12.75" x14ac:dyDescent="0.2">
      <c r="H422" s="13"/>
      <c r="AA422" s="14"/>
    </row>
    <row r="423" spans="8:27" ht="12.75" x14ac:dyDescent="0.2">
      <c r="H423" s="13"/>
      <c r="AA423" s="14"/>
    </row>
    <row r="424" spans="8:27" ht="12.75" x14ac:dyDescent="0.2">
      <c r="H424" s="13"/>
      <c r="AA424" s="14"/>
    </row>
    <row r="425" spans="8:27" ht="12.75" x14ac:dyDescent="0.2">
      <c r="H425" s="13"/>
      <c r="AA425" s="14"/>
    </row>
    <row r="426" spans="8:27" ht="12.75" x14ac:dyDescent="0.2">
      <c r="H426" s="13"/>
      <c r="AA426" s="14"/>
    </row>
    <row r="427" spans="8:27" ht="12.75" x14ac:dyDescent="0.2">
      <c r="H427" s="13"/>
      <c r="AA427" s="14"/>
    </row>
    <row r="428" spans="8:27" ht="12.75" x14ac:dyDescent="0.2">
      <c r="H428" s="13"/>
      <c r="AA428" s="14"/>
    </row>
    <row r="429" spans="8:27" ht="12.75" x14ac:dyDescent="0.2">
      <c r="H429" s="13"/>
      <c r="AA429" s="14"/>
    </row>
    <row r="430" spans="8:27" ht="12.75" x14ac:dyDescent="0.2">
      <c r="H430" s="13"/>
      <c r="AA430" s="14"/>
    </row>
    <row r="431" spans="8:27" ht="12.75" x14ac:dyDescent="0.2">
      <c r="H431" s="13"/>
      <c r="AA431" s="14"/>
    </row>
    <row r="432" spans="8:27" ht="12.75" x14ac:dyDescent="0.2">
      <c r="H432" s="13"/>
      <c r="AA432" s="14"/>
    </row>
    <row r="433" spans="8:27" ht="12.75" x14ac:dyDescent="0.2">
      <c r="H433" s="13"/>
      <c r="AA433" s="14"/>
    </row>
    <row r="434" spans="8:27" ht="12.75" x14ac:dyDescent="0.2">
      <c r="H434" s="13"/>
      <c r="AA434" s="14"/>
    </row>
    <row r="435" spans="8:27" ht="12.75" x14ac:dyDescent="0.2">
      <c r="H435" s="13"/>
      <c r="AA435" s="14"/>
    </row>
    <row r="436" spans="8:27" ht="12.75" x14ac:dyDescent="0.2">
      <c r="H436" s="13"/>
      <c r="AA436" s="14"/>
    </row>
    <row r="437" spans="8:27" ht="12.75" x14ac:dyDescent="0.2">
      <c r="H437" s="13"/>
      <c r="AA437" s="14"/>
    </row>
    <row r="438" spans="8:27" ht="12.75" x14ac:dyDescent="0.2">
      <c r="H438" s="13"/>
      <c r="AA438" s="14"/>
    </row>
    <row r="439" spans="8:27" ht="12.75" x14ac:dyDescent="0.2">
      <c r="H439" s="13"/>
      <c r="AA439" s="14"/>
    </row>
    <row r="440" spans="8:27" ht="12.75" x14ac:dyDescent="0.2">
      <c r="H440" s="13"/>
      <c r="AA440" s="14"/>
    </row>
    <row r="441" spans="8:27" ht="12.75" x14ac:dyDescent="0.2">
      <c r="H441" s="13"/>
      <c r="AA441" s="14"/>
    </row>
    <row r="442" spans="8:27" ht="12.75" x14ac:dyDescent="0.2">
      <c r="H442" s="13"/>
      <c r="AA442" s="14"/>
    </row>
    <row r="443" spans="8:27" ht="12.75" x14ac:dyDescent="0.2">
      <c r="H443" s="13"/>
      <c r="AA443" s="14"/>
    </row>
    <row r="444" spans="8:27" ht="12.75" x14ac:dyDescent="0.2">
      <c r="H444" s="13"/>
      <c r="AA444" s="14"/>
    </row>
    <row r="445" spans="8:27" ht="12.75" x14ac:dyDescent="0.2">
      <c r="H445" s="13"/>
      <c r="AA445" s="14"/>
    </row>
    <row r="446" spans="8:27" ht="12.75" x14ac:dyDescent="0.2">
      <c r="H446" s="13"/>
      <c r="AA446" s="14"/>
    </row>
    <row r="447" spans="8:27" ht="12.75" x14ac:dyDescent="0.2">
      <c r="H447" s="13"/>
      <c r="AA447" s="14"/>
    </row>
    <row r="448" spans="8:27" ht="12.75" x14ac:dyDescent="0.2">
      <c r="H448" s="13"/>
      <c r="AA448" s="14"/>
    </row>
    <row r="449" spans="8:27" ht="12.75" x14ac:dyDescent="0.2">
      <c r="H449" s="13"/>
      <c r="AA449" s="14"/>
    </row>
    <row r="450" spans="8:27" ht="12.75" x14ac:dyDescent="0.2">
      <c r="H450" s="13"/>
      <c r="AA450" s="14"/>
    </row>
    <row r="451" spans="8:27" ht="12.75" x14ac:dyDescent="0.2">
      <c r="H451" s="13"/>
      <c r="AA451" s="14"/>
    </row>
    <row r="452" spans="8:27" ht="12.75" x14ac:dyDescent="0.2">
      <c r="H452" s="13"/>
      <c r="AA452" s="14"/>
    </row>
    <row r="453" spans="8:27" ht="12.75" x14ac:dyDescent="0.2">
      <c r="H453" s="13"/>
      <c r="AA453" s="14"/>
    </row>
    <row r="454" spans="8:27" ht="12.75" x14ac:dyDescent="0.2">
      <c r="H454" s="13"/>
      <c r="AA454" s="14"/>
    </row>
    <row r="455" spans="8:27" ht="12.75" x14ac:dyDescent="0.2">
      <c r="H455" s="13"/>
      <c r="AA455" s="14"/>
    </row>
    <row r="456" spans="8:27" ht="12.75" x14ac:dyDescent="0.2">
      <c r="H456" s="13"/>
      <c r="AA456" s="14"/>
    </row>
    <row r="457" spans="8:27" ht="12.75" x14ac:dyDescent="0.2">
      <c r="H457" s="13"/>
      <c r="AA457" s="14"/>
    </row>
    <row r="458" spans="8:27" ht="12.75" x14ac:dyDescent="0.2">
      <c r="H458" s="13"/>
      <c r="AA458" s="14"/>
    </row>
    <row r="459" spans="8:27" ht="12.75" x14ac:dyDescent="0.2">
      <c r="H459" s="13"/>
      <c r="AA459" s="14"/>
    </row>
    <row r="460" spans="8:27" ht="12.75" x14ac:dyDescent="0.2">
      <c r="H460" s="13"/>
      <c r="AA460" s="14"/>
    </row>
    <row r="461" spans="8:27" ht="12.75" x14ac:dyDescent="0.2">
      <c r="H461" s="13"/>
      <c r="AA461" s="14"/>
    </row>
    <row r="462" spans="8:27" ht="12.75" x14ac:dyDescent="0.2">
      <c r="H462" s="13"/>
      <c r="AA462" s="14"/>
    </row>
    <row r="463" spans="8:27" ht="12.75" x14ac:dyDescent="0.2">
      <c r="H463" s="13"/>
      <c r="AA463" s="14"/>
    </row>
    <row r="464" spans="8:27" ht="12.75" x14ac:dyDescent="0.2">
      <c r="H464" s="13"/>
      <c r="AA464" s="14"/>
    </row>
    <row r="465" spans="8:27" ht="12.75" x14ac:dyDescent="0.2">
      <c r="H465" s="13"/>
      <c r="AA465" s="14"/>
    </row>
    <row r="466" spans="8:27" ht="12.75" x14ac:dyDescent="0.2">
      <c r="H466" s="13"/>
      <c r="AA466" s="14"/>
    </row>
    <row r="467" spans="8:27" ht="12.75" x14ac:dyDescent="0.2">
      <c r="H467" s="13"/>
      <c r="AA467" s="14"/>
    </row>
    <row r="468" spans="8:27" ht="12.75" x14ac:dyDescent="0.2">
      <c r="H468" s="13"/>
      <c r="AA468" s="14"/>
    </row>
    <row r="469" spans="8:27" ht="12.75" x14ac:dyDescent="0.2">
      <c r="H469" s="13"/>
      <c r="AA469" s="14"/>
    </row>
    <row r="470" spans="8:27" ht="12.75" x14ac:dyDescent="0.2">
      <c r="H470" s="13"/>
      <c r="AA470" s="14"/>
    </row>
    <row r="471" spans="8:27" ht="12.75" x14ac:dyDescent="0.2">
      <c r="H471" s="13"/>
      <c r="AA471" s="14"/>
    </row>
    <row r="472" spans="8:27" ht="12.75" x14ac:dyDescent="0.2">
      <c r="H472" s="13"/>
      <c r="AA472" s="14"/>
    </row>
    <row r="473" spans="8:27" ht="12.75" x14ac:dyDescent="0.2">
      <c r="H473" s="13"/>
      <c r="AA473" s="14"/>
    </row>
    <row r="474" spans="8:27" ht="12.75" x14ac:dyDescent="0.2">
      <c r="H474" s="13"/>
      <c r="AA474" s="14"/>
    </row>
    <row r="475" spans="8:27" ht="12.75" x14ac:dyDescent="0.2">
      <c r="H475" s="13"/>
      <c r="AA475" s="14"/>
    </row>
    <row r="476" spans="8:27" ht="12.75" x14ac:dyDescent="0.2">
      <c r="H476" s="13"/>
      <c r="AA476" s="14"/>
    </row>
    <row r="477" spans="8:27" ht="12.75" x14ac:dyDescent="0.2">
      <c r="H477" s="13"/>
      <c r="AA477" s="14"/>
    </row>
    <row r="478" spans="8:27" ht="12.75" x14ac:dyDescent="0.2">
      <c r="H478" s="13"/>
      <c r="AA478" s="14"/>
    </row>
    <row r="479" spans="8:27" ht="12.75" x14ac:dyDescent="0.2">
      <c r="H479" s="13"/>
      <c r="AA479" s="14"/>
    </row>
    <row r="480" spans="8:27" ht="12.75" x14ac:dyDescent="0.2">
      <c r="H480" s="13"/>
      <c r="AA480" s="14"/>
    </row>
    <row r="481" spans="8:27" ht="12.75" x14ac:dyDescent="0.2">
      <c r="H481" s="13"/>
      <c r="AA481" s="14"/>
    </row>
    <row r="482" spans="8:27" ht="12.75" x14ac:dyDescent="0.2">
      <c r="H482" s="13"/>
      <c r="AA482" s="14"/>
    </row>
    <row r="483" spans="8:27" ht="12.75" x14ac:dyDescent="0.2">
      <c r="H483" s="13"/>
      <c r="AA483" s="14"/>
    </row>
    <row r="484" spans="8:27" ht="12.75" x14ac:dyDescent="0.2">
      <c r="H484" s="13"/>
      <c r="AA484" s="14"/>
    </row>
    <row r="485" spans="8:27" ht="12.75" x14ac:dyDescent="0.2">
      <c r="H485" s="13"/>
      <c r="AA485" s="14"/>
    </row>
    <row r="486" spans="8:27" ht="12.75" x14ac:dyDescent="0.2">
      <c r="H486" s="13"/>
      <c r="AA486" s="14"/>
    </row>
    <row r="487" spans="8:27" ht="12.75" x14ac:dyDescent="0.2">
      <c r="H487" s="13"/>
      <c r="AA487" s="14"/>
    </row>
    <row r="488" spans="8:27" ht="12.75" x14ac:dyDescent="0.2">
      <c r="H488" s="13"/>
      <c r="AA488" s="14"/>
    </row>
    <row r="489" spans="8:27" ht="12.75" x14ac:dyDescent="0.2">
      <c r="H489" s="13"/>
      <c r="AA489" s="14"/>
    </row>
    <row r="490" spans="8:27" ht="12.75" x14ac:dyDescent="0.2">
      <c r="H490" s="13"/>
      <c r="AA490" s="14"/>
    </row>
    <row r="491" spans="8:27" ht="12.75" x14ac:dyDescent="0.2">
      <c r="H491" s="13"/>
      <c r="AA491" s="14"/>
    </row>
    <row r="492" spans="8:27" ht="12.75" x14ac:dyDescent="0.2">
      <c r="H492" s="13"/>
      <c r="AA492" s="14"/>
    </row>
    <row r="493" spans="8:27" ht="12.75" x14ac:dyDescent="0.2">
      <c r="H493" s="13"/>
      <c r="AA493" s="14"/>
    </row>
    <row r="494" spans="8:27" ht="12.75" x14ac:dyDescent="0.2">
      <c r="H494" s="13"/>
      <c r="AA494" s="14"/>
    </row>
    <row r="495" spans="8:27" ht="12.75" x14ac:dyDescent="0.2">
      <c r="H495" s="13"/>
      <c r="AA495" s="14"/>
    </row>
    <row r="496" spans="8:27" ht="12.75" x14ac:dyDescent="0.2">
      <c r="H496" s="13"/>
      <c r="AA496" s="14"/>
    </row>
    <row r="497" spans="8:27" ht="12.75" x14ac:dyDescent="0.2">
      <c r="H497" s="13"/>
      <c r="AA497" s="14"/>
    </row>
    <row r="498" spans="8:27" ht="12.75" x14ac:dyDescent="0.2">
      <c r="H498" s="13"/>
      <c r="AA498" s="14"/>
    </row>
    <row r="499" spans="8:27" ht="12.75" x14ac:dyDescent="0.2">
      <c r="H499" s="13"/>
      <c r="AA499" s="14"/>
    </row>
    <row r="500" spans="8:27" ht="12.75" x14ac:dyDescent="0.2">
      <c r="H500" s="13"/>
      <c r="AA500" s="14"/>
    </row>
    <row r="501" spans="8:27" ht="12.75" x14ac:dyDescent="0.2">
      <c r="H501" s="13"/>
      <c r="AA501" s="14"/>
    </row>
    <row r="502" spans="8:27" ht="12.75" x14ac:dyDescent="0.2">
      <c r="H502" s="13"/>
      <c r="AA502" s="14"/>
    </row>
    <row r="503" spans="8:27" ht="12.75" x14ac:dyDescent="0.2">
      <c r="H503" s="13"/>
      <c r="AA503" s="14"/>
    </row>
    <row r="504" spans="8:27" ht="12.75" x14ac:dyDescent="0.2">
      <c r="H504" s="13"/>
      <c r="AA504" s="14"/>
    </row>
    <row r="505" spans="8:27" ht="12.75" x14ac:dyDescent="0.2">
      <c r="H505" s="13"/>
      <c r="AA505" s="14"/>
    </row>
    <row r="506" spans="8:27" ht="12.75" x14ac:dyDescent="0.2">
      <c r="H506" s="13"/>
      <c r="AA506" s="14"/>
    </row>
    <row r="507" spans="8:27" ht="12.75" x14ac:dyDescent="0.2">
      <c r="H507" s="13"/>
      <c r="AA507" s="14"/>
    </row>
    <row r="508" spans="8:27" ht="12.75" x14ac:dyDescent="0.2">
      <c r="H508" s="13"/>
      <c r="AA508" s="14"/>
    </row>
    <row r="509" spans="8:27" ht="12.75" x14ac:dyDescent="0.2">
      <c r="H509" s="13"/>
      <c r="AA509" s="14"/>
    </row>
    <row r="510" spans="8:27" ht="12.75" x14ac:dyDescent="0.2">
      <c r="H510" s="13"/>
      <c r="AA510" s="14"/>
    </row>
    <row r="511" spans="8:27" ht="12.75" x14ac:dyDescent="0.2">
      <c r="H511" s="13"/>
      <c r="AA511" s="14"/>
    </row>
    <row r="512" spans="8:27" ht="12.75" x14ac:dyDescent="0.2">
      <c r="H512" s="13"/>
      <c r="AA512" s="14"/>
    </row>
    <row r="513" spans="8:27" ht="12.75" x14ac:dyDescent="0.2">
      <c r="H513" s="13"/>
      <c r="AA513" s="14"/>
    </row>
    <row r="514" spans="8:27" ht="12.75" x14ac:dyDescent="0.2">
      <c r="H514" s="13"/>
      <c r="AA514" s="14"/>
    </row>
    <row r="515" spans="8:27" ht="12.75" x14ac:dyDescent="0.2">
      <c r="H515" s="13"/>
      <c r="AA515" s="14"/>
    </row>
    <row r="516" spans="8:27" ht="12.75" x14ac:dyDescent="0.2">
      <c r="H516" s="13"/>
      <c r="AA516" s="14"/>
    </row>
    <row r="517" spans="8:27" ht="12.75" x14ac:dyDescent="0.2">
      <c r="H517" s="13"/>
      <c r="AA517" s="14"/>
    </row>
    <row r="518" spans="8:27" ht="12.75" x14ac:dyDescent="0.2">
      <c r="H518" s="13"/>
      <c r="AA518" s="14"/>
    </row>
    <row r="519" spans="8:27" ht="12.75" x14ac:dyDescent="0.2">
      <c r="H519" s="13"/>
      <c r="AA519" s="14"/>
    </row>
    <row r="520" spans="8:27" ht="12.75" x14ac:dyDescent="0.2">
      <c r="H520" s="13"/>
      <c r="AA520" s="14"/>
    </row>
    <row r="521" spans="8:27" ht="12.75" x14ac:dyDescent="0.2">
      <c r="H521" s="13"/>
      <c r="AA521" s="14"/>
    </row>
    <row r="522" spans="8:27" ht="12.75" x14ac:dyDescent="0.2">
      <c r="H522" s="13"/>
      <c r="AA522" s="14"/>
    </row>
    <row r="523" spans="8:27" ht="12.75" x14ac:dyDescent="0.2">
      <c r="H523" s="13"/>
      <c r="AA523" s="14"/>
    </row>
    <row r="524" spans="8:27" ht="12.75" x14ac:dyDescent="0.2">
      <c r="H524" s="13"/>
      <c r="AA524" s="14"/>
    </row>
    <row r="525" spans="8:27" ht="12.75" x14ac:dyDescent="0.2">
      <c r="H525" s="13"/>
      <c r="AA525" s="14"/>
    </row>
    <row r="526" spans="8:27" ht="12.75" x14ac:dyDescent="0.2">
      <c r="H526" s="13"/>
      <c r="AA526" s="14"/>
    </row>
    <row r="527" spans="8:27" ht="12.75" x14ac:dyDescent="0.2">
      <c r="H527" s="13"/>
      <c r="AA527" s="14"/>
    </row>
    <row r="528" spans="8:27" ht="12.75" x14ac:dyDescent="0.2">
      <c r="H528" s="13"/>
      <c r="AA528" s="14"/>
    </row>
    <row r="529" spans="8:27" ht="12.75" x14ac:dyDescent="0.2">
      <c r="H529" s="13"/>
      <c r="AA529" s="14"/>
    </row>
    <row r="530" spans="8:27" ht="12.75" x14ac:dyDescent="0.2">
      <c r="H530" s="13"/>
      <c r="AA530" s="14"/>
    </row>
    <row r="531" spans="8:27" ht="12.75" x14ac:dyDescent="0.2">
      <c r="H531" s="13"/>
      <c r="AA531" s="14"/>
    </row>
    <row r="532" spans="8:27" ht="12.75" x14ac:dyDescent="0.2">
      <c r="H532" s="13"/>
      <c r="AA532" s="14"/>
    </row>
    <row r="533" spans="8:27" ht="12.75" x14ac:dyDescent="0.2">
      <c r="H533" s="13"/>
      <c r="AA533" s="14"/>
    </row>
    <row r="534" spans="8:27" ht="12.75" x14ac:dyDescent="0.2">
      <c r="H534" s="13"/>
      <c r="AA534" s="14"/>
    </row>
    <row r="535" spans="8:27" ht="12.75" x14ac:dyDescent="0.2">
      <c r="H535" s="13"/>
      <c r="AA535" s="14"/>
    </row>
    <row r="536" spans="8:27" ht="12.75" x14ac:dyDescent="0.2">
      <c r="H536" s="13"/>
      <c r="AA536" s="14"/>
    </row>
    <row r="537" spans="8:27" ht="12.75" x14ac:dyDescent="0.2">
      <c r="H537" s="13"/>
      <c r="AA537" s="14"/>
    </row>
    <row r="538" spans="8:27" ht="12.75" x14ac:dyDescent="0.2">
      <c r="H538" s="13"/>
      <c r="AA538" s="14"/>
    </row>
    <row r="539" spans="8:27" ht="12.75" x14ac:dyDescent="0.2">
      <c r="H539" s="13"/>
      <c r="AA539" s="14"/>
    </row>
    <row r="540" spans="8:27" ht="12.75" x14ac:dyDescent="0.2">
      <c r="H540" s="13"/>
      <c r="AA540" s="14"/>
    </row>
    <row r="541" spans="8:27" ht="12.75" x14ac:dyDescent="0.2">
      <c r="H541" s="13"/>
      <c r="AA541" s="14"/>
    </row>
    <row r="542" spans="8:27" ht="12.75" x14ac:dyDescent="0.2">
      <c r="H542" s="13"/>
      <c r="AA542" s="14"/>
    </row>
    <row r="543" spans="8:27" ht="12.75" x14ac:dyDescent="0.2">
      <c r="H543" s="13"/>
      <c r="AA543" s="14"/>
    </row>
    <row r="544" spans="8:27" ht="12.75" x14ac:dyDescent="0.2">
      <c r="H544" s="13"/>
      <c r="AA544" s="14"/>
    </row>
    <row r="545" spans="8:27" ht="12.75" x14ac:dyDescent="0.2">
      <c r="H545" s="13"/>
      <c r="AA545" s="14"/>
    </row>
    <row r="546" spans="8:27" ht="12.75" x14ac:dyDescent="0.2">
      <c r="H546" s="13"/>
      <c r="AA546" s="14"/>
    </row>
    <row r="547" spans="8:27" ht="12.75" x14ac:dyDescent="0.2">
      <c r="H547" s="13"/>
      <c r="AA547" s="14"/>
    </row>
    <row r="548" spans="8:27" ht="12.75" x14ac:dyDescent="0.2">
      <c r="H548" s="13"/>
      <c r="AA548" s="14"/>
    </row>
    <row r="549" spans="8:27" ht="12.75" x14ac:dyDescent="0.2">
      <c r="H549" s="13"/>
      <c r="AA549" s="14"/>
    </row>
    <row r="550" spans="8:27" ht="12.75" x14ac:dyDescent="0.2">
      <c r="H550" s="13"/>
      <c r="AA550" s="14"/>
    </row>
    <row r="551" spans="8:27" ht="12.75" x14ac:dyDescent="0.2">
      <c r="H551" s="13"/>
      <c r="AA551" s="14"/>
    </row>
    <row r="552" spans="8:27" ht="12.75" x14ac:dyDescent="0.2">
      <c r="H552" s="13"/>
      <c r="AA552" s="14"/>
    </row>
    <row r="553" spans="8:27" ht="12.75" x14ac:dyDescent="0.2">
      <c r="H553" s="13"/>
      <c r="AA553" s="14"/>
    </row>
    <row r="554" spans="8:27" ht="12.75" x14ac:dyDescent="0.2">
      <c r="H554" s="13"/>
      <c r="AA554" s="14"/>
    </row>
    <row r="555" spans="8:27" ht="12.75" x14ac:dyDescent="0.2">
      <c r="H555" s="13"/>
      <c r="AA555" s="14"/>
    </row>
    <row r="556" spans="8:27" ht="12.75" x14ac:dyDescent="0.2">
      <c r="H556" s="13"/>
      <c r="AA556" s="14"/>
    </row>
    <row r="557" spans="8:27" ht="12.75" x14ac:dyDescent="0.2">
      <c r="H557" s="13"/>
      <c r="AA557" s="14"/>
    </row>
    <row r="558" spans="8:27" ht="12.75" x14ac:dyDescent="0.2">
      <c r="H558" s="13"/>
      <c r="AA558" s="14"/>
    </row>
    <row r="559" spans="8:27" ht="12.75" x14ac:dyDescent="0.2">
      <c r="H559" s="13"/>
      <c r="AA559" s="14"/>
    </row>
    <row r="560" spans="8:27" ht="12.75" x14ac:dyDescent="0.2">
      <c r="H560" s="13"/>
      <c r="AA560" s="14"/>
    </row>
    <row r="561" spans="8:27" ht="12.75" x14ac:dyDescent="0.2">
      <c r="H561" s="13"/>
      <c r="AA561" s="14"/>
    </row>
    <row r="562" spans="8:27" ht="12.75" x14ac:dyDescent="0.2">
      <c r="H562" s="13"/>
      <c r="AA562" s="14"/>
    </row>
    <row r="563" spans="8:27" ht="12.75" x14ac:dyDescent="0.2">
      <c r="H563" s="13"/>
      <c r="AA563" s="14"/>
    </row>
    <row r="564" spans="8:27" ht="12.75" x14ac:dyDescent="0.2">
      <c r="H564" s="13"/>
      <c r="AA564" s="14"/>
    </row>
    <row r="565" spans="8:27" ht="12.75" x14ac:dyDescent="0.2">
      <c r="H565" s="13"/>
      <c r="AA565" s="14"/>
    </row>
    <row r="566" spans="8:27" ht="12.75" x14ac:dyDescent="0.2">
      <c r="H566" s="13"/>
      <c r="AA566" s="14"/>
    </row>
    <row r="567" spans="8:27" ht="12.75" x14ac:dyDescent="0.2">
      <c r="H567" s="13"/>
      <c r="AA567" s="14"/>
    </row>
    <row r="568" spans="8:27" ht="12.75" x14ac:dyDescent="0.2">
      <c r="H568" s="13"/>
      <c r="AA568" s="14"/>
    </row>
    <row r="569" spans="8:27" ht="12.75" x14ac:dyDescent="0.2">
      <c r="H569" s="13"/>
      <c r="AA569" s="14"/>
    </row>
    <row r="570" spans="8:27" ht="12.75" x14ac:dyDescent="0.2">
      <c r="H570" s="13"/>
      <c r="AA570" s="14"/>
    </row>
    <row r="571" spans="8:27" ht="12.75" x14ac:dyDescent="0.2">
      <c r="H571" s="13"/>
      <c r="AA571" s="14"/>
    </row>
    <row r="572" spans="8:27" ht="12.75" x14ac:dyDescent="0.2">
      <c r="H572" s="13"/>
      <c r="AA572" s="14"/>
    </row>
    <row r="573" spans="8:27" ht="12.75" x14ac:dyDescent="0.2">
      <c r="H573" s="13"/>
      <c r="AA573" s="14"/>
    </row>
    <row r="574" spans="8:27" ht="12.75" x14ac:dyDescent="0.2">
      <c r="H574" s="13"/>
      <c r="AA574" s="14"/>
    </row>
    <row r="575" spans="8:27" ht="12.75" x14ac:dyDescent="0.2">
      <c r="H575" s="13"/>
      <c r="AA575" s="14"/>
    </row>
    <row r="576" spans="8:27" ht="12.75" x14ac:dyDescent="0.2">
      <c r="H576" s="13"/>
      <c r="AA576" s="14"/>
    </row>
    <row r="577" spans="8:27" ht="12.75" x14ac:dyDescent="0.2">
      <c r="H577" s="13"/>
      <c r="AA577" s="14"/>
    </row>
    <row r="578" spans="8:27" ht="12.75" x14ac:dyDescent="0.2">
      <c r="H578" s="13"/>
      <c r="AA578" s="14"/>
    </row>
    <row r="579" spans="8:27" ht="12.75" x14ac:dyDescent="0.2">
      <c r="H579" s="13"/>
      <c r="AA579" s="14"/>
    </row>
    <row r="580" spans="8:27" ht="12.75" x14ac:dyDescent="0.2">
      <c r="H580" s="13"/>
      <c r="AA580" s="14"/>
    </row>
    <row r="581" spans="8:27" ht="12.75" x14ac:dyDescent="0.2">
      <c r="H581" s="13"/>
      <c r="AA581" s="14"/>
    </row>
    <row r="582" spans="8:27" ht="12.75" x14ac:dyDescent="0.2">
      <c r="H582" s="13"/>
      <c r="AA582" s="14"/>
    </row>
    <row r="583" spans="8:27" ht="12.75" x14ac:dyDescent="0.2">
      <c r="H583" s="13"/>
      <c r="AA583" s="14"/>
    </row>
    <row r="584" spans="8:27" ht="12.75" x14ac:dyDescent="0.2">
      <c r="H584" s="13"/>
      <c r="AA584" s="14"/>
    </row>
    <row r="585" spans="8:27" ht="12.75" x14ac:dyDescent="0.2">
      <c r="H585" s="13"/>
      <c r="AA585" s="14"/>
    </row>
    <row r="586" spans="8:27" ht="12.75" x14ac:dyDescent="0.2">
      <c r="H586" s="13"/>
      <c r="AA586" s="14"/>
    </row>
    <row r="587" spans="8:27" ht="12.75" x14ac:dyDescent="0.2">
      <c r="H587" s="13"/>
      <c r="AA587" s="14"/>
    </row>
    <row r="588" spans="8:27" ht="12.75" x14ac:dyDescent="0.2">
      <c r="H588" s="13"/>
      <c r="AA588" s="14"/>
    </row>
    <row r="589" spans="8:27" ht="12.75" x14ac:dyDescent="0.2">
      <c r="H589" s="13"/>
      <c r="AA589" s="14"/>
    </row>
    <row r="590" spans="8:27" ht="12.75" x14ac:dyDescent="0.2">
      <c r="H590" s="13"/>
      <c r="AA590" s="14"/>
    </row>
    <row r="591" spans="8:27" ht="12.75" x14ac:dyDescent="0.2">
      <c r="H591" s="13"/>
      <c r="AA591" s="14"/>
    </row>
    <row r="592" spans="8:27" ht="12.75" x14ac:dyDescent="0.2">
      <c r="H592" s="13"/>
      <c r="AA592" s="14"/>
    </row>
    <row r="593" spans="8:27" ht="12.75" x14ac:dyDescent="0.2">
      <c r="H593" s="13"/>
      <c r="AA593" s="14"/>
    </row>
    <row r="594" spans="8:27" ht="12.75" x14ac:dyDescent="0.2">
      <c r="H594" s="13"/>
      <c r="AA594" s="14"/>
    </row>
    <row r="595" spans="8:27" ht="12.75" x14ac:dyDescent="0.2">
      <c r="H595" s="13"/>
      <c r="AA595" s="14"/>
    </row>
    <row r="596" spans="8:27" ht="12.75" x14ac:dyDescent="0.2">
      <c r="H596" s="13"/>
      <c r="AA596" s="14"/>
    </row>
    <row r="597" spans="8:27" ht="12.75" x14ac:dyDescent="0.2">
      <c r="H597" s="13"/>
      <c r="AA597" s="14"/>
    </row>
    <row r="598" spans="8:27" ht="12.75" x14ac:dyDescent="0.2">
      <c r="H598" s="13"/>
      <c r="AA598" s="14"/>
    </row>
    <row r="599" spans="8:27" ht="12.75" x14ac:dyDescent="0.2">
      <c r="H599" s="13"/>
      <c r="AA599" s="14"/>
    </row>
    <row r="600" spans="8:27" ht="12.75" x14ac:dyDescent="0.2">
      <c r="H600" s="13"/>
      <c r="AA600" s="14"/>
    </row>
    <row r="601" spans="8:27" ht="12.75" x14ac:dyDescent="0.2">
      <c r="H601" s="13"/>
      <c r="AA601" s="14"/>
    </row>
    <row r="602" spans="8:27" ht="12.75" x14ac:dyDescent="0.2">
      <c r="H602" s="13"/>
      <c r="AA602" s="14"/>
    </row>
    <row r="603" spans="8:27" ht="12.75" x14ac:dyDescent="0.2">
      <c r="H603" s="13"/>
      <c r="AA603" s="14"/>
    </row>
    <row r="604" spans="8:27" ht="12.75" x14ac:dyDescent="0.2">
      <c r="H604" s="13"/>
      <c r="AA604" s="14"/>
    </row>
    <row r="605" spans="8:27" ht="12.75" x14ac:dyDescent="0.2">
      <c r="H605" s="13"/>
      <c r="AA605" s="14"/>
    </row>
    <row r="606" spans="8:27" ht="12.75" x14ac:dyDescent="0.2">
      <c r="H606" s="13"/>
      <c r="AA606" s="14"/>
    </row>
    <row r="607" spans="8:27" ht="12.75" x14ac:dyDescent="0.2">
      <c r="H607" s="13"/>
      <c r="AA607" s="14"/>
    </row>
    <row r="608" spans="8:27" ht="12.75" x14ac:dyDescent="0.2">
      <c r="H608" s="13"/>
      <c r="AA608" s="14"/>
    </row>
    <row r="609" spans="8:27" ht="12.75" x14ac:dyDescent="0.2">
      <c r="H609" s="13"/>
      <c r="AA609" s="14"/>
    </row>
    <row r="610" spans="8:27" ht="12.75" x14ac:dyDescent="0.2">
      <c r="H610" s="13"/>
      <c r="AA610" s="14"/>
    </row>
    <row r="611" spans="8:27" ht="12.75" x14ac:dyDescent="0.2">
      <c r="H611" s="13"/>
      <c r="AA611" s="14"/>
    </row>
    <row r="612" spans="8:27" ht="12.75" x14ac:dyDescent="0.2">
      <c r="H612" s="13"/>
      <c r="AA612" s="14"/>
    </row>
    <row r="613" spans="8:27" ht="12.75" x14ac:dyDescent="0.2">
      <c r="H613" s="13"/>
      <c r="AA613" s="14"/>
    </row>
    <row r="614" spans="8:27" ht="12.75" x14ac:dyDescent="0.2">
      <c r="H614" s="13"/>
      <c r="AA614" s="14"/>
    </row>
    <row r="615" spans="8:27" ht="12.75" x14ac:dyDescent="0.2">
      <c r="H615" s="13"/>
      <c r="AA615" s="14"/>
    </row>
    <row r="616" spans="8:27" ht="12.75" x14ac:dyDescent="0.2">
      <c r="H616" s="13"/>
      <c r="AA616" s="14"/>
    </row>
    <row r="617" spans="8:27" ht="12.75" x14ac:dyDescent="0.2">
      <c r="H617" s="13"/>
      <c r="AA617" s="14"/>
    </row>
    <row r="618" spans="8:27" ht="12.75" x14ac:dyDescent="0.2">
      <c r="H618" s="13"/>
      <c r="AA618" s="14"/>
    </row>
    <row r="619" spans="8:27" ht="12.75" x14ac:dyDescent="0.2">
      <c r="H619" s="13"/>
      <c r="AA619" s="14"/>
    </row>
    <row r="620" spans="8:27" ht="12.75" x14ac:dyDescent="0.2">
      <c r="H620" s="13"/>
      <c r="AA620" s="14"/>
    </row>
    <row r="621" spans="8:27" ht="12.75" x14ac:dyDescent="0.2">
      <c r="H621" s="13"/>
      <c r="AA621" s="14"/>
    </row>
    <row r="622" spans="8:27" ht="12.75" x14ac:dyDescent="0.2">
      <c r="H622" s="13"/>
      <c r="AA622" s="14"/>
    </row>
    <row r="623" spans="8:27" ht="12.75" x14ac:dyDescent="0.2">
      <c r="H623" s="13"/>
      <c r="AA623" s="14"/>
    </row>
    <row r="624" spans="8:27" ht="12.75" x14ac:dyDescent="0.2">
      <c r="H624" s="13"/>
      <c r="AA624" s="14"/>
    </row>
    <row r="625" spans="8:27" ht="12.75" x14ac:dyDescent="0.2">
      <c r="H625" s="13"/>
      <c r="AA625" s="14"/>
    </row>
    <row r="626" spans="8:27" ht="12.75" x14ac:dyDescent="0.2">
      <c r="H626" s="13"/>
      <c r="AA626" s="14"/>
    </row>
    <row r="627" spans="8:27" ht="12.75" x14ac:dyDescent="0.2">
      <c r="H627" s="13"/>
      <c r="AA627" s="14"/>
    </row>
    <row r="628" spans="8:27" ht="12.75" x14ac:dyDescent="0.2">
      <c r="H628" s="13"/>
      <c r="AA628" s="14"/>
    </row>
    <row r="629" spans="8:27" ht="12.75" x14ac:dyDescent="0.2">
      <c r="H629" s="13"/>
      <c r="AA629" s="14"/>
    </row>
    <row r="630" spans="8:27" ht="12.75" x14ac:dyDescent="0.2">
      <c r="H630" s="13"/>
      <c r="AA630" s="14"/>
    </row>
    <row r="631" spans="8:27" ht="12.75" x14ac:dyDescent="0.2">
      <c r="H631" s="13"/>
      <c r="AA631" s="14"/>
    </row>
    <row r="632" spans="8:27" ht="12.75" x14ac:dyDescent="0.2">
      <c r="H632" s="13"/>
      <c r="AA632" s="14"/>
    </row>
    <row r="633" spans="8:27" ht="12.75" x14ac:dyDescent="0.2">
      <c r="H633" s="13"/>
      <c r="AA633" s="14"/>
    </row>
    <row r="634" spans="8:27" ht="12.75" x14ac:dyDescent="0.2">
      <c r="H634" s="13"/>
      <c r="AA634" s="14"/>
    </row>
    <row r="635" spans="8:27" ht="12.75" x14ac:dyDescent="0.2">
      <c r="H635" s="13"/>
      <c r="AA635" s="14"/>
    </row>
    <row r="636" spans="8:27" ht="12.75" x14ac:dyDescent="0.2">
      <c r="H636" s="13"/>
      <c r="AA636" s="14"/>
    </row>
    <row r="637" spans="8:27" ht="12.75" x14ac:dyDescent="0.2">
      <c r="H637" s="13"/>
      <c r="AA637" s="14"/>
    </row>
    <row r="638" spans="8:27" ht="12.75" x14ac:dyDescent="0.2">
      <c r="H638" s="13"/>
      <c r="AA638" s="14"/>
    </row>
    <row r="639" spans="8:27" ht="12.75" x14ac:dyDescent="0.2">
      <c r="H639" s="13"/>
      <c r="AA639" s="14"/>
    </row>
    <row r="640" spans="8:27" ht="12.75" x14ac:dyDescent="0.2">
      <c r="H640" s="13"/>
      <c r="AA640" s="14"/>
    </row>
    <row r="641" spans="8:27" ht="12.75" x14ac:dyDescent="0.2">
      <c r="H641" s="13"/>
      <c r="AA641" s="14"/>
    </row>
    <row r="642" spans="8:27" ht="12.75" x14ac:dyDescent="0.2">
      <c r="H642" s="13"/>
      <c r="AA642" s="14"/>
    </row>
    <row r="643" spans="8:27" ht="12.75" x14ac:dyDescent="0.2">
      <c r="H643" s="13"/>
      <c r="AA643" s="14"/>
    </row>
    <row r="644" spans="8:27" ht="12.75" x14ac:dyDescent="0.2">
      <c r="H644" s="13"/>
      <c r="AA644" s="14"/>
    </row>
    <row r="645" spans="8:27" ht="12.75" x14ac:dyDescent="0.2">
      <c r="H645" s="13"/>
      <c r="AA645" s="14"/>
    </row>
    <row r="646" spans="8:27" ht="12.75" x14ac:dyDescent="0.2">
      <c r="H646" s="13"/>
      <c r="AA646" s="14"/>
    </row>
    <row r="647" spans="8:27" ht="12.75" x14ac:dyDescent="0.2">
      <c r="H647" s="13"/>
      <c r="AA647" s="14"/>
    </row>
    <row r="648" spans="8:27" ht="12.75" x14ac:dyDescent="0.2">
      <c r="H648" s="13"/>
      <c r="AA648" s="14"/>
    </row>
    <row r="649" spans="8:27" ht="12.75" x14ac:dyDescent="0.2">
      <c r="H649" s="13"/>
      <c r="AA649" s="14"/>
    </row>
    <row r="650" spans="8:27" ht="12.75" x14ac:dyDescent="0.2">
      <c r="H650" s="13"/>
      <c r="AA650" s="14"/>
    </row>
    <row r="651" spans="8:27" ht="12.75" x14ac:dyDescent="0.2">
      <c r="H651" s="13"/>
      <c r="AA651" s="14"/>
    </row>
    <row r="652" spans="8:27" ht="12.75" x14ac:dyDescent="0.2">
      <c r="H652" s="13"/>
      <c r="AA652" s="14"/>
    </row>
    <row r="653" spans="8:27" ht="12.75" x14ac:dyDescent="0.2">
      <c r="H653" s="13"/>
      <c r="AA653" s="14"/>
    </row>
    <row r="654" spans="8:27" ht="12.75" x14ac:dyDescent="0.2">
      <c r="H654" s="13"/>
      <c r="AA654" s="14"/>
    </row>
    <row r="655" spans="8:27" ht="12.75" x14ac:dyDescent="0.2">
      <c r="H655" s="13"/>
      <c r="AA655" s="14"/>
    </row>
    <row r="656" spans="8:27" ht="12.75" x14ac:dyDescent="0.2">
      <c r="H656" s="13"/>
      <c r="AA656" s="14"/>
    </row>
    <row r="657" spans="8:27" ht="12.75" x14ac:dyDescent="0.2">
      <c r="H657" s="13"/>
      <c r="AA657" s="14"/>
    </row>
    <row r="658" spans="8:27" ht="12.75" x14ac:dyDescent="0.2">
      <c r="H658" s="13"/>
      <c r="AA658" s="14"/>
    </row>
    <row r="659" spans="8:27" ht="12.75" x14ac:dyDescent="0.2">
      <c r="H659" s="13"/>
      <c r="AA659" s="14"/>
    </row>
    <row r="660" spans="8:27" ht="12.75" x14ac:dyDescent="0.2">
      <c r="H660" s="13"/>
      <c r="AA660" s="14"/>
    </row>
    <row r="661" spans="8:27" ht="12.75" x14ac:dyDescent="0.2">
      <c r="H661" s="13"/>
      <c r="AA661" s="14"/>
    </row>
    <row r="662" spans="8:27" ht="12.75" x14ac:dyDescent="0.2">
      <c r="H662" s="13"/>
      <c r="AA662" s="14"/>
    </row>
    <row r="663" spans="8:27" ht="12.75" x14ac:dyDescent="0.2">
      <c r="H663" s="13"/>
      <c r="AA663" s="14"/>
    </row>
    <row r="664" spans="8:27" ht="12.75" x14ac:dyDescent="0.2">
      <c r="H664" s="13"/>
      <c r="AA664" s="14"/>
    </row>
    <row r="665" spans="8:27" ht="12.75" x14ac:dyDescent="0.2">
      <c r="H665" s="13"/>
      <c r="AA665" s="14"/>
    </row>
    <row r="666" spans="8:27" ht="12.75" x14ac:dyDescent="0.2">
      <c r="H666" s="13"/>
      <c r="AA666" s="14"/>
    </row>
    <row r="667" spans="8:27" ht="12.75" x14ac:dyDescent="0.2">
      <c r="H667" s="13"/>
      <c r="AA667" s="14"/>
    </row>
    <row r="668" spans="8:27" ht="12.75" x14ac:dyDescent="0.2">
      <c r="H668" s="13"/>
      <c r="AA668" s="14"/>
    </row>
    <row r="669" spans="8:27" ht="12.75" x14ac:dyDescent="0.2">
      <c r="H669" s="13"/>
      <c r="AA669" s="14"/>
    </row>
    <row r="670" spans="8:27" ht="12.75" x14ac:dyDescent="0.2">
      <c r="H670" s="13"/>
      <c r="AA670" s="14"/>
    </row>
    <row r="671" spans="8:27" ht="12.75" x14ac:dyDescent="0.2">
      <c r="H671" s="13"/>
      <c r="AA671" s="14"/>
    </row>
    <row r="672" spans="8:27" ht="12.75" x14ac:dyDescent="0.2">
      <c r="H672" s="13"/>
      <c r="AA672" s="14"/>
    </row>
    <row r="673" spans="8:27" ht="12.75" x14ac:dyDescent="0.2">
      <c r="H673" s="13"/>
      <c r="AA673" s="14"/>
    </row>
    <row r="674" spans="8:27" ht="12.75" x14ac:dyDescent="0.2">
      <c r="H674" s="13"/>
      <c r="AA674" s="14"/>
    </row>
    <row r="675" spans="8:27" ht="12.75" x14ac:dyDescent="0.2">
      <c r="H675" s="13"/>
      <c r="AA675" s="14"/>
    </row>
    <row r="676" spans="8:27" ht="12.75" x14ac:dyDescent="0.2">
      <c r="H676" s="13"/>
      <c r="AA676" s="14"/>
    </row>
    <row r="677" spans="8:27" ht="12.75" x14ac:dyDescent="0.2">
      <c r="H677" s="13"/>
      <c r="AA677" s="14"/>
    </row>
    <row r="678" spans="8:27" ht="12.75" x14ac:dyDescent="0.2">
      <c r="H678" s="13"/>
      <c r="AA678" s="14"/>
    </row>
    <row r="679" spans="8:27" ht="12.75" x14ac:dyDescent="0.2">
      <c r="H679" s="13"/>
      <c r="AA679" s="14"/>
    </row>
    <row r="680" spans="8:27" ht="12.75" x14ac:dyDescent="0.2">
      <c r="H680" s="13"/>
      <c r="AA680" s="14"/>
    </row>
    <row r="681" spans="8:27" ht="12.75" x14ac:dyDescent="0.2">
      <c r="H681" s="13"/>
      <c r="AA681" s="14"/>
    </row>
    <row r="682" spans="8:27" ht="12.75" x14ac:dyDescent="0.2">
      <c r="H682" s="13"/>
      <c r="AA682" s="14"/>
    </row>
    <row r="683" spans="8:27" ht="12.75" x14ac:dyDescent="0.2">
      <c r="H683" s="13"/>
      <c r="AA683" s="14"/>
    </row>
    <row r="684" spans="8:27" ht="12.75" x14ac:dyDescent="0.2">
      <c r="H684" s="13"/>
      <c r="AA684" s="14"/>
    </row>
    <row r="685" spans="8:27" ht="12.75" x14ac:dyDescent="0.2">
      <c r="H685" s="13"/>
      <c r="AA685" s="14"/>
    </row>
    <row r="686" spans="8:27" ht="12.75" x14ac:dyDescent="0.2">
      <c r="H686" s="13"/>
      <c r="AA686" s="14"/>
    </row>
    <row r="687" spans="8:27" ht="12.75" x14ac:dyDescent="0.2">
      <c r="H687" s="13"/>
      <c r="AA687" s="14"/>
    </row>
    <row r="688" spans="8:27" ht="12.75" x14ac:dyDescent="0.2">
      <c r="H688" s="13"/>
      <c r="AA688" s="14"/>
    </row>
    <row r="689" spans="8:27" ht="12.75" x14ac:dyDescent="0.2">
      <c r="H689" s="13"/>
      <c r="AA689" s="14"/>
    </row>
    <row r="690" spans="8:27" ht="12.75" x14ac:dyDescent="0.2">
      <c r="H690" s="13"/>
      <c r="AA690" s="14"/>
    </row>
    <row r="691" spans="8:27" ht="12.75" x14ac:dyDescent="0.2">
      <c r="H691" s="13"/>
      <c r="AA691" s="14"/>
    </row>
    <row r="692" spans="8:27" ht="12.75" x14ac:dyDescent="0.2">
      <c r="H692" s="13"/>
      <c r="AA692" s="14"/>
    </row>
    <row r="693" spans="8:27" ht="12.75" x14ac:dyDescent="0.2">
      <c r="H693" s="13"/>
      <c r="AA693" s="14"/>
    </row>
    <row r="694" spans="8:27" ht="12.75" x14ac:dyDescent="0.2">
      <c r="H694" s="13"/>
      <c r="AA694" s="14"/>
    </row>
    <row r="695" spans="8:27" ht="12.75" x14ac:dyDescent="0.2">
      <c r="H695" s="13"/>
      <c r="AA695" s="14"/>
    </row>
    <row r="696" spans="8:27" ht="12.75" x14ac:dyDescent="0.2">
      <c r="H696" s="13"/>
      <c r="AA696" s="14"/>
    </row>
    <row r="697" spans="8:27" ht="12.75" x14ac:dyDescent="0.2">
      <c r="H697" s="13"/>
      <c r="AA697" s="14"/>
    </row>
    <row r="698" spans="8:27" ht="12.75" x14ac:dyDescent="0.2">
      <c r="H698" s="13"/>
      <c r="AA698" s="14"/>
    </row>
    <row r="699" spans="8:27" ht="12.75" x14ac:dyDescent="0.2">
      <c r="H699" s="13"/>
      <c r="AA699" s="14"/>
    </row>
    <row r="700" spans="8:27" ht="12.75" x14ac:dyDescent="0.2">
      <c r="H700" s="13"/>
      <c r="AA700" s="14"/>
    </row>
    <row r="701" spans="8:27" ht="12.75" x14ac:dyDescent="0.2">
      <c r="H701" s="13"/>
      <c r="AA701" s="14"/>
    </row>
    <row r="702" spans="8:27" ht="12.75" x14ac:dyDescent="0.2">
      <c r="H702" s="13"/>
      <c r="AA702" s="14"/>
    </row>
    <row r="703" spans="8:27" ht="12.75" x14ac:dyDescent="0.2">
      <c r="H703" s="13"/>
      <c r="AA703" s="14"/>
    </row>
    <row r="704" spans="8:27" ht="12.75" x14ac:dyDescent="0.2">
      <c r="H704" s="13"/>
      <c r="AA704" s="14"/>
    </row>
    <row r="705" spans="8:27" ht="12.75" x14ac:dyDescent="0.2">
      <c r="H705" s="13"/>
      <c r="AA705" s="14"/>
    </row>
    <row r="706" spans="8:27" ht="12.75" x14ac:dyDescent="0.2">
      <c r="H706" s="13"/>
      <c r="AA706" s="14"/>
    </row>
    <row r="707" spans="8:27" ht="12.75" x14ac:dyDescent="0.2">
      <c r="H707" s="13"/>
      <c r="AA707" s="14"/>
    </row>
    <row r="708" spans="8:27" ht="12.75" x14ac:dyDescent="0.2">
      <c r="H708" s="13"/>
      <c r="AA708" s="14"/>
    </row>
    <row r="709" spans="8:27" ht="12.75" x14ac:dyDescent="0.2">
      <c r="H709" s="13"/>
      <c r="AA709" s="14"/>
    </row>
    <row r="710" spans="8:27" ht="12.75" x14ac:dyDescent="0.2">
      <c r="H710" s="13"/>
      <c r="AA710" s="14"/>
    </row>
    <row r="711" spans="8:27" ht="12.75" x14ac:dyDescent="0.2">
      <c r="H711" s="13"/>
      <c r="AA711" s="14"/>
    </row>
    <row r="712" spans="8:27" ht="12.75" x14ac:dyDescent="0.2">
      <c r="H712" s="13"/>
      <c r="AA712" s="14"/>
    </row>
    <row r="713" spans="8:27" ht="12.75" x14ac:dyDescent="0.2">
      <c r="H713" s="13"/>
      <c r="AA713" s="14"/>
    </row>
    <row r="714" spans="8:27" ht="12.75" x14ac:dyDescent="0.2">
      <c r="H714" s="13"/>
      <c r="AA714" s="14"/>
    </row>
    <row r="715" spans="8:27" ht="12.75" x14ac:dyDescent="0.2">
      <c r="H715" s="13"/>
      <c r="AA715" s="14"/>
    </row>
    <row r="716" spans="8:27" ht="12.75" x14ac:dyDescent="0.2">
      <c r="H716" s="13"/>
      <c r="AA716" s="14"/>
    </row>
    <row r="717" spans="8:27" ht="12.75" x14ac:dyDescent="0.2">
      <c r="H717" s="13"/>
      <c r="AA717" s="14"/>
    </row>
    <row r="718" spans="8:27" ht="12.75" x14ac:dyDescent="0.2">
      <c r="H718" s="13"/>
      <c r="AA718" s="14"/>
    </row>
    <row r="719" spans="8:27" ht="12.75" x14ac:dyDescent="0.2">
      <c r="H719" s="13"/>
      <c r="AA719" s="14"/>
    </row>
    <row r="720" spans="8:27" ht="12.75" x14ac:dyDescent="0.2">
      <c r="H720" s="13"/>
      <c r="AA720" s="14"/>
    </row>
    <row r="721" spans="8:27" ht="12.75" x14ac:dyDescent="0.2">
      <c r="H721" s="13"/>
      <c r="AA721" s="14"/>
    </row>
    <row r="722" spans="8:27" ht="12.75" x14ac:dyDescent="0.2">
      <c r="H722" s="13"/>
      <c r="AA722" s="14"/>
    </row>
    <row r="723" spans="8:27" ht="12.75" x14ac:dyDescent="0.2">
      <c r="H723" s="13"/>
      <c r="AA723" s="14"/>
    </row>
    <row r="724" spans="8:27" ht="12.75" x14ac:dyDescent="0.2">
      <c r="H724" s="13"/>
      <c r="AA724" s="14"/>
    </row>
    <row r="725" spans="8:27" ht="12.75" x14ac:dyDescent="0.2">
      <c r="H725" s="13"/>
      <c r="AA725" s="14"/>
    </row>
    <row r="726" spans="8:27" ht="12.75" x14ac:dyDescent="0.2">
      <c r="H726" s="13"/>
      <c r="AA726" s="14"/>
    </row>
    <row r="727" spans="8:27" ht="12.75" x14ac:dyDescent="0.2">
      <c r="H727" s="13"/>
      <c r="AA727" s="14"/>
    </row>
    <row r="728" spans="8:27" ht="12.75" x14ac:dyDescent="0.2">
      <c r="H728" s="13"/>
      <c r="AA728" s="14"/>
    </row>
    <row r="729" spans="8:27" ht="12.75" x14ac:dyDescent="0.2">
      <c r="H729" s="13"/>
      <c r="AA729" s="14"/>
    </row>
    <row r="730" spans="8:27" ht="12.75" x14ac:dyDescent="0.2">
      <c r="H730" s="13"/>
      <c r="AA730" s="14"/>
    </row>
    <row r="731" spans="8:27" ht="12.75" x14ac:dyDescent="0.2">
      <c r="H731" s="13"/>
      <c r="AA731" s="14"/>
    </row>
    <row r="732" spans="8:27" ht="12.75" x14ac:dyDescent="0.2">
      <c r="H732" s="13"/>
      <c r="AA732" s="14"/>
    </row>
    <row r="733" spans="8:27" ht="12.75" x14ac:dyDescent="0.2">
      <c r="H733" s="13"/>
      <c r="AA733" s="14"/>
    </row>
    <row r="734" spans="8:27" ht="12.75" x14ac:dyDescent="0.2">
      <c r="H734" s="13"/>
      <c r="AA734" s="14"/>
    </row>
    <row r="735" spans="8:27" ht="12.75" x14ac:dyDescent="0.2">
      <c r="H735" s="13"/>
      <c r="AA735" s="14"/>
    </row>
    <row r="736" spans="8:27" ht="12.75" x14ac:dyDescent="0.2">
      <c r="H736" s="13"/>
      <c r="AA736" s="14"/>
    </row>
    <row r="737" spans="8:27" ht="12.75" x14ac:dyDescent="0.2">
      <c r="H737" s="13"/>
      <c r="AA737" s="14"/>
    </row>
    <row r="738" spans="8:27" ht="12.75" x14ac:dyDescent="0.2">
      <c r="H738" s="13"/>
      <c r="AA738" s="14"/>
    </row>
    <row r="739" spans="8:27" ht="12.75" x14ac:dyDescent="0.2">
      <c r="H739" s="13"/>
      <c r="AA739" s="14"/>
    </row>
    <row r="740" spans="8:27" ht="12.75" x14ac:dyDescent="0.2">
      <c r="H740" s="13"/>
      <c r="AA740" s="14"/>
    </row>
    <row r="741" spans="8:27" ht="12.75" x14ac:dyDescent="0.2">
      <c r="H741" s="13"/>
      <c r="AA741" s="14"/>
    </row>
    <row r="742" spans="8:27" ht="12.75" x14ac:dyDescent="0.2">
      <c r="H742" s="13"/>
      <c r="AA742" s="14"/>
    </row>
    <row r="743" spans="8:27" ht="12.75" x14ac:dyDescent="0.2">
      <c r="H743" s="13"/>
      <c r="AA743" s="14"/>
    </row>
    <row r="744" spans="8:27" ht="12.75" x14ac:dyDescent="0.2">
      <c r="H744" s="13"/>
      <c r="AA744" s="14"/>
    </row>
    <row r="745" spans="8:27" ht="12.75" x14ac:dyDescent="0.2">
      <c r="H745" s="13"/>
      <c r="AA745" s="14"/>
    </row>
    <row r="746" spans="8:27" ht="12.75" x14ac:dyDescent="0.2">
      <c r="H746" s="13"/>
      <c r="AA746" s="14"/>
    </row>
    <row r="747" spans="8:27" ht="12.75" x14ac:dyDescent="0.2">
      <c r="H747" s="13"/>
      <c r="AA747" s="14"/>
    </row>
    <row r="748" spans="8:27" ht="12.75" x14ac:dyDescent="0.2">
      <c r="H748" s="13"/>
      <c r="AA748" s="14"/>
    </row>
    <row r="749" spans="8:27" ht="12.75" x14ac:dyDescent="0.2">
      <c r="H749" s="13"/>
      <c r="AA749" s="14"/>
    </row>
    <row r="750" spans="8:27" ht="12.75" x14ac:dyDescent="0.2">
      <c r="H750" s="13"/>
      <c r="AA750" s="14"/>
    </row>
    <row r="751" spans="8:27" ht="12.75" x14ac:dyDescent="0.2">
      <c r="H751" s="13"/>
      <c r="AA751" s="14"/>
    </row>
    <row r="752" spans="8:27" ht="12.75" x14ac:dyDescent="0.2">
      <c r="H752" s="13"/>
      <c r="AA752" s="14"/>
    </row>
    <row r="753" spans="8:27" ht="12.75" x14ac:dyDescent="0.2">
      <c r="H753" s="13"/>
      <c r="AA753" s="14"/>
    </row>
    <row r="754" spans="8:27" ht="12.75" x14ac:dyDescent="0.2">
      <c r="H754" s="13"/>
      <c r="AA754" s="14"/>
    </row>
    <row r="755" spans="8:27" ht="12.75" x14ac:dyDescent="0.2">
      <c r="H755" s="13"/>
      <c r="AA755" s="14"/>
    </row>
    <row r="756" spans="8:27" ht="12.75" x14ac:dyDescent="0.2">
      <c r="H756" s="13"/>
      <c r="AA756" s="14"/>
    </row>
    <row r="757" spans="8:27" ht="12.75" x14ac:dyDescent="0.2">
      <c r="H757" s="13"/>
      <c r="AA757" s="14"/>
    </row>
    <row r="758" spans="8:27" ht="12.75" x14ac:dyDescent="0.2">
      <c r="H758" s="13"/>
      <c r="AA758" s="14"/>
    </row>
    <row r="759" spans="8:27" ht="12.75" x14ac:dyDescent="0.2">
      <c r="H759" s="13"/>
      <c r="AA759" s="14"/>
    </row>
    <row r="760" spans="8:27" ht="12.75" x14ac:dyDescent="0.2">
      <c r="H760" s="13"/>
      <c r="AA760" s="14"/>
    </row>
    <row r="761" spans="8:27" ht="12.75" x14ac:dyDescent="0.2">
      <c r="H761" s="13"/>
      <c r="AA761" s="14"/>
    </row>
    <row r="762" spans="8:27" ht="12.75" x14ac:dyDescent="0.2">
      <c r="H762" s="13"/>
      <c r="AA762" s="14"/>
    </row>
    <row r="763" spans="8:27" ht="12.75" x14ac:dyDescent="0.2">
      <c r="H763" s="13"/>
      <c r="AA763" s="14"/>
    </row>
    <row r="764" spans="8:27" ht="12.75" x14ac:dyDescent="0.2">
      <c r="H764" s="13"/>
      <c r="AA764" s="14"/>
    </row>
    <row r="765" spans="8:27" ht="12.75" x14ac:dyDescent="0.2">
      <c r="H765" s="13"/>
      <c r="AA765" s="14"/>
    </row>
    <row r="766" spans="8:27" ht="12.75" x14ac:dyDescent="0.2">
      <c r="H766" s="13"/>
      <c r="AA766" s="14"/>
    </row>
    <row r="767" spans="8:27" ht="12.75" x14ac:dyDescent="0.2">
      <c r="H767" s="13"/>
      <c r="AA767" s="14"/>
    </row>
    <row r="768" spans="8:27" ht="12.75" x14ac:dyDescent="0.2">
      <c r="H768" s="13"/>
      <c r="AA768" s="14"/>
    </row>
    <row r="769" spans="8:27" ht="12.75" x14ac:dyDescent="0.2">
      <c r="H769" s="13"/>
      <c r="AA769" s="14"/>
    </row>
    <row r="770" spans="8:27" ht="12.75" x14ac:dyDescent="0.2">
      <c r="H770" s="13"/>
      <c r="AA770" s="14"/>
    </row>
    <row r="771" spans="8:27" ht="12.75" x14ac:dyDescent="0.2">
      <c r="H771" s="13"/>
      <c r="AA771" s="14"/>
    </row>
    <row r="772" spans="8:27" ht="12.75" x14ac:dyDescent="0.2">
      <c r="H772" s="13"/>
      <c r="AA772" s="14"/>
    </row>
    <row r="773" spans="8:27" ht="12.75" x14ac:dyDescent="0.2">
      <c r="H773" s="13"/>
      <c r="AA773" s="14"/>
    </row>
    <row r="774" spans="8:27" ht="12.75" x14ac:dyDescent="0.2">
      <c r="H774" s="13"/>
      <c r="AA774" s="14"/>
    </row>
    <row r="775" spans="8:27" ht="12.75" x14ac:dyDescent="0.2">
      <c r="H775" s="13"/>
      <c r="AA775" s="14"/>
    </row>
    <row r="776" spans="8:27" ht="12.75" x14ac:dyDescent="0.2">
      <c r="H776" s="13"/>
      <c r="AA776" s="14"/>
    </row>
    <row r="777" spans="8:27" ht="12.75" x14ac:dyDescent="0.2">
      <c r="H777" s="13"/>
      <c r="AA777" s="14"/>
    </row>
    <row r="778" spans="8:27" ht="12.75" x14ac:dyDescent="0.2">
      <c r="H778" s="13"/>
      <c r="AA778" s="14"/>
    </row>
    <row r="779" spans="8:27" ht="12.75" x14ac:dyDescent="0.2">
      <c r="H779" s="13"/>
      <c r="AA779" s="14"/>
    </row>
    <row r="780" spans="8:27" ht="12.75" x14ac:dyDescent="0.2">
      <c r="H780" s="13"/>
      <c r="AA780" s="14"/>
    </row>
    <row r="781" spans="8:27" ht="12.75" x14ac:dyDescent="0.2">
      <c r="H781" s="13"/>
      <c r="AA781" s="14"/>
    </row>
    <row r="782" spans="8:27" ht="12.75" x14ac:dyDescent="0.2">
      <c r="H782" s="13"/>
      <c r="AA782" s="14"/>
    </row>
    <row r="783" spans="8:27" ht="12.75" x14ac:dyDescent="0.2">
      <c r="H783" s="13"/>
      <c r="AA783" s="14"/>
    </row>
    <row r="784" spans="8:27" ht="12.75" x14ac:dyDescent="0.2">
      <c r="H784" s="13"/>
      <c r="AA784" s="14"/>
    </row>
    <row r="785" spans="8:27" ht="12.75" x14ac:dyDescent="0.2">
      <c r="H785" s="13"/>
      <c r="AA785" s="14"/>
    </row>
    <row r="786" spans="8:27" ht="12.75" x14ac:dyDescent="0.2">
      <c r="H786" s="13"/>
      <c r="AA786" s="14"/>
    </row>
    <row r="787" spans="8:27" ht="12.75" x14ac:dyDescent="0.2">
      <c r="H787" s="13"/>
      <c r="AA787" s="14"/>
    </row>
    <row r="788" spans="8:27" ht="12.75" x14ac:dyDescent="0.2">
      <c r="H788" s="13"/>
      <c r="AA788" s="14"/>
    </row>
    <row r="789" spans="8:27" ht="12.75" x14ac:dyDescent="0.2">
      <c r="H789" s="13"/>
      <c r="AA789" s="14"/>
    </row>
    <row r="790" spans="8:27" ht="12.75" x14ac:dyDescent="0.2">
      <c r="H790" s="13"/>
      <c r="AA790" s="14"/>
    </row>
    <row r="791" spans="8:27" ht="12.75" x14ac:dyDescent="0.2">
      <c r="H791" s="13"/>
      <c r="AA791" s="14"/>
    </row>
    <row r="792" spans="8:27" ht="12.75" x14ac:dyDescent="0.2">
      <c r="H792" s="13"/>
      <c r="AA792" s="14"/>
    </row>
    <row r="793" spans="8:27" ht="12.75" x14ac:dyDescent="0.2">
      <c r="H793" s="13"/>
      <c r="AA793" s="14"/>
    </row>
    <row r="794" spans="8:27" ht="12.75" x14ac:dyDescent="0.2">
      <c r="H794" s="13"/>
      <c r="AA794" s="14"/>
    </row>
    <row r="795" spans="8:27" ht="12.75" x14ac:dyDescent="0.2">
      <c r="H795" s="13"/>
      <c r="AA795" s="14"/>
    </row>
    <row r="796" spans="8:27" ht="12.75" x14ac:dyDescent="0.2">
      <c r="H796" s="13"/>
      <c r="AA796" s="14"/>
    </row>
    <row r="797" spans="8:27" ht="12.75" x14ac:dyDescent="0.2">
      <c r="H797" s="13"/>
      <c r="AA797" s="14"/>
    </row>
    <row r="798" spans="8:27" ht="12.75" x14ac:dyDescent="0.2">
      <c r="H798" s="13"/>
      <c r="AA798" s="14"/>
    </row>
    <row r="799" spans="8:27" ht="12.75" x14ac:dyDescent="0.2">
      <c r="H799" s="13"/>
      <c r="AA799" s="14"/>
    </row>
    <row r="800" spans="8:27" ht="12.75" x14ac:dyDescent="0.2">
      <c r="H800" s="13"/>
      <c r="AA800" s="14"/>
    </row>
    <row r="801" spans="8:27" ht="12.75" x14ac:dyDescent="0.2">
      <c r="H801" s="13"/>
      <c r="AA801" s="14"/>
    </row>
    <row r="802" spans="8:27" ht="12.75" x14ac:dyDescent="0.2">
      <c r="H802" s="13"/>
      <c r="AA802" s="14"/>
    </row>
    <row r="803" spans="8:27" ht="12.75" x14ac:dyDescent="0.2">
      <c r="H803" s="13"/>
      <c r="AA803" s="14"/>
    </row>
    <row r="804" spans="8:27" ht="12.75" x14ac:dyDescent="0.2">
      <c r="H804" s="13"/>
      <c r="AA804" s="14"/>
    </row>
    <row r="805" spans="8:27" ht="12.75" x14ac:dyDescent="0.2">
      <c r="H805" s="13"/>
      <c r="AA805" s="14"/>
    </row>
    <row r="806" spans="8:27" ht="12.75" x14ac:dyDescent="0.2">
      <c r="H806" s="13"/>
      <c r="AA806" s="14"/>
    </row>
    <row r="807" spans="8:27" ht="12.75" x14ac:dyDescent="0.2">
      <c r="H807" s="13"/>
      <c r="AA807" s="14"/>
    </row>
    <row r="808" spans="8:27" ht="12.75" x14ac:dyDescent="0.2">
      <c r="H808" s="13"/>
      <c r="AA808" s="14"/>
    </row>
    <row r="809" spans="8:27" ht="12.75" x14ac:dyDescent="0.2">
      <c r="H809" s="13"/>
      <c r="AA809" s="14"/>
    </row>
    <row r="810" spans="8:27" ht="12.75" x14ac:dyDescent="0.2">
      <c r="H810" s="13"/>
      <c r="AA810" s="14"/>
    </row>
    <row r="811" spans="8:27" ht="12.75" x14ac:dyDescent="0.2">
      <c r="H811" s="13"/>
      <c r="AA811" s="14"/>
    </row>
    <row r="812" spans="8:27" ht="12.75" x14ac:dyDescent="0.2">
      <c r="H812" s="13"/>
      <c r="AA812" s="14"/>
    </row>
    <row r="813" spans="8:27" ht="12.75" x14ac:dyDescent="0.2">
      <c r="H813" s="13"/>
      <c r="AA813" s="14"/>
    </row>
    <row r="814" spans="8:27" ht="12.75" x14ac:dyDescent="0.2">
      <c r="H814" s="13"/>
      <c r="AA814" s="14"/>
    </row>
    <row r="815" spans="8:27" ht="12.75" x14ac:dyDescent="0.2">
      <c r="H815" s="13"/>
      <c r="AA815" s="14"/>
    </row>
    <row r="816" spans="8:27" ht="12.75" x14ac:dyDescent="0.2">
      <c r="H816" s="13"/>
      <c r="AA816" s="14"/>
    </row>
    <row r="817" spans="8:27" ht="12.75" x14ac:dyDescent="0.2">
      <c r="H817" s="13"/>
      <c r="AA817" s="14"/>
    </row>
    <row r="818" spans="8:27" ht="12.75" x14ac:dyDescent="0.2">
      <c r="H818" s="13"/>
      <c r="AA818" s="14"/>
    </row>
    <row r="819" spans="8:27" ht="12.75" x14ac:dyDescent="0.2">
      <c r="H819" s="13"/>
      <c r="AA819" s="14"/>
    </row>
    <row r="820" spans="8:27" ht="12.75" x14ac:dyDescent="0.2">
      <c r="H820" s="13"/>
      <c r="AA820" s="14"/>
    </row>
    <row r="821" spans="8:27" ht="12.75" x14ac:dyDescent="0.2">
      <c r="H821" s="13"/>
      <c r="AA821" s="14"/>
    </row>
    <row r="822" spans="8:27" ht="12.75" x14ac:dyDescent="0.2">
      <c r="H822" s="13"/>
      <c r="AA822" s="14"/>
    </row>
    <row r="823" spans="8:27" ht="12.75" x14ac:dyDescent="0.2">
      <c r="H823" s="13"/>
      <c r="AA823" s="14"/>
    </row>
    <row r="824" spans="8:27" ht="12.75" x14ac:dyDescent="0.2">
      <c r="H824" s="13"/>
      <c r="AA824" s="14"/>
    </row>
    <row r="825" spans="8:27" ht="12.75" x14ac:dyDescent="0.2">
      <c r="H825" s="13"/>
      <c r="AA825" s="14"/>
    </row>
    <row r="826" spans="8:27" ht="12.75" x14ac:dyDescent="0.2">
      <c r="H826" s="13"/>
      <c r="AA826" s="14"/>
    </row>
    <row r="827" spans="8:27" ht="12.75" x14ac:dyDescent="0.2">
      <c r="H827" s="13"/>
      <c r="AA827" s="14"/>
    </row>
    <row r="828" spans="8:27" ht="12.75" x14ac:dyDescent="0.2">
      <c r="H828" s="13"/>
      <c r="AA828" s="14"/>
    </row>
    <row r="829" spans="8:27" ht="12.75" x14ac:dyDescent="0.2">
      <c r="H829" s="13"/>
      <c r="AA829" s="14"/>
    </row>
    <row r="830" spans="8:27" ht="12.75" x14ac:dyDescent="0.2">
      <c r="H830" s="13"/>
      <c r="AA830" s="14"/>
    </row>
    <row r="831" spans="8:27" ht="12.75" x14ac:dyDescent="0.2">
      <c r="H831" s="13"/>
      <c r="AA831" s="14"/>
    </row>
    <row r="832" spans="8:27" ht="12.75" x14ac:dyDescent="0.2">
      <c r="H832" s="13"/>
      <c r="AA832" s="14"/>
    </row>
    <row r="833" spans="8:27" ht="12.75" x14ac:dyDescent="0.2">
      <c r="H833" s="13"/>
      <c r="AA833" s="14"/>
    </row>
    <row r="834" spans="8:27" ht="12.75" x14ac:dyDescent="0.2">
      <c r="H834" s="13"/>
      <c r="AA834" s="14"/>
    </row>
    <row r="835" spans="8:27" ht="12.75" x14ac:dyDescent="0.2">
      <c r="H835" s="13"/>
      <c r="AA835" s="14"/>
    </row>
    <row r="836" spans="8:27" ht="12.75" x14ac:dyDescent="0.2">
      <c r="H836" s="13"/>
      <c r="AA836" s="14"/>
    </row>
    <row r="837" spans="8:27" ht="12.75" x14ac:dyDescent="0.2">
      <c r="H837" s="13"/>
      <c r="AA837" s="14"/>
    </row>
    <row r="838" spans="8:27" ht="12.75" x14ac:dyDescent="0.2">
      <c r="H838" s="13"/>
      <c r="AA838" s="14"/>
    </row>
    <row r="839" spans="8:27" ht="12.75" x14ac:dyDescent="0.2">
      <c r="H839" s="13"/>
      <c r="AA839" s="14"/>
    </row>
    <row r="840" spans="8:27" ht="12.75" x14ac:dyDescent="0.2">
      <c r="H840" s="13"/>
      <c r="AA840" s="14"/>
    </row>
    <row r="841" spans="8:27" ht="12.75" x14ac:dyDescent="0.2">
      <c r="H841" s="13"/>
      <c r="AA841" s="14"/>
    </row>
    <row r="842" spans="8:27" ht="12.75" x14ac:dyDescent="0.2">
      <c r="H842" s="13"/>
      <c r="AA842" s="14"/>
    </row>
    <row r="843" spans="8:27" ht="12.75" x14ac:dyDescent="0.2">
      <c r="H843" s="13"/>
      <c r="AA843" s="14"/>
    </row>
    <row r="844" spans="8:27" ht="12.75" x14ac:dyDescent="0.2">
      <c r="H844" s="13"/>
      <c r="AA844" s="14"/>
    </row>
    <row r="845" spans="8:27" ht="12.75" x14ac:dyDescent="0.2">
      <c r="H845" s="13"/>
      <c r="AA845" s="14"/>
    </row>
    <row r="846" spans="8:27" ht="12.75" x14ac:dyDescent="0.2">
      <c r="H846" s="13"/>
      <c r="AA846" s="14"/>
    </row>
    <row r="847" spans="8:27" ht="12.75" x14ac:dyDescent="0.2">
      <c r="H847" s="13"/>
      <c r="AA847" s="14"/>
    </row>
    <row r="848" spans="8:27" ht="12.75" x14ac:dyDescent="0.2">
      <c r="H848" s="13"/>
      <c r="AA848" s="14"/>
    </row>
    <row r="849" spans="8:27" ht="12.75" x14ac:dyDescent="0.2">
      <c r="H849" s="13"/>
      <c r="AA849" s="14"/>
    </row>
    <row r="850" spans="8:27" ht="12.75" x14ac:dyDescent="0.2">
      <c r="H850" s="13"/>
      <c r="AA850" s="14"/>
    </row>
    <row r="851" spans="8:27" ht="12.75" x14ac:dyDescent="0.2">
      <c r="H851" s="13"/>
      <c r="AA851" s="14"/>
    </row>
    <row r="852" spans="8:27" ht="12.75" x14ac:dyDescent="0.2">
      <c r="H852" s="13"/>
      <c r="AA852" s="14"/>
    </row>
    <row r="853" spans="8:27" ht="12.75" x14ac:dyDescent="0.2">
      <c r="H853" s="13"/>
      <c r="AA853" s="14"/>
    </row>
    <row r="854" spans="8:27" ht="12.75" x14ac:dyDescent="0.2">
      <c r="H854" s="13"/>
      <c r="AA854" s="14"/>
    </row>
    <row r="855" spans="8:27" ht="12.75" x14ac:dyDescent="0.2">
      <c r="H855" s="13"/>
      <c r="AA855" s="14"/>
    </row>
    <row r="856" spans="8:27" ht="12.75" x14ac:dyDescent="0.2">
      <c r="H856" s="13"/>
      <c r="AA856" s="14"/>
    </row>
    <row r="857" spans="8:27" ht="12.75" x14ac:dyDescent="0.2">
      <c r="H857" s="13"/>
      <c r="AA857" s="14"/>
    </row>
    <row r="858" spans="8:27" ht="12.75" x14ac:dyDescent="0.2">
      <c r="H858" s="13"/>
      <c r="AA858" s="14"/>
    </row>
    <row r="859" spans="8:27" ht="12.75" x14ac:dyDescent="0.2">
      <c r="H859" s="13"/>
      <c r="AA859" s="14"/>
    </row>
    <row r="860" spans="8:27" ht="12.75" x14ac:dyDescent="0.2">
      <c r="H860" s="13"/>
      <c r="AA860" s="14"/>
    </row>
    <row r="861" spans="8:27" ht="12.75" x14ac:dyDescent="0.2">
      <c r="H861" s="13"/>
      <c r="AA861" s="14"/>
    </row>
    <row r="862" spans="8:27" ht="12.75" x14ac:dyDescent="0.2">
      <c r="H862" s="13"/>
      <c r="AA862" s="14"/>
    </row>
    <row r="863" spans="8:27" ht="12.75" x14ac:dyDescent="0.2">
      <c r="H863" s="13"/>
      <c r="AA863" s="14"/>
    </row>
    <row r="864" spans="8:27" ht="12.75" x14ac:dyDescent="0.2">
      <c r="H864" s="13"/>
      <c r="AA864" s="14"/>
    </row>
    <row r="865" spans="8:27" ht="12.75" x14ac:dyDescent="0.2">
      <c r="H865" s="13"/>
      <c r="AA865" s="14"/>
    </row>
    <row r="866" spans="8:27" ht="12.75" x14ac:dyDescent="0.2">
      <c r="H866" s="13"/>
      <c r="AA866" s="14"/>
    </row>
    <row r="867" spans="8:27" ht="12.75" x14ac:dyDescent="0.2">
      <c r="H867" s="13"/>
      <c r="AA867" s="14"/>
    </row>
    <row r="868" spans="8:27" ht="12.75" x14ac:dyDescent="0.2">
      <c r="H868" s="13"/>
      <c r="AA868" s="14"/>
    </row>
    <row r="869" spans="8:27" ht="12.75" x14ac:dyDescent="0.2">
      <c r="H869" s="13"/>
      <c r="AA869" s="14"/>
    </row>
    <row r="870" spans="8:27" ht="12.75" x14ac:dyDescent="0.2">
      <c r="H870" s="13"/>
      <c r="AA870" s="14"/>
    </row>
    <row r="871" spans="8:27" ht="12.75" x14ac:dyDescent="0.2">
      <c r="H871" s="13"/>
      <c r="AA871" s="14"/>
    </row>
    <row r="872" spans="8:27" ht="12.75" x14ac:dyDescent="0.2">
      <c r="H872" s="13"/>
      <c r="AA872" s="14"/>
    </row>
    <row r="873" spans="8:27" ht="12.75" x14ac:dyDescent="0.2">
      <c r="H873" s="13"/>
      <c r="AA873" s="14"/>
    </row>
    <row r="874" spans="8:27" ht="12.75" x14ac:dyDescent="0.2">
      <c r="H874" s="13"/>
      <c r="AA874" s="14"/>
    </row>
    <row r="875" spans="8:27" ht="12.75" x14ac:dyDescent="0.2">
      <c r="H875" s="13"/>
      <c r="AA875" s="14"/>
    </row>
    <row r="876" spans="8:27" ht="12.75" x14ac:dyDescent="0.2">
      <c r="H876" s="13"/>
      <c r="AA876" s="14"/>
    </row>
    <row r="877" spans="8:27" ht="12.75" x14ac:dyDescent="0.2">
      <c r="H877" s="13"/>
      <c r="AA877" s="14"/>
    </row>
    <row r="878" spans="8:27" ht="12.75" x14ac:dyDescent="0.2">
      <c r="H878" s="13"/>
      <c r="AA878" s="14"/>
    </row>
    <row r="879" spans="8:27" ht="12.75" x14ac:dyDescent="0.2">
      <c r="H879" s="13"/>
      <c r="AA879" s="14"/>
    </row>
    <row r="880" spans="8:27" ht="12.75" x14ac:dyDescent="0.2">
      <c r="H880" s="13"/>
      <c r="AA880" s="14"/>
    </row>
    <row r="881" spans="8:27" ht="12.75" x14ac:dyDescent="0.2">
      <c r="H881" s="13"/>
      <c r="AA881" s="14"/>
    </row>
    <row r="882" spans="8:27" ht="12.75" x14ac:dyDescent="0.2">
      <c r="H882" s="13"/>
      <c r="AA882" s="14"/>
    </row>
    <row r="883" spans="8:27" ht="12.75" x14ac:dyDescent="0.2">
      <c r="H883" s="13"/>
      <c r="AA883" s="14"/>
    </row>
    <row r="884" spans="8:27" ht="12.75" x14ac:dyDescent="0.2">
      <c r="H884" s="13"/>
      <c r="AA884" s="14"/>
    </row>
    <row r="885" spans="8:27" ht="12.75" x14ac:dyDescent="0.2">
      <c r="H885" s="13"/>
      <c r="AA885" s="14"/>
    </row>
    <row r="886" spans="8:27" ht="12.75" x14ac:dyDescent="0.2">
      <c r="H886" s="13"/>
      <c r="AA886" s="14"/>
    </row>
    <row r="887" spans="8:27" ht="12.75" x14ac:dyDescent="0.2">
      <c r="H887" s="13"/>
      <c r="AA887" s="14"/>
    </row>
    <row r="888" spans="8:27" ht="12.75" x14ac:dyDescent="0.2">
      <c r="H888" s="13"/>
      <c r="AA888" s="14"/>
    </row>
    <row r="889" spans="8:27" ht="12.75" x14ac:dyDescent="0.2">
      <c r="H889" s="13"/>
      <c r="AA889" s="14"/>
    </row>
    <row r="890" spans="8:27" ht="12.75" x14ac:dyDescent="0.2">
      <c r="H890" s="13"/>
      <c r="AA890" s="14"/>
    </row>
    <row r="891" spans="8:27" ht="12.75" x14ac:dyDescent="0.2">
      <c r="H891" s="13"/>
      <c r="AA891" s="14"/>
    </row>
    <row r="892" spans="8:27" ht="12.75" x14ac:dyDescent="0.2">
      <c r="H892" s="13"/>
      <c r="AA892" s="14"/>
    </row>
    <row r="893" spans="8:27" ht="12.75" x14ac:dyDescent="0.2">
      <c r="H893" s="13"/>
      <c r="AA893" s="14"/>
    </row>
    <row r="894" spans="8:27" ht="12.75" x14ac:dyDescent="0.2">
      <c r="H894" s="13"/>
      <c r="AA894" s="14"/>
    </row>
    <row r="895" spans="8:27" ht="12.75" x14ac:dyDescent="0.2">
      <c r="H895" s="13"/>
      <c r="AA895" s="14"/>
    </row>
    <row r="896" spans="8:27" ht="12.75" x14ac:dyDescent="0.2">
      <c r="H896" s="13"/>
      <c r="AA896" s="14"/>
    </row>
    <row r="897" spans="8:27" ht="12.75" x14ac:dyDescent="0.2">
      <c r="H897" s="13"/>
      <c r="AA897" s="14"/>
    </row>
    <row r="898" spans="8:27" ht="12.75" x14ac:dyDescent="0.2">
      <c r="H898" s="13"/>
      <c r="AA898" s="14"/>
    </row>
    <row r="899" spans="8:27" ht="12.75" x14ac:dyDescent="0.2">
      <c r="H899" s="13"/>
      <c r="AA899" s="14"/>
    </row>
    <row r="900" spans="8:27" ht="12.75" x14ac:dyDescent="0.2">
      <c r="H900" s="13"/>
      <c r="AA900" s="14"/>
    </row>
    <row r="901" spans="8:27" ht="12.75" x14ac:dyDescent="0.2">
      <c r="H901" s="13"/>
      <c r="AA901" s="14"/>
    </row>
    <row r="902" spans="8:27" ht="12.75" x14ac:dyDescent="0.2">
      <c r="H902" s="13"/>
      <c r="AA902" s="14"/>
    </row>
    <row r="903" spans="8:27" ht="12.75" x14ac:dyDescent="0.2">
      <c r="H903" s="13"/>
      <c r="AA903" s="14"/>
    </row>
    <row r="904" spans="8:27" ht="12.75" x14ac:dyDescent="0.2">
      <c r="H904" s="13"/>
      <c r="AA904" s="14"/>
    </row>
    <row r="905" spans="8:27" ht="12.75" x14ac:dyDescent="0.2">
      <c r="H905" s="13"/>
      <c r="AA905" s="14"/>
    </row>
    <row r="906" spans="8:27" ht="12.75" x14ac:dyDescent="0.2">
      <c r="H906" s="13"/>
      <c r="AA906" s="14"/>
    </row>
    <row r="907" spans="8:27" ht="12.75" x14ac:dyDescent="0.2">
      <c r="H907" s="13"/>
      <c r="AA907" s="14"/>
    </row>
    <row r="908" spans="8:27" ht="12.75" x14ac:dyDescent="0.2">
      <c r="H908" s="13"/>
      <c r="AA908" s="14"/>
    </row>
    <row r="909" spans="8:27" ht="12.75" x14ac:dyDescent="0.2">
      <c r="H909" s="13"/>
      <c r="AA909" s="14"/>
    </row>
    <row r="910" spans="8:27" ht="12.75" x14ac:dyDescent="0.2">
      <c r="H910" s="13"/>
      <c r="AA910" s="14"/>
    </row>
    <row r="911" spans="8:27" ht="12.75" x14ac:dyDescent="0.2">
      <c r="H911" s="13"/>
      <c r="AA911" s="14"/>
    </row>
    <row r="912" spans="8:27" ht="12.75" x14ac:dyDescent="0.2">
      <c r="H912" s="13"/>
      <c r="AA912" s="14"/>
    </row>
    <row r="913" spans="8:27" ht="12.75" x14ac:dyDescent="0.2">
      <c r="H913" s="13"/>
      <c r="AA913" s="14"/>
    </row>
    <row r="914" spans="8:27" ht="12.75" x14ac:dyDescent="0.2">
      <c r="H914" s="13"/>
      <c r="AA914" s="14"/>
    </row>
    <row r="915" spans="8:27" ht="12.75" x14ac:dyDescent="0.2">
      <c r="H915" s="13"/>
      <c r="AA915" s="14"/>
    </row>
    <row r="916" spans="8:27" ht="12.75" x14ac:dyDescent="0.2">
      <c r="H916" s="13"/>
      <c r="AA916" s="14"/>
    </row>
    <row r="917" spans="8:27" ht="12.75" x14ac:dyDescent="0.2">
      <c r="H917" s="13"/>
      <c r="AA917" s="14"/>
    </row>
    <row r="918" spans="8:27" ht="12.75" x14ac:dyDescent="0.2">
      <c r="H918" s="13"/>
      <c r="AA918" s="14"/>
    </row>
    <row r="919" spans="8:27" ht="12.75" x14ac:dyDescent="0.2">
      <c r="H919" s="13"/>
      <c r="AA919" s="14"/>
    </row>
    <row r="920" spans="8:27" ht="12.75" x14ac:dyDescent="0.2">
      <c r="H920" s="13"/>
      <c r="AA920" s="14"/>
    </row>
    <row r="921" spans="8:27" ht="12.75" x14ac:dyDescent="0.2">
      <c r="H921" s="13"/>
      <c r="AA921" s="14"/>
    </row>
    <row r="922" spans="8:27" ht="12.75" x14ac:dyDescent="0.2">
      <c r="H922" s="13"/>
      <c r="AA922" s="14"/>
    </row>
    <row r="923" spans="8:27" ht="12.75" x14ac:dyDescent="0.2">
      <c r="H923" s="13"/>
      <c r="AA923" s="14"/>
    </row>
    <row r="924" spans="8:27" ht="12.75" x14ac:dyDescent="0.2">
      <c r="H924" s="13"/>
      <c r="AA924" s="14"/>
    </row>
    <row r="925" spans="8:27" ht="12.75" x14ac:dyDescent="0.2">
      <c r="H925" s="13"/>
      <c r="AA925" s="14"/>
    </row>
    <row r="926" spans="8:27" ht="12.75" x14ac:dyDescent="0.2">
      <c r="H926" s="13"/>
      <c r="AA926" s="14"/>
    </row>
    <row r="927" spans="8:27" ht="12.75" x14ac:dyDescent="0.2">
      <c r="H927" s="13"/>
      <c r="AA927" s="14"/>
    </row>
    <row r="928" spans="8:27" ht="12.75" x14ac:dyDescent="0.2">
      <c r="H928" s="13"/>
      <c r="AA928" s="14"/>
    </row>
    <row r="929" spans="8:27" ht="12.75" x14ac:dyDescent="0.2">
      <c r="H929" s="13"/>
      <c r="AA929" s="14"/>
    </row>
    <row r="930" spans="8:27" ht="12.75" x14ac:dyDescent="0.2">
      <c r="H930" s="13"/>
      <c r="AA930" s="14"/>
    </row>
    <row r="931" spans="8:27" ht="12.75" x14ac:dyDescent="0.2">
      <c r="H931" s="13"/>
      <c r="AA931" s="14"/>
    </row>
    <row r="932" spans="8:27" ht="12.75" x14ac:dyDescent="0.2">
      <c r="H932" s="13"/>
      <c r="AA932" s="14"/>
    </row>
    <row r="933" spans="8:27" ht="12.75" x14ac:dyDescent="0.2">
      <c r="H933" s="13"/>
      <c r="AA933" s="14"/>
    </row>
    <row r="934" spans="8:27" ht="12.75" x14ac:dyDescent="0.2">
      <c r="H934" s="13"/>
      <c r="AA934" s="14"/>
    </row>
    <row r="935" spans="8:27" ht="12.75" x14ac:dyDescent="0.2">
      <c r="H935" s="13"/>
      <c r="AA935" s="14"/>
    </row>
    <row r="936" spans="8:27" ht="12.75" x14ac:dyDescent="0.2">
      <c r="H936" s="13"/>
      <c r="AA936" s="14"/>
    </row>
    <row r="937" spans="8:27" ht="12.75" x14ac:dyDescent="0.2">
      <c r="H937" s="13"/>
      <c r="AA937" s="14"/>
    </row>
    <row r="938" spans="8:27" ht="12.75" x14ac:dyDescent="0.2">
      <c r="H938" s="13"/>
      <c r="AA938" s="14"/>
    </row>
    <row r="939" spans="8:27" ht="12.75" x14ac:dyDescent="0.2">
      <c r="H939" s="13"/>
      <c r="AA939" s="14"/>
    </row>
    <row r="940" spans="8:27" ht="12.75" x14ac:dyDescent="0.2">
      <c r="H940" s="13"/>
      <c r="AA940" s="14"/>
    </row>
    <row r="941" spans="8:27" ht="12.75" x14ac:dyDescent="0.2">
      <c r="H941" s="13"/>
      <c r="AA941" s="14"/>
    </row>
    <row r="942" spans="8:27" ht="12.75" x14ac:dyDescent="0.2">
      <c r="H942" s="13"/>
      <c r="AA942" s="14"/>
    </row>
    <row r="943" spans="8:27" ht="12.75" x14ac:dyDescent="0.2">
      <c r="H943" s="13"/>
      <c r="AA943" s="14"/>
    </row>
    <row r="944" spans="8:27" ht="12.75" x14ac:dyDescent="0.2">
      <c r="H944" s="13"/>
      <c r="AA944" s="14"/>
    </row>
    <row r="945" spans="8:27" ht="12.75" x14ac:dyDescent="0.2">
      <c r="H945" s="13"/>
      <c r="AA945" s="14"/>
    </row>
    <row r="946" spans="8:27" ht="12.75" x14ac:dyDescent="0.2">
      <c r="H946" s="13"/>
      <c r="AA946" s="14"/>
    </row>
    <row r="947" spans="8:27" ht="12.75" x14ac:dyDescent="0.2">
      <c r="H947" s="13"/>
      <c r="AA947" s="14"/>
    </row>
    <row r="948" spans="8:27" ht="12.75" x14ac:dyDescent="0.2">
      <c r="H948" s="13"/>
      <c r="AA948" s="14"/>
    </row>
    <row r="949" spans="8:27" ht="12.75" x14ac:dyDescent="0.2">
      <c r="H949" s="13"/>
      <c r="AA949" s="14"/>
    </row>
    <row r="950" spans="8:27" ht="12.75" x14ac:dyDescent="0.2">
      <c r="H950" s="13"/>
      <c r="AA950" s="14"/>
    </row>
    <row r="951" spans="8:27" ht="12.75" x14ac:dyDescent="0.2">
      <c r="H951" s="13"/>
      <c r="AA951" s="14"/>
    </row>
    <row r="952" spans="8:27" ht="12.75" x14ac:dyDescent="0.2">
      <c r="H952" s="13"/>
      <c r="AA952" s="14"/>
    </row>
    <row r="953" spans="8:27" ht="12.75" x14ac:dyDescent="0.2">
      <c r="H953" s="13"/>
      <c r="AA953" s="14"/>
    </row>
    <row r="954" spans="8:27" ht="12.75" x14ac:dyDescent="0.2">
      <c r="H954" s="13"/>
      <c r="AA954" s="14"/>
    </row>
    <row r="955" spans="8:27" ht="12.75" x14ac:dyDescent="0.2">
      <c r="H955" s="13"/>
      <c r="AA955" s="14"/>
    </row>
    <row r="956" spans="8:27" ht="12.75" x14ac:dyDescent="0.2">
      <c r="H956" s="13"/>
      <c r="AA956" s="14"/>
    </row>
    <row r="957" spans="8:27" ht="12.75" x14ac:dyDescent="0.2">
      <c r="H957" s="13"/>
      <c r="AA957" s="14"/>
    </row>
    <row r="958" spans="8:27" ht="12.75" x14ac:dyDescent="0.2">
      <c r="H958" s="13"/>
      <c r="AA958" s="14"/>
    </row>
    <row r="959" spans="8:27" ht="12.75" x14ac:dyDescent="0.2">
      <c r="H959" s="13"/>
      <c r="AA959" s="14"/>
    </row>
    <row r="960" spans="8:27" ht="12.75" x14ac:dyDescent="0.2">
      <c r="H960" s="13"/>
      <c r="AA960" s="14"/>
    </row>
    <row r="961" spans="8:27" ht="12.75" x14ac:dyDescent="0.2">
      <c r="H961" s="13"/>
      <c r="AA961" s="14"/>
    </row>
    <row r="962" spans="8:27" ht="12.75" x14ac:dyDescent="0.2">
      <c r="H962" s="13"/>
      <c r="AA962" s="14"/>
    </row>
    <row r="963" spans="8:27" ht="12.75" x14ac:dyDescent="0.2">
      <c r="H963" s="13"/>
      <c r="AA963" s="14"/>
    </row>
    <row r="964" spans="8:27" ht="12.75" x14ac:dyDescent="0.2">
      <c r="H964" s="13"/>
      <c r="AA964" s="14"/>
    </row>
    <row r="965" spans="8:27" ht="12.75" x14ac:dyDescent="0.2">
      <c r="H965" s="13"/>
      <c r="AA965" s="14"/>
    </row>
    <row r="966" spans="8:27" ht="12.75" x14ac:dyDescent="0.2">
      <c r="H966" s="13"/>
      <c r="AA966" s="14"/>
    </row>
    <row r="967" spans="8:27" ht="12.75" x14ac:dyDescent="0.2">
      <c r="H967" s="13"/>
      <c r="AA967" s="14"/>
    </row>
    <row r="968" spans="8:27" ht="12.75" x14ac:dyDescent="0.2">
      <c r="H968" s="13"/>
      <c r="AA968" s="14"/>
    </row>
    <row r="969" spans="8:27" ht="12.75" x14ac:dyDescent="0.2">
      <c r="H969" s="13"/>
      <c r="AA969" s="14"/>
    </row>
    <row r="970" spans="8:27" ht="12.75" x14ac:dyDescent="0.2">
      <c r="H970" s="13"/>
      <c r="AA970" s="14"/>
    </row>
    <row r="971" spans="8:27" ht="12.75" x14ac:dyDescent="0.2">
      <c r="H971" s="13"/>
      <c r="AA971" s="14"/>
    </row>
    <row r="972" spans="8:27" ht="12.75" x14ac:dyDescent="0.2">
      <c r="H972" s="13"/>
      <c r="AA972" s="14"/>
    </row>
    <row r="973" spans="8:27" ht="12.75" x14ac:dyDescent="0.2">
      <c r="H973" s="13"/>
      <c r="AA973" s="14"/>
    </row>
    <row r="974" spans="8:27" ht="12.75" x14ac:dyDescent="0.2">
      <c r="H974" s="13"/>
      <c r="AA974" s="14"/>
    </row>
    <row r="975" spans="8:27" ht="12.75" x14ac:dyDescent="0.2">
      <c r="H975" s="13"/>
      <c r="AA975" s="14"/>
    </row>
    <row r="976" spans="8:27" ht="12.75" x14ac:dyDescent="0.2">
      <c r="H976" s="13"/>
      <c r="AA976" s="14"/>
    </row>
    <row r="977" spans="8:27" ht="12.75" x14ac:dyDescent="0.2">
      <c r="H977" s="13"/>
      <c r="AA977" s="14"/>
    </row>
    <row r="978" spans="8:27" ht="12.75" x14ac:dyDescent="0.2">
      <c r="H978" s="13"/>
      <c r="AA978" s="14"/>
    </row>
    <row r="979" spans="8:27" ht="12.75" x14ac:dyDescent="0.2">
      <c r="H979" s="13"/>
      <c r="AA979" s="14"/>
    </row>
    <row r="980" spans="8:27" ht="12.75" x14ac:dyDescent="0.2">
      <c r="H980" s="13"/>
      <c r="AA980" s="14"/>
    </row>
    <row r="981" spans="8:27" ht="12.75" x14ac:dyDescent="0.2">
      <c r="H981" s="13"/>
      <c r="AA981" s="14"/>
    </row>
    <row r="982" spans="8:27" ht="12.75" x14ac:dyDescent="0.2">
      <c r="H982" s="13"/>
      <c r="AA982" s="14"/>
    </row>
    <row r="983" spans="8:27" ht="12.75" x14ac:dyDescent="0.2">
      <c r="H983" s="13"/>
      <c r="AA983" s="14"/>
    </row>
    <row r="984" spans="8:27" ht="12.75" x14ac:dyDescent="0.2">
      <c r="H984" s="13"/>
      <c r="AA984" s="14"/>
    </row>
    <row r="985" spans="8:27" ht="12.75" x14ac:dyDescent="0.2">
      <c r="H985" s="13"/>
      <c r="AA985" s="14"/>
    </row>
    <row r="986" spans="8:27" ht="12.75" x14ac:dyDescent="0.2">
      <c r="H986" s="13"/>
      <c r="AA986" s="14"/>
    </row>
    <row r="987" spans="8:27" ht="12.75" x14ac:dyDescent="0.2">
      <c r="H987" s="13"/>
      <c r="AA987" s="14"/>
    </row>
    <row r="988" spans="8:27" ht="12.75" x14ac:dyDescent="0.2">
      <c r="H988" s="13"/>
      <c r="AA988" s="14"/>
    </row>
    <row r="989" spans="8:27" ht="12.75" x14ac:dyDescent="0.2">
      <c r="H989" s="13"/>
      <c r="AA989" s="14"/>
    </row>
    <row r="990" spans="8:27" ht="12.75" x14ac:dyDescent="0.2">
      <c r="H990" s="13"/>
      <c r="AA990" s="14"/>
    </row>
    <row r="991" spans="8:27" ht="12.75" x14ac:dyDescent="0.2">
      <c r="H991" s="13"/>
      <c r="AA991" s="14"/>
    </row>
    <row r="992" spans="8:27" ht="12.75" x14ac:dyDescent="0.2">
      <c r="H992" s="13"/>
      <c r="AA992" s="14"/>
    </row>
    <row r="993" spans="8:27" ht="12.75" x14ac:dyDescent="0.2">
      <c r="H993" s="13"/>
      <c r="AA993" s="14"/>
    </row>
    <row r="994" spans="8:27" ht="12.75" x14ac:dyDescent="0.2">
      <c r="H994" s="13"/>
      <c r="AA994" s="14"/>
    </row>
    <row r="995" spans="8:27" ht="12.75" x14ac:dyDescent="0.2">
      <c r="H995" s="13"/>
      <c r="AA995" s="14"/>
    </row>
    <row r="996" spans="8:27" ht="12.75" x14ac:dyDescent="0.2">
      <c r="H996" s="13"/>
    </row>
    <row r="997" spans="8:27" ht="12.75" x14ac:dyDescent="0.2">
      <c r="H997" s="13"/>
    </row>
    <row r="998" spans="8:27" ht="12.75" x14ac:dyDescent="0.2">
      <c r="H998" s="13"/>
    </row>
    <row r="999" spans="8:27" ht="12.75" x14ac:dyDescent="0.2">
      <c r="H999" s="13"/>
    </row>
  </sheetData>
  <conditionalFormatting sqref="B20:AA20 B53:AA53">
    <cfRule type="containsBlanks" dxfId="1" priority="1">
      <formula>LEN(TRIM(B20))=0</formula>
    </cfRule>
  </conditionalFormatting>
  <hyperlinks>
    <hyperlink ref="AC24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013"/>
  <sheetViews>
    <sheetView topLeftCell="A46" workbookViewId="0"/>
  </sheetViews>
  <sheetFormatPr defaultColWidth="14.42578125" defaultRowHeight="15.75" customHeight="1" x14ac:dyDescent="0.2"/>
  <cols>
    <col min="1" max="1" width="30.140625" customWidth="1"/>
    <col min="2" max="2" width="7.140625" customWidth="1"/>
    <col min="3" max="3" width="6.85546875" customWidth="1"/>
    <col min="4" max="4" width="7.140625" customWidth="1"/>
    <col min="5" max="6" width="7" customWidth="1"/>
    <col min="7" max="7" width="7" hidden="1" customWidth="1"/>
    <col min="8" max="11" width="6.85546875" hidden="1" customWidth="1"/>
    <col min="12" max="16" width="6.7109375" hidden="1" customWidth="1"/>
    <col min="17" max="21" width="6.85546875" hidden="1" customWidth="1"/>
    <col min="22" max="27" width="6.85546875" customWidth="1"/>
  </cols>
  <sheetData>
    <row r="1" spans="1:27" ht="15.75" customHeight="1" x14ac:dyDescent="0.25">
      <c r="A1" s="1" t="s">
        <v>44</v>
      </c>
      <c r="B1" s="78"/>
      <c r="D1" s="68"/>
      <c r="H1" s="13"/>
      <c r="AA1" s="14"/>
    </row>
    <row r="2" spans="1:27" ht="15.75" customHeight="1" x14ac:dyDescent="0.2">
      <c r="B2" s="78"/>
      <c r="D2" s="68"/>
      <c r="H2" s="13"/>
      <c r="AA2" s="14"/>
    </row>
    <row r="3" spans="1:27" ht="15.75" customHeight="1" x14ac:dyDescent="0.2">
      <c r="B3" s="78" t="s">
        <v>45</v>
      </c>
      <c r="C3" s="4">
        <f>'Chute main panel'!C13</f>
        <v>19.86972938211758</v>
      </c>
      <c r="D3" s="68" t="s">
        <v>24</v>
      </c>
      <c r="H3" s="13"/>
      <c r="K3" s="78"/>
      <c r="L3" s="68"/>
      <c r="AA3" s="14"/>
    </row>
    <row r="4" spans="1:27" ht="15.75" customHeight="1" x14ac:dyDescent="0.2">
      <c r="B4" s="78" t="s">
        <v>92</v>
      </c>
      <c r="C4" s="20">
        <f>C3/AA15</f>
        <v>13.246486254745053</v>
      </c>
      <c r="D4" s="68" t="s">
        <v>91</v>
      </c>
      <c r="E4" s="68"/>
      <c r="H4" s="13"/>
      <c r="K4" s="78"/>
      <c r="L4" s="68"/>
      <c r="AA4" s="14"/>
    </row>
    <row r="5" spans="1:27" ht="15.75" customHeight="1" x14ac:dyDescent="0.2">
      <c r="B5" s="78" t="s">
        <v>46</v>
      </c>
      <c r="C5" s="2">
        <v>0.9</v>
      </c>
      <c r="D5" s="68" t="s">
        <v>47</v>
      </c>
      <c r="E5" s="68" t="s">
        <v>48</v>
      </c>
      <c r="H5" s="13"/>
      <c r="K5" s="78"/>
      <c r="L5" s="68"/>
      <c r="AA5" s="14"/>
    </row>
    <row r="6" spans="1:27" ht="15.75" customHeight="1" x14ac:dyDescent="0.2">
      <c r="B6" s="78" t="s">
        <v>93</v>
      </c>
      <c r="C6" s="20">
        <f>(2*C3/PI())^0.5</f>
        <v>3.5566082995248629</v>
      </c>
      <c r="D6" s="68" t="s">
        <v>43</v>
      </c>
      <c r="H6" s="13"/>
      <c r="AA6" s="14"/>
    </row>
    <row r="7" spans="1:27" ht="15.75" customHeight="1" x14ac:dyDescent="0.2">
      <c r="H7" s="13"/>
      <c r="AA7" s="14"/>
    </row>
    <row r="8" spans="1:27" ht="15.75" customHeight="1" x14ac:dyDescent="0.2">
      <c r="B8" s="78" t="s">
        <v>49</v>
      </c>
      <c r="C8" s="2">
        <v>3.5</v>
      </c>
      <c r="D8" s="68">
        <f>1.5*AA13/2</f>
        <v>9</v>
      </c>
      <c r="H8" s="13"/>
      <c r="AA8" s="14"/>
    </row>
    <row r="9" spans="1:27" ht="15.75" customHeight="1" x14ac:dyDescent="0.2">
      <c r="B9" s="78" t="s">
        <v>49</v>
      </c>
      <c r="C9" s="5">
        <f>C8*0.03</f>
        <v>0.105</v>
      </c>
      <c r="D9" s="68" t="s">
        <v>51</v>
      </c>
      <c r="H9" s="13"/>
      <c r="AA9" s="14"/>
    </row>
    <row r="10" spans="1:27" ht="15.75" customHeight="1" x14ac:dyDescent="0.2">
      <c r="B10" s="78" t="s">
        <v>52</v>
      </c>
      <c r="C10" s="19">
        <f>'Item list'!$C$3</f>
        <v>6</v>
      </c>
      <c r="D10" s="68" t="s">
        <v>74</v>
      </c>
      <c r="H10" s="13"/>
      <c r="AA10" s="14"/>
    </row>
    <row r="11" spans="1:27" ht="15.75" customHeight="1" x14ac:dyDescent="0.2">
      <c r="H11" s="13"/>
      <c r="AA11" s="14"/>
    </row>
    <row r="12" spans="1:27" ht="15.75" customHeight="1" x14ac:dyDescent="0.2">
      <c r="H12" s="13"/>
      <c r="AA12" s="25" t="s">
        <v>75</v>
      </c>
    </row>
    <row r="13" spans="1:27" ht="15.75" customHeight="1" x14ac:dyDescent="0.2">
      <c r="A13" s="68" t="s">
        <v>94</v>
      </c>
      <c r="B13" s="26">
        <v>4</v>
      </c>
      <c r="C13" s="27">
        <v>4</v>
      </c>
      <c r="D13" s="29">
        <v>4</v>
      </c>
      <c r="E13" s="27">
        <v>4</v>
      </c>
      <c r="F13" s="27">
        <v>4</v>
      </c>
      <c r="G13" s="26">
        <v>6</v>
      </c>
      <c r="H13" s="27">
        <v>6</v>
      </c>
      <c r="I13" s="29">
        <v>6</v>
      </c>
      <c r="J13" s="27">
        <v>6</v>
      </c>
      <c r="K13" s="27">
        <v>6</v>
      </c>
      <c r="L13" s="26">
        <v>8</v>
      </c>
      <c r="M13" s="27">
        <v>8</v>
      </c>
      <c r="N13" s="29">
        <v>8</v>
      </c>
      <c r="O13" s="27">
        <v>8</v>
      </c>
      <c r="P13" s="27">
        <v>8</v>
      </c>
      <c r="Q13" s="26">
        <v>10</v>
      </c>
      <c r="R13" s="27">
        <v>10</v>
      </c>
      <c r="S13" s="29">
        <v>10</v>
      </c>
      <c r="T13" s="27">
        <v>10</v>
      </c>
      <c r="U13" s="27">
        <v>10</v>
      </c>
      <c r="V13" s="33">
        <v>12</v>
      </c>
      <c r="W13" s="35">
        <v>12</v>
      </c>
      <c r="X13" s="36">
        <v>12</v>
      </c>
      <c r="Y13" s="35">
        <v>12</v>
      </c>
      <c r="Z13" s="35">
        <v>12</v>
      </c>
      <c r="AA13" s="37">
        <v>12</v>
      </c>
    </row>
    <row r="14" spans="1:27" ht="15.75" customHeight="1" x14ac:dyDescent="0.2">
      <c r="A14" s="30" t="s">
        <v>95</v>
      </c>
      <c r="B14" s="38">
        <v>1</v>
      </c>
      <c r="C14" s="2">
        <v>0.8</v>
      </c>
      <c r="D14" s="2">
        <v>0.7</v>
      </c>
      <c r="E14" s="2">
        <v>0.6</v>
      </c>
      <c r="F14" s="2">
        <v>0.5</v>
      </c>
      <c r="G14" s="38">
        <v>1</v>
      </c>
      <c r="H14" s="2">
        <v>0.8</v>
      </c>
      <c r="I14" s="2">
        <v>0.7</v>
      </c>
      <c r="J14" s="2">
        <v>0.6</v>
      </c>
      <c r="K14" s="2">
        <v>0.5</v>
      </c>
      <c r="L14" s="38">
        <v>1</v>
      </c>
      <c r="M14" s="2">
        <v>0.8</v>
      </c>
      <c r="N14" s="2">
        <v>0.7</v>
      </c>
      <c r="O14" s="2">
        <v>0.6</v>
      </c>
      <c r="P14" s="2">
        <v>0.5</v>
      </c>
      <c r="Q14" s="38">
        <v>1</v>
      </c>
      <c r="R14" s="2">
        <v>0.8</v>
      </c>
      <c r="S14" s="2">
        <v>0.7</v>
      </c>
      <c r="T14" s="2">
        <v>0.6</v>
      </c>
      <c r="U14" s="2">
        <v>0.5</v>
      </c>
      <c r="V14" s="38">
        <v>1</v>
      </c>
      <c r="W14" s="2">
        <v>0.8</v>
      </c>
      <c r="X14" s="2">
        <v>0.7</v>
      </c>
      <c r="Y14" s="2">
        <v>0.6</v>
      </c>
      <c r="Z14" s="2">
        <v>0.5</v>
      </c>
      <c r="AA14" s="41">
        <v>0.7</v>
      </c>
    </row>
    <row r="15" spans="1:27" ht="15.75" customHeight="1" x14ac:dyDescent="0.2">
      <c r="A15" s="30" t="s">
        <v>78</v>
      </c>
      <c r="B15" s="38">
        <v>1.5</v>
      </c>
      <c r="C15" s="2">
        <v>1.5</v>
      </c>
      <c r="D15" s="2">
        <v>1.5</v>
      </c>
      <c r="E15" s="2">
        <v>1.5</v>
      </c>
      <c r="F15" s="2">
        <v>1.5</v>
      </c>
      <c r="G15" s="38">
        <v>1.5</v>
      </c>
      <c r="H15" s="2">
        <v>1.5</v>
      </c>
      <c r="I15" s="2">
        <v>1.5</v>
      </c>
      <c r="J15" s="2">
        <v>1.5</v>
      </c>
      <c r="K15" s="2">
        <v>1.5</v>
      </c>
      <c r="L15" s="38">
        <v>1.5</v>
      </c>
      <c r="M15" s="2">
        <v>1.5</v>
      </c>
      <c r="N15" s="2">
        <v>1.5</v>
      </c>
      <c r="O15" s="2">
        <v>1.5</v>
      </c>
      <c r="P15" s="2">
        <v>1.5</v>
      </c>
      <c r="Q15" s="38">
        <v>1.5</v>
      </c>
      <c r="R15" s="2">
        <v>1.5</v>
      </c>
      <c r="S15" s="2">
        <v>1.5</v>
      </c>
      <c r="T15" s="2">
        <v>1.5</v>
      </c>
      <c r="U15" s="2">
        <v>1.5</v>
      </c>
      <c r="V15" s="38">
        <v>1.5</v>
      </c>
      <c r="W15" s="2">
        <v>1.5</v>
      </c>
      <c r="X15" s="2">
        <v>1.5</v>
      </c>
      <c r="Y15" s="2">
        <v>1.5</v>
      </c>
      <c r="Z15" s="2">
        <v>1.5</v>
      </c>
      <c r="AA15" s="41">
        <v>1.5</v>
      </c>
    </row>
    <row r="16" spans="1:27" ht="15.75" customHeight="1" x14ac:dyDescent="0.2">
      <c r="B16" s="42"/>
      <c r="G16" s="42"/>
      <c r="L16" s="42"/>
      <c r="Q16" s="59"/>
      <c r="R16" s="13"/>
      <c r="S16" s="13"/>
      <c r="T16" s="13"/>
      <c r="V16" s="59"/>
      <c r="AA16" s="44"/>
    </row>
    <row r="17" spans="1:36" ht="15.75" customHeight="1" x14ac:dyDescent="0.2">
      <c r="A17" s="68" t="s">
        <v>96</v>
      </c>
      <c r="B17" s="45">
        <f t="shared" ref="B17:AA17" si="0">(2*$C$3/B15*TAN(PI()/B13)/B13)^0.5</f>
        <v>2.5735662275085374</v>
      </c>
      <c r="C17" s="46">
        <f t="shared" si="0"/>
        <v>2.5735662275085374</v>
      </c>
      <c r="D17" s="20">
        <f t="shared" si="0"/>
        <v>2.5735662275085374</v>
      </c>
      <c r="E17" s="46">
        <f t="shared" si="0"/>
        <v>2.5735662275085374</v>
      </c>
      <c r="F17" s="46">
        <f t="shared" si="0"/>
        <v>2.5735662275085374</v>
      </c>
      <c r="G17" s="45">
        <f t="shared" si="0"/>
        <v>1.5966488243603365</v>
      </c>
      <c r="H17" s="46">
        <f t="shared" si="0"/>
        <v>1.5966488243603365</v>
      </c>
      <c r="I17" s="20">
        <f t="shared" si="0"/>
        <v>1.5966488243603365</v>
      </c>
      <c r="J17" s="46">
        <f t="shared" si="0"/>
        <v>1.5966488243603365</v>
      </c>
      <c r="K17" s="46">
        <f t="shared" si="0"/>
        <v>1.5966488243603365</v>
      </c>
      <c r="L17" s="45">
        <f t="shared" si="0"/>
        <v>1.1712038956245179</v>
      </c>
      <c r="M17" s="46">
        <f t="shared" si="0"/>
        <v>1.1712038956245179</v>
      </c>
      <c r="N17" s="20">
        <f t="shared" si="0"/>
        <v>1.1712038956245179</v>
      </c>
      <c r="O17" s="46">
        <f t="shared" si="0"/>
        <v>1.1712038956245179</v>
      </c>
      <c r="P17" s="46">
        <f t="shared" si="0"/>
        <v>1.1712038956245179</v>
      </c>
      <c r="Q17" s="45">
        <f t="shared" si="0"/>
        <v>0.92779785406575843</v>
      </c>
      <c r="R17" s="46">
        <f t="shared" si="0"/>
        <v>0.92779785406575843</v>
      </c>
      <c r="S17" s="20">
        <f t="shared" si="0"/>
        <v>0.92779785406575843</v>
      </c>
      <c r="T17" s="46">
        <f t="shared" si="0"/>
        <v>0.92779785406575843</v>
      </c>
      <c r="U17" s="46">
        <f t="shared" si="0"/>
        <v>0.92779785406575843</v>
      </c>
      <c r="V17" s="45">
        <f t="shared" si="0"/>
        <v>0.7691321185280745</v>
      </c>
      <c r="W17" s="46">
        <f t="shared" si="0"/>
        <v>0.7691321185280745</v>
      </c>
      <c r="X17" s="20">
        <f t="shared" si="0"/>
        <v>0.7691321185280745</v>
      </c>
      <c r="Y17" s="46">
        <f t="shared" si="0"/>
        <v>0.7691321185280745</v>
      </c>
      <c r="Z17" s="46">
        <f t="shared" si="0"/>
        <v>0.7691321185280745</v>
      </c>
      <c r="AA17" s="69">
        <f t="shared" si="0"/>
        <v>0.7691321185280745</v>
      </c>
    </row>
    <row r="18" spans="1:36" ht="15.75" customHeight="1" x14ac:dyDescent="0.2">
      <c r="A18" s="68" t="s">
        <v>97</v>
      </c>
      <c r="B18" s="45">
        <f t="shared" ref="B18:AA18" si="1">B17/(2*TAN(PI()/B13))</f>
        <v>1.2867831137542689</v>
      </c>
      <c r="C18" s="46">
        <f t="shared" si="1"/>
        <v>1.2867831137542689</v>
      </c>
      <c r="D18" s="20">
        <f t="shared" si="1"/>
        <v>1.2867831137542689</v>
      </c>
      <c r="E18" s="46">
        <f t="shared" si="1"/>
        <v>1.2867831137542689</v>
      </c>
      <c r="F18" s="46">
        <f t="shared" si="1"/>
        <v>1.2867831137542689</v>
      </c>
      <c r="G18" s="45">
        <f t="shared" si="1"/>
        <v>1.3827384428186098</v>
      </c>
      <c r="H18" s="46">
        <f t="shared" si="1"/>
        <v>1.3827384428186098</v>
      </c>
      <c r="I18" s="20">
        <f t="shared" si="1"/>
        <v>1.3827384428186098</v>
      </c>
      <c r="J18" s="46">
        <f t="shared" si="1"/>
        <v>1.3827384428186098</v>
      </c>
      <c r="K18" s="46">
        <f t="shared" si="1"/>
        <v>1.3827384428186098</v>
      </c>
      <c r="L18" s="45">
        <f t="shared" si="1"/>
        <v>1.413768164560457</v>
      </c>
      <c r="M18" s="46">
        <f t="shared" si="1"/>
        <v>1.413768164560457</v>
      </c>
      <c r="N18" s="20">
        <f t="shared" si="1"/>
        <v>1.413768164560457</v>
      </c>
      <c r="O18" s="46">
        <f t="shared" si="1"/>
        <v>1.413768164560457</v>
      </c>
      <c r="P18" s="46">
        <f t="shared" si="1"/>
        <v>1.413768164560457</v>
      </c>
      <c r="Q18" s="45">
        <f t="shared" si="1"/>
        <v>1.4277340906423566</v>
      </c>
      <c r="R18" s="46">
        <f t="shared" si="1"/>
        <v>1.4277340906423566</v>
      </c>
      <c r="S18" s="20">
        <f t="shared" si="1"/>
        <v>1.4277340906423566</v>
      </c>
      <c r="T18" s="46">
        <f t="shared" si="1"/>
        <v>1.4277340906423566</v>
      </c>
      <c r="U18" s="46">
        <f t="shared" si="1"/>
        <v>1.4277340906423566</v>
      </c>
      <c r="V18" s="45">
        <f t="shared" si="1"/>
        <v>1.4352200720399311</v>
      </c>
      <c r="W18" s="46">
        <f t="shared" si="1"/>
        <v>1.4352200720399311</v>
      </c>
      <c r="X18" s="20">
        <f t="shared" si="1"/>
        <v>1.4352200720399311</v>
      </c>
      <c r="Y18" s="46">
        <f t="shared" si="1"/>
        <v>1.4352200720399311</v>
      </c>
      <c r="Z18" s="46">
        <f t="shared" si="1"/>
        <v>1.4352200720399311</v>
      </c>
      <c r="AA18" s="47">
        <f t="shared" si="1"/>
        <v>1.4352200720399311</v>
      </c>
    </row>
    <row r="19" spans="1:36" ht="15.75" customHeight="1" x14ac:dyDescent="0.2">
      <c r="A19" s="68" t="s">
        <v>98</v>
      </c>
      <c r="B19" s="45">
        <f t="shared" ref="B19:AA19" si="2">B17*B13</f>
        <v>10.294264910034149</v>
      </c>
      <c r="C19" s="46">
        <f t="shared" si="2"/>
        <v>10.294264910034149</v>
      </c>
      <c r="D19" s="20">
        <f t="shared" si="2"/>
        <v>10.294264910034149</v>
      </c>
      <c r="E19" s="46">
        <f t="shared" si="2"/>
        <v>10.294264910034149</v>
      </c>
      <c r="F19" s="46">
        <f t="shared" si="2"/>
        <v>10.294264910034149</v>
      </c>
      <c r="G19" s="45">
        <f t="shared" si="2"/>
        <v>9.579892946162019</v>
      </c>
      <c r="H19" s="46">
        <f t="shared" si="2"/>
        <v>9.579892946162019</v>
      </c>
      <c r="I19" s="20">
        <f t="shared" si="2"/>
        <v>9.579892946162019</v>
      </c>
      <c r="J19" s="46">
        <f t="shared" si="2"/>
        <v>9.579892946162019</v>
      </c>
      <c r="K19" s="46">
        <f t="shared" si="2"/>
        <v>9.579892946162019</v>
      </c>
      <c r="L19" s="45">
        <f t="shared" si="2"/>
        <v>9.369631164996143</v>
      </c>
      <c r="M19" s="46">
        <f t="shared" si="2"/>
        <v>9.369631164996143</v>
      </c>
      <c r="N19" s="20">
        <f t="shared" si="2"/>
        <v>9.369631164996143</v>
      </c>
      <c r="O19" s="46">
        <f t="shared" si="2"/>
        <v>9.369631164996143</v>
      </c>
      <c r="P19" s="46">
        <f t="shared" si="2"/>
        <v>9.369631164996143</v>
      </c>
      <c r="Q19" s="45">
        <f t="shared" si="2"/>
        <v>9.2779785406575837</v>
      </c>
      <c r="R19" s="46">
        <f t="shared" si="2"/>
        <v>9.2779785406575837</v>
      </c>
      <c r="S19" s="20">
        <f t="shared" si="2"/>
        <v>9.2779785406575837</v>
      </c>
      <c r="T19" s="46">
        <f t="shared" si="2"/>
        <v>9.2779785406575837</v>
      </c>
      <c r="U19" s="46">
        <f t="shared" si="2"/>
        <v>9.2779785406575837</v>
      </c>
      <c r="V19" s="45">
        <f t="shared" si="2"/>
        <v>9.2295854223368945</v>
      </c>
      <c r="W19" s="46">
        <f t="shared" si="2"/>
        <v>9.2295854223368945</v>
      </c>
      <c r="X19" s="20">
        <f t="shared" si="2"/>
        <v>9.2295854223368945</v>
      </c>
      <c r="Y19" s="46">
        <f t="shared" si="2"/>
        <v>9.2295854223368945</v>
      </c>
      <c r="Z19" s="46">
        <f t="shared" si="2"/>
        <v>9.2295854223368945</v>
      </c>
      <c r="AA19" s="47">
        <f t="shared" si="2"/>
        <v>9.2295854223368945</v>
      </c>
    </row>
    <row r="20" spans="1:36" ht="15.75" customHeight="1" x14ac:dyDescent="0.2">
      <c r="A20" s="68" t="s">
        <v>99</v>
      </c>
      <c r="B20" s="45">
        <f t="shared" ref="B20:AA20" si="3">B18*2</f>
        <v>2.5735662275085378</v>
      </c>
      <c r="C20" s="46">
        <f t="shared" si="3"/>
        <v>2.5735662275085378</v>
      </c>
      <c r="D20" s="20">
        <f t="shared" si="3"/>
        <v>2.5735662275085378</v>
      </c>
      <c r="E20" s="46">
        <f t="shared" si="3"/>
        <v>2.5735662275085378</v>
      </c>
      <c r="F20" s="46">
        <f t="shared" si="3"/>
        <v>2.5735662275085378</v>
      </c>
      <c r="G20" s="45">
        <f t="shared" si="3"/>
        <v>2.7654768856372196</v>
      </c>
      <c r="H20" s="46">
        <f t="shared" si="3"/>
        <v>2.7654768856372196</v>
      </c>
      <c r="I20" s="20">
        <f t="shared" si="3"/>
        <v>2.7654768856372196</v>
      </c>
      <c r="J20" s="46">
        <f t="shared" si="3"/>
        <v>2.7654768856372196</v>
      </c>
      <c r="K20" s="46">
        <f t="shared" si="3"/>
        <v>2.7654768856372196</v>
      </c>
      <c r="L20" s="45">
        <f t="shared" si="3"/>
        <v>2.8275363291209139</v>
      </c>
      <c r="M20" s="46">
        <f t="shared" si="3"/>
        <v>2.8275363291209139</v>
      </c>
      <c r="N20" s="20">
        <f t="shared" si="3"/>
        <v>2.8275363291209139</v>
      </c>
      <c r="O20" s="46">
        <f t="shared" si="3"/>
        <v>2.8275363291209139</v>
      </c>
      <c r="P20" s="46">
        <f t="shared" si="3"/>
        <v>2.8275363291209139</v>
      </c>
      <c r="Q20" s="45">
        <f t="shared" si="3"/>
        <v>2.8554681812847131</v>
      </c>
      <c r="R20" s="46">
        <f t="shared" si="3"/>
        <v>2.8554681812847131</v>
      </c>
      <c r="S20" s="20">
        <f t="shared" si="3"/>
        <v>2.8554681812847131</v>
      </c>
      <c r="T20" s="46">
        <f t="shared" si="3"/>
        <v>2.8554681812847131</v>
      </c>
      <c r="U20" s="46">
        <f t="shared" si="3"/>
        <v>2.8554681812847131</v>
      </c>
      <c r="V20" s="45">
        <f t="shared" si="3"/>
        <v>2.8704401440798621</v>
      </c>
      <c r="W20" s="46">
        <f t="shared" si="3"/>
        <v>2.8704401440798621</v>
      </c>
      <c r="X20" s="20">
        <f t="shared" si="3"/>
        <v>2.8704401440798621</v>
      </c>
      <c r="Y20" s="46">
        <f t="shared" si="3"/>
        <v>2.8704401440798621</v>
      </c>
      <c r="Z20" s="46">
        <f t="shared" si="3"/>
        <v>2.8704401440798621</v>
      </c>
      <c r="AA20" s="47">
        <f t="shared" si="3"/>
        <v>2.8704401440798621</v>
      </c>
    </row>
    <row r="21" spans="1:36" ht="15.75" customHeight="1" x14ac:dyDescent="0.2">
      <c r="A21" s="68"/>
      <c r="B21" s="49"/>
      <c r="C21" s="14"/>
      <c r="D21" s="14"/>
      <c r="E21" s="14"/>
      <c r="F21" s="14"/>
      <c r="G21" s="49"/>
      <c r="H21" s="14"/>
      <c r="I21" s="14"/>
      <c r="J21" s="14"/>
      <c r="K21" s="14"/>
      <c r="L21" s="49"/>
      <c r="M21" s="14"/>
      <c r="N21" s="14"/>
      <c r="O21" s="14"/>
      <c r="P21" s="14"/>
      <c r="Q21" s="49"/>
      <c r="R21" s="14"/>
      <c r="S21" s="14"/>
      <c r="T21" s="14"/>
      <c r="U21" s="14"/>
      <c r="V21" s="49"/>
      <c r="W21" s="14"/>
      <c r="X21" s="14"/>
      <c r="Y21" s="14"/>
      <c r="Z21" s="14"/>
      <c r="AA21" s="51"/>
    </row>
    <row r="22" spans="1:36" ht="15.75" customHeight="1" x14ac:dyDescent="0.2">
      <c r="A22" s="68" t="s">
        <v>82</v>
      </c>
      <c r="B22" s="28">
        <f t="shared" ref="B22:AA22" si="4">PI()*(3*(B18+B23)-SQRT((3*B18+B23)*(B18+3*B23)))/(2*$C$5)</f>
        <v>4.491720418815345</v>
      </c>
      <c r="C22" s="20">
        <f t="shared" si="4"/>
        <v>4.0550350202985879</v>
      </c>
      <c r="D22" s="20">
        <f t="shared" si="4"/>
        <v>3.8477450577414993</v>
      </c>
      <c r="E22" s="20">
        <f t="shared" si="4"/>
        <v>3.6497438929470545</v>
      </c>
      <c r="F22" s="20">
        <f t="shared" si="4"/>
        <v>3.4630268520622245</v>
      </c>
      <c r="G22" s="28">
        <f t="shared" si="4"/>
        <v>4.8266677042168151</v>
      </c>
      <c r="H22" s="20">
        <f t="shared" si="4"/>
        <v>4.3574187053043296</v>
      </c>
      <c r="I22" s="20">
        <f t="shared" si="4"/>
        <v>4.1346711443716524</v>
      </c>
      <c r="J22" s="20">
        <f t="shared" si="4"/>
        <v>3.9219050462175047</v>
      </c>
      <c r="K22" s="20">
        <f t="shared" si="4"/>
        <v>3.7212645283235997</v>
      </c>
      <c r="L22" s="28">
        <f t="shared" si="4"/>
        <v>4.9349818662913965</v>
      </c>
      <c r="M22" s="20">
        <f t="shared" si="4"/>
        <v>4.4552025563576789</v>
      </c>
      <c r="N22" s="20">
        <f t="shared" si="4"/>
        <v>4.2274563676148658</v>
      </c>
      <c r="O22" s="20">
        <f t="shared" si="4"/>
        <v>4.0099156334070845</v>
      </c>
      <c r="P22" s="20">
        <f t="shared" si="4"/>
        <v>3.8047725868732063</v>
      </c>
      <c r="Q22" s="28">
        <f t="shared" si="4"/>
        <v>4.9837321449352556</v>
      </c>
      <c r="R22" s="20">
        <f t="shared" si="4"/>
        <v>4.4992133292281542</v>
      </c>
      <c r="S22" s="20">
        <f t="shared" si="4"/>
        <v>4.2692173469780714</v>
      </c>
      <c r="T22" s="20">
        <f t="shared" si="4"/>
        <v>4.049527633970297</v>
      </c>
      <c r="U22" s="20">
        <f t="shared" si="4"/>
        <v>3.8423580793455376</v>
      </c>
      <c r="V22" s="28">
        <f t="shared" si="4"/>
        <v>5.0098631495614026</v>
      </c>
      <c r="W22" s="20">
        <f t="shared" si="4"/>
        <v>4.5228038756100579</v>
      </c>
      <c r="X22" s="20">
        <f t="shared" si="4"/>
        <v>4.2916019645697823</v>
      </c>
      <c r="Y22" s="20">
        <f t="shared" si="4"/>
        <v>4.0707603612236083</v>
      </c>
      <c r="Z22" s="20">
        <f t="shared" si="4"/>
        <v>3.8625045627091597</v>
      </c>
      <c r="AA22" s="69">
        <f t="shared" si="4"/>
        <v>4.2916019645697823</v>
      </c>
      <c r="AB22" s="68"/>
      <c r="AC22" s="68" t="s">
        <v>100</v>
      </c>
    </row>
    <row r="23" spans="1:36" ht="15.75" customHeight="1" x14ac:dyDescent="0.2">
      <c r="A23" s="68" t="s">
        <v>84</v>
      </c>
      <c r="B23" s="28">
        <f t="shared" ref="B23:AA23" si="5">B18*B14</f>
        <v>1.2867831137542689</v>
      </c>
      <c r="C23" s="20">
        <f t="shared" si="5"/>
        <v>1.0294264910034152</v>
      </c>
      <c r="D23" s="20">
        <f t="shared" si="5"/>
        <v>0.90074817962798814</v>
      </c>
      <c r="E23" s="20">
        <f t="shared" si="5"/>
        <v>0.7720698682525613</v>
      </c>
      <c r="F23" s="20">
        <f t="shared" si="5"/>
        <v>0.64339155687713445</v>
      </c>
      <c r="G23" s="28">
        <f t="shared" si="5"/>
        <v>1.3827384428186098</v>
      </c>
      <c r="H23" s="20">
        <f t="shared" si="5"/>
        <v>1.1061907542548879</v>
      </c>
      <c r="I23" s="20">
        <f t="shared" si="5"/>
        <v>0.96791690997302682</v>
      </c>
      <c r="J23" s="20">
        <f t="shared" si="5"/>
        <v>0.82964306569116586</v>
      </c>
      <c r="K23" s="20">
        <f t="shared" si="5"/>
        <v>0.6913692214093049</v>
      </c>
      <c r="L23" s="28">
        <f t="shared" si="5"/>
        <v>1.413768164560457</v>
      </c>
      <c r="M23" s="20">
        <f t="shared" si="5"/>
        <v>1.1310145316483655</v>
      </c>
      <c r="N23" s="20">
        <f t="shared" si="5"/>
        <v>0.9896377151923198</v>
      </c>
      <c r="O23" s="20">
        <f t="shared" si="5"/>
        <v>0.84826089873627419</v>
      </c>
      <c r="P23" s="20">
        <f t="shared" si="5"/>
        <v>0.70688408228022848</v>
      </c>
      <c r="Q23" s="28">
        <f t="shared" si="5"/>
        <v>1.4277340906423566</v>
      </c>
      <c r="R23" s="20">
        <f t="shared" si="5"/>
        <v>1.1421872725138853</v>
      </c>
      <c r="S23" s="20">
        <f t="shared" si="5"/>
        <v>0.99941386344964955</v>
      </c>
      <c r="T23" s="20">
        <f t="shared" si="5"/>
        <v>0.85664045438541392</v>
      </c>
      <c r="U23" s="20">
        <f t="shared" si="5"/>
        <v>0.71386704532117828</v>
      </c>
      <c r="V23" s="28">
        <f t="shared" si="5"/>
        <v>1.4352200720399311</v>
      </c>
      <c r="W23" s="20">
        <f t="shared" si="5"/>
        <v>1.1481760576319449</v>
      </c>
      <c r="X23" s="20">
        <f t="shared" si="5"/>
        <v>1.0046540504279518</v>
      </c>
      <c r="Y23" s="20">
        <f t="shared" si="5"/>
        <v>0.86113204322395864</v>
      </c>
      <c r="Z23" s="20">
        <f t="shared" si="5"/>
        <v>0.71761003601996554</v>
      </c>
      <c r="AA23" s="47">
        <f t="shared" si="5"/>
        <v>1.0046540504279518</v>
      </c>
    </row>
    <row r="24" spans="1:36" ht="15.75" customHeight="1" x14ac:dyDescent="0.2">
      <c r="A24" s="68" t="s">
        <v>85</v>
      </c>
      <c r="B24" s="28">
        <f t="shared" ref="B24:AA24" si="6">B22*0.85</f>
        <v>3.8179623559930431</v>
      </c>
      <c r="C24" s="20">
        <f t="shared" si="6"/>
        <v>3.4467797672537994</v>
      </c>
      <c r="D24" s="20">
        <f t="shared" si="6"/>
        <v>3.2705832990802746</v>
      </c>
      <c r="E24" s="20">
        <f t="shared" si="6"/>
        <v>3.102282309004996</v>
      </c>
      <c r="F24" s="20">
        <f t="shared" si="6"/>
        <v>2.9435728242528909</v>
      </c>
      <c r="G24" s="28">
        <f t="shared" si="6"/>
        <v>4.1026675485842929</v>
      </c>
      <c r="H24" s="20">
        <f t="shared" si="6"/>
        <v>3.70380589950868</v>
      </c>
      <c r="I24" s="20">
        <f t="shared" si="6"/>
        <v>3.5144704727159044</v>
      </c>
      <c r="J24" s="20">
        <f t="shared" si="6"/>
        <v>3.3336192892848788</v>
      </c>
      <c r="K24" s="20">
        <f t="shared" si="6"/>
        <v>3.1630748490750595</v>
      </c>
      <c r="L24" s="28">
        <f t="shared" si="6"/>
        <v>4.1947345863476873</v>
      </c>
      <c r="M24" s="20">
        <f t="shared" si="6"/>
        <v>3.7869221729040268</v>
      </c>
      <c r="N24" s="20">
        <f t="shared" si="6"/>
        <v>3.5933379124726357</v>
      </c>
      <c r="O24" s="20">
        <f t="shared" si="6"/>
        <v>3.4084282883960215</v>
      </c>
      <c r="P24" s="20">
        <f t="shared" si="6"/>
        <v>3.2340566988422252</v>
      </c>
      <c r="Q24" s="28">
        <f t="shared" si="6"/>
        <v>4.2361723231949675</v>
      </c>
      <c r="R24" s="20">
        <f t="shared" si="6"/>
        <v>3.8243313298439308</v>
      </c>
      <c r="S24" s="20">
        <f t="shared" si="6"/>
        <v>3.6288347449313605</v>
      </c>
      <c r="T24" s="20">
        <f t="shared" si="6"/>
        <v>3.4420984888747523</v>
      </c>
      <c r="U24" s="20">
        <f t="shared" si="6"/>
        <v>3.2660043674437067</v>
      </c>
      <c r="V24" s="28">
        <f t="shared" si="6"/>
        <v>4.2583836771271919</v>
      </c>
      <c r="W24" s="20">
        <f t="shared" si="6"/>
        <v>3.8443832942685492</v>
      </c>
      <c r="X24" s="20">
        <f t="shared" si="6"/>
        <v>3.6478616698843149</v>
      </c>
      <c r="Y24" s="20">
        <f t="shared" si="6"/>
        <v>3.4601463070400671</v>
      </c>
      <c r="Z24" s="20">
        <f t="shared" si="6"/>
        <v>3.2831288783027857</v>
      </c>
      <c r="AA24" s="47">
        <f t="shared" si="6"/>
        <v>3.6478616698843149</v>
      </c>
    </row>
    <row r="25" spans="1:36" ht="15.75" customHeight="1" x14ac:dyDescent="0.2">
      <c r="B25" s="42"/>
      <c r="G25" s="42"/>
      <c r="H25" s="13"/>
      <c r="L25" s="42"/>
      <c r="Q25" s="42"/>
      <c r="V25" s="42"/>
      <c r="AA25" s="44"/>
    </row>
    <row r="26" spans="1:36" ht="15.75" customHeight="1" x14ac:dyDescent="0.2">
      <c r="A26" s="68" t="s">
        <v>87</v>
      </c>
      <c r="B26" s="28">
        <f t="shared" ref="B26:AA26" si="7">2*B17*B22/PI()</f>
        <v>7.3591590304139185</v>
      </c>
      <c r="C26" s="20">
        <f t="shared" si="7"/>
        <v>6.6437010334106086</v>
      </c>
      <c r="D26" s="20">
        <f t="shared" si="7"/>
        <v>6.3040806524367419</v>
      </c>
      <c r="E26" s="20">
        <f t="shared" si="7"/>
        <v>5.9796788811631378</v>
      </c>
      <c r="F26" s="20">
        <f t="shared" si="7"/>
        <v>5.6737648283196256</v>
      </c>
      <c r="G26" s="28">
        <f t="shared" si="7"/>
        <v>4.9061060202759448</v>
      </c>
      <c r="H26" s="20">
        <f t="shared" si="7"/>
        <v>4.4291340222737414</v>
      </c>
      <c r="I26" s="20">
        <f t="shared" si="7"/>
        <v>4.2027204349578282</v>
      </c>
      <c r="J26" s="20">
        <f t="shared" si="7"/>
        <v>3.9864525874420926</v>
      </c>
      <c r="K26" s="20">
        <f t="shared" si="7"/>
        <v>3.7825098855464176</v>
      </c>
      <c r="L26" s="28">
        <f t="shared" si="7"/>
        <v>3.6795795152069588</v>
      </c>
      <c r="M26" s="20">
        <f t="shared" si="7"/>
        <v>3.3218505167053061</v>
      </c>
      <c r="N26" s="20">
        <f t="shared" si="7"/>
        <v>3.1520403262183709</v>
      </c>
      <c r="O26" s="20">
        <f t="shared" si="7"/>
        <v>2.9898394405815667</v>
      </c>
      <c r="P26" s="20">
        <f t="shared" si="7"/>
        <v>2.8368824141598132</v>
      </c>
      <c r="Q26" s="28">
        <f t="shared" si="7"/>
        <v>2.943663612165567</v>
      </c>
      <c r="R26" s="20">
        <f t="shared" si="7"/>
        <v>2.6574804133642442</v>
      </c>
      <c r="S26" s="20">
        <f t="shared" si="7"/>
        <v>2.5216322609746977</v>
      </c>
      <c r="T26" s="20">
        <f t="shared" si="7"/>
        <v>2.3918715524652554</v>
      </c>
      <c r="U26" s="20">
        <f t="shared" si="7"/>
        <v>2.2695059313278509</v>
      </c>
      <c r="V26" s="28">
        <f t="shared" si="7"/>
        <v>2.4530530101379737</v>
      </c>
      <c r="W26" s="20">
        <f t="shared" si="7"/>
        <v>2.2145670111368712</v>
      </c>
      <c r="X26" s="20">
        <f t="shared" si="7"/>
        <v>2.1013602174789141</v>
      </c>
      <c r="Y26" s="20">
        <f t="shared" si="7"/>
        <v>1.9932262937210454</v>
      </c>
      <c r="Z26" s="20">
        <f t="shared" si="7"/>
        <v>1.8912549427732095</v>
      </c>
      <c r="AA26" s="47">
        <f t="shared" si="7"/>
        <v>2.1013602174789141</v>
      </c>
      <c r="AC26" t="str">
        <f>"Integrate[SL*Sin[x*[Pi]/(2 L)], {x, 0, L}]==(2 L SL)/[Pi]"</f>
        <v>Integrate[SL*Sin[x*[Pi]/(2 L)], {x, 0, L}]==(2 L SL)/[Pi]</v>
      </c>
    </row>
    <row r="27" spans="1:36" ht="15.75" customHeight="1" x14ac:dyDescent="0.2">
      <c r="A27" s="68" t="s">
        <v>88</v>
      </c>
      <c r="B27" s="28">
        <f t="shared" ref="B27:AA27" si="8">B26*B13</f>
        <v>29.436636121655674</v>
      </c>
      <c r="C27" s="20">
        <f t="shared" si="8"/>
        <v>26.574804133642434</v>
      </c>
      <c r="D27" s="20">
        <f t="shared" si="8"/>
        <v>25.216322609746967</v>
      </c>
      <c r="E27" s="20">
        <f t="shared" si="8"/>
        <v>23.918715524652551</v>
      </c>
      <c r="F27" s="20">
        <f t="shared" si="8"/>
        <v>22.695059313278502</v>
      </c>
      <c r="G27" s="28">
        <f t="shared" si="8"/>
        <v>29.436636121655667</v>
      </c>
      <c r="H27" s="20">
        <f t="shared" si="8"/>
        <v>26.574804133642449</v>
      </c>
      <c r="I27" s="20">
        <f t="shared" si="8"/>
        <v>25.216322609746967</v>
      </c>
      <c r="J27" s="20">
        <f t="shared" si="8"/>
        <v>23.918715524652555</v>
      </c>
      <c r="K27" s="20">
        <f t="shared" si="8"/>
        <v>22.695059313278506</v>
      </c>
      <c r="L27" s="28">
        <f t="shared" si="8"/>
        <v>29.43663612165567</v>
      </c>
      <c r="M27" s="20">
        <f t="shared" si="8"/>
        <v>26.574804133642449</v>
      </c>
      <c r="N27" s="20">
        <f t="shared" si="8"/>
        <v>25.216322609746967</v>
      </c>
      <c r="O27" s="20">
        <f t="shared" si="8"/>
        <v>23.918715524652534</v>
      </c>
      <c r="P27" s="20">
        <f t="shared" si="8"/>
        <v>22.695059313278506</v>
      </c>
      <c r="Q27" s="28">
        <f t="shared" si="8"/>
        <v>29.43663612165567</v>
      </c>
      <c r="R27" s="20">
        <f t="shared" si="8"/>
        <v>26.574804133642441</v>
      </c>
      <c r="S27" s="20">
        <f t="shared" si="8"/>
        <v>25.216322609746978</v>
      </c>
      <c r="T27" s="20">
        <f t="shared" si="8"/>
        <v>23.918715524652555</v>
      </c>
      <c r="U27" s="20">
        <f t="shared" si="8"/>
        <v>22.695059313278509</v>
      </c>
      <c r="V27" s="28">
        <f t="shared" si="8"/>
        <v>29.436636121655685</v>
      </c>
      <c r="W27" s="20">
        <f t="shared" si="8"/>
        <v>26.574804133642452</v>
      </c>
      <c r="X27" s="20">
        <f t="shared" si="8"/>
        <v>25.216322609746967</v>
      </c>
      <c r="Y27" s="20">
        <f t="shared" si="8"/>
        <v>23.918715524652544</v>
      </c>
      <c r="Z27" s="20">
        <f t="shared" si="8"/>
        <v>22.695059313278513</v>
      </c>
      <c r="AA27" s="47">
        <f t="shared" si="8"/>
        <v>25.216322609746967</v>
      </c>
    </row>
    <row r="28" spans="1:36" ht="12.75" x14ac:dyDescent="0.2">
      <c r="A28" s="14" t="s">
        <v>101</v>
      </c>
      <c r="B28" s="28">
        <f t="shared" ref="B28:AA28" si="9">B13*B17*B22</f>
        <v>46.238959893094702</v>
      </c>
      <c r="C28" s="20">
        <f t="shared" si="9"/>
        <v>41.74360471841937</v>
      </c>
      <c r="D28" s="20">
        <f t="shared" si="9"/>
        <v>39.609706930665638</v>
      </c>
      <c r="E28" s="20">
        <f t="shared" si="9"/>
        <v>37.571430487776297</v>
      </c>
      <c r="F28" s="20">
        <f t="shared" si="9"/>
        <v>35.649315805690179</v>
      </c>
      <c r="G28" s="28">
        <f t="shared" si="9"/>
        <v>46.238959893094695</v>
      </c>
      <c r="H28" s="20">
        <f t="shared" si="9"/>
        <v>41.743604718419384</v>
      </c>
      <c r="I28" s="20">
        <f t="shared" si="9"/>
        <v>39.609706930665638</v>
      </c>
      <c r="J28" s="20">
        <f t="shared" si="9"/>
        <v>37.571430487776297</v>
      </c>
      <c r="K28" s="20">
        <f t="shared" si="9"/>
        <v>35.649315805690186</v>
      </c>
      <c r="L28" s="28">
        <f t="shared" si="9"/>
        <v>46.238959893094695</v>
      </c>
      <c r="M28" s="20">
        <f t="shared" si="9"/>
        <v>41.743604718419391</v>
      </c>
      <c r="N28" s="20">
        <f t="shared" si="9"/>
        <v>39.609706930665638</v>
      </c>
      <c r="O28" s="20">
        <f t="shared" si="9"/>
        <v>37.571430487776269</v>
      </c>
      <c r="P28" s="20">
        <f t="shared" si="9"/>
        <v>35.649315805690186</v>
      </c>
      <c r="Q28" s="28">
        <f t="shared" si="9"/>
        <v>46.238959893094695</v>
      </c>
      <c r="R28" s="20">
        <f t="shared" si="9"/>
        <v>41.743604718419377</v>
      </c>
      <c r="S28" s="20">
        <f t="shared" si="9"/>
        <v>39.609706930665645</v>
      </c>
      <c r="T28" s="20">
        <f t="shared" si="9"/>
        <v>37.571430487776297</v>
      </c>
      <c r="U28" s="20">
        <f t="shared" si="9"/>
        <v>35.649315805690186</v>
      </c>
      <c r="V28" s="28">
        <f t="shared" si="9"/>
        <v>46.238959893094723</v>
      </c>
      <c r="W28" s="20">
        <f t="shared" si="9"/>
        <v>41.743604718419398</v>
      </c>
      <c r="X28" s="20">
        <f t="shared" si="9"/>
        <v>39.609706930665638</v>
      </c>
      <c r="Y28" s="20">
        <f t="shared" si="9"/>
        <v>37.571430487776283</v>
      </c>
      <c r="Z28" s="20">
        <f t="shared" si="9"/>
        <v>35.6493158056902</v>
      </c>
      <c r="AA28" s="47">
        <f t="shared" si="9"/>
        <v>39.609706930665638</v>
      </c>
      <c r="AB28" s="14"/>
      <c r="AC28" s="14"/>
      <c r="AD28" s="14"/>
      <c r="AE28" s="14"/>
      <c r="AF28" s="14"/>
      <c r="AG28" s="14"/>
      <c r="AH28" s="14"/>
      <c r="AI28" s="14"/>
      <c r="AJ28" s="14"/>
    </row>
    <row r="29" spans="1:36" ht="12.75" x14ac:dyDescent="0.2">
      <c r="A29" s="14" t="s">
        <v>65</v>
      </c>
      <c r="B29" s="28">
        <f t="shared" ref="B29:AA29" si="10">$C$9*B27</f>
        <v>3.0908467927738457</v>
      </c>
      <c r="C29" s="20">
        <f t="shared" si="10"/>
        <v>2.7903544340324555</v>
      </c>
      <c r="D29" s="20">
        <f t="shared" si="10"/>
        <v>2.6477138740234314</v>
      </c>
      <c r="E29" s="20">
        <f t="shared" si="10"/>
        <v>2.511465130088518</v>
      </c>
      <c r="F29" s="20">
        <f t="shared" si="10"/>
        <v>2.3829812278942426</v>
      </c>
      <c r="G29" s="28">
        <f t="shared" si="10"/>
        <v>3.0908467927738448</v>
      </c>
      <c r="H29" s="20">
        <f t="shared" si="10"/>
        <v>2.7903544340324569</v>
      </c>
      <c r="I29" s="20">
        <f t="shared" si="10"/>
        <v>2.6477138740234314</v>
      </c>
      <c r="J29" s="20">
        <f t="shared" si="10"/>
        <v>2.511465130088518</v>
      </c>
      <c r="K29" s="20">
        <f t="shared" si="10"/>
        <v>2.382981227894243</v>
      </c>
      <c r="L29" s="28">
        <f t="shared" si="10"/>
        <v>3.0908467927738452</v>
      </c>
      <c r="M29" s="20">
        <f t="shared" si="10"/>
        <v>2.7903544340324569</v>
      </c>
      <c r="N29" s="20">
        <f t="shared" si="10"/>
        <v>2.6477138740234314</v>
      </c>
      <c r="O29" s="20">
        <f t="shared" si="10"/>
        <v>2.5114651300885158</v>
      </c>
      <c r="P29" s="20">
        <f t="shared" si="10"/>
        <v>2.382981227894243</v>
      </c>
      <c r="Q29" s="28">
        <f t="shared" si="10"/>
        <v>3.0908467927738452</v>
      </c>
      <c r="R29" s="20">
        <f t="shared" si="10"/>
        <v>2.7903544340324564</v>
      </c>
      <c r="S29" s="20">
        <f t="shared" si="10"/>
        <v>2.6477138740234327</v>
      </c>
      <c r="T29" s="20">
        <f t="shared" si="10"/>
        <v>2.511465130088518</v>
      </c>
      <c r="U29" s="20">
        <f t="shared" si="10"/>
        <v>2.3829812278942435</v>
      </c>
      <c r="V29" s="28">
        <f t="shared" si="10"/>
        <v>3.090846792773847</v>
      </c>
      <c r="W29" s="20">
        <f t="shared" si="10"/>
        <v>2.7903544340324573</v>
      </c>
      <c r="X29" s="20">
        <f t="shared" si="10"/>
        <v>2.6477138740234314</v>
      </c>
      <c r="Y29" s="20">
        <f t="shared" si="10"/>
        <v>2.5114651300885171</v>
      </c>
      <c r="Z29" s="20">
        <f t="shared" si="10"/>
        <v>2.3829812278942439</v>
      </c>
      <c r="AA29" s="47">
        <f t="shared" si="10"/>
        <v>2.6477138740234314</v>
      </c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 ht="12.75" x14ac:dyDescent="0.2">
      <c r="A30" s="68" t="s">
        <v>90</v>
      </c>
      <c r="B30" s="71">
        <f t="shared" ref="B30:AA30" si="11">B28*$C$10</f>
        <v>277.43375935856818</v>
      </c>
      <c r="C30" s="72">
        <f t="shared" si="11"/>
        <v>250.46162831051623</v>
      </c>
      <c r="D30" s="72">
        <f t="shared" si="11"/>
        <v>237.65824158399383</v>
      </c>
      <c r="E30" s="72">
        <f t="shared" si="11"/>
        <v>225.42858292665778</v>
      </c>
      <c r="F30" s="72">
        <f t="shared" si="11"/>
        <v>213.89589483414107</v>
      </c>
      <c r="G30" s="71">
        <f t="shared" si="11"/>
        <v>277.43375935856818</v>
      </c>
      <c r="H30" s="72">
        <f t="shared" si="11"/>
        <v>250.46162831051629</v>
      </c>
      <c r="I30" s="72">
        <f t="shared" si="11"/>
        <v>237.65824158399383</v>
      </c>
      <c r="J30" s="72">
        <f t="shared" si="11"/>
        <v>225.42858292665778</v>
      </c>
      <c r="K30" s="72">
        <f t="shared" si="11"/>
        <v>213.89589483414113</v>
      </c>
      <c r="L30" s="71">
        <f t="shared" si="11"/>
        <v>277.43375935856818</v>
      </c>
      <c r="M30" s="72">
        <f t="shared" si="11"/>
        <v>250.46162831051635</v>
      </c>
      <c r="N30" s="72">
        <f t="shared" si="11"/>
        <v>237.65824158399383</v>
      </c>
      <c r="O30" s="72">
        <f t="shared" si="11"/>
        <v>225.42858292665761</v>
      </c>
      <c r="P30" s="72">
        <f t="shared" si="11"/>
        <v>213.89589483414113</v>
      </c>
      <c r="Q30" s="71">
        <f t="shared" si="11"/>
        <v>277.43375935856818</v>
      </c>
      <c r="R30" s="72">
        <f t="shared" si="11"/>
        <v>250.46162831051626</v>
      </c>
      <c r="S30" s="72">
        <f t="shared" si="11"/>
        <v>237.65824158399386</v>
      </c>
      <c r="T30" s="72">
        <f t="shared" si="11"/>
        <v>225.42858292665778</v>
      </c>
      <c r="U30" s="72">
        <f t="shared" si="11"/>
        <v>213.89589483414113</v>
      </c>
      <c r="V30" s="71">
        <f t="shared" si="11"/>
        <v>277.43375935856835</v>
      </c>
      <c r="W30" s="72">
        <f t="shared" si="11"/>
        <v>250.4616283105164</v>
      </c>
      <c r="X30" s="72">
        <f t="shared" si="11"/>
        <v>237.65824158399383</v>
      </c>
      <c r="Y30" s="72">
        <f t="shared" si="11"/>
        <v>225.4285829266577</v>
      </c>
      <c r="Z30" s="72">
        <f t="shared" si="11"/>
        <v>213.89589483414119</v>
      </c>
      <c r="AA30" s="75">
        <f t="shared" si="11"/>
        <v>237.65824158399383</v>
      </c>
    </row>
    <row r="31" spans="1:36" x14ac:dyDescent="0.25">
      <c r="A31" s="1"/>
      <c r="B31" s="78"/>
      <c r="D31" s="68"/>
      <c r="H31" s="13"/>
      <c r="AA31" s="14"/>
    </row>
    <row r="32" spans="1:36" x14ac:dyDescent="0.25">
      <c r="A32" s="1" t="s">
        <v>68</v>
      </c>
      <c r="B32" s="78"/>
      <c r="D32" s="68"/>
      <c r="H32" s="13"/>
      <c r="AA32" s="14"/>
    </row>
    <row r="33" spans="1:27" ht="12.75" x14ac:dyDescent="0.2">
      <c r="B33" s="78"/>
      <c r="D33" s="68"/>
      <c r="H33" s="13"/>
      <c r="AA33" s="14"/>
    </row>
    <row r="34" spans="1:27" ht="12.75" x14ac:dyDescent="0.2">
      <c r="B34" s="78" t="s">
        <v>45</v>
      </c>
      <c r="C34" s="3">
        <f>'Chute main panel'!C34</f>
        <v>0</v>
      </c>
      <c r="D34" s="68" t="s">
        <v>24</v>
      </c>
      <c r="H34" s="13"/>
      <c r="AA34" s="14"/>
    </row>
    <row r="35" spans="1:27" ht="12.75" x14ac:dyDescent="0.2">
      <c r="B35" s="78" t="s">
        <v>92</v>
      </c>
      <c r="C35" s="20">
        <f>C34/AA46</f>
        <v>0</v>
      </c>
      <c r="D35" s="68" t="s">
        <v>24</v>
      </c>
      <c r="E35" s="68"/>
      <c r="H35" s="13"/>
      <c r="AA35" s="14"/>
    </row>
    <row r="36" spans="1:27" ht="12.75" x14ac:dyDescent="0.2">
      <c r="B36" s="78" t="s">
        <v>46</v>
      </c>
      <c r="C36" s="2">
        <v>0.9</v>
      </c>
      <c r="D36" s="68" t="s">
        <v>47</v>
      </c>
      <c r="E36" s="68" t="s">
        <v>48</v>
      </c>
      <c r="H36" s="13"/>
      <c r="AA36" s="14"/>
    </row>
    <row r="37" spans="1:27" ht="12.75" x14ac:dyDescent="0.2">
      <c r="B37" s="78" t="s">
        <v>93</v>
      </c>
      <c r="C37" s="20">
        <f>(2*C34/PI())^0.5</f>
        <v>0</v>
      </c>
      <c r="D37" s="68" t="s">
        <v>43</v>
      </c>
      <c r="H37" s="13"/>
      <c r="AA37" s="14"/>
    </row>
    <row r="38" spans="1:27" ht="12.75" x14ac:dyDescent="0.2">
      <c r="H38" s="13"/>
      <c r="AA38" s="14"/>
    </row>
    <row r="39" spans="1:27" ht="12.75" x14ac:dyDescent="0.2">
      <c r="B39" s="78" t="s">
        <v>49</v>
      </c>
      <c r="C39" s="2">
        <v>3.5</v>
      </c>
      <c r="D39" s="68" t="s">
        <v>50</v>
      </c>
      <c r="H39" s="13"/>
      <c r="AA39" s="14"/>
    </row>
    <row r="40" spans="1:27" ht="12.75" x14ac:dyDescent="0.2">
      <c r="B40" s="78" t="s">
        <v>49</v>
      </c>
      <c r="C40" s="5">
        <f>C39*0.03</f>
        <v>0.105</v>
      </c>
      <c r="D40" s="68" t="s">
        <v>51</v>
      </c>
      <c r="H40" s="13"/>
      <c r="AA40" s="14"/>
    </row>
    <row r="41" spans="1:27" ht="12.75" x14ac:dyDescent="0.2">
      <c r="B41" s="78" t="s">
        <v>52</v>
      </c>
      <c r="C41" s="19">
        <f>'Item list'!$C$3</f>
        <v>6</v>
      </c>
      <c r="D41" s="68" t="s">
        <v>74</v>
      </c>
      <c r="H41" s="13"/>
      <c r="AA41" s="14"/>
    </row>
    <row r="42" spans="1:27" ht="12.75" x14ac:dyDescent="0.2">
      <c r="H42" s="13"/>
      <c r="AA42" s="22"/>
    </row>
    <row r="43" spans="1:27" ht="12.75" x14ac:dyDescent="0.2">
      <c r="H43" s="13"/>
      <c r="AA43" s="25" t="s">
        <v>75</v>
      </c>
    </row>
    <row r="44" spans="1:27" ht="12.75" x14ac:dyDescent="0.2">
      <c r="A44" s="68" t="s">
        <v>94</v>
      </c>
      <c r="B44" s="26">
        <v>4</v>
      </c>
      <c r="C44" s="27">
        <v>4</v>
      </c>
      <c r="D44" s="29">
        <v>4</v>
      </c>
      <c r="E44" s="27">
        <v>4</v>
      </c>
      <c r="F44" s="27">
        <v>4</v>
      </c>
      <c r="G44" s="26">
        <v>6</v>
      </c>
      <c r="H44" s="27">
        <v>6</v>
      </c>
      <c r="I44" s="29">
        <v>6</v>
      </c>
      <c r="J44" s="27">
        <v>6</v>
      </c>
      <c r="K44" s="27">
        <v>6</v>
      </c>
      <c r="L44" s="26">
        <v>8</v>
      </c>
      <c r="M44" s="27">
        <v>8</v>
      </c>
      <c r="N44" s="29">
        <v>8</v>
      </c>
      <c r="O44" s="27">
        <v>8</v>
      </c>
      <c r="P44" s="27">
        <v>8</v>
      </c>
      <c r="Q44" s="26">
        <v>10</v>
      </c>
      <c r="R44" s="27">
        <v>10</v>
      </c>
      <c r="S44" s="29">
        <v>10</v>
      </c>
      <c r="T44" s="27">
        <v>10</v>
      </c>
      <c r="U44" s="27">
        <v>10</v>
      </c>
      <c r="V44" s="33">
        <v>12</v>
      </c>
      <c r="W44" s="35">
        <v>12</v>
      </c>
      <c r="X44" s="36">
        <v>12</v>
      </c>
      <c r="Y44" s="35">
        <v>12</v>
      </c>
      <c r="Z44" s="35">
        <v>12</v>
      </c>
      <c r="AA44" s="37">
        <v>10</v>
      </c>
    </row>
    <row r="45" spans="1:27" ht="12.75" x14ac:dyDescent="0.2">
      <c r="A45" s="30" t="s">
        <v>95</v>
      </c>
      <c r="B45" s="38">
        <v>1</v>
      </c>
      <c r="C45" s="2">
        <v>0.8</v>
      </c>
      <c r="D45" s="2">
        <v>0.7</v>
      </c>
      <c r="E45" s="2">
        <v>0.6</v>
      </c>
      <c r="F45" s="2">
        <v>0.5</v>
      </c>
      <c r="G45" s="38">
        <v>1</v>
      </c>
      <c r="H45" s="2">
        <v>0.8</v>
      </c>
      <c r="I45" s="2">
        <v>0.7</v>
      </c>
      <c r="J45" s="2">
        <v>0.6</v>
      </c>
      <c r="K45" s="2">
        <v>0.5</v>
      </c>
      <c r="L45" s="38">
        <v>1</v>
      </c>
      <c r="M45" s="2">
        <v>0.8</v>
      </c>
      <c r="N45" s="2">
        <v>0.7</v>
      </c>
      <c r="O45" s="2">
        <v>0.6</v>
      </c>
      <c r="P45" s="2">
        <v>0.5</v>
      </c>
      <c r="Q45" s="38">
        <v>1</v>
      </c>
      <c r="R45" s="2">
        <v>0.8</v>
      </c>
      <c r="S45" s="2">
        <v>0.7</v>
      </c>
      <c r="T45" s="2">
        <v>0.6</v>
      </c>
      <c r="U45" s="2">
        <v>0.5</v>
      </c>
      <c r="V45" s="38">
        <v>1</v>
      </c>
      <c r="W45" s="2">
        <v>0.8</v>
      </c>
      <c r="X45" s="2">
        <v>0.7</v>
      </c>
      <c r="Y45" s="2">
        <v>0.6</v>
      </c>
      <c r="Z45" s="2">
        <v>0.5</v>
      </c>
      <c r="AA45" s="41">
        <v>0.7</v>
      </c>
    </row>
    <row r="46" spans="1:27" ht="12.75" x14ac:dyDescent="0.2">
      <c r="A46" s="30" t="s">
        <v>78</v>
      </c>
      <c r="B46" s="38">
        <v>1.5</v>
      </c>
      <c r="C46" s="2">
        <v>1.5</v>
      </c>
      <c r="D46" s="2">
        <v>1.5</v>
      </c>
      <c r="E46" s="2">
        <v>1.5</v>
      </c>
      <c r="F46" s="2">
        <v>1.5</v>
      </c>
      <c r="G46" s="38">
        <v>1.5</v>
      </c>
      <c r="H46" s="2">
        <v>1.5</v>
      </c>
      <c r="I46" s="2">
        <v>1.5</v>
      </c>
      <c r="J46" s="2">
        <v>1.5</v>
      </c>
      <c r="K46" s="2">
        <v>1.5</v>
      </c>
      <c r="L46" s="38">
        <v>1.5</v>
      </c>
      <c r="M46" s="2">
        <v>1.5</v>
      </c>
      <c r="N46" s="2">
        <v>1.5</v>
      </c>
      <c r="O46" s="2">
        <v>1.5</v>
      </c>
      <c r="P46" s="2">
        <v>1.5</v>
      </c>
      <c r="Q46" s="38">
        <v>1.5</v>
      </c>
      <c r="R46" s="2">
        <v>1.5</v>
      </c>
      <c r="S46" s="2">
        <v>1.5</v>
      </c>
      <c r="T46" s="2">
        <v>1.5</v>
      </c>
      <c r="U46" s="2">
        <v>1.5</v>
      </c>
      <c r="V46" s="38">
        <v>1.5</v>
      </c>
      <c r="W46" s="2">
        <v>1.5</v>
      </c>
      <c r="X46" s="2">
        <v>1.5</v>
      </c>
      <c r="Y46" s="2">
        <v>1.5</v>
      </c>
      <c r="Z46" s="2">
        <v>1.5</v>
      </c>
      <c r="AA46" s="41">
        <v>1.5</v>
      </c>
    </row>
    <row r="47" spans="1:27" ht="12.75" x14ac:dyDescent="0.2">
      <c r="B47" s="42"/>
      <c r="G47" s="42"/>
      <c r="L47" s="42"/>
      <c r="Q47" s="59"/>
      <c r="R47" s="13"/>
      <c r="S47" s="13"/>
      <c r="T47" s="13"/>
      <c r="V47" s="59"/>
      <c r="AA47" s="51"/>
    </row>
    <row r="48" spans="1:27" ht="12.75" x14ac:dyDescent="0.2">
      <c r="A48" s="68" t="s">
        <v>96</v>
      </c>
      <c r="B48" s="45">
        <f t="shared" ref="B48:Z48" si="12">(2*$C$34/B46*TAN(PI()/B44)/B44)^0.5</f>
        <v>0</v>
      </c>
      <c r="C48" s="46">
        <f t="shared" si="12"/>
        <v>0</v>
      </c>
      <c r="D48" s="20">
        <f t="shared" si="12"/>
        <v>0</v>
      </c>
      <c r="E48" s="46">
        <f t="shared" si="12"/>
        <v>0</v>
      </c>
      <c r="F48" s="46">
        <f t="shared" si="12"/>
        <v>0</v>
      </c>
      <c r="G48" s="45">
        <f t="shared" si="12"/>
        <v>0</v>
      </c>
      <c r="H48" s="46">
        <f t="shared" si="12"/>
        <v>0</v>
      </c>
      <c r="I48" s="20">
        <f t="shared" si="12"/>
        <v>0</v>
      </c>
      <c r="J48" s="46">
        <f t="shared" si="12"/>
        <v>0</v>
      </c>
      <c r="K48" s="46">
        <f t="shared" si="12"/>
        <v>0</v>
      </c>
      <c r="L48" s="45">
        <f t="shared" si="12"/>
        <v>0</v>
      </c>
      <c r="M48" s="46">
        <f t="shared" si="12"/>
        <v>0</v>
      </c>
      <c r="N48" s="20">
        <f t="shared" si="12"/>
        <v>0</v>
      </c>
      <c r="O48" s="46">
        <f t="shared" si="12"/>
        <v>0</v>
      </c>
      <c r="P48" s="46">
        <f t="shared" si="12"/>
        <v>0</v>
      </c>
      <c r="Q48" s="45">
        <f t="shared" si="12"/>
        <v>0</v>
      </c>
      <c r="R48" s="46">
        <f t="shared" si="12"/>
        <v>0</v>
      </c>
      <c r="S48" s="20">
        <f t="shared" si="12"/>
        <v>0</v>
      </c>
      <c r="T48" s="46">
        <f t="shared" si="12"/>
        <v>0</v>
      </c>
      <c r="U48" s="46">
        <f t="shared" si="12"/>
        <v>0</v>
      </c>
      <c r="V48" s="45">
        <f t="shared" si="12"/>
        <v>0</v>
      </c>
      <c r="W48" s="46">
        <f t="shared" si="12"/>
        <v>0</v>
      </c>
      <c r="X48" s="20">
        <f t="shared" si="12"/>
        <v>0</v>
      </c>
      <c r="Y48" s="46">
        <f t="shared" si="12"/>
        <v>0</v>
      </c>
      <c r="Z48" s="46">
        <f t="shared" si="12"/>
        <v>0</v>
      </c>
      <c r="AA48" s="47">
        <f>(2*$C$34*TAN(PI()/AA44)/AA44)^0.5</f>
        <v>0</v>
      </c>
    </row>
    <row r="49" spans="1:29" ht="12.75" x14ac:dyDescent="0.2">
      <c r="A49" s="68" t="s">
        <v>97</v>
      </c>
      <c r="B49" s="45">
        <f t="shared" ref="B49:AA49" si="13">B48/(2*TAN(PI()/B44))</f>
        <v>0</v>
      </c>
      <c r="C49" s="46">
        <f t="shared" si="13"/>
        <v>0</v>
      </c>
      <c r="D49" s="20">
        <f t="shared" si="13"/>
        <v>0</v>
      </c>
      <c r="E49" s="46">
        <f t="shared" si="13"/>
        <v>0</v>
      </c>
      <c r="F49" s="46">
        <f t="shared" si="13"/>
        <v>0</v>
      </c>
      <c r="G49" s="45">
        <f t="shared" si="13"/>
        <v>0</v>
      </c>
      <c r="H49" s="46">
        <f t="shared" si="13"/>
        <v>0</v>
      </c>
      <c r="I49" s="20">
        <f t="shared" si="13"/>
        <v>0</v>
      </c>
      <c r="J49" s="46">
        <f t="shared" si="13"/>
        <v>0</v>
      </c>
      <c r="K49" s="46">
        <f t="shared" si="13"/>
        <v>0</v>
      </c>
      <c r="L49" s="45">
        <f t="shared" si="13"/>
        <v>0</v>
      </c>
      <c r="M49" s="46">
        <f t="shared" si="13"/>
        <v>0</v>
      </c>
      <c r="N49" s="20">
        <f t="shared" si="13"/>
        <v>0</v>
      </c>
      <c r="O49" s="46">
        <f t="shared" si="13"/>
        <v>0</v>
      </c>
      <c r="P49" s="46">
        <f t="shared" si="13"/>
        <v>0</v>
      </c>
      <c r="Q49" s="45">
        <f t="shared" si="13"/>
        <v>0</v>
      </c>
      <c r="R49" s="46">
        <f t="shared" si="13"/>
        <v>0</v>
      </c>
      <c r="S49" s="20">
        <f t="shared" si="13"/>
        <v>0</v>
      </c>
      <c r="T49" s="46">
        <f t="shared" si="13"/>
        <v>0</v>
      </c>
      <c r="U49" s="46">
        <f t="shared" si="13"/>
        <v>0</v>
      </c>
      <c r="V49" s="45">
        <f t="shared" si="13"/>
        <v>0</v>
      </c>
      <c r="W49" s="46">
        <f t="shared" si="13"/>
        <v>0</v>
      </c>
      <c r="X49" s="20">
        <f t="shared" si="13"/>
        <v>0</v>
      </c>
      <c r="Y49" s="46">
        <f t="shared" si="13"/>
        <v>0</v>
      </c>
      <c r="Z49" s="46">
        <f t="shared" si="13"/>
        <v>0</v>
      </c>
      <c r="AA49" s="47">
        <f t="shared" si="13"/>
        <v>0</v>
      </c>
    </row>
    <row r="50" spans="1:29" ht="12.75" x14ac:dyDescent="0.2">
      <c r="A50" s="68" t="s">
        <v>98</v>
      </c>
      <c r="B50" s="45">
        <f t="shared" ref="B50:AA50" si="14">B48*B44</f>
        <v>0</v>
      </c>
      <c r="C50" s="46">
        <f t="shared" si="14"/>
        <v>0</v>
      </c>
      <c r="D50" s="20">
        <f t="shared" si="14"/>
        <v>0</v>
      </c>
      <c r="E50" s="46">
        <f t="shared" si="14"/>
        <v>0</v>
      </c>
      <c r="F50" s="46">
        <f t="shared" si="14"/>
        <v>0</v>
      </c>
      <c r="G50" s="45">
        <f t="shared" si="14"/>
        <v>0</v>
      </c>
      <c r="H50" s="46">
        <f t="shared" si="14"/>
        <v>0</v>
      </c>
      <c r="I50" s="20">
        <f t="shared" si="14"/>
        <v>0</v>
      </c>
      <c r="J50" s="46">
        <f t="shared" si="14"/>
        <v>0</v>
      </c>
      <c r="K50" s="46">
        <f t="shared" si="14"/>
        <v>0</v>
      </c>
      <c r="L50" s="45">
        <f t="shared" si="14"/>
        <v>0</v>
      </c>
      <c r="M50" s="46">
        <f t="shared" si="14"/>
        <v>0</v>
      </c>
      <c r="N50" s="20">
        <f t="shared" si="14"/>
        <v>0</v>
      </c>
      <c r="O50" s="46">
        <f t="shared" si="14"/>
        <v>0</v>
      </c>
      <c r="P50" s="46">
        <f t="shared" si="14"/>
        <v>0</v>
      </c>
      <c r="Q50" s="45">
        <f t="shared" si="14"/>
        <v>0</v>
      </c>
      <c r="R50" s="46">
        <f t="shared" si="14"/>
        <v>0</v>
      </c>
      <c r="S50" s="20">
        <f t="shared" si="14"/>
        <v>0</v>
      </c>
      <c r="T50" s="46">
        <f t="shared" si="14"/>
        <v>0</v>
      </c>
      <c r="U50" s="46">
        <f t="shared" si="14"/>
        <v>0</v>
      </c>
      <c r="V50" s="45">
        <f t="shared" si="14"/>
        <v>0</v>
      </c>
      <c r="W50" s="46">
        <f t="shared" si="14"/>
        <v>0</v>
      </c>
      <c r="X50" s="20">
        <f t="shared" si="14"/>
        <v>0</v>
      </c>
      <c r="Y50" s="46">
        <f t="shared" si="14"/>
        <v>0</v>
      </c>
      <c r="Z50" s="46">
        <f t="shared" si="14"/>
        <v>0</v>
      </c>
      <c r="AA50" s="47">
        <f t="shared" si="14"/>
        <v>0</v>
      </c>
    </row>
    <row r="51" spans="1:29" ht="12.75" x14ac:dyDescent="0.2">
      <c r="A51" s="68" t="s">
        <v>99</v>
      </c>
      <c r="B51" s="45">
        <f t="shared" ref="B51:AA51" si="15">B49*2</f>
        <v>0</v>
      </c>
      <c r="C51" s="46">
        <f t="shared" si="15"/>
        <v>0</v>
      </c>
      <c r="D51" s="20">
        <f t="shared" si="15"/>
        <v>0</v>
      </c>
      <c r="E51" s="46">
        <f t="shared" si="15"/>
        <v>0</v>
      </c>
      <c r="F51" s="46">
        <f t="shared" si="15"/>
        <v>0</v>
      </c>
      <c r="G51" s="45">
        <f t="shared" si="15"/>
        <v>0</v>
      </c>
      <c r="H51" s="46">
        <f t="shared" si="15"/>
        <v>0</v>
      </c>
      <c r="I51" s="20">
        <f t="shared" si="15"/>
        <v>0</v>
      </c>
      <c r="J51" s="46">
        <f t="shared" si="15"/>
        <v>0</v>
      </c>
      <c r="K51" s="46">
        <f t="shared" si="15"/>
        <v>0</v>
      </c>
      <c r="L51" s="45">
        <f t="shared" si="15"/>
        <v>0</v>
      </c>
      <c r="M51" s="46">
        <f t="shared" si="15"/>
        <v>0</v>
      </c>
      <c r="N51" s="20">
        <f t="shared" si="15"/>
        <v>0</v>
      </c>
      <c r="O51" s="46">
        <f t="shared" si="15"/>
        <v>0</v>
      </c>
      <c r="P51" s="46">
        <f t="shared" si="15"/>
        <v>0</v>
      </c>
      <c r="Q51" s="45">
        <f t="shared" si="15"/>
        <v>0</v>
      </c>
      <c r="R51" s="46">
        <f t="shared" si="15"/>
        <v>0</v>
      </c>
      <c r="S51" s="20">
        <f t="shared" si="15"/>
        <v>0</v>
      </c>
      <c r="T51" s="46">
        <f t="shared" si="15"/>
        <v>0</v>
      </c>
      <c r="U51" s="46">
        <f t="shared" si="15"/>
        <v>0</v>
      </c>
      <c r="V51" s="45">
        <f t="shared" si="15"/>
        <v>0</v>
      </c>
      <c r="W51" s="46">
        <f t="shared" si="15"/>
        <v>0</v>
      </c>
      <c r="X51" s="20">
        <f t="shared" si="15"/>
        <v>0</v>
      </c>
      <c r="Y51" s="46">
        <f t="shared" si="15"/>
        <v>0</v>
      </c>
      <c r="Z51" s="46">
        <f t="shared" si="15"/>
        <v>0</v>
      </c>
      <c r="AA51" s="47">
        <f t="shared" si="15"/>
        <v>0</v>
      </c>
    </row>
    <row r="52" spans="1:29" ht="12.75" x14ac:dyDescent="0.2">
      <c r="A52" s="68"/>
      <c r="B52" s="49"/>
      <c r="C52" s="14"/>
      <c r="D52" s="14"/>
      <c r="E52" s="14"/>
      <c r="F52" s="14"/>
      <c r="G52" s="49"/>
      <c r="H52" s="14"/>
      <c r="I52" s="14"/>
      <c r="J52" s="14"/>
      <c r="K52" s="14"/>
      <c r="L52" s="49"/>
      <c r="M52" s="14"/>
      <c r="N52" s="14"/>
      <c r="O52" s="14"/>
      <c r="P52" s="14"/>
      <c r="Q52" s="49"/>
      <c r="R52" s="14"/>
      <c r="S52" s="14"/>
      <c r="T52" s="14"/>
      <c r="U52" s="14"/>
      <c r="V52" s="49"/>
      <c r="W52" s="14"/>
      <c r="X52" s="14"/>
      <c r="Y52" s="14"/>
      <c r="Z52" s="14"/>
      <c r="AA52" s="51"/>
    </row>
    <row r="53" spans="1:29" ht="12.75" x14ac:dyDescent="0.2">
      <c r="A53" s="68" t="s">
        <v>84</v>
      </c>
      <c r="B53" s="28">
        <f t="shared" ref="B53:AA53" si="16">B49*B45</f>
        <v>0</v>
      </c>
      <c r="C53" s="20">
        <f t="shared" si="16"/>
        <v>0</v>
      </c>
      <c r="D53" s="20">
        <f t="shared" si="16"/>
        <v>0</v>
      </c>
      <c r="E53" s="20">
        <f t="shared" si="16"/>
        <v>0</v>
      </c>
      <c r="F53" s="20">
        <f t="shared" si="16"/>
        <v>0</v>
      </c>
      <c r="G53" s="28">
        <f t="shared" si="16"/>
        <v>0</v>
      </c>
      <c r="H53" s="20">
        <f t="shared" si="16"/>
        <v>0</v>
      </c>
      <c r="I53" s="20">
        <f t="shared" si="16"/>
        <v>0</v>
      </c>
      <c r="J53" s="20">
        <f t="shared" si="16"/>
        <v>0</v>
      </c>
      <c r="K53" s="20">
        <f t="shared" si="16"/>
        <v>0</v>
      </c>
      <c r="L53" s="28">
        <f t="shared" si="16"/>
        <v>0</v>
      </c>
      <c r="M53" s="20">
        <f t="shared" si="16"/>
        <v>0</v>
      </c>
      <c r="N53" s="20">
        <f t="shared" si="16"/>
        <v>0</v>
      </c>
      <c r="O53" s="20">
        <f t="shared" si="16"/>
        <v>0</v>
      </c>
      <c r="P53" s="20">
        <f t="shared" si="16"/>
        <v>0</v>
      </c>
      <c r="Q53" s="28">
        <f t="shared" si="16"/>
        <v>0</v>
      </c>
      <c r="R53" s="20">
        <f t="shared" si="16"/>
        <v>0</v>
      </c>
      <c r="S53" s="20">
        <f t="shared" si="16"/>
        <v>0</v>
      </c>
      <c r="T53" s="20">
        <f t="shared" si="16"/>
        <v>0</v>
      </c>
      <c r="U53" s="20">
        <f t="shared" si="16"/>
        <v>0</v>
      </c>
      <c r="V53" s="28">
        <f t="shared" si="16"/>
        <v>0</v>
      </c>
      <c r="W53" s="20">
        <f t="shared" si="16"/>
        <v>0</v>
      </c>
      <c r="X53" s="20">
        <f t="shared" si="16"/>
        <v>0</v>
      </c>
      <c r="Y53" s="20">
        <f t="shared" si="16"/>
        <v>0</v>
      </c>
      <c r="Z53" s="20">
        <f t="shared" si="16"/>
        <v>0</v>
      </c>
      <c r="AA53" s="47">
        <f t="shared" si="16"/>
        <v>0</v>
      </c>
    </row>
    <row r="54" spans="1:29" ht="12.75" x14ac:dyDescent="0.2">
      <c r="A54" s="68" t="s">
        <v>82</v>
      </c>
      <c r="B54" s="28">
        <f t="shared" ref="B54:AA54" si="17">PI()*(3*(B49+B53)-SQRT((3*B49+B53)*(B49+3*B53)))/(2*$C$5)</f>
        <v>0</v>
      </c>
      <c r="C54" s="20">
        <f t="shared" si="17"/>
        <v>0</v>
      </c>
      <c r="D54" s="20">
        <f t="shared" si="17"/>
        <v>0</v>
      </c>
      <c r="E54" s="20">
        <f t="shared" si="17"/>
        <v>0</v>
      </c>
      <c r="F54" s="20">
        <f t="shared" si="17"/>
        <v>0</v>
      </c>
      <c r="G54" s="28">
        <f t="shared" si="17"/>
        <v>0</v>
      </c>
      <c r="H54" s="20">
        <f t="shared" si="17"/>
        <v>0</v>
      </c>
      <c r="I54" s="20">
        <f t="shared" si="17"/>
        <v>0</v>
      </c>
      <c r="J54" s="20">
        <f t="shared" si="17"/>
        <v>0</v>
      </c>
      <c r="K54" s="20">
        <f t="shared" si="17"/>
        <v>0</v>
      </c>
      <c r="L54" s="28">
        <f t="shared" si="17"/>
        <v>0</v>
      </c>
      <c r="M54" s="20">
        <f t="shared" si="17"/>
        <v>0</v>
      </c>
      <c r="N54" s="20">
        <f t="shared" si="17"/>
        <v>0</v>
      </c>
      <c r="O54" s="20">
        <f t="shared" si="17"/>
        <v>0</v>
      </c>
      <c r="P54" s="20">
        <f t="shared" si="17"/>
        <v>0</v>
      </c>
      <c r="Q54" s="28">
        <f t="shared" si="17"/>
        <v>0</v>
      </c>
      <c r="R54" s="20">
        <f t="shared" si="17"/>
        <v>0</v>
      </c>
      <c r="S54" s="20">
        <f t="shared" si="17"/>
        <v>0</v>
      </c>
      <c r="T54" s="20">
        <f t="shared" si="17"/>
        <v>0</v>
      </c>
      <c r="U54" s="20">
        <f t="shared" si="17"/>
        <v>0</v>
      </c>
      <c r="V54" s="28">
        <f t="shared" si="17"/>
        <v>0</v>
      </c>
      <c r="W54" s="20">
        <f t="shared" si="17"/>
        <v>0</v>
      </c>
      <c r="X54" s="20">
        <f t="shared" si="17"/>
        <v>0</v>
      </c>
      <c r="Y54" s="20">
        <f t="shared" si="17"/>
        <v>0</v>
      </c>
      <c r="Z54" s="20">
        <f t="shared" si="17"/>
        <v>0</v>
      </c>
      <c r="AA54" s="47">
        <f t="shared" si="17"/>
        <v>0</v>
      </c>
      <c r="AB54" s="68"/>
      <c r="AC54" s="68" t="s">
        <v>100</v>
      </c>
    </row>
    <row r="55" spans="1:29" ht="12.75" x14ac:dyDescent="0.2">
      <c r="A55" s="68" t="s">
        <v>85</v>
      </c>
      <c r="B55" s="28">
        <f t="shared" ref="B55:AA55" si="18">B54*0.85</f>
        <v>0</v>
      </c>
      <c r="C55" s="20">
        <f t="shared" si="18"/>
        <v>0</v>
      </c>
      <c r="D55" s="20">
        <f t="shared" si="18"/>
        <v>0</v>
      </c>
      <c r="E55" s="20">
        <f t="shared" si="18"/>
        <v>0</v>
      </c>
      <c r="F55" s="20">
        <f t="shared" si="18"/>
        <v>0</v>
      </c>
      <c r="G55" s="28">
        <f t="shared" si="18"/>
        <v>0</v>
      </c>
      <c r="H55" s="20">
        <f t="shared" si="18"/>
        <v>0</v>
      </c>
      <c r="I55" s="20">
        <f t="shared" si="18"/>
        <v>0</v>
      </c>
      <c r="J55" s="20">
        <f t="shared" si="18"/>
        <v>0</v>
      </c>
      <c r="K55" s="20">
        <f t="shared" si="18"/>
        <v>0</v>
      </c>
      <c r="L55" s="28">
        <f t="shared" si="18"/>
        <v>0</v>
      </c>
      <c r="M55" s="20">
        <f t="shared" si="18"/>
        <v>0</v>
      </c>
      <c r="N55" s="20">
        <f t="shared" si="18"/>
        <v>0</v>
      </c>
      <c r="O55" s="20">
        <f t="shared" si="18"/>
        <v>0</v>
      </c>
      <c r="P55" s="20">
        <f t="shared" si="18"/>
        <v>0</v>
      </c>
      <c r="Q55" s="28">
        <f t="shared" si="18"/>
        <v>0</v>
      </c>
      <c r="R55" s="20">
        <f t="shared" si="18"/>
        <v>0</v>
      </c>
      <c r="S55" s="20">
        <f t="shared" si="18"/>
        <v>0</v>
      </c>
      <c r="T55" s="20">
        <f t="shared" si="18"/>
        <v>0</v>
      </c>
      <c r="U55" s="20">
        <f t="shared" si="18"/>
        <v>0</v>
      </c>
      <c r="V55" s="28">
        <f t="shared" si="18"/>
        <v>0</v>
      </c>
      <c r="W55" s="20">
        <f t="shared" si="18"/>
        <v>0</v>
      </c>
      <c r="X55" s="20">
        <f t="shared" si="18"/>
        <v>0</v>
      </c>
      <c r="Y55" s="20">
        <f t="shared" si="18"/>
        <v>0</v>
      </c>
      <c r="Z55" s="20">
        <f t="shared" si="18"/>
        <v>0</v>
      </c>
      <c r="AA55" s="47">
        <f t="shared" si="18"/>
        <v>0</v>
      </c>
    </row>
    <row r="56" spans="1:29" ht="12.75" x14ac:dyDescent="0.2">
      <c r="B56" s="42"/>
      <c r="G56" s="42"/>
      <c r="H56" s="13"/>
      <c r="L56" s="42"/>
      <c r="Q56" s="42"/>
      <c r="V56" s="42"/>
      <c r="AA56" s="51"/>
    </row>
    <row r="57" spans="1:29" ht="12.75" x14ac:dyDescent="0.2">
      <c r="A57" s="68" t="s">
        <v>87</v>
      </c>
      <c r="B57" s="28">
        <f t="shared" ref="B57:AA57" si="19">2*B48*B54/PI()</f>
        <v>0</v>
      </c>
      <c r="C57" s="20">
        <f t="shared" si="19"/>
        <v>0</v>
      </c>
      <c r="D57" s="20">
        <f t="shared" si="19"/>
        <v>0</v>
      </c>
      <c r="E57" s="20">
        <f t="shared" si="19"/>
        <v>0</v>
      </c>
      <c r="F57" s="20">
        <f t="shared" si="19"/>
        <v>0</v>
      </c>
      <c r="G57" s="28">
        <f t="shared" si="19"/>
        <v>0</v>
      </c>
      <c r="H57" s="20">
        <f t="shared" si="19"/>
        <v>0</v>
      </c>
      <c r="I57" s="20">
        <f t="shared" si="19"/>
        <v>0</v>
      </c>
      <c r="J57" s="20">
        <f t="shared" si="19"/>
        <v>0</v>
      </c>
      <c r="K57" s="20">
        <f t="shared" si="19"/>
        <v>0</v>
      </c>
      <c r="L57" s="28">
        <f t="shared" si="19"/>
        <v>0</v>
      </c>
      <c r="M57" s="20">
        <f t="shared" si="19"/>
        <v>0</v>
      </c>
      <c r="N57" s="20">
        <f t="shared" si="19"/>
        <v>0</v>
      </c>
      <c r="O57" s="20">
        <f t="shared" si="19"/>
        <v>0</v>
      </c>
      <c r="P57" s="20">
        <f t="shared" si="19"/>
        <v>0</v>
      </c>
      <c r="Q57" s="28">
        <f t="shared" si="19"/>
        <v>0</v>
      </c>
      <c r="R57" s="20">
        <f t="shared" si="19"/>
        <v>0</v>
      </c>
      <c r="S57" s="20">
        <f t="shared" si="19"/>
        <v>0</v>
      </c>
      <c r="T57" s="20">
        <f t="shared" si="19"/>
        <v>0</v>
      </c>
      <c r="U57" s="20">
        <f t="shared" si="19"/>
        <v>0</v>
      </c>
      <c r="V57" s="28">
        <f t="shared" si="19"/>
        <v>0</v>
      </c>
      <c r="W57" s="20">
        <f t="shared" si="19"/>
        <v>0</v>
      </c>
      <c r="X57" s="20">
        <f t="shared" si="19"/>
        <v>0</v>
      </c>
      <c r="Y57" s="20">
        <f t="shared" si="19"/>
        <v>0</v>
      </c>
      <c r="Z57" s="20">
        <f t="shared" si="19"/>
        <v>0</v>
      </c>
      <c r="AA57" s="47">
        <f t="shared" si="19"/>
        <v>0</v>
      </c>
      <c r="AC57" t="str">
        <f>"Integrate[SL*Sin[x*[Pi]/(2 L)], {x, 0, L}]==(2 L SL)/[Pi]"</f>
        <v>Integrate[SL*Sin[x*[Pi]/(2 L)], {x, 0, L}]==(2 L SL)/[Pi]</v>
      </c>
    </row>
    <row r="58" spans="1:29" ht="12.75" x14ac:dyDescent="0.2">
      <c r="A58" s="68" t="s">
        <v>88</v>
      </c>
      <c r="B58" s="28">
        <f t="shared" ref="B58:AA58" si="20">B57*B44</f>
        <v>0</v>
      </c>
      <c r="C58" s="20">
        <f t="shared" si="20"/>
        <v>0</v>
      </c>
      <c r="D58" s="20">
        <f t="shared" si="20"/>
        <v>0</v>
      </c>
      <c r="E58" s="20">
        <f t="shared" si="20"/>
        <v>0</v>
      </c>
      <c r="F58" s="20">
        <f t="shared" si="20"/>
        <v>0</v>
      </c>
      <c r="G58" s="28">
        <f t="shared" si="20"/>
        <v>0</v>
      </c>
      <c r="H58" s="20">
        <f t="shared" si="20"/>
        <v>0</v>
      </c>
      <c r="I58" s="20">
        <f t="shared" si="20"/>
        <v>0</v>
      </c>
      <c r="J58" s="20">
        <f t="shared" si="20"/>
        <v>0</v>
      </c>
      <c r="K58" s="20">
        <f t="shared" si="20"/>
        <v>0</v>
      </c>
      <c r="L58" s="28">
        <f t="shared" si="20"/>
        <v>0</v>
      </c>
      <c r="M58" s="20">
        <f t="shared" si="20"/>
        <v>0</v>
      </c>
      <c r="N58" s="20">
        <f t="shared" si="20"/>
        <v>0</v>
      </c>
      <c r="O58" s="20">
        <f t="shared" si="20"/>
        <v>0</v>
      </c>
      <c r="P58" s="20">
        <f t="shared" si="20"/>
        <v>0</v>
      </c>
      <c r="Q58" s="28">
        <f t="shared" si="20"/>
        <v>0</v>
      </c>
      <c r="R58" s="20">
        <f t="shared" si="20"/>
        <v>0</v>
      </c>
      <c r="S58" s="20">
        <f t="shared" si="20"/>
        <v>0</v>
      </c>
      <c r="T58" s="20">
        <f t="shared" si="20"/>
        <v>0</v>
      </c>
      <c r="U58" s="20">
        <f t="shared" si="20"/>
        <v>0</v>
      </c>
      <c r="V58" s="28">
        <f t="shared" si="20"/>
        <v>0</v>
      </c>
      <c r="W58" s="20">
        <f t="shared" si="20"/>
        <v>0</v>
      </c>
      <c r="X58" s="20">
        <f t="shared" si="20"/>
        <v>0</v>
      </c>
      <c r="Y58" s="20">
        <f t="shared" si="20"/>
        <v>0</v>
      </c>
      <c r="Z58" s="20">
        <f t="shared" si="20"/>
        <v>0</v>
      </c>
      <c r="AA58" s="47">
        <f t="shared" si="20"/>
        <v>0</v>
      </c>
    </row>
    <row r="59" spans="1:29" ht="12.75" x14ac:dyDescent="0.2">
      <c r="A59" s="68" t="s">
        <v>101</v>
      </c>
      <c r="B59" s="71">
        <f t="shared" ref="B59:AA59" si="21">B44*B48*B54</f>
        <v>0</v>
      </c>
      <c r="C59" s="72">
        <f t="shared" si="21"/>
        <v>0</v>
      </c>
      <c r="D59" s="72">
        <f t="shared" si="21"/>
        <v>0</v>
      </c>
      <c r="E59" s="72">
        <f t="shared" si="21"/>
        <v>0</v>
      </c>
      <c r="F59" s="72">
        <f t="shared" si="21"/>
        <v>0</v>
      </c>
      <c r="G59" s="71">
        <f t="shared" si="21"/>
        <v>0</v>
      </c>
      <c r="H59" s="72">
        <f t="shared" si="21"/>
        <v>0</v>
      </c>
      <c r="I59" s="72">
        <f t="shared" si="21"/>
        <v>0</v>
      </c>
      <c r="J59" s="72">
        <f t="shared" si="21"/>
        <v>0</v>
      </c>
      <c r="K59" s="72">
        <f t="shared" si="21"/>
        <v>0</v>
      </c>
      <c r="L59" s="71">
        <f t="shared" si="21"/>
        <v>0</v>
      </c>
      <c r="M59" s="72">
        <f t="shared" si="21"/>
        <v>0</v>
      </c>
      <c r="N59" s="72">
        <f t="shared" si="21"/>
        <v>0</v>
      </c>
      <c r="O59" s="72">
        <f t="shared" si="21"/>
        <v>0</v>
      </c>
      <c r="P59" s="72">
        <f t="shared" si="21"/>
        <v>0</v>
      </c>
      <c r="Q59" s="71">
        <f t="shared" si="21"/>
        <v>0</v>
      </c>
      <c r="R59" s="72">
        <f t="shared" si="21"/>
        <v>0</v>
      </c>
      <c r="S59" s="72">
        <f t="shared" si="21"/>
        <v>0</v>
      </c>
      <c r="T59" s="72">
        <f t="shared" si="21"/>
        <v>0</v>
      </c>
      <c r="U59" s="72">
        <f t="shared" si="21"/>
        <v>0</v>
      </c>
      <c r="V59" s="71">
        <f t="shared" si="21"/>
        <v>0</v>
      </c>
      <c r="W59" s="72">
        <f t="shared" si="21"/>
        <v>0</v>
      </c>
      <c r="X59" s="72">
        <f t="shared" si="21"/>
        <v>0</v>
      </c>
      <c r="Y59" s="72">
        <f t="shared" si="21"/>
        <v>0</v>
      </c>
      <c r="Z59" s="72">
        <f t="shared" si="21"/>
        <v>0</v>
      </c>
      <c r="AA59" s="75">
        <f t="shared" si="21"/>
        <v>0</v>
      </c>
    </row>
    <row r="60" spans="1:29" ht="12.75" x14ac:dyDescent="0.2">
      <c r="A60" s="68" t="s">
        <v>65</v>
      </c>
      <c r="B60" s="81">
        <f>$C$40*B58</f>
        <v>0</v>
      </c>
      <c r="C60" s="5">
        <f t="shared" ref="C60:AA60" si="22">$C$9*C58</f>
        <v>0</v>
      </c>
      <c r="D60" s="5">
        <f t="shared" si="22"/>
        <v>0</v>
      </c>
      <c r="E60" s="5">
        <f t="shared" si="22"/>
        <v>0</v>
      </c>
      <c r="F60" s="5">
        <f t="shared" si="22"/>
        <v>0</v>
      </c>
      <c r="G60" s="81">
        <f t="shared" si="22"/>
        <v>0</v>
      </c>
      <c r="H60" s="5">
        <f t="shared" si="22"/>
        <v>0</v>
      </c>
      <c r="I60" s="5">
        <f t="shared" si="22"/>
        <v>0</v>
      </c>
      <c r="J60" s="5">
        <f t="shared" si="22"/>
        <v>0</v>
      </c>
      <c r="K60" s="5">
        <f t="shared" si="22"/>
        <v>0</v>
      </c>
      <c r="L60" s="81">
        <f t="shared" si="22"/>
        <v>0</v>
      </c>
      <c r="M60" s="5">
        <f t="shared" si="22"/>
        <v>0</v>
      </c>
      <c r="N60" s="5">
        <f t="shared" si="22"/>
        <v>0</v>
      </c>
      <c r="O60" s="5">
        <f t="shared" si="22"/>
        <v>0</v>
      </c>
      <c r="P60" s="5">
        <f t="shared" si="22"/>
        <v>0</v>
      </c>
      <c r="Q60" s="81">
        <f t="shared" si="22"/>
        <v>0</v>
      </c>
      <c r="R60" s="5">
        <f t="shared" si="22"/>
        <v>0</v>
      </c>
      <c r="S60" s="5">
        <f t="shared" si="22"/>
        <v>0</v>
      </c>
      <c r="T60" s="5">
        <f t="shared" si="22"/>
        <v>0</v>
      </c>
      <c r="U60" s="5">
        <f t="shared" si="22"/>
        <v>0</v>
      </c>
      <c r="V60" s="81">
        <f t="shared" si="22"/>
        <v>0</v>
      </c>
      <c r="W60" s="5">
        <f t="shared" si="22"/>
        <v>0</v>
      </c>
      <c r="X60" s="5">
        <f t="shared" si="22"/>
        <v>0</v>
      </c>
      <c r="Y60" s="5">
        <f t="shared" si="22"/>
        <v>0</v>
      </c>
      <c r="Z60" s="5">
        <f t="shared" si="22"/>
        <v>0</v>
      </c>
      <c r="AA60" s="47">
        <f t="shared" si="22"/>
        <v>0</v>
      </c>
    </row>
    <row r="61" spans="1:29" ht="12.75" x14ac:dyDescent="0.2">
      <c r="A61" s="68" t="s">
        <v>90</v>
      </c>
      <c r="B61" s="71">
        <f t="shared" ref="B61:AA61" si="23">B59*$C$41</f>
        <v>0</v>
      </c>
      <c r="C61" s="72">
        <f t="shared" si="23"/>
        <v>0</v>
      </c>
      <c r="D61" s="72">
        <f t="shared" si="23"/>
        <v>0</v>
      </c>
      <c r="E61" s="72">
        <f t="shared" si="23"/>
        <v>0</v>
      </c>
      <c r="F61" s="72">
        <f t="shared" si="23"/>
        <v>0</v>
      </c>
      <c r="G61" s="71">
        <f t="shared" si="23"/>
        <v>0</v>
      </c>
      <c r="H61" s="72">
        <f t="shared" si="23"/>
        <v>0</v>
      </c>
      <c r="I61" s="72">
        <f t="shared" si="23"/>
        <v>0</v>
      </c>
      <c r="J61" s="72">
        <f t="shared" si="23"/>
        <v>0</v>
      </c>
      <c r="K61" s="72">
        <f t="shared" si="23"/>
        <v>0</v>
      </c>
      <c r="L61" s="71">
        <f t="shared" si="23"/>
        <v>0</v>
      </c>
      <c r="M61" s="72">
        <f t="shared" si="23"/>
        <v>0</v>
      </c>
      <c r="N61" s="72">
        <f t="shared" si="23"/>
        <v>0</v>
      </c>
      <c r="O61" s="72">
        <f t="shared" si="23"/>
        <v>0</v>
      </c>
      <c r="P61" s="72">
        <f t="shared" si="23"/>
        <v>0</v>
      </c>
      <c r="Q61" s="71">
        <f t="shared" si="23"/>
        <v>0</v>
      </c>
      <c r="R61" s="72">
        <f t="shared" si="23"/>
        <v>0</v>
      </c>
      <c r="S61" s="72">
        <f t="shared" si="23"/>
        <v>0</v>
      </c>
      <c r="T61" s="72">
        <f t="shared" si="23"/>
        <v>0</v>
      </c>
      <c r="U61" s="72">
        <f t="shared" si="23"/>
        <v>0</v>
      </c>
      <c r="V61" s="71">
        <f t="shared" si="23"/>
        <v>0</v>
      </c>
      <c r="W61" s="72">
        <f t="shared" si="23"/>
        <v>0</v>
      </c>
      <c r="X61" s="72">
        <f t="shared" si="23"/>
        <v>0</v>
      </c>
      <c r="Y61" s="72">
        <f t="shared" si="23"/>
        <v>0</v>
      </c>
      <c r="Z61" s="72">
        <f t="shared" si="23"/>
        <v>0</v>
      </c>
      <c r="AA61" s="75">
        <f t="shared" si="23"/>
        <v>0</v>
      </c>
    </row>
    <row r="62" spans="1:29" ht="12.75" x14ac:dyDescent="0.2">
      <c r="H62" s="13"/>
      <c r="AA62" s="14"/>
    </row>
    <row r="63" spans="1:29" ht="12.75" x14ac:dyDescent="0.2">
      <c r="H63" s="13"/>
      <c r="AA63" s="14"/>
    </row>
    <row r="64" spans="1:29" ht="12.75" x14ac:dyDescent="0.2">
      <c r="H64" s="13"/>
      <c r="AA64" s="14"/>
    </row>
    <row r="65" spans="8:27" ht="12.75" x14ac:dyDescent="0.2">
      <c r="H65" s="13"/>
      <c r="AA65" s="14"/>
    </row>
    <row r="66" spans="8:27" ht="12.75" x14ac:dyDescent="0.2">
      <c r="H66" s="13"/>
      <c r="AA66" s="14"/>
    </row>
    <row r="67" spans="8:27" ht="12.75" x14ac:dyDescent="0.2">
      <c r="H67" s="13"/>
      <c r="AA67" s="14"/>
    </row>
    <row r="68" spans="8:27" ht="12.75" x14ac:dyDescent="0.2">
      <c r="H68" s="13"/>
      <c r="AA68" s="14"/>
    </row>
    <row r="69" spans="8:27" ht="12.75" x14ac:dyDescent="0.2">
      <c r="H69" s="13"/>
      <c r="AA69" s="14"/>
    </row>
    <row r="70" spans="8:27" ht="12.75" x14ac:dyDescent="0.2">
      <c r="H70" s="13"/>
      <c r="AA70" s="14"/>
    </row>
    <row r="71" spans="8:27" ht="12.75" x14ac:dyDescent="0.2">
      <c r="H71" s="13"/>
      <c r="AA71" s="14"/>
    </row>
    <row r="72" spans="8:27" ht="12.75" x14ac:dyDescent="0.2">
      <c r="H72" s="13"/>
      <c r="AA72" s="14"/>
    </row>
    <row r="73" spans="8:27" ht="12.75" x14ac:dyDescent="0.2">
      <c r="H73" s="13"/>
      <c r="AA73" s="14"/>
    </row>
    <row r="74" spans="8:27" ht="12.75" x14ac:dyDescent="0.2">
      <c r="H74" s="13"/>
      <c r="AA74" s="14"/>
    </row>
    <row r="75" spans="8:27" ht="12.75" x14ac:dyDescent="0.2">
      <c r="H75" s="13"/>
      <c r="AA75" s="14"/>
    </row>
    <row r="76" spans="8:27" ht="12.75" x14ac:dyDescent="0.2">
      <c r="H76" s="13"/>
      <c r="AA76" s="14"/>
    </row>
    <row r="77" spans="8:27" ht="12.75" x14ac:dyDescent="0.2">
      <c r="H77" s="13"/>
      <c r="AA77" s="14"/>
    </row>
    <row r="78" spans="8:27" ht="12.75" x14ac:dyDescent="0.2">
      <c r="H78" s="13"/>
      <c r="AA78" s="14"/>
    </row>
    <row r="79" spans="8:27" ht="12.75" x14ac:dyDescent="0.2">
      <c r="H79" s="13"/>
      <c r="AA79" s="14"/>
    </row>
    <row r="80" spans="8:27" ht="12.75" x14ac:dyDescent="0.2">
      <c r="H80" s="13"/>
      <c r="AA80" s="14"/>
    </row>
    <row r="81" spans="8:27" ht="12.75" x14ac:dyDescent="0.2">
      <c r="H81" s="13"/>
      <c r="AA81" s="14"/>
    </row>
    <row r="82" spans="8:27" ht="12.75" x14ac:dyDescent="0.2">
      <c r="H82" s="13"/>
      <c r="AA82" s="14"/>
    </row>
    <row r="83" spans="8:27" ht="12.75" x14ac:dyDescent="0.2">
      <c r="H83" s="13"/>
      <c r="AA83" s="14"/>
    </row>
    <row r="84" spans="8:27" ht="12.75" x14ac:dyDescent="0.2">
      <c r="H84" s="13"/>
      <c r="AA84" s="14"/>
    </row>
    <row r="85" spans="8:27" ht="12.75" x14ac:dyDescent="0.2">
      <c r="H85" s="13"/>
      <c r="AA85" s="14"/>
    </row>
    <row r="86" spans="8:27" ht="12.75" x14ac:dyDescent="0.2">
      <c r="H86" s="13"/>
      <c r="AA86" s="14"/>
    </row>
    <row r="87" spans="8:27" ht="12.75" x14ac:dyDescent="0.2">
      <c r="H87" s="13"/>
      <c r="AA87" s="14"/>
    </row>
    <row r="88" spans="8:27" ht="12.75" x14ac:dyDescent="0.2">
      <c r="H88" s="13"/>
      <c r="AA88" s="14"/>
    </row>
    <row r="89" spans="8:27" ht="12.75" x14ac:dyDescent="0.2">
      <c r="H89" s="13"/>
      <c r="AA89" s="14"/>
    </row>
    <row r="90" spans="8:27" ht="12.75" x14ac:dyDescent="0.2">
      <c r="H90" s="13"/>
      <c r="AA90" s="14"/>
    </row>
    <row r="91" spans="8:27" ht="12.75" x14ac:dyDescent="0.2">
      <c r="H91" s="13"/>
      <c r="AA91" s="14"/>
    </row>
    <row r="92" spans="8:27" ht="12.75" x14ac:dyDescent="0.2">
      <c r="H92" s="13"/>
      <c r="AA92" s="14"/>
    </row>
    <row r="93" spans="8:27" ht="12.75" x14ac:dyDescent="0.2">
      <c r="H93" s="13"/>
      <c r="AA93" s="14"/>
    </row>
    <row r="94" spans="8:27" ht="12.75" x14ac:dyDescent="0.2">
      <c r="H94" s="13"/>
      <c r="AA94" s="14"/>
    </row>
    <row r="95" spans="8:27" ht="12.75" x14ac:dyDescent="0.2">
      <c r="H95" s="13"/>
      <c r="AA95" s="14"/>
    </row>
    <row r="96" spans="8:27" ht="12.75" x14ac:dyDescent="0.2">
      <c r="H96" s="13"/>
      <c r="AA96" s="14"/>
    </row>
    <row r="97" spans="8:27" ht="12.75" x14ac:dyDescent="0.2">
      <c r="H97" s="13"/>
      <c r="AA97" s="14"/>
    </row>
    <row r="98" spans="8:27" ht="12.75" x14ac:dyDescent="0.2">
      <c r="H98" s="13"/>
      <c r="AA98" s="14"/>
    </row>
    <row r="99" spans="8:27" ht="12.75" x14ac:dyDescent="0.2">
      <c r="H99" s="13"/>
      <c r="AA99" s="14"/>
    </row>
    <row r="100" spans="8:27" ht="12.75" x14ac:dyDescent="0.2">
      <c r="H100" s="13"/>
      <c r="AA100" s="14"/>
    </row>
    <row r="101" spans="8:27" ht="12.75" x14ac:dyDescent="0.2">
      <c r="H101" s="13"/>
      <c r="AA101" s="14"/>
    </row>
    <row r="102" spans="8:27" ht="12.75" x14ac:dyDescent="0.2">
      <c r="H102" s="13"/>
      <c r="AA102" s="14"/>
    </row>
    <row r="103" spans="8:27" ht="12.75" x14ac:dyDescent="0.2">
      <c r="H103" s="13"/>
      <c r="AA103" s="14"/>
    </row>
    <row r="104" spans="8:27" ht="12.75" x14ac:dyDescent="0.2">
      <c r="H104" s="13"/>
      <c r="AA104" s="14"/>
    </row>
    <row r="105" spans="8:27" ht="12.75" x14ac:dyDescent="0.2">
      <c r="H105" s="13"/>
      <c r="AA105" s="14"/>
    </row>
    <row r="106" spans="8:27" ht="12.75" x14ac:dyDescent="0.2">
      <c r="H106" s="13"/>
      <c r="AA106" s="14"/>
    </row>
    <row r="107" spans="8:27" ht="12.75" x14ac:dyDescent="0.2">
      <c r="H107" s="13"/>
      <c r="AA107" s="14"/>
    </row>
    <row r="108" spans="8:27" ht="12.75" x14ac:dyDescent="0.2">
      <c r="H108" s="13"/>
      <c r="AA108" s="14"/>
    </row>
    <row r="109" spans="8:27" ht="12.75" x14ac:dyDescent="0.2">
      <c r="H109" s="13"/>
      <c r="AA109" s="14"/>
    </row>
    <row r="110" spans="8:27" ht="12.75" x14ac:dyDescent="0.2">
      <c r="H110" s="13"/>
      <c r="AA110" s="14"/>
    </row>
    <row r="111" spans="8:27" ht="12.75" x14ac:dyDescent="0.2">
      <c r="H111" s="13"/>
      <c r="AA111" s="14"/>
    </row>
    <row r="112" spans="8:27" ht="12.75" x14ac:dyDescent="0.2">
      <c r="H112" s="13"/>
      <c r="AA112" s="14"/>
    </row>
    <row r="113" spans="8:27" ht="12.75" x14ac:dyDescent="0.2">
      <c r="H113" s="13"/>
      <c r="AA113" s="14"/>
    </row>
    <row r="114" spans="8:27" ht="12.75" x14ac:dyDescent="0.2">
      <c r="H114" s="13"/>
      <c r="AA114" s="14"/>
    </row>
    <row r="115" spans="8:27" ht="12.75" x14ac:dyDescent="0.2">
      <c r="H115" s="13"/>
      <c r="AA115" s="14"/>
    </row>
    <row r="116" spans="8:27" ht="12.75" x14ac:dyDescent="0.2">
      <c r="H116" s="13"/>
      <c r="AA116" s="14"/>
    </row>
    <row r="117" spans="8:27" ht="12.75" x14ac:dyDescent="0.2">
      <c r="H117" s="13"/>
      <c r="AA117" s="14"/>
    </row>
    <row r="118" spans="8:27" ht="12.75" x14ac:dyDescent="0.2">
      <c r="H118" s="13"/>
      <c r="AA118" s="14"/>
    </row>
    <row r="119" spans="8:27" ht="12.75" x14ac:dyDescent="0.2">
      <c r="H119" s="13"/>
      <c r="AA119" s="14"/>
    </row>
    <row r="120" spans="8:27" ht="12.75" x14ac:dyDescent="0.2">
      <c r="H120" s="13"/>
      <c r="AA120" s="14"/>
    </row>
    <row r="121" spans="8:27" ht="12.75" x14ac:dyDescent="0.2">
      <c r="H121" s="13"/>
      <c r="AA121" s="14"/>
    </row>
    <row r="122" spans="8:27" ht="12.75" x14ac:dyDescent="0.2">
      <c r="H122" s="13"/>
      <c r="AA122" s="14"/>
    </row>
    <row r="123" spans="8:27" ht="12.75" x14ac:dyDescent="0.2">
      <c r="H123" s="13"/>
      <c r="AA123" s="14"/>
    </row>
    <row r="124" spans="8:27" ht="12.75" x14ac:dyDescent="0.2">
      <c r="H124" s="13"/>
      <c r="AA124" s="14"/>
    </row>
    <row r="125" spans="8:27" ht="12.75" x14ac:dyDescent="0.2">
      <c r="H125" s="13"/>
      <c r="AA125" s="14"/>
    </row>
    <row r="126" spans="8:27" ht="12.75" x14ac:dyDescent="0.2">
      <c r="H126" s="13"/>
      <c r="AA126" s="14"/>
    </row>
    <row r="127" spans="8:27" ht="12.75" x14ac:dyDescent="0.2">
      <c r="H127" s="13"/>
      <c r="AA127" s="14"/>
    </row>
    <row r="128" spans="8:27" ht="12.75" x14ac:dyDescent="0.2">
      <c r="H128" s="13"/>
      <c r="AA128" s="14"/>
    </row>
    <row r="129" spans="8:27" ht="12.75" x14ac:dyDescent="0.2">
      <c r="H129" s="13"/>
      <c r="AA129" s="14"/>
    </row>
    <row r="130" spans="8:27" ht="12.75" x14ac:dyDescent="0.2">
      <c r="H130" s="13"/>
      <c r="AA130" s="14"/>
    </row>
    <row r="131" spans="8:27" ht="12.75" x14ac:dyDescent="0.2">
      <c r="H131" s="13"/>
      <c r="AA131" s="14"/>
    </row>
    <row r="132" spans="8:27" ht="12.75" x14ac:dyDescent="0.2">
      <c r="H132" s="13"/>
      <c r="AA132" s="14"/>
    </row>
    <row r="133" spans="8:27" ht="12.75" x14ac:dyDescent="0.2">
      <c r="H133" s="13"/>
      <c r="AA133" s="14"/>
    </row>
    <row r="134" spans="8:27" ht="12.75" x14ac:dyDescent="0.2">
      <c r="H134" s="13"/>
      <c r="AA134" s="14"/>
    </row>
    <row r="135" spans="8:27" ht="12.75" x14ac:dyDescent="0.2">
      <c r="H135" s="13"/>
      <c r="AA135" s="14"/>
    </row>
    <row r="136" spans="8:27" ht="12.75" x14ac:dyDescent="0.2">
      <c r="H136" s="13"/>
      <c r="AA136" s="14"/>
    </row>
    <row r="137" spans="8:27" ht="12.75" x14ac:dyDescent="0.2">
      <c r="H137" s="13"/>
      <c r="AA137" s="14"/>
    </row>
    <row r="138" spans="8:27" ht="12.75" x14ac:dyDescent="0.2">
      <c r="H138" s="13"/>
      <c r="AA138" s="14"/>
    </row>
    <row r="139" spans="8:27" ht="12.75" x14ac:dyDescent="0.2">
      <c r="H139" s="13"/>
      <c r="AA139" s="14"/>
    </row>
    <row r="140" spans="8:27" ht="12.75" x14ac:dyDescent="0.2">
      <c r="H140" s="13"/>
      <c r="AA140" s="14"/>
    </row>
    <row r="141" spans="8:27" ht="12.75" x14ac:dyDescent="0.2">
      <c r="H141" s="13"/>
      <c r="AA141" s="14"/>
    </row>
    <row r="142" spans="8:27" ht="12.75" x14ac:dyDescent="0.2">
      <c r="H142" s="13"/>
      <c r="AA142" s="14"/>
    </row>
    <row r="143" spans="8:27" ht="12.75" x14ac:dyDescent="0.2">
      <c r="H143" s="13"/>
      <c r="AA143" s="14"/>
    </row>
    <row r="144" spans="8:27" ht="12.75" x14ac:dyDescent="0.2">
      <c r="H144" s="13"/>
      <c r="AA144" s="14"/>
    </row>
    <row r="145" spans="8:27" ht="12.75" x14ac:dyDescent="0.2">
      <c r="H145" s="13"/>
      <c r="AA145" s="14"/>
    </row>
    <row r="146" spans="8:27" ht="12.75" x14ac:dyDescent="0.2">
      <c r="H146" s="13"/>
      <c r="AA146" s="14"/>
    </row>
    <row r="147" spans="8:27" ht="12.75" x14ac:dyDescent="0.2">
      <c r="H147" s="13"/>
      <c r="AA147" s="14"/>
    </row>
    <row r="148" spans="8:27" ht="12.75" x14ac:dyDescent="0.2">
      <c r="H148" s="13"/>
      <c r="AA148" s="14"/>
    </row>
    <row r="149" spans="8:27" ht="12.75" x14ac:dyDescent="0.2">
      <c r="H149" s="13"/>
      <c r="AA149" s="14"/>
    </row>
    <row r="150" spans="8:27" ht="12.75" x14ac:dyDescent="0.2">
      <c r="H150" s="13"/>
      <c r="AA150" s="14"/>
    </row>
    <row r="151" spans="8:27" ht="12.75" x14ac:dyDescent="0.2">
      <c r="H151" s="13"/>
      <c r="AA151" s="14"/>
    </row>
    <row r="152" spans="8:27" ht="12.75" x14ac:dyDescent="0.2">
      <c r="H152" s="13"/>
      <c r="AA152" s="14"/>
    </row>
    <row r="153" spans="8:27" ht="12.75" x14ac:dyDescent="0.2">
      <c r="H153" s="13"/>
      <c r="AA153" s="14"/>
    </row>
    <row r="154" spans="8:27" ht="12.75" x14ac:dyDescent="0.2">
      <c r="H154" s="13"/>
      <c r="AA154" s="14"/>
    </row>
    <row r="155" spans="8:27" ht="12.75" x14ac:dyDescent="0.2">
      <c r="H155" s="13"/>
      <c r="AA155" s="14"/>
    </row>
    <row r="156" spans="8:27" ht="12.75" x14ac:dyDescent="0.2">
      <c r="H156" s="13"/>
      <c r="AA156" s="14"/>
    </row>
    <row r="157" spans="8:27" ht="12.75" x14ac:dyDescent="0.2">
      <c r="H157" s="13"/>
      <c r="AA157" s="14"/>
    </row>
    <row r="158" spans="8:27" ht="12.75" x14ac:dyDescent="0.2">
      <c r="H158" s="13"/>
      <c r="AA158" s="14"/>
    </row>
    <row r="159" spans="8:27" ht="12.75" x14ac:dyDescent="0.2">
      <c r="H159" s="13"/>
      <c r="AA159" s="14"/>
    </row>
    <row r="160" spans="8:27" ht="12.75" x14ac:dyDescent="0.2">
      <c r="H160" s="13"/>
      <c r="AA160" s="14"/>
    </row>
    <row r="161" spans="8:27" ht="12.75" x14ac:dyDescent="0.2">
      <c r="H161" s="13"/>
      <c r="AA161" s="14"/>
    </row>
    <row r="162" spans="8:27" ht="12.75" x14ac:dyDescent="0.2">
      <c r="H162" s="13"/>
      <c r="AA162" s="14"/>
    </row>
    <row r="163" spans="8:27" ht="12.75" x14ac:dyDescent="0.2">
      <c r="H163" s="13"/>
      <c r="AA163" s="14"/>
    </row>
    <row r="164" spans="8:27" ht="12.75" x14ac:dyDescent="0.2">
      <c r="H164" s="13"/>
      <c r="AA164" s="14"/>
    </row>
    <row r="165" spans="8:27" ht="12.75" x14ac:dyDescent="0.2">
      <c r="H165" s="13"/>
      <c r="AA165" s="14"/>
    </row>
    <row r="166" spans="8:27" ht="12.75" x14ac:dyDescent="0.2">
      <c r="H166" s="13"/>
      <c r="AA166" s="14"/>
    </row>
    <row r="167" spans="8:27" ht="12.75" x14ac:dyDescent="0.2">
      <c r="H167" s="13"/>
      <c r="AA167" s="14"/>
    </row>
    <row r="168" spans="8:27" ht="12.75" x14ac:dyDescent="0.2">
      <c r="H168" s="13"/>
      <c r="AA168" s="14"/>
    </row>
    <row r="169" spans="8:27" ht="12.75" x14ac:dyDescent="0.2">
      <c r="H169" s="13"/>
      <c r="AA169" s="14"/>
    </row>
    <row r="170" spans="8:27" ht="12.75" x14ac:dyDescent="0.2">
      <c r="H170" s="13"/>
      <c r="AA170" s="14"/>
    </row>
    <row r="171" spans="8:27" ht="12.75" x14ac:dyDescent="0.2">
      <c r="H171" s="13"/>
      <c r="AA171" s="14"/>
    </row>
    <row r="172" spans="8:27" ht="12.75" x14ac:dyDescent="0.2">
      <c r="H172" s="13"/>
      <c r="AA172" s="14"/>
    </row>
    <row r="173" spans="8:27" ht="12.75" x14ac:dyDescent="0.2">
      <c r="H173" s="13"/>
      <c r="AA173" s="14"/>
    </row>
    <row r="174" spans="8:27" ht="12.75" x14ac:dyDescent="0.2">
      <c r="H174" s="13"/>
      <c r="AA174" s="14"/>
    </row>
    <row r="175" spans="8:27" ht="12.75" x14ac:dyDescent="0.2">
      <c r="H175" s="13"/>
      <c r="AA175" s="14"/>
    </row>
    <row r="176" spans="8:27" ht="12.75" x14ac:dyDescent="0.2">
      <c r="H176" s="13"/>
      <c r="AA176" s="14"/>
    </row>
    <row r="177" spans="8:27" ht="12.75" x14ac:dyDescent="0.2">
      <c r="H177" s="13"/>
      <c r="AA177" s="14"/>
    </row>
    <row r="178" spans="8:27" ht="12.75" x14ac:dyDescent="0.2">
      <c r="H178" s="13"/>
      <c r="AA178" s="14"/>
    </row>
    <row r="179" spans="8:27" ht="12.75" x14ac:dyDescent="0.2">
      <c r="H179" s="13"/>
      <c r="AA179" s="14"/>
    </row>
    <row r="180" spans="8:27" ht="12.75" x14ac:dyDescent="0.2">
      <c r="H180" s="13"/>
      <c r="AA180" s="14"/>
    </row>
    <row r="181" spans="8:27" ht="12.75" x14ac:dyDescent="0.2">
      <c r="H181" s="13"/>
      <c r="AA181" s="14"/>
    </row>
    <row r="182" spans="8:27" ht="12.75" x14ac:dyDescent="0.2">
      <c r="H182" s="13"/>
      <c r="AA182" s="14"/>
    </row>
    <row r="183" spans="8:27" ht="12.75" x14ac:dyDescent="0.2">
      <c r="H183" s="13"/>
      <c r="AA183" s="14"/>
    </row>
    <row r="184" spans="8:27" ht="12.75" x14ac:dyDescent="0.2">
      <c r="H184" s="13"/>
      <c r="AA184" s="14"/>
    </row>
    <row r="185" spans="8:27" ht="12.75" x14ac:dyDescent="0.2">
      <c r="H185" s="13"/>
      <c r="AA185" s="14"/>
    </row>
    <row r="186" spans="8:27" ht="12.75" x14ac:dyDescent="0.2">
      <c r="H186" s="13"/>
      <c r="AA186" s="14"/>
    </row>
    <row r="187" spans="8:27" ht="12.75" x14ac:dyDescent="0.2">
      <c r="H187" s="13"/>
      <c r="AA187" s="14"/>
    </row>
    <row r="188" spans="8:27" ht="12.75" x14ac:dyDescent="0.2">
      <c r="H188" s="13"/>
      <c r="AA188" s="14"/>
    </row>
    <row r="189" spans="8:27" ht="12.75" x14ac:dyDescent="0.2">
      <c r="H189" s="13"/>
      <c r="AA189" s="14"/>
    </row>
    <row r="190" spans="8:27" ht="12.75" x14ac:dyDescent="0.2">
      <c r="H190" s="13"/>
      <c r="AA190" s="14"/>
    </row>
    <row r="191" spans="8:27" ht="12.75" x14ac:dyDescent="0.2">
      <c r="H191" s="13"/>
      <c r="AA191" s="14"/>
    </row>
    <row r="192" spans="8:27" ht="12.75" x14ac:dyDescent="0.2">
      <c r="H192" s="13"/>
      <c r="AA192" s="14"/>
    </row>
    <row r="193" spans="8:27" ht="12.75" x14ac:dyDescent="0.2">
      <c r="H193" s="13"/>
      <c r="AA193" s="14"/>
    </row>
    <row r="194" spans="8:27" ht="12.75" x14ac:dyDescent="0.2">
      <c r="H194" s="13"/>
      <c r="AA194" s="14"/>
    </row>
    <row r="195" spans="8:27" ht="12.75" x14ac:dyDescent="0.2">
      <c r="H195" s="13"/>
      <c r="AA195" s="14"/>
    </row>
    <row r="196" spans="8:27" ht="12.75" x14ac:dyDescent="0.2">
      <c r="H196" s="13"/>
      <c r="AA196" s="14"/>
    </row>
    <row r="197" spans="8:27" ht="12.75" x14ac:dyDescent="0.2">
      <c r="H197" s="13"/>
      <c r="AA197" s="14"/>
    </row>
    <row r="198" spans="8:27" ht="12.75" x14ac:dyDescent="0.2">
      <c r="H198" s="13"/>
      <c r="AA198" s="14"/>
    </row>
    <row r="199" spans="8:27" ht="12.75" x14ac:dyDescent="0.2">
      <c r="H199" s="13"/>
      <c r="AA199" s="14"/>
    </row>
    <row r="200" spans="8:27" ht="12.75" x14ac:dyDescent="0.2">
      <c r="H200" s="13"/>
      <c r="AA200" s="14"/>
    </row>
    <row r="201" spans="8:27" ht="12.75" x14ac:dyDescent="0.2">
      <c r="H201" s="13"/>
      <c r="AA201" s="14"/>
    </row>
    <row r="202" spans="8:27" ht="12.75" x14ac:dyDescent="0.2">
      <c r="H202" s="13"/>
      <c r="AA202" s="14"/>
    </row>
    <row r="203" spans="8:27" ht="12.75" x14ac:dyDescent="0.2">
      <c r="H203" s="13"/>
      <c r="AA203" s="14"/>
    </row>
    <row r="204" spans="8:27" ht="12.75" x14ac:dyDescent="0.2">
      <c r="H204" s="13"/>
      <c r="AA204" s="14"/>
    </row>
    <row r="205" spans="8:27" ht="12.75" x14ac:dyDescent="0.2">
      <c r="H205" s="13"/>
      <c r="AA205" s="14"/>
    </row>
    <row r="206" spans="8:27" ht="12.75" x14ac:dyDescent="0.2">
      <c r="H206" s="13"/>
      <c r="AA206" s="14"/>
    </row>
    <row r="207" spans="8:27" ht="12.75" x14ac:dyDescent="0.2">
      <c r="H207" s="13"/>
      <c r="AA207" s="14"/>
    </row>
    <row r="208" spans="8:27" ht="12.75" x14ac:dyDescent="0.2">
      <c r="H208" s="13"/>
      <c r="AA208" s="14"/>
    </row>
    <row r="209" spans="8:27" ht="12.75" x14ac:dyDescent="0.2">
      <c r="H209" s="13"/>
      <c r="AA209" s="14"/>
    </row>
    <row r="210" spans="8:27" ht="12.75" x14ac:dyDescent="0.2">
      <c r="H210" s="13"/>
      <c r="AA210" s="14"/>
    </row>
    <row r="211" spans="8:27" ht="12.75" x14ac:dyDescent="0.2">
      <c r="H211" s="13"/>
      <c r="AA211" s="14"/>
    </row>
    <row r="212" spans="8:27" ht="12.75" x14ac:dyDescent="0.2">
      <c r="H212" s="13"/>
      <c r="AA212" s="14"/>
    </row>
    <row r="213" spans="8:27" ht="12.75" x14ac:dyDescent="0.2">
      <c r="H213" s="13"/>
      <c r="AA213" s="14"/>
    </row>
    <row r="214" spans="8:27" ht="12.75" x14ac:dyDescent="0.2">
      <c r="H214" s="13"/>
      <c r="AA214" s="14"/>
    </row>
    <row r="215" spans="8:27" ht="12.75" x14ac:dyDescent="0.2">
      <c r="H215" s="13"/>
      <c r="AA215" s="14"/>
    </row>
    <row r="216" spans="8:27" ht="12.75" x14ac:dyDescent="0.2">
      <c r="H216" s="13"/>
      <c r="AA216" s="14"/>
    </row>
    <row r="217" spans="8:27" ht="12.75" x14ac:dyDescent="0.2">
      <c r="H217" s="13"/>
      <c r="AA217" s="14"/>
    </row>
    <row r="218" spans="8:27" ht="12.75" x14ac:dyDescent="0.2">
      <c r="H218" s="13"/>
      <c r="AA218" s="14"/>
    </row>
    <row r="219" spans="8:27" ht="12.75" x14ac:dyDescent="0.2">
      <c r="H219" s="13"/>
      <c r="AA219" s="14"/>
    </row>
    <row r="220" spans="8:27" ht="12.75" x14ac:dyDescent="0.2">
      <c r="H220" s="13"/>
      <c r="AA220" s="14"/>
    </row>
    <row r="221" spans="8:27" ht="12.75" x14ac:dyDescent="0.2">
      <c r="H221" s="13"/>
      <c r="AA221" s="14"/>
    </row>
    <row r="222" spans="8:27" ht="12.75" x14ac:dyDescent="0.2">
      <c r="H222" s="13"/>
      <c r="AA222" s="14"/>
    </row>
    <row r="223" spans="8:27" ht="12.75" x14ac:dyDescent="0.2">
      <c r="H223" s="13"/>
      <c r="AA223" s="14"/>
    </row>
    <row r="224" spans="8:27" ht="12.75" x14ac:dyDescent="0.2">
      <c r="H224" s="13"/>
      <c r="AA224" s="14"/>
    </row>
    <row r="225" spans="8:27" ht="12.75" x14ac:dyDescent="0.2">
      <c r="H225" s="13"/>
      <c r="AA225" s="14"/>
    </row>
    <row r="226" spans="8:27" ht="12.75" x14ac:dyDescent="0.2">
      <c r="H226" s="13"/>
      <c r="AA226" s="14"/>
    </row>
    <row r="227" spans="8:27" ht="12.75" x14ac:dyDescent="0.2">
      <c r="H227" s="13"/>
      <c r="AA227" s="14"/>
    </row>
    <row r="228" spans="8:27" ht="12.75" x14ac:dyDescent="0.2">
      <c r="H228" s="13"/>
      <c r="AA228" s="14"/>
    </row>
    <row r="229" spans="8:27" ht="12.75" x14ac:dyDescent="0.2">
      <c r="H229" s="13"/>
      <c r="AA229" s="14"/>
    </row>
    <row r="230" spans="8:27" ht="12.75" x14ac:dyDescent="0.2">
      <c r="H230" s="13"/>
      <c r="AA230" s="14"/>
    </row>
    <row r="231" spans="8:27" ht="12.75" x14ac:dyDescent="0.2">
      <c r="H231" s="13"/>
      <c r="AA231" s="14"/>
    </row>
    <row r="232" spans="8:27" ht="12.75" x14ac:dyDescent="0.2">
      <c r="H232" s="13"/>
      <c r="AA232" s="14"/>
    </row>
    <row r="233" spans="8:27" ht="12.75" x14ac:dyDescent="0.2">
      <c r="H233" s="13"/>
      <c r="AA233" s="14"/>
    </row>
    <row r="234" spans="8:27" ht="12.75" x14ac:dyDescent="0.2">
      <c r="H234" s="13"/>
      <c r="AA234" s="14"/>
    </row>
    <row r="235" spans="8:27" ht="12.75" x14ac:dyDescent="0.2">
      <c r="H235" s="13"/>
      <c r="AA235" s="14"/>
    </row>
    <row r="236" spans="8:27" ht="12.75" x14ac:dyDescent="0.2">
      <c r="H236" s="13"/>
      <c r="AA236" s="14"/>
    </row>
    <row r="237" spans="8:27" ht="12.75" x14ac:dyDescent="0.2">
      <c r="H237" s="13"/>
      <c r="AA237" s="14"/>
    </row>
    <row r="238" spans="8:27" ht="12.75" x14ac:dyDescent="0.2">
      <c r="H238" s="13"/>
      <c r="AA238" s="14"/>
    </row>
    <row r="239" spans="8:27" ht="12.75" x14ac:dyDescent="0.2">
      <c r="H239" s="13"/>
      <c r="AA239" s="14"/>
    </row>
    <row r="240" spans="8:27" ht="12.75" x14ac:dyDescent="0.2">
      <c r="H240" s="13"/>
      <c r="AA240" s="14"/>
    </row>
    <row r="241" spans="8:27" ht="12.75" x14ac:dyDescent="0.2">
      <c r="H241" s="13"/>
      <c r="AA241" s="14"/>
    </row>
    <row r="242" spans="8:27" ht="12.75" x14ac:dyDescent="0.2">
      <c r="H242" s="13"/>
      <c r="AA242" s="14"/>
    </row>
    <row r="243" spans="8:27" ht="12.75" x14ac:dyDescent="0.2">
      <c r="H243" s="13"/>
      <c r="AA243" s="14"/>
    </row>
    <row r="244" spans="8:27" ht="12.75" x14ac:dyDescent="0.2">
      <c r="H244" s="13"/>
      <c r="AA244" s="14"/>
    </row>
    <row r="245" spans="8:27" ht="12.75" x14ac:dyDescent="0.2">
      <c r="H245" s="13"/>
      <c r="AA245" s="14"/>
    </row>
    <row r="246" spans="8:27" ht="12.75" x14ac:dyDescent="0.2">
      <c r="H246" s="13"/>
      <c r="AA246" s="14"/>
    </row>
    <row r="247" spans="8:27" ht="12.75" x14ac:dyDescent="0.2">
      <c r="H247" s="13"/>
      <c r="AA247" s="14"/>
    </row>
    <row r="248" spans="8:27" ht="12.75" x14ac:dyDescent="0.2">
      <c r="H248" s="13"/>
      <c r="AA248" s="14"/>
    </row>
    <row r="249" spans="8:27" ht="12.75" x14ac:dyDescent="0.2">
      <c r="H249" s="13"/>
      <c r="AA249" s="14"/>
    </row>
    <row r="250" spans="8:27" ht="12.75" x14ac:dyDescent="0.2">
      <c r="H250" s="13"/>
      <c r="AA250" s="14"/>
    </row>
    <row r="251" spans="8:27" ht="12.75" x14ac:dyDescent="0.2">
      <c r="H251" s="13"/>
      <c r="AA251" s="14"/>
    </row>
    <row r="252" spans="8:27" ht="12.75" x14ac:dyDescent="0.2">
      <c r="H252" s="13"/>
      <c r="AA252" s="14"/>
    </row>
    <row r="253" spans="8:27" ht="12.75" x14ac:dyDescent="0.2">
      <c r="H253" s="13"/>
      <c r="AA253" s="14"/>
    </row>
    <row r="254" spans="8:27" ht="12.75" x14ac:dyDescent="0.2">
      <c r="H254" s="13"/>
      <c r="AA254" s="14"/>
    </row>
    <row r="255" spans="8:27" ht="12.75" x14ac:dyDescent="0.2">
      <c r="H255" s="13"/>
      <c r="AA255" s="14"/>
    </row>
    <row r="256" spans="8:27" ht="12.75" x14ac:dyDescent="0.2">
      <c r="H256" s="13"/>
      <c r="AA256" s="14"/>
    </row>
    <row r="257" spans="8:27" ht="12.75" x14ac:dyDescent="0.2">
      <c r="H257" s="13"/>
      <c r="AA257" s="14"/>
    </row>
    <row r="258" spans="8:27" ht="12.75" x14ac:dyDescent="0.2">
      <c r="H258" s="13"/>
      <c r="AA258" s="14"/>
    </row>
    <row r="259" spans="8:27" ht="12.75" x14ac:dyDescent="0.2">
      <c r="H259" s="13"/>
      <c r="AA259" s="14"/>
    </row>
    <row r="260" spans="8:27" ht="12.75" x14ac:dyDescent="0.2">
      <c r="H260" s="13"/>
      <c r="AA260" s="14"/>
    </row>
    <row r="261" spans="8:27" ht="12.75" x14ac:dyDescent="0.2">
      <c r="H261" s="13"/>
      <c r="AA261" s="14"/>
    </row>
    <row r="262" spans="8:27" ht="12.75" x14ac:dyDescent="0.2">
      <c r="H262" s="13"/>
      <c r="AA262" s="14"/>
    </row>
    <row r="263" spans="8:27" ht="12.75" x14ac:dyDescent="0.2">
      <c r="H263" s="13"/>
      <c r="AA263" s="14"/>
    </row>
    <row r="264" spans="8:27" ht="12.75" x14ac:dyDescent="0.2">
      <c r="H264" s="13"/>
      <c r="AA264" s="14"/>
    </row>
    <row r="265" spans="8:27" ht="12.75" x14ac:dyDescent="0.2">
      <c r="H265" s="13"/>
      <c r="AA265" s="14"/>
    </row>
    <row r="266" spans="8:27" ht="12.75" x14ac:dyDescent="0.2">
      <c r="H266" s="13"/>
      <c r="AA266" s="14"/>
    </row>
    <row r="267" spans="8:27" ht="12.75" x14ac:dyDescent="0.2">
      <c r="H267" s="13"/>
      <c r="AA267" s="14"/>
    </row>
    <row r="268" spans="8:27" ht="12.75" x14ac:dyDescent="0.2">
      <c r="H268" s="13"/>
      <c r="AA268" s="14"/>
    </row>
    <row r="269" spans="8:27" ht="12.75" x14ac:dyDescent="0.2">
      <c r="H269" s="13"/>
      <c r="AA269" s="14"/>
    </row>
    <row r="270" spans="8:27" ht="12.75" x14ac:dyDescent="0.2">
      <c r="H270" s="13"/>
      <c r="AA270" s="14"/>
    </row>
    <row r="271" spans="8:27" ht="12.75" x14ac:dyDescent="0.2">
      <c r="H271" s="13"/>
      <c r="AA271" s="14"/>
    </row>
    <row r="272" spans="8:27" ht="12.75" x14ac:dyDescent="0.2">
      <c r="H272" s="13"/>
      <c r="AA272" s="14"/>
    </row>
    <row r="273" spans="8:27" ht="12.75" x14ac:dyDescent="0.2">
      <c r="H273" s="13"/>
      <c r="AA273" s="14"/>
    </row>
    <row r="274" spans="8:27" ht="12.75" x14ac:dyDescent="0.2">
      <c r="H274" s="13"/>
      <c r="AA274" s="14"/>
    </row>
    <row r="275" spans="8:27" ht="12.75" x14ac:dyDescent="0.2">
      <c r="H275" s="13"/>
      <c r="AA275" s="14"/>
    </row>
    <row r="276" spans="8:27" ht="12.75" x14ac:dyDescent="0.2">
      <c r="H276" s="13"/>
      <c r="AA276" s="14"/>
    </row>
    <row r="277" spans="8:27" ht="12.75" x14ac:dyDescent="0.2">
      <c r="H277" s="13"/>
      <c r="AA277" s="14"/>
    </row>
    <row r="278" spans="8:27" ht="12.75" x14ac:dyDescent="0.2">
      <c r="H278" s="13"/>
      <c r="AA278" s="14"/>
    </row>
    <row r="279" spans="8:27" ht="12.75" x14ac:dyDescent="0.2">
      <c r="H279" s="13"/>
      <c r="AA279" s="14"/>
    </row>
    <row r="280" spans="8:27" ht="12.75" x14ac:dyDescent="0.2">
      <c r="H280" s="13"/>
      <c r="AA280" s="14"/>
    </row>
    <row r="281" spans="8:27" ht="12.75" x14ac:dyDescent="0.2">
      <c r="H281" s="13"/>
      <c r="AA281" s="14"/>
    </row>
    <row r="282" spans="8:27" ht="12.75" x14ac:dyDescent="0.2">
      <c r="H282" s="13"/>
      <c r="AA282" s="14"/>
    </row>
    <row r="283" spans="8:27" ht="12.75" x14ac:dyDescent="0.2">
      <c r="H283" s="13"/>
      <c r="AA283" s="14"/>
    </row>
    <row r="284" spans="8:27" ht="12.75" x14ac:dyDescent="0.2">
      <c r="H284" s="13"/>
      <c r="AA284" s="14"/>
    </row>
    <row r="285" spans="8:27" ht="12.75" x14ac:dyDescent="0.2">
      <c r="H285" s="13"/>
      <c r="AA285" s="14"/>
    </row>
    <row r="286" spans="8:27" ht="12.75" x14ac:dyDescent="0.2">
      <c r="H286" s="13"/>
      <c r="AA286" s="14"/>
    </row>
    <row r="287" spans="8:27" ht="12.75" x14ac:dyDescent="0.2">
      <c r="H287" s="13"/>
      <c r="AA287" s="14"/>
    </row>
    <row r="288" spans="8:27" ht="12.75" x14ac:dyDescent="0.2">
      <c r="H288" s="13"/>
      <c r="AA288" s="14"/>
    </row>
    <row r="289" spans="8:27" ht="12.75" x14ac:dyDescent="0.2">
      <c r="H289" s="13"/>
      <c r="AA289" s="14"/>
    </row>
    <row r="290" spans="8:27" ht="12.75" x14ac:dyDescent="0.2">
      <c r="H290" s="13"/>
      <c r="AA290" s="14"/>
    </row>
    <row r="291" spans="8:27" ht="12.75" x14ac:dyDescent="0.2">
      <c r="H291" s="13"/>
      <c r="AA291" s="14"/>
    </row>
    <row r="292" spans="8:27" ht="12.75" x14ac:dyDescent="0.2">
      <c r="H292" s="13"/>
      <c r="AA292" s="14"/>
    </row>
    <row r="293" spans="8:27" ht="12.75" x14ac:dyDescent="0.2">
      <c r="H293" s="13"/>
      <c r="AA293" s="14"/>
    </row>
    <row r="294" spans="8:27" ht="12.75" x14ac:dyDescent="0.2">
      <c r="H294" s="13"/>
      <c r="AA294" s="14"/>
    </row>
    <row r="295" spans="8:27" ht="12.75" x14ac:dyDescent="0.2">
      <c r="H295" s="13"/>
      <c r="AA295" s="14"/>
    </row>
    <row r="296" spans="8:27" ht="12.75" x14ac:dyDescent="0.2">
      <c r="H296" s="13"/>
      <c r="AA296" s="14"/>
    </row>
    <row r="297" spans="8:27" ht="12.75" x14ac:dyDescent="0.2">
      <c r="H297" s="13"/>
      <c r="AA297" s="14"/>
    </row>
    <row r="298" spans="8:27" ht="12.75" x14ac:dyDescent="0.2">
      <c r="H298" s="13"/>
      <c r="AA298" s="14"/>
    </row>
    <row r="299" spans="8:27" ht="12.75" x14ac:dyDescent="0.2">
      <c r="H299" s="13"/>
      <c r="AA299" s="14"/>
    </row>
    <row r="300" spans="8:27" ht="12.75" x14ac:dyDescent="0.2">
      <c r="H300" s="13"/>
      <c r="AA300" s="14"/>
    </row>
    <row r="301" spans="8:27" ht="12.75" x14ac:dyDescent="0.2">
      <c r="H301" s="13"/>
      <c r="AA301" s="14"/>
    </row>
    <row r="302" spans="8:27" ht="12.75" x14ac:dyDescent="0.2">
      <c r="H302" s="13"/>
      <c r="AA302" s="14"/>
    </row>
    <row r="303" spans="8:27" ht="12.75" x14ac:dyDescent="0.2">
      <c r="H303" s="13"/>
      <c r="AA303" s="14"/>
    </row>
    <row r="304" spans="8:27" ht="12.75" x14ac:dyDescent="0.2">
      <c r="H304" s="13"/>
      <c r="AA304" s="14"/>
    </row>
    <row r="305" spans="8:27" ht="12.75" x14ac:dyDescent="0.2">
      <c r="H305" s="13"/>
      <c r="AA305" s="14"/>
    </row>
    <row r="306" spans="8:27" ht="12.75" x14ac:dyDescent="0.2">
      <c r="H306" s="13"/>
      <c r="AA306" s="14"/>
    </row>
    <row r="307" spans="8:27" ht="12.75" x14ac:dyDescent="0.2">
      <c r="H307" s="13"/>
      <c r="AA307" s="14"/>
    </row>
    <row r="308" spans="8:27" ht="12.75" x14ac:dyDescent="0.2">
      <c r="H308" s="13"/>
      <c r="AA308" s="14"/>
    </row>
    <row r="309" spans="8:27" ht="12.75" x14ac:dyDescent="0.2">
      <c r="H309" s="13"/>
      <c r="AA309" s="14"/>
    </row>
    <row r="310" spans="8:27" ht="12.75" x14ac:dyDescent="0.2">
      <c r="H310" s="13"/>
      <c r="AA310" s="14"/>
    </row>
    <row r="311" spans="8:27" ht="12.75" x14ac:dyDescent="0.2">
      <c r="H311" s="13"/>
      <c r="AA311" s="14"/>
    </row>
    <row r="312" spans="8:27" ht="12.75" x14ac:dyDescent="0.2">
      <c r="H312" s="13"/>
      <c r="AA312" s="14"/>
    </row>
    <row r="313" spans="8:27" ht="12.75" x14ac:dyDescent="0.2">
      <c r="H313" s="13"/>
      <c r="AA313" s="14"/>
    </row>
    <row r="314" spans="8:27" ht="12.75" x14ac:dyDescent="0.2">
      <c r="H314" s="13"/>
      <c r="AA314" s="14"/>
    </row>
    <row r="315" spans="8:27" ht="12.75" x14ac:dyDescent="0.2">
      <c r="H315" s="13"/>
      <c r="AA315" s="14"/>
    </row>
    <row r="316" spans="8:27" ht="12.75" x14ac:dyDescent="0.2">
      <c r="H316" s="13"/>
      <c r="AA316" s="14"/>
    </row>
    <row r="317" spans="8:27" ht="12.75" x14ac:dyDescent="0.2">
      <c r="H317" s="13"/>
      <c r="AA317" s="14"/>
    </row>
    <row r="318" spans="8:27" ht="12.75" x14ac:dyDescent="0.2">
      <c r="H318" s="13"/>
      <c r="AA318" s="14"/>
    </row>
    <row r="319" spans="8:27" ht="12.75" x14ac:dyDescent="0.2">
      <c r="H319" s="13"/>
      <c r="AA319" s="14"/>
    </row>
    <row r="320" spans="8:27" ht="12.75" x14ac:dyDescent="0.2">
      <c r="H320" s="13"/>
      <c r="AA320" s="14"/>
    </row>
    <row r="321" spans="8:27" ht="12.75" x14ac:dyDescent="0.2">
      <c r="H321" s="13"/>
      <c r="AA321" s="14"/>
    </row>
    <row r="322" spans="8:27" ht="12.75" x14ac:dyDescent="0.2">
      <c r="H322" s="13"/>
      <c r="AA322" s="14"/>
    </row>
    <row r="323" spans="8:27" ht="12.75" x14ac:dyDescent="0.2">
      <c r="H323" s="13"/>
      <c r="AA323" s="14"/>
    </row>
    <row r="324" spans="8:27" ht="12.75" x14ac:dyDescent="0.2">
      <c r="H324" s="13"/>
      <c r="AA324" s="14"/>
    </row>
    <row r="325" spans="8:27" ht="12.75" x14ac:dyDescent="0.2">
      <c r="H325" s="13"/>
      <c r="AA325" s="14"/>
    </row>
    <row r="326" spans="8:27" ht="12.75" x14ac:dyDescent="0.2">
      <c r="H326" s="13"/>
      <c r="AA326" s="14"/>
    </row>
    <row r="327" spans="8:27" ht="12.75" x14ac:dyDescent="0.2">
      <c r="H327" s="13"/>
      <c r="AA327" s="14"/>
    </row>
    <row r="328" spans="8:27" ht="12.75" x14ac:dyDescent="0.2">
      <c r="H328" s="13"/>
      <c r="AA328" s="14"/>
    </row>
    <row r="329" spans="8:27" ht="12.75" x14ac:dyDescent="0.2">
      <c r="H329" s="13"/>
      <c r="AA329" s="14"/>
    </row>
    <row r="330" spans="8:27" ht="12.75" x14ac:dyDescent="0.2">
      <c r="H330" s="13"/>
      <c r="AA330" s="14"/>
    </row>
    <row r="331" spans="8:27" ht="12.75" x14ac:dyDescent="0.2">
      <c r="H331" s="13"/>
      <c r="AA331" s="14"/>
    </row>
    <row r="332" spans="8:27" ht="12.75" x14ac:dyDescent="0.2">
      <c r="H332" s="13"/>
      <c r="AA332" s="14"/>
    </row>
    <row r="333" spans="8:27" ht="12.75" x14ac:dyDescent="0.2">
      <c r="H333" s="13"/>
      <c r="AA333" s="14"/>
    </row>
    <row r="334" spans="8:27" ht="12.75" x14ac:dyDescent="0.2">
      <c r="H334" s="13"/>
      <c r="AA334" s="14"/>
    </row>
    <row r="335" spans="8:27" ht="12.75" x14ac:dyDescent="0.2">
      <c r="H335" s="13"/>
      <c r="AA335" s="14"/>
    </row>
    <row r="336" spans="8:27" ht="12.75" x14ac:dyDescent="0.2">
      <c r="H336" s="13"/>
      <c r="AA336" s="14"/>
    </row>
    <row r="337" spans="8:27" ht="12.75" x14ac:dyDescent="0.2">
      <c r="H337" s="13"/>
      <c r="AA337" s="14"/>
    </row>
    <row r="338" spans="8:27" ht="12.75" x14ac:dyDescent="0.2">
      <c r="H338" s="13"/>
      <c r="AA338" s="14"/>
    </row>
    <row r="339" spans="8:27" ht="12.75" x14ac:dyDescent="0.2">
      <c r="H339" s="13"/>
      <c r="AA339" s="14"/>
    </row>
    <row r="340" spans="8:27" ht="12.75" x14ac:dyDescent="0.2">
      <c r="H340" s="13"/>
      <c r="AA340" s="14"/>
    </row>
    <row r="341" spans="8:27" ht="12.75" x14ac:dyDescent="0.2">
      <c r="H341" s="13"/>
      <c r="AA341" s="14"/>
    </row>
    <row r="342" spans="8:27" ht="12.75" x14ac:dyDescent="0.2">
      <c r="H342" s="13"/>
      <c r="AA342" s="14"/>
    </row>
    <row r="343" spans="8:27" ht="12.75" x14ac:dyDescent="0.2">
      <c r="H343" s="13"/>
      <c r="AA343" s="14"/>
    </row>
    <row r="344" spans="8:27" ht="12.75" x14ac:dyDescent="0.2">
      <c r="H344" s="13"/>
      <c r="AA344" s="14"/>
    </row>
    <row r="345" spans="8:27" ht="12.75" x14ac:dyDescent="0.2">
      <c r="H345" s="13"/>
      <c r="AA345" s="14"/>
    </row>
    <row r="346" spans="8:27" ht="12.75" x14ac:dyDescent="0.2">
      <c r="H346" s="13"/>
      <c r="AA346" s="14"/>
    </row>
    <row r="347" spans="8:27" ht="12.75" x14ac:dyDescent="0.2">
      <c r="H347" s="13"/>
      <c r="AA347" s="14"/>
    </row>
    <row r="348" spans="8:27" ht="12.75" x14ac:dyDescent="0.2">
      <c r="H348" s="13"/>
      <c r="AA348" s="14"/>
    </row>
    <row r="349" spans="8:27" ht="12.75" x14ac:dyDescent="0.2">
      <c r="H349" s="13"/>
      <c r="AA349" s="14"/>
    </row>
    <row r="350" spans="8:27" ht="12.75" x14ac:dyDescent="0.2">
      <c r="H350" s="13"/>
      <c r="AA350" s="14"/>
    </row>
    <row r="351" spans="8:27" ht="12.75" x14ac:dyDescent="0.2">
      <c r="H351" s="13"/>
      <c r="AA351" s="14"/>
    </row>
    <row r="352" spans="8:27" ht="12.75" x14ac:dyDescent="0.2">
      <c r="H352" s="13"/>
      <c r="AA352" s="14"/>
    </row>
    <row r="353" spans="8:27" ht="12.75" x14ac:dyDescent="0.2">
      <c r="H353" s="13"/>
      <c r="AA353" s="14"/>
    </row>
    <row r="354" spans="8:27" ht="12.75" x14ac:dyDescent="0.2">
      <c r="H354" s="13"/>
      <c r="AA354" s="14"/>
    </row>
    <row r="355" spans="8:27" ht="12.75" x14ac:dyDescent="0.2">
      <c r="H355" s="13"/>
      <c r="AA355" s="14"/>
    </row>
    <row r="356" spans="8:27" ht="12.75" x14ac:dyDescent="0.2">
      <c r="H356" s="13"/>
      <c r="AA356" s="14"/>
    </row>
    <row r="357" spans="8:27" ht="12.75" x14ac:dyDescent="0.2">
      <c r="H357" s="13"/>
      <c r="AA357" s="14"/>
    </row>
    <row r="358" spans="8:27" ht="12.75" x14ac:dyDescent="0.2">
      <c r="H358" s="13"/>
      <c r="AA358" s="14"/>
    </row>
    <row r="359" spans="8:27" ht="12.75" x14ac:dyDescent="0.2">
      <c r="H359" s="13"/>
      <c r="AA359" s="14"/>
    </row>
    <row r="360" spans="8:27" ht="12.75" x14ac:dyDescent="0.2">
      <c r="H360" s="13"/>
      <c r="AA360" s="14"/>
    </row>
    <row r="361" spans="8:27" ht="12.75" x14ac:dyDescent="0.2">
      <c r="H361" s="13"/>
      <c r="AA361" s="14"/>
    </row>
    <row r="362" spans="8:27" ht="12.75" x14ac:dyDescent="0.2">
      <c r="H362" s="13"/>
      <c r="AA362" s="14"/>
    </row>
    <row r="363" spans="8:27" ht="12.75" x14ac:dyDescent="0.2">
      <c r="H363" s="13"/>
      <c r="AA363" s="14"/>
    </row>
    <row r="364" spans="8:27" ht="12.75" x14ac:dyDescent="0.2">
      <c r="H364" s="13"/>
      <c r="AA364" s="14"/>
    </row>
    <row r="365" spans="8:27" ht="12.75" x14ac:dyDescent="0.2">
      <c r="H365" s="13"/>
      <c r="AA365" s="14"/>
    </row>
    <row r="366" spans="8:27" ht="12.75" x14ac:dyDescent="0.2">
      <c r="H366" s="13"/>
      <c r="AA366" s="14"/>
    </row>
    <row r="367" spans="8:27" ht="12.75" x14ac:dyDescent="0.2">
      <c r="H367" s="13"/>
      <c r="AA367" s="14"/>
    </row>
    <row r="368" spans="8:27" ht="12.75" x14ac:dyDescent="0.2">
      <c r="H368" s="13"/>
      <c r="AA368" s="14"/>
    </row>
    <row r="369" spans="8:27" ht="12.75" x14ac:dyDescent="0.2">
      <c r="H369" s="13"/>
      <c r="AA369" s="14"/>
    </row>
    <row r="370" spans="8:27" ht="12.75" x14ac:dyDescent="0.2">
      <c r="H370" s="13"/>
      <c r="AA370" s="14"/>
    </row>
    <row r="371" spans="8:27" ht="12.75" x14ac:dyDescent="0.2">
      <c r="H371" s="13"/>
      <c r="AA371" s="14"/>
    </row>
    <row r="372" spans="8:27" ht="12.75" x14ac:dyDescent="0.2">
      <c r="H372" s="13"/>
      <c r="AA372" s="14"/>
    </row>
    <row r="373" spans="8:27" ht="12.75" x14ac:dyDescent="0.2">
      <c r="H373" s="13"/>
      <c r="AA373" s="14"/>
    </row>
    <row r="374" spans="8:27" ht="12.75" x14ac:dyDescent="0.2">
      <c r="H374" s="13"/>
      <c r="AA374" s="14"/>
    </row>
    <row r="375" spans="8:27" ht="12.75" x14ac:dyDescent="0.2">
      <c r="H375" s="13"/>
      <c r="AA375" s="14"/>
    </row>
    <row r="376" spans="8:27" ht="12.75" x14ac:dyDescent="0.2">
      <c r="H376" s="13"/>
      <c r="AA376" s="14"/>
    </row>
    <row r="377" spans="8:27" ht="12.75" x14ac:dyDescent="0.2">
      <c r="H377" s="13"/>
      <c r="AA377" s="14"/>
    </row>
    <row r="378" spans="8:27" ht="12.75" x14ac:dyDescent="0.2">
      <c r="H378" s="13"/>
      <c r="AA378" s="14"/>
    </row>
    <row r="379" spans="8:27" ht="12.75" x14ac:dyDescent="0.2">
      <c r="H379" s="13"/>
      <c r="AA379" s="14"/>
    </row>
    <row r="380" spans="8:27" ht="12.75" x14ac:dyDescent="0.2">
      <c r="H380" s="13"/>
      <c r="AA380" s="14"/>
    </row>
    <row r="381" spans="8:27" ht="12.75" x14ac:dyDescent="0.2">
      <c r="H381" s="13"/>
      <c r="AA381" s="14"/>
    </row>
    <row r="382" spans="8:27" ht="12.75" x14ac:dyDescent="0.2">
      <c r="H382" s="13"/>
      <c r="AA382" s="14"/>
    </row>
    <row r="383" spans="8:27" ht="12.75" x14ac:dyDescent="0.2">
      <c r="H383" s="13"/>
      <c r="AA383" s="14"/>
    </row>
    <row r="384" spans="8:27" ht="12.75" x14ac:dyDescent="0.2">
      <c r="H384" s="13"/>
      <c r="AA384" s="14"/>
    </row>
    <row r="385" spans="8:27" ht="12.75" x14ac:dyDescent="0.2">
      <c r="H385" s="13"/>
      <c r="AA385" s="14"/>
    </row>
    <row r="386" spans="8:27" ht="12.75" x14ac:dyDescent="0.2">
      <c r="H386" s="13"/>
      <c r="AA386" s="14"/>
    </row>
    <row r="387" spans="8:27" ht="12.75" x14ac:dyDescent="0.2">
      <c r="H387" s="13"/>
      <c r="AA387" s="14"/>
    </row>
    <row r="388" spans="8:27" ht="12.75" x14ac:dyDescent="0.2">
      <c r="H388" s="13"/>
      <c r="AA388" s="14"/>
    </row>
    <row r="389" spans="8:27" ht="12.75" x14ac:dyDescent="0.2">
      <c r="H389" s="13"/>
      <c r="AA389" s="14"/>
    </row>
    <row r="390" spans="8:27" ht="12.75" x14ac:dyDescent="0.2">
      <c r="H390" s="13"/>
      <c r="AA390" s="14"/>
    </row>
    <row r="391" spans="8:27" ht="12.75" x14ac:dyDescent="0.2">
      <c r="H391" s="13"/>
      <c r="AA391" s="14"/>
    </row>
    <row r="392" spans="8:27" ht="12.75" x14ac:dyDescent="0.2">
      <c r="H392" s="13"/>
      <c r="AA392" s="14"/>
    </row>
    <row r="393" spans="8:27" ht="12.75" x14ac:dyDescent="0.2">
      <c r="H393" s="13"/>
      <c r="AA393" s="14"/>
    </row>
    <row r="394" spans="8:27" ht="12.75" x14ac:dyDescent="0.2">
      <c r="H394" s="13"/>
      <c r="AA394" s="14"/>
    </row>
    <row r="395" spans="8:27" ht="12.75" x14ac:dyDescent="0.2">
      <c r="H395" s="13"/>
      <c r="AA395" s="14"/>
    </row>
    <row r="396" spans="8:27" ht="12.75" x14ac:dyDescent="0.2">
      <c r="H396" s="13"/>
      <c r="AA396" s="14"/>
    </row>
    <row r="397" spans="8:27" ht="12.75" x14ac:dyDescent="0.2">
      <c r="H397" s="13"/>
      <c r="AA397" s="14"/>
    </row>
    <row r="398" spans="8:27" ht="12.75" x14ac:dyDescent="0.2">
      <c r="H398" s="13"/>
      <c r="AA398" s="14"/>
    </row>
    <row r="399" spans="8:27" ht="12.75" x14ac:dyDescent="0.2">
      <c r="H399" s="13"/>
      <c r="AA399" s="14"/>
    </row>
    <row r="400" spans="8:27" ht="12.75" x14ac:dyDescent="0.2">
      <c r="H400" s="13"/>
      <c r="AA400" s="14"/>
    </row>
    <row r="401" spans="8:27" ht="12.75" x14ac:dyDescent="0.2">
      <c r="H401" s="13"/>
      <c r="AA401" s="14"/>
    </row>
    <row r="402" spans="8:27" ht="12.75" x14ac:dyDescent="0.2">
      <c r="H402" s="13"/>
      <c r="AA402" s="14"/>
    </row>
    <row r="403" spans="8:27" ht="12.75" x14ac:dyDescent="0.2">
      <c r="H403" s="13"/>
      <c r="AA403" s="14"/>
    </row>
    <row r="404" spans="8:27" ht="12.75" x14ac:dyDescent="0.2">
      <c r="H404" s="13"/>
      <c r="AA404" s="14"/>
    </row>
    <row r="405" spans="8:27" ht="12.75" x14ac:dyDescent="0.2">
      <c r="H405" s="13"/>
      <c r="AA405" s="14"/>
    </row>
    <row r="406" spans="8:27" ht="12.75" x14ac:dyDescent="0.2">
      <c r="H406" s="13"/>
      <c r="AA406" s="14"/>
    </row>
    <row r="407" spans="8:27" ht="12.75" x14ac:dyDescent="0.2">
      <c r="H407" s="13"/>
      <c r="AA407" s="14"/>
    </row>
    <row r="408" spans="8:27" ht="12.75" x14ac:dyDescent="0.2">
      <c r="H408" s="13"/>
      <c r="AA408" s="14"/>
    </row>
    <row r="409" spans="8:27" ht="12.75" x14ac:dyDescent="0.2">
      <c r="H409" s="13"/>
      <c r="AA409" s="14"/>
    </row>
    <row r="410" spans="8:27" ht="12.75" x14ac:dyDescent="0.2">
      <c r="H410" s="13"/>
      <c r="AA410" s="14"/>
    </row>
    <row r="411" spans="8:27" ht="12.75" x14ac:dyDescent="0.2">
      <c r="H411" s="13"/>
      <c r="AA411" s="14"/>
    </row>
    <row r="412" spans="8:27" ht="12.75" x14ac:dyDescent="0.2">
      <c r="H412" s="13"/>
      <c r="AA412" s="14"/>
    </row>
    <row r="413" spans="8:27" ht="12.75" x14ac:dyDescent="0.2">
      <c r="H413" s="13"/>
      <c r="AA413" s="14"/>
    </row>
    <row r="414" spans="8:27" ht="12.75" x14ac:dyDescent="0.2">
      <c r="H414" s="13"/>
      <c r="AA414" s="14"/>
    </row>
    <row r="415" spans="8:27" ht="12.75" x14ac:dyDescent="0.2">
      <c r="H415" s="13"/>
      <c r="AA415" s="14"/>
    </row>
    <row r="416" spans="8:27" ht="12.75" x14ac:dyDescent="0.2">
      <c r="H416" s="13"/>
      <c r="AA416" s="14"/>
    </row>
    <row r="417" spans="8:27" ht="12.75" x14ac:dyDescent="0.2">
      <c r="H417" s="13"/>
      <c r="AA417" s="14"/>
    </row>
    <row r="418" spans="8:27" ht="12.75" x14ac:dyDescent="0.2">
      <c r="H418" s="13"/>
      <c r="AA418" s="14"/>
    </row>
    <row r="419" spans="8:27" ht="12.75" x14ac:dyDescent="0.2">
      <c r="H419" s="13"/>
      <c r="AA419" s="14"/>
    </row>
    <row r="420" spans="8:27" ht="12.75" x14ac:dyDescent="0.2">
      <c r="H420" s="13"/>
      <c r="AA420" s="14"/>
    </row>
    <row r="421" spans="8:27" ht="12.75" x14ac:dyDescent="0.2">
      <c r="H421" s="13"/>
      <c r="AA421" s="14"/>
    </row>
    <row r="422" spans="8:27" ht="12.75" x14ac:dyDescent="0.2">
      <c r="H422" s="13"/>
      <c r="AA422" s="14"/>
    </row>
    <row r="423" spans="8:27" ht="12.75" x14ac:dyDescent="0.2">
      <c r="H423" s="13"/>
      <c r="AA423" s="14"/>
    </row>
    <row r="424" spans="8:27" ht="12.75" x14ac:dyDescent="0.2">
      <c r="H424" s="13"/>
      <c r="AA424" s="14"/>
    </row>
    <row r="425" spans="8:27" ht="12.75" x14ac:dyDescent="0.2">
      <c r="H425" s="13"/>
      <c r="AA425" s="14"/>
    </row>
    <row r="426" spans="8:27" ht="12.75" x14ac:dyDescent="0.2">
      <c r="H426" s="13"/>
      <c r="AA426" s="14"/>
    </row>
    <row r="427" spans="8:27" ht="12.75" x14ac:dyDescent="0.2">
      <c r="H427" s="13"/>
      <c r="AA427" s="14"/>
    </row>
    <row r="428" spans="8:27" ht="12.75" x14ac:dyDescent="0.2">
      <c r="H428" s="13"/>
      <c r="AA428" s="14"/>
    </row>
    <row r="429" spans="8:27" ht="12.75" x14ac:dyDescent="0.2">
      <c r="H429" s="13"/>
      <c r="AA429" s="14"/>
    </row>
    <row r="430" spans="8:27" ht="12.75" x14ac:dyDescent="0.2">
      <c r="H430" s="13"/>
      <c r="AA430" s="14"/>
    </row>
    <row r="431" spans="8:27" ht="12.75" x14ac:dyDescent="0.2">
      <c r="H431" s="13"/>
      <c r="AA431" s="14"/>
    </row>
    <row r="432" spans="8:27" ht="12.75" x14ac:dyDescent="0.2">
      <c r="H432" s="13"/>
      <c r="AA432" s="14"/>
    </row>
    <row r="433" spans="8:27" ht="12.75" x14ac:dyDescent="0.2">
      <c r="H433" s="13"/>
      <c r="AA433" s="14"/>
    </row>
    <row r="434" spans="8:27" ht="12.75" x14ac:dyDescent="0.2">
      <c r="H434" s="13"/>
      <c r="AA434" s="14"/>
    </row>
    <row r="435" spans="8:27" ht="12.75" x14ac:dyDescent="0.2">
      <c r="H435" s="13"/>
      <c r="AA435" s="14"/>
    </row>
    <row r="436" spans="8:27" ht="12.75" x14ac:dyDescent="0.2">
      <c r="H436" s="13"/>
      <c r="AA436" s="14"/>
    </row>
    <row r="437" spans="8:27" ht="12.75" x14ac:dyDescent="0.2">
      <c r="H437" s="13"/>
      <c r="AA437" s="14"/>
    </row>
    <row r="438" spans="8:27" ht="12.75" x14ac:dyDescent="0.2">
      <c r="H438" s="13"/>
      <c r="AA438" s="14"/>
    </row>
    <row r="439" spans="8:27" ht="12.75" x14ac:dyDescent="0.2">
      <c r="H439" s="13"/>
      <c r="AA439" s="14"/>
    </row>
    <row r="440" spans="8:27" ht="12.75" x14ac:dyDescent="0.2">
      <c r="H440" s="13"/>
      <c r="AA440" s="14"/>
    </row>
    <row r="441" spans="8:27" ht="12.75" x14ac:dyDescent="0.2">
      <c r="H441" s="13"/>
      <c r="AA441" s="14"/>
    </row>
    <row r="442" spans="8:27" ht="12.75" x14ac:dyDescent="0.2">
      <c r="H442" s="13"/>
      <c r="AA442" s="14"/>
    </row>
    <row r="443" spans="8:27" ht="12.75" x14ac:dyDescent="0.2">
      <c r="H443" s="13"/>
      <c r="AA443" s="14"/>
    </row>
    <row r="444" spans="8:27" ht="12.75" x14ac:dyDescent="0.2">
      <c r="H444" s="13"/>
      <c r="AA444" s="14"/>
    </row>
    <row r="445" spans="8:27" ht="12.75" x14ac:dyDescent="0.2">
      <c r="H445" s="13"/>
      <c r="AA445" s="14"/>
    </row>
    <row r="446" spans="8:27" ht="12.75" x14ac:dyDescent="0.2">
      <c r="H446" s="13"/>
      <c r="AA446" s="14"/>
    </row>
    <row r="447" spans="8:27" ht="12.75" x14ac:dyDescent="0.2">
      <c r="H447" s="13"/>
      <c r="AA447" s="14"/>
    </row>
    <row r="448" spans="8:27" ht="12.75" x14ac:dyDescent="0.2">
      <c r="H448" s="13"/>
      <c r="AA448" s="14"/>
    </row>
    <row r="449" spans="8:27" ht="12.75" x14ac:dyDescent="0.2">
      <c r="H449" s="13"/>
      <c r="AA449" s="14"/>
    </row>
    <row r="450" spans="8:27" ht="12.75" x14ac:dyDescent="0.2">
      <c r="H450" s="13"/>
      <c r="AA450" s="14"/>
    </row>
    <row r="451" spans="8:27" ht="12.75" x14ac:dyDescent="0.2">
      <c r="H451" s="13"/>
      <c r="AA451" s="14"/>
    </row>
    <row r="452" spans="8:27" ht="12.75" x14ac:dyDescent="0.2">
      <c r="H452" s="13"/>
      <c r="AA452" s="14"/>
    </row>
    <row r="453" spans="8:27" ht="12.75" x14ac:dyDescent="0.2">
      <c r="H453" s="13"/>
      <c r="AA453" s="14"/>
    </row>
    <row r="454" spans="8:27" ht="12.75" x14ac:dyDescent="0.2">
      <c r="H454" s="13"/>
      <c r="AA454" s="14"/>
    </row>
    <row r="455" spans="8:27" ht="12.75" x14ac:dyDescent="0.2">
      <c r="H455" s="13"/>
      <c r="AA455" s="14"/>
    </row>
    <row r="456" spans="8:27" ht="12.75" x14ac:dyDescent="0.2">
      <c r="H456" s="13"/>
      <c r="AA456" s="14"/>
    </row>
    <row r="457" spans="8:27" ht="12.75" x14ac:dyDescent="0.2">
      <c r="H457" s="13"/>
      <c r="AA457" s="14"/>
    </row>
    <row r="458" spans="8:27" ht="12.75" x14ac:dyDescent="0.2">
      <c r="H458" s="13"/>
      <c r="AA458" s="14"/>
    </row>
    <row r="459" spans="8:27" ht="12.75" x14ac:dyDescent="0.2">
      <c r="H459" s="13"/>
      <c r="AA459" s="14"/>
    </row>
    <row r="460" spans="8:27" ht="12.75" x14ac:dyDescent="0.2">
      <c r="H460" s="13"/>
      <c r="AA460" s="14"/>
    </row>
    <row r="461" spans="8:27" ht="12.75" x14ac:dyDescent="0.2">
      <c r="H461" s="13"/>
      <c r="AA461" s="14"/>
    </row>
    <row r="462" spans="8:27" ht="12.75" x14ac:dyDescent="0.2">
      <c r="H462" s="13"/>
      <c r="AA462" s="14"/>
    </row>
    <row r="463" spans="8:27" ht="12.75" x14ac:dyDescent="0.2">
      <c r="H463" s="13"/>
      <c r="AA463" s="14"/>
    </row>
    <row r="464" spans="8:27" ht="12.75" x14ac:dyDescent="0.2">
      <c r="H464" s="13"/>
      <c r="AA464" s="14"/>
    </row>
    <row r="465" spans="8:27" ht="12.75" x14ac:dyDescent="0.2">
      <c r="H465" s="13"/>
      <c r="AA465" s="14"/>
    </row>
    <row r="466" spans="8:27" ht="12.75" x14ac:dyDescent="0.2">
      <c r="H466" s="13"/>
      <c r="AA466" s="14"/>
    </row>
    <row r="467" spans="8:27" ht="12.75" x14ac:dyDescent="0.2">
      <c r="H467" s="13"/>
      <c r="AA467" s="14"/>
    </row>
    <row r="468" spans="8:27" ht="12.75" x14ac:dyDescent="0.2">
      <c r="H468" s="13"/>
      <c r="AA468" s="14"/>
    </row>
    <row r="469" spans="8:27" ht="12.75" x14ac:dyDescent="0.2">
      <c r="H469" s="13"/>
      <c r="AA469" s="14"/>
    </row>
    <row r="470" spans="8:27" ht="12.75" x14ac:dyDescent="0.2">
      <c r="H470" s="13"/>
      <c r="AA470" s="14"/>
    </row>
    <row r="471" spans="8:27" ht="12.75" x14ac:dyDescent="0.2">
      <c r="H471" s="13"/>
      <c r="AA471" s="14"/>
    </row>
    <row r="472" spans="8:27" ht="12.75" x14ac:dyDescent="0.2">
      <c r="H472" s="13"/>
      <c r="AA472" s="14"/>
    </row>
    <row r="473" spans="8:27" ht="12.75" x14ac:dyDescent="0.2">
      <c r="H473" s="13"/>
      <c r="AA473" s="14"/>
    </row>
    <row r="474" spans="8:27" ht="12.75" x14ac:dyDescent="0.2">
      <c r="H474" s="13"/>
      <c r="AA474" s="14"/>
    </row>
    <row r="475" spans="8:27" ht="12.75" x14ac:dyDescent="0.2">
      <c r="H475" s="13"/>
      <c r="AA475" s="14"/>
    </row>
    <row r="476" spans="8:27" ht="12.75" x14ac:dyDescent="0.2">
      <c r="H476" s="13"/>
      <c r="AA476" s="14"/>
    </row>
    <row r="477" spans="8:27" ht="12.75" x14ac:dyDescent="0.2">
      <c r="H477" s="13"/>
      <c r="AA477" s="14"/>
    </row>
    <row r="478" spans="8:27" ht="12.75" x14ac:dyDescent="0.2">
      <c r="H478" s="13"/>
      <c r="AA478" s="14"/>
    </row>
    <row r="479" spans="8:27" ht="12.75" x14ac:dyDescent="0.2">
      <c r="H479" s="13"/>
      <c r="AA479" s="14"/>
    </row>
    <row r="480" spans="8:27" ht="12.75" x14ac:dyDescent="0.2">
      <c r="H480" s="13"/>
      <c r="AA480" s="14"/>
    </row>
    <row r="481" spans="8:27" ht="12.75" x14ac:dyDescent="0.2">
      <c r="H481" s="13"/>
      <c r="AA481" s="14"/>
    </row>
    <row r="482" spans="8:27" ht="12.75" x14ac:dyDescent="0.2">
      <c r="H482" s="13"/>
      <c r="AA482" s="14"/>
    </row>
    <row r="483" spans="8:27" ht="12.75" x14ac:dyDescent="0.2">
      <c r="H483" s="13"/>
      <c r="AA483" s="14"/>
    </row>
    <row r="484" spans="8:27" ht="12.75" x14ac:dyDescent="0.2">
      <c r="H484" s="13"/>
      <c r="AA484" s="14"/>
    </row>
    <row r="485" spans="8:27" ht="12.75" x14ac:dyDescent="0.2">
      <c r="H485" s="13"/>
      <c r="AA485" s="14"/>
    </row>
    <row r="486" spans="8:27" ht="12.75" x14ac:dyDescent="0.2">
      <c r="H486" s="13"/>
      <c r="AA486" s="14"/>
    </row>
    <row r="487" spans="8:27" ht="12.75" x14ac:dyDescent="0.2">
      <c r="H487" s="13"/>
      <c r="AA487" s="14"/>
    </row>
    <row r="488" spans="8:27" ht="12.75" x14ac:dyDescent="0.2">
      <c r="H488" s="13"/>
      <c r="AA488" s="14"/>
    </row>
    <row r="489" spans="8:27" ht="12.75" x14ac:dyDescent="0.2">
      <c r="H489" s="13"/>
      <c r="AA489" s="14"/>
    </row>
    <row r="490" spans="8:27" ht="12.75" x14ac:dyDescent="0.2">
      <c r="H490" s="13"/>
      <c r="AA490" s="14"/>
    </row>
    <row r="491" spans="8:27" ht="12.75" x14ac:dyDescent="0.2">
      <c r="H491" s="13"/>
      <c r="AA491" s="14"/>
    </row>
    <row r="492" spans="8:27" ht="12.75" x14ac:dyDescent="0.2">
      <c r="H492" s="13"/>
      <c r="AA492" s="14"/>
    </row>
    <row r="493" spans="8:27" ht="12.75" x14ac:dyDescent="0.2">
      <c r="H493" s="13"/>
      <c r="AA493" s="14"/>
    </row>
    <row r="494" spans="8:27" ht="12.75" x14ac:dyDescent="0.2">
      <c r="H494" s="13"/>
      <c r="AA494" s="14"/>
    </row>
    <row r="495" spans="8:27" ht="12.75" x14ac:dyDescent="0.2">
      <c r="H495" s="13"/>
      <c r="AA495" s="14"/>
    </row>
    <row r="496" spans="8:27" ht="12.75" x14ac:dyDescent="0.2">
      <c r="H496" s="13"/>
      <c r="AA496" s="14"/>
    </row>
    <row r="497" spans="8:27" ht="12.75" x14ac:dyDescent="0.2">
      <c r="H497" s="13"/>
      <c r="AA497" s="14"/>
    </row>
    <row r="498" spans="8:27" ht="12.75" x14ac:dyDescent="0.2">
      <c r="H498" s="13"/>
      <c r="AA498" s="14"/>
    </row>
    <row r="499" spans="8:27" ht="12.75" x14ac:dyDescent="0.2">
      <c r="H499" s="13"/>
      <c r="AA499" s="14"/>
    </row>
    <row r="500" spans="8:27" ht="12.75" x14ac:dyDescent="0.2">
      <c r="H500" s="13"/>
      <c r="AA500" s="14"/>
    </row>
    <row r="501" spans="8:27" ht="12.75" x14ac:dyDescent="0.2">
      <c r="H501" s="13"/>
      <c r="AA501" s="14"/>
    </row>
    <row r="502" spans="8:27" ht="12.75" x14ac:dyDescent="0.2">
      <c r="H502" s="13"/>
      <c r="AA502" s="14"/>
    </row>
    <row r="503" spans="8:27" ht="12.75" x14ac:dyDescent="0.2">
      <c r="H503" s="13"/>
      <c r="AA503" s="14"/>
    </row>
    <row r="504" spans="8:27" ht="12.75" x14ac:dyDescent="0.2">
      <c r="H504" s="13"/>
      <c r="AA504" s="14"/>
    </row>
    <row r="505" spans="8:27" ht="12.75" x14ac:dyDescent="0.2">
      <c r="H505" s="13"/>
      <c r="AA505" s="14"/>
    </row>
    <row r="506" spans="8:27" ht="12.75" x14ac:dyDescent="0.2">
      <c r="H506" s="13"/>
      <c r="AA506" s="14"/>
    </row>
    <row r="507" spans="8:27" ht="12.75" x14ac:dyDescent="0.2">
      <c r="H507" s="13"/>
      <c r="AA507" s="14"/>
    </row>
    <row r="508" spans="8:27" ht="12.75" x14ac:dyDescent="0.2">
      <c r="H508" s="13"/>
      <c r="AA508" s="14"/>
    </row>
    <row r="509" spans="8:27" ht="12.75" x14ac:dyDescent="0.2">
      <c r="H509" s="13"/>
      <c r="AA509" s="14"/>
    </row>
    <row r="510" spans="8:27" ht="12.75" x14ac:dyDescent="0.2">
      <c r="H510" s="13"/>
      <c r="AA510" s="14"/>
    </row>
    <row r="511" spans="8:27" ht="12.75" x14ac:dyDescent="0.2">
      <c r="H511" s="13"/>
      <c r="AA511" s="14"/>
    </row>
    <row r="512" spans="8:27" ht="12.75" x14ac:dyDescent="0.2">
      <c r="H512" s="13"/>
      <c r="AA512" s="14"/>
    </row>
    <row r="513" spans="8:27" ht="12.75" x14ac:dyDescent="0.2">
      <c r="H513" s="13"/>
      <c r="AA513" s="14"/>
    </row>
    <row r="514" spans="8:27" ht="12.75" x14ac:dyDescent="0.2">
      <c r="H514" s="13"/>
      <c r="AA514" s="14"/>
    </row>
    <row r="515" spans="8:27" ht="12.75" x14ac:dyDescent="0.2">
      <c r="H515" s="13"/>
      <c r="AA515" s="14"/>
    </row>
    <row r="516" spans="8:27" ht="12.75" x14ac:dyDescent="0.2">
      <c r="H516" s="13"/>
      <c r="AA516" s="14"/>
    </row>
    <row r="517" spans="8:27" ht="12.75" x14ac:dyDescent="0.2">
      <c r="H517" s="13"/>
      <c r="AA517" s="14"/>
    </row>
    <row r="518" spans="8:27" ht="12.75" x14ac:dyDescent="0.2">
      <c r="H518" s="13"/>
      <c r="AA518" s="14"/>
    </row>
    <row r="519" spans="8:27" ht="12.75" x14ac:dyDescent="0.2">
      <c r="H519" s="13"/>
      <c r="AA519" s="14"/>
    </row>
    <row r="520" spans="8:27" ht="12.75" x14ac:dyDescent="0.2">
      <c r="H520" s="13"/>
      <c r="AA520" s="14"/>
    </row>
    <row r="521" spans="8:27" ht="12.75" x14ac:dyDescent="0.2">
      <c r="H521" s="13"/>
      <c r="AA521" s="14"/>
    </row>
    <row r="522" spans="8:27" ht="12.75" x14ac:dyDescent="0.2">
      <c r="H522" s="13"/>
      <c r="AA522" s="14"/>
    </row>
    <row r="523" spans="8:27" ht="12.75" x14ac:dyDescent="0.2">
      <c r="H523" s="13"/>
      <c r="AA523" s="14"/>
    </row>
    <row r="524" spans="8:27" ht="12.75" x14ac:dyDescent="0.2">
      <c r="H524" s="13"/>
      <c r="AA524" s="14"/>
    </row>
    <row r="525" spans="8:27" ht="12.75" x14ac:dyDescent="0.2">
      <c r="H525" s="13"/>
      <c r="AA525" s="14"/>
    </row>
    <row r="526" spans="8:27" ht="12.75" x14ac:dyDescent="0.2">
      <c r="H526" s="13"/>
      <c r="AA526" s="14"/>
    </row>
    <row r="527" spans="8:27" ht="12.75" x14ac:dyDescent="0.2">
      <c r="H527" s="13"/>
      <c r="AA527" s="14"/>
    </row>
    <row r="528" spans="8:27" ht="12.75" x14ac:dyDescent="0.2">
      <c r="H528" s="13"/>
      <c r="AA528" s="14"/>
    </row>
    <row r="529" spans="8:27" ht="12.75" x14ac:dyDescent="0.2">
      <c r="H529" s="13"/>
      <c r="AA529" s="14"/>
    </row>
    <row r="530" spans="8:27" ht="12.75" x14ac:dyDescent="0.2">
      <c r="H530" s="13"/>
      <c r="AA530" s="14"/>
    </row>
    <row r="531" spans="8:27" ht="12.75" x14ac:dyDescent="0.2">
      <c r="H531" s="13"/>
      <c r="AA531" s="14"/>
    </row>
    <row r="532" spans="8:27" ht="12.75" x14ac:dyDescent="0.2">
      <c r="H532" s="13"/>
      <c r="AA532" s="14"/>
    </row>
    <row r="533" spans="8:27" ht="12.75" x14ac:dyDescent="0.2">
      <c r="H533" s="13"/>
      <c r="AA533" s="14"/>
    </row>
    <row r="534" spans="8:27" ht="12.75" x14ac:dyDescent="0.2">
      <c r="H534" s="13"/>
      <c r="AA534" s="14"/>
    </row>
    <row r="535" spans="8:27" ht="12.75" x14ac:dyDescent="0.2">
      <c r="H535" s="13"/>
      <c r="AA535" s="14"/>
    </row>
    <row r="536" spans="8:27" ht="12.75" x14ac:dyDescent="0.2">
      <c r="H536" s="13"/>
      <c r="AA536" s="14"/>
    </row>
    <row r="537" spans="8:27" ht="12.75" x14ac:dyDescent="0.2">
      <c r="H537" s="13"/>
      <c r="AA537" s="14"/>
    </row>
    <row r="538" spans="8:27" ht="12.75" x14ac:dyDescent="0.2">
      <c r="H538" s="13"/>
      <c r="AA538" s="14"/>
    </row>
    <row r="539" spans="8:27" ht="12.75" x14ac:dyDescent="0.2">
      <c r="H539" s="13"/>
      <c r="AA539" s="14"/>
    </row>
    <row r="540" spans="8:27" ht="12.75" x14ac:dyDescent="0.2">
      <c r="H540" s="13"/>
      <c r="AA540" s="14"/>
    </row>
    <row r="541" spans="8:27" ht="12.75" x14ac:dyDescent="0.2">
      <c r="H541" s="13"/>
      <c r="AA541" s="14"/>
    </row>
    <row r="542" spans="8:27" ht="12.75" x14ac:dyDescent="0.2">
      <c r="H542" s="13"/>
      <c r="AA542" s="14"/>
    </row>
    <row r="543" spans="8:27" ht="12.75" x14ac:dyDescent="0.2">
      <c r="H543" s="13"/>
      <c r="AA543" s="14"/>
    </row>
    <row r="544" spans="8:27" ht="12.75" x14ac:dyDescent="0.2">
      <c r="H544" s="13"/>
      <c r="AA544" s="14"/>
    </row>
    <row r="545" spans="8:27" ht="12.75" x14ac:dyDescent="0.2">
      <c r="H545" s="13"/>
      <c r="AA545" s="14"/>
    </row>
    <row r="546" spans="8:27" ht="12.75" x14ac:dyDescent="0.2">
      <c r="H546" s="13"/>
      <c r="AA546" s="14"/>
    </row>
    <row r="547" spans="8:27" ht="12.75" x14ac:dyDescent="0.2">
      <c r="H547" s="13"/>
      <c r="AA547" s="14"/>
    </row>
    <row r="548" spans="8:27" ht="12.75" x14ac:dyDescent="0.2">
      <c r="H548" s="13"/>
      <c r="AA548" s="14"/>
    </row>
    <row r="549" spans="8:27" ht="12.75" x14ac:dyDescent="0.2">
      <c r="H549" s="13"/>
      <c r="AA549" s="14"/>
    </row>
    <row r="550" spans="8:27" ht="12.75" x14ac:dyDescent="0.2">
      <c r="H550" s="13"/>
      <c r="AA550" s="14"/>
    </row>
    <row r="551" spans="8:27" ht="12.75" x14ac:dyDescent="0.2">
      <c r="H551" s="13"/>
      <c r="AA551" s="14"/>
    </row>
    <row r="552" spans="8:27" ht="12.75" x14ac:dyDescent="0.2">
      <c r="H552" s="13"/>
      <c r="AA552" s="14"/>
    </row>
    <row r="553" spans="8:27" ht="12.75" x14ac:dyDescent="0.2">
      <c r="H553" s="13"/>
      <c r="AA553" s="14"/>
    </row>
    <row r="554" spans="8:27" ht="12.75" x14ac:dyDescent="0.2">
      <c r="H554" s="13"/>
      <c r="AA554" s="14"/>
    </row>
    <row r="555" spans="8:27" ht="12.75" x14ac:dyDescent="0.2">
      <c r="H555" s="13"/>
      <c r="AA555" s="14"/>
    </row>
    <row r="556" spans="8:27" ht="12.75" x14ac:dyDescent="0.2">
      <c r="H556" s="13"/>
      <c r="AA556" s="14"/>
    </row>
    <row r="557" spans="8:27" ht="12.75" x14ac:dyDescent="0.2">
      <c r="H557" s="13"/>
      <c r="AA557" s="14"/>
    </row>
    <row r="558" spans="8:27" ht="12.75" x14ac:dyDescent="0.2">
      <c r="H558" s="13"/>
      <c r="AA558" s="14"/>
    </row>
    <row r="559" spans="8:27" ht="12.75" x14ac:dyDescent="0.2">
      <c r="H559" s="13"/>
      <c r="AA559" s="14"/>
    </row>
    <row r="560" spans="8:27" ht="12.75" x14ac:dyDescent="0.2">
      <c r="H560" s="13"/>
      <c r="AA560" s="14"/>
    </row>
    <row r="561" spans="8:27" ht="12.75" x14ac:dyDescent="0.2">
      <c r="H561" s="13"/>
      <c r="AA561" s="14"/>
    </row>
    <row r="562" spans="8:27" ht="12.75" x14ac:dyDescent="0.2">
      <c r="H562" s="13"/>
      <c r="AA562" s="14"/>
    </row>
    <row r="563" spans="8:27" ht="12.75" x14ac:dyDescent="0.2">
      <c r="H563" s="13"/>
      <c r="AA563" s="14"/>
    </row>
    <row r="564" spans="8:27" ht="12.75" x14ac:dyDescent="0.2">
      <c r="H564" s="13"/>
      <c r="AA564" s="14"/>
    </row>
    <row r="565" spans="8:27" ht="12.75" x14ac:dyDescent="0.2">
      <c r="H565" s="13"/>
      <c r="AA565" s="14"/>
    </row>
    <row r="566" spans="8:27" ht="12.75" x14ac:dyDescent="0.2">
      <c r="H566" s="13"/>
      <c r="AA566" s="14"/>
    </row>
    <row r="567" spans="8:27" ht="12.75" x14ac:dyDescent="0.2">
      <c r="H567" s="13"/>
      <c r="AA567" s="14"/>
    </row>
    <row r="568" spans="8:27" ht="12.75" x14ac:dyDescent="0.2">
      <c r="H568" s="13"/>
      <c r="AA568" s="14"/>
    </row>
    <row r="569" spans="8:27" ht="12.75" x14ac:dyDescent="0.2">
      <c r="H569" s="13"/>
      <c r="AA569" s="14"/>
    </row>
    <row r="570" spans="8:27" ht="12.75" x14ac:dyDescent="0.2">
      <c r="H570" s="13"/>
      <c r="AA570" s="14"/>
    </row>
    <row r="571" spans="8:27" ht="12.75" x14ac:dyDescent="0.2">
      <c r="H571" s="13"/>
      <c r="AA571" s="14"/>
    </row>
    <row r="572" spans="8:27" ht="12.75" x14ac:dyDescent="0.2">
      <c r="H572" s="13"/>
      <c r="AA572" s="14"/>
    </row>
    <row r="573" spans="8:27" ht="12.75" x14ac:dyDescent="0.2">
      <c r="H573" s="13"/>
      <c r="AA573" s="14"/>
    </row>
    <row r="574" spans="8:27" ht="12.75" x14ac:dyDescent="0.2">
      <c r="H574" s="13"/>
      <c r="AA574" s="14"/>
    </row>
    <row r="575" spans="8:27" ht="12.75" x14ac:dyDescent="0.2">
      <c r="H575" s="13"/>
      <c r="AA575" s="14"/>
    </row>
    <row r="576" spans="8:27" ht="12.75" x14ac:dyDescent="0.2">
      <c r="H576" s="13"/>
      <c r="AA576" s="14"/>
    </row>
    <row r="577" spans="8:27" ht="12.75" x14ac:dyDescent="0.2">
      <c r="H577" s="13"/>
      <c r="AA577" s="14"/>
    </row>
    <row r="578" spans="8:27" ht="12.75" x14ac:dyDescent="0.2">
      <c r="H578" s="13"/>
      <c r="AA578" s="14"/>
    </row>
    <row r="579" spans="8:27" ht="12.75" x14ac:dyDescent="0.2">
      <c r="H579" s="13"/>
      <c r="AA579" s="14"/>
    </row>
    <row r="580" spans="8:27" ht="12.75" x14ac:dyDescent="0.2">
      <c r="H580" s="13"/>
      <c r="AA580" s="14"/>
    </row>
    <row r="581" spans="8:27" ht="12.75" x14ac:dyDescent="0.2">
      <c r="H581" s="13"/>
      <c r="AA581" s="14"/>
    </row>
    <row r="582" spans="8:27" ht="12.75" x14ac:dyDescent="0.2">
      <c r="H582" s="13"/>
      <c r="AA582" s="14"/>
    </row>
    <row r="583" spans="8:27" ht="12.75" x14ac:dyDescent="0.2">
      <c r="H583" s="13"/>
      <c r="AA583" s="14"/>
    </row>
    <row r="584" spans="8:27" ht="12.75" x14ac:dyDescent="0.2">
      <c r="H584" s="13"/>
      <c r="AA584" s="14"/>
    </row>
    <row r="585" spans="8:27" ht="12.75" x14ac:dyDescent="0.2">
      <c r="H585" s="13"/>
      <c r="AA585" s="14"/>
    </row>
    <row r="586" spans="8:27" ht="12.75" x14ac:dyDescent="0.2">
      <c r="H586" s="13"/>
      <c r="AA586" s="14"/>
    </row>
    <row r="587" spans="8:27" ht="12.75" x14ac:dyDescent="0.2">
      <c r="H587" s="13"/>
      <c r="AA587" s="14"/>
    </row>
    <row r="588" spans="8:27" ht="12.75" x14ac:dyDescent="0.2">
      <c r="H588" s="13"/>
      <c r="AA588" s="14"/>
    </row>
    <row r="589" spans="8:27" ht="12.75" x14ac:dyDescent="0.2">
      <c r="H589" s="13"/>
      <c r="AA589" s="14"/>
    </row>
    <row r="590" spans="8:27" ht="12.75" x14ac:dyDescent="0.2">
      <c r="H590" s="13"/>
      <c r="AA590" s="14"/>
    </row>
    <row r="591" spans="8:27" ht="12.75" x14ac:dyDescent="0.2">
      <c r="H591" s="13"/>
      <c r="AA591" s="14"/>
    </row>
    <row r="592" spans="8:27" ht="12.75" x14ac:dyDescent="0.2">
      <c r="H592" s="13"/>
      <c r="AA592" s="14"/>
    </row>
    <row r="593" spans="8:27" ht="12.75" x14ac:dyDescent="0.2">
      <c r="H593" s="13"/>
      <c r="AA593" s="14"/>
    </row>
    <row r="594" spans="8:27" ht="12.75" x14ac:dyDescent="0.2">
      <c r="H594" s="13"/>
      <c r="AA594" s="14"/>
    </row>
    <row r="595" spans="8:27" ht="12.75" x14ac:dyDescent="0.2">
      <c r="H595" s="13"/>
      <c r="AA595" s="14"/>
    </row>
    <row r="596" spans="8:27" ht="12.75" x14ac:dyDescent="0.2">
      <c r="H596" s="13"/>
      <c r="AA596" s="14"/>
    </row>
    <row r="597" spans="8:27" ht="12.75" x14ac:dyDescent="0.2">
      <c r="H597" s="13"/>
      <c r="AA597" s="14"/>
    </row>
    <row r="598" spans="8:27" ht="12.75" x14ac:dyDescent="0.2">
      <c r="H598" s="13"/>
      <c r="AA598" s="14"/>
    </row>
    <row r="599" spans="8:27" ht="12.75" x14ac:dyDescent="0.2">
      <c r="H599" s="13"/>
      <c r="AA599" s="14"/>
    </row>
    <row r="600" spans="8:27" ht="12.75" x14ac:dyDescent="0.2">
      <c r="H600" s="13"/>
      <c r="AA600" s="14"/>
    </row>
    <row r="601" spans="8:27" ht="12.75" x14ac:dyDescent="0.2">
      <c r="H601" s="13"/>
      <c r="AA601" s="14"/>
    </row>
    <row r="602" spans="8:27" ht="12.75" x14ac:dyDescent="0.2">
      <c r="H602" s="13"/>
      <c r="AA602" s="14"/>
    </row>
    <row r="603" spans="8:27" ht="12.75" x14ac:dyDescent="0.2">
      <c r="H603" s="13"/>
      <c r="AA603" s="14"/>
    </row>
    <row r="604" spans="8:27" ht="12.75" x14ac:dyDescent="0.2">
      <c r="H604" s="13"/>
      <c r="AA604" s="14"/>
    </row>
    <row r="605" spans="8:27" ht="12.75" x14ac:dyDescent="0.2">
      <c r="H605" s="13"/>
      <c r="AA605" s="14"/>
    </row>
    <row r="606" spans="8:27" ht="12.75" x14ac:dyDescent="0.2">
      <c r="H606" s="13"/>
      <c r="AA606" s="14"/>
    </row>
    <row r="607" spans="8:27" ht="12.75" x14ac:dyDescent="0.2">
      <c r="H607" s="13"/>
      <c r="AA607" s="14"/>
    </row>
    <row r="608" spans="8:27" ht="12.75" x14ac:dyDescent="0.2">
      <c r="H608" s="13"/>
      <c r="AA608" s="14"/>
    </row>
    <row r="609" spans="8:27" ht="12.75" x14ac:dyDescent="0.2">
      <c r="H609" s="13"/>
      <c r="AA609" s="14"/>
    </row>
    <row r="610" spans="8:27" ht="12.75" x14ac:dyDescent="0.2">
      <c r="H610" s="13"/>
      <c r="AA610" s="14"/>
    </row>
    <row r="611" spans="8:27" ht="12.75" x14ac:dyDescent="0.2">
      <c r="H611" s="13"/>
      <c r="AA611" s="14"/>
    </row>
    <row r="612" spans="8:27" ht="12.75" x14ac:dyDescent="0.2">
      <c r="H612" s="13"/>
      <c r="AA612" s="14"/>
    </row>
    <row r="613" spans="8:27" ht="12.75" x14ac:dyDescent="0.2">
      <c r="H613" s="13"/>
      <c r="AA613" s="14"/>
    </row>
    <row r="614" spans="8:27" ht="12.75" x14ac:dyDescent="0.2">
      <c r="H614" s="13"/>
      <c r="AA614" s="14"/>
    </row>
    <row r="615" spans="8:27" ht="12.75" x14ac:dyDescent="0.2">
      <c r="H615" s="13"/>
      <c r="AA615" s="14"/>
    </row>
    <row r="616" spans="8:27" ht="12.75" x14ac:dyDescent="0.2">
      <c r="H616" s="13"/>
      <c r="AA616" s="14"/>
    </row>
    <row r="617" spans="8:27" ht="12.75" x14ac:dyDescent="0.2">
      <c r="H617" s="13"/>
      <c r="AA617" s="14"/>
    </row>
    <row r="618" spans="8:27" ht="12.75" x14ac:dyDescent="0.2">
      <c r="H618" s="13"/>
      <c r="AA618" s="14"/>
    </row>
    <row r="619" spans="8:27" ht="12.75" x14ac:dyDescent="0.2">
      <c r="H619" s="13"/>
      <c r="AA619" s="14"/>
    </row>
    <row r="620" spans="8:27" ht="12.75" x14ac:dyDescent="0.2">
      <c r="H620" s="13"/>
      <c r="AA620" s="14"/>
    </row>
    <row r="621" spans="8:27" ht="12.75" x14ac:dyDescent="0.2">
      <c r="H621" s="13"/>
      <c r="AA621" s="14"/>
    </row>
    <row r="622" spans="8:27" ht="12.75" x14ac:dyDescent="0.2">
      <c r="H622" s="13"/>
      <c r="AA622" s="14"/>
    </row>
    <row r="623" spans="8:27" ht="12.75" x14ac:dyDescent="0.2">
      <c r="H623" s="13"/>
      <c r="AA623" s="14"/>
    </row>
    <row r="624" spans="8:27" ht="12.75" x14ac:dyDescent="0.2">
      <c r="H624" s="13"/>
      <c r="AA624" s="14"/>
    </row>
    <row r="625" spans="8:27" ht="12.75" x14ac:dyDescent="0.2">
      <c r="H625" s="13"/>
      <c r="AA625" s="14"/>
    </row>
    <row r="626" spans="8:27" ht="12.75" x14ac:dyDescent="0.2">
      <c r="H626" s="13"/>
      <c r="AA626" s="14"/>
    </row>
    <row r="627" spans="8:27" ht="12.75" x14ac:dyDescent="0.2">
      <c r="H627" s="13"/>
      <c r="AA627" s="14"/>
    </row>
    <row r="628" spans="8:27" ht="12.75" x14ac:dyDescent="0.2">
      <c r="H628" s="13"/>
      <c r="AA628" s="14"/>
    </row>
    <row r="629" spans="8:27" ht="12.75" x14ac:dyDescent="0.2">
      <c r="H629" s="13"/>
      <c r="AA629" s="14"/>
    </row>
    <row r="630" spans="8:27" ht="12.75" x14ac:dyDescent="0.2">
      <c r="H630" s="13"/>
      <c r="AA630" s="14"/>
    </row>
    <row r="631" spans="8:27" ht="12.75" x14ac:dyDescent="0.2">
      <c r="H631" s="13"/>
      <c r="AA631" s="14"/>
    </row>
    <row r="632" spans="8:27" ht="12.75" x14ac:dyDescent="0.2">
      <c r="H632" s="13"/>
      <c r="AA632" s="14"/>
    </row>
    <row r="633" spans="8:27" ht="12.75" x14ac:dyDescent="0.2">
      <c r="H633" s="13"/>
      <c r="AA633" s="14"/>
    </row>
    <row r="634" spans="8:27" ht="12.75" x14ac:dyDescent="0.2">
      <c r="H634" s="13"/>
      <c r="AA634" s="14"/>
    </row>
    <row r="635" spans="8:27" ht="12.75" x14ac:dyDescent="0.2">
      <c r="H635" s="13"/>
      <c r="AA635" s="14"/>
    </row>
    <row r="636" spans="8:27" ht="12.75" x14ac:dyDescent="0.2">
      <c r="H636" s="13"/>
      <c r="AA636" s="14"/>
    </row>
    <row r="637" spans="8:27" ht="12.75" x14ac:dyDescent="0.2">
      <c r="H637" s="13"/>
      <c r="AA637" s="14"/>
    </row>
    <row r="638" spans="8:27" ht="12.75" x14ac:dyDescent="0.2">
      <c r="H638" s="13"/>
      <c r="AA638" s="14"/>
    </row>
    <row r="639" spans="8:27" ht="12.75" x14ac:dyDescent="0.2">
      <c r="H639" s="13"/>
      <c r="AA639" s="14"/>
    </row>
    <row r="640" spans="8:27" ht="12.75" x14ac:dyDescent="0.2">
      <c r="H640" s="13"/>
      <c r="AA640" s="14"/>
    </row>
    <row r="641" spans="8:27" ht="12.75" x14ac:dyDescent="0.2">
      <c r="H641" s="13"/>
      <c r="AA641" s="14"/>
    </row>
    <row r="642" spans="8:27" ht="12.75" x14ac:dyDescent="0.2">
      <c r="H642" s="13"/>
      <c r="AA642" s="14"/>
    </row>
    <row r="643" spans="8:27" ht="12.75" x14ac:dyDescent="0.2">
      <c r="H643" s="13"/>
      <c r="AA643" s="14"/>
    </row>
    <row r="644" spans="8:27" ht="12.75" x14ac:dyDescent="0.2">
      <c r="H644" s="13"/>
      <c r="AA644" s="14"/>
    </row>
    <row r="645" spans="8:27" ht="12.75" x14ac:dyDescent="0.2">
      <c r="H645" s="13"/>
      <c r="AA645" s="14"/>
    </row>
    <row r="646" spans="8:27" ht="12.75" x14ac:dyDescent="0.2">
      <c r="H646" s="13"/>
      <c r="AA646" s="14"/>
    </row>
    <row r="647" spans="8:27" ht="12.75" x14ac:dyDescent="0.2">
      <c r="H647" s="13"/>
      <c r="AA647" s="14"/>
    </row>
    <row r="648" spans="8:27" ht="12.75" x14ac:dyDescent="0.2">
      <c r="H648" s="13"/>
      <c r="AA648" s="14"/>
    </row>
    <row r="649" spans="8:27" ht="12.75" x14ac:dyDescent="0.2">
      <c r="H649" s="13"/>
      <c r="AA649" s="14"/>
    </row>
    <row r="650" spans="8:27" ht="12.75" x14ac:dyDescent="0.2">
      <c r="H650" s="13"/>
      <c r="AA650" s="14"/>
    </row>
    <row r="651" spans="8:27" ht="12.75" x14ac:dyDescent="0.2">
      <c r="H651" s="13"/>
      <c r="AA651" s="14"/>
    </row>
    <row r="652" spans="8:27" ht="12.75" x14ac:dyDescent="0.2">
      <c r="H652" s="13"/>
      <c r="AA652" s="14"/>
    </row>
    <row r="653" spans="8:27" ht="12.75" x14ac:dyDescent="0.2">
      <c r="H653" s="13"/>
      <c r="AA653" s="14"/>
    </row>
    <row r="654" spans="8:27" ht="12.75" x14ac:dyDescent="0.2">
      <c r="H654" s="13"/>
      <c r="AA654" s="14"/>
    </row>
    <row r="655" spans="8:27" ht="12.75" x14ac:dyDescent="0.2">
      <c r="H655" s="13"/>
      <c r="AA655" s="14"/>
    </row>
    <row r="656" spans="8:27" ht="12.75" x14ac:dyDescent="0.2">
      <c r="H656" s="13"/>
      <c r="AA656" s="14"/>
    </row>
    <row r="657" spans="8:27" ht="12.75" x14ac:dyDescent="0.2">
      <c r="H657" s="13"/>
      <c r="AA657" s="14"/>
    </row>
    <row r="658" spans="8:27" ht="12.75" x14ac:dyDescent="0.2">
      <c r="H658" s="13"/>
      <c r="AA658" s="14"/>
    </row>
    <row r="659" spans="8:27" ht="12.75" x14ac:dyDescent="0.2">
      <c r="H659" s="13"/>
      <c r="AA659" s="14"/>
    </row>
    <row r="660" spans="8:27" ht="12.75" x14ac:dyDescent="0.2">
      <c r="H660" s="13"/>
      <c r="AA660" s="14"/>
    </row>
    <row r="661" spans="8:27" ht="12.75" x14ac:dyDescent="0.2">
      <c r="H661" s="13"/>
      <c r="AA661" s="14"/>
    </row>
    <row r="662" spans="8:27" ht="12.75" x14ac:dyDescent="0.2">
      <c r="H662" s="13"/>
      <c r="AA662" s="14"/>
    </row>
    <row r="663" spans="8:27" ht="12.75" x14ac:dyDescent="0.2">
      <c r="H663" s="13"/>
      <c r="AA663" s="14"/>
    </row>
    <row r="664" spans="8:27" ht="12.75" x14ac:dyDescent="0.2">
      <c r="H664" s="13"/>
      <c r="AA664" s="14"/>
    </row>
    <row r="665" spans="8:27" ht="12.75" x14ac:dyDescent="0.2">
      <c r="H665" s="13"/>
      <c r="AA665" s="14"/>
    </row>
    <row r="666" spans="8:27" ht="12.75" x14ac:dyDescent="0.2">
      <c r="H666" s="13"/>
      <c r="AA666" s="14"/>
    </row>
    <row r="667" spans="8:27" ht="12.75" x14ac:dyDescent="0.2">
      <c r="H667" s="13"/>
      <c r="AA667" s="14"/>
    </row>
    <row r="668" spans="8:27" ht="12.75" x14ac:dyDescent="0.2">
      <c r="H668" s="13"/>
      <c r="AA668" s="14"/>
    </row>
    <row r="669" spans="8:27" ht="12.75" x14ac:dyDescent="0.2">
      <c r="H669" s="13"/>
      <c r="AA669" s="14"/>
    </row>
    <row r="670" spans="8:27" ht="12.75" x14ac:dyDescent="0.2">
      <c r="H670" s="13"/>
      <c r="AA670" s="14"/>
    </row>
    <row r="671" spans="8:27" ht="12.75" x14ac:dyDescent="0.2">
      <c r="H671" s="13"/>
      <c r="AA671" s="14"/>
    </row>
    <row r="672" spans="8:27" ht="12.75" x14ac:dyDescent="0.2">
      <c r="H672" s="13"/>
      <c r="AA672" s="14"/>
    </row>
    <row r="673" spans="8:27" ht="12.75" x14ac:dyDescent="0.2">
      <c r="H673" s="13"/>
      <c r="AA673" s="14"/>
    </row>
    <row r="674" spans="8:27" ht="12.75" x14ac:dyDescent="0.2">
      <c r="H674" s="13"/>
      <c r="AA674" s="14"/>
    </row>
    <row r="675" spans="8:27" ht="12.75" x14ac:dyDescent="0.2">
      <c r="H675" s="13"/>
      <c r="AA675" s="14"/>
    </row>
    <row r="676" spans="8:27" ht="12.75" x14ac:dyDescent="0.2">
      <c r="H676" s="13"/>
      <c r="AA676" s="14"/>
    </row>
    <row r="677" spans="8:27" ht="12.75" x14ac:dyDescent="0.2">
      <c r="H677" s="13"/>
      <c r="AA677" s="14"/>
    </row>
    <row r="678" spans="8:27" ht="12.75" x14ac:dyDescent="0.2">
      <c r="H678" s="13"/>
      <c r="AA678" s="14"/>
    </row>
    <row r="679" spans="8:27" ht="12.75" x14ac:dyDescent="0.2">
      <c r="H679" s="13"/>
      <c r="AA679" s="14"/>
    </row>
    <row r="680" spans="8:27" ht="12.75" x14ac:dyDescent="0.2">
      <c r="H680" s="13"/>
      <c r="AA680" s="14"/>
    </row>
    <row r="681" spans="8:27" ht="12.75" x14ac:dyDescent="0.2">
      <c r="H681" s="13"/>
      <c r="AA681" s="14"/>
    </row>
    <row r="682" spans="8:27" ht="12.75" x14ac:dyDescent="0.2">
      <c r="H682" s="13"/>
      <c r="AA682" s="14"/>
    </row>
    <row r="683" spans="8:27" ht="12.75" x14ac:dyDescent="0.2">
      <c r="H683" s="13"/>
      <c r="AA683" s="14"/>
    </row>
    <row r="684" spans="8:27" ht="12.75" x14ac:dyDescent="0.2">
      <c r="H684" s="13"/>
      <c r="AA684" s="14"/>
    </row>
    <row r="685" spans="8:27" ht="12.75" x14ac:dyDescent="0.2">
      <c r="H685" s="13"/>
      <c r="AA685" s="14"/>
    </row>
    <row r="686" spans="8:27" ht="12.75" x14ac:dyDescent="0.2">
      <c r="H686" s="13"/>
      <c r="AA686" s="14"/>
    </row>
    <row r="687" spans="8:27" ht="12.75" x14ac:dyDescent="0.2">
      <c r="H687" s="13"/>
      <c r="AA687" s="14"/>
    </row>
    <row r="688" spans="8:27" ht="12.75" x14ac:dyDescent="0.2">
      <c r="H688" s="13"/>
      <c r="AA688" s="14"/>
    </row>
    <row r="689" spans="8:27" ht="12.75" x14ac:dyDescent="0.2">
      <c r="H689" s="13"/>
      <c r="AA689" s="14"/>
    </row>
    <row r="690" spans="8:27" ht="12.75" x14ac:dyDescent="0.2">
      <c r="H690" s="13"/>
      <c r="AA690" s="14"/>
    </row>
    <row r="691" spans="8:27" ht="12.75" x14ac:dyDescent="0.2">
      <c r="H691" s="13"/>
      <c r="AA691" s="14"/>
    </row>
    <row r="692" spans="8:27" ht="12.75" x14ac:dyDescent="0.2">
      <c r="H692" s="13"/>
      <c r="AA692" s="14"/>
    </row>
    <row r="693" spans="8:27" ht="12.75" x14ac:dyDescent="0.2">
      <c r="H693" s="13"/>
      <c r="AA693" s="14"/>
    </row>
    <row r="694" spans="8:27" ht="12.75" x14ac:dyDescent="0.2">
      <c r="H694" s="13"/>
      <c r="AA694" s="14"/>
    </row>
    <row r="695" spans="8:27" ht="12.75" x14ac:dyDescent="0.2">
      <c r="H695" s="13"/>
      <c r="AA695" s="14"/>
    </row>
    <row r="696" spans="8:27" ht="12.75" x14ac:dyDescent="0.2">
      <c r="H696" s="13"/>
      <c r="AA696" s="14"/>
    </row>
    <row r="697" spans="8:27" ht="12.75" x14ac:dyDescent="0.2">
      <c r="H697" s="13"/>
      <c r="AA697" s="14"/>
    </row>
    <row r="698" spans="8:27" ht="12.75" x14ac:dyDescent="0.2">
      <c r="H698" s="13"/>
      <c r="AA698" s="14"/>
    </row>
    <row r="699" spans="8:27" ht="12.75" x14ac:dyDescent="0.2">
      <c r="H699" s="13"/>
      <c r="AA699" s="14"/>
    </row>
    <row r="700" spans="8:27" ht="12.75" x14ac:dyDescent="0.2">
      <c r="H700" s="13"/>
      <c r="AA700" s="14"/>
    </row>
    <row r="701" spans="8:27" ht="12.75" x14ac:dyDescent="0.2">
      <c r="H701" s="13"/>
      <c r="AA701" s="14"/>
    </row>
    <row r="702" spans="8:27" ht="12.75" x14ac:dyDescent="0.2">
      <c r="H702" s="13"/>
      <c r="AA702" s="14"/>
    </row>
    <row r="703" spans="8:27" ht="12.75" x14ac:dyDescent="0.2">
      <c r="H703" s="13"/>
      <c r="AA703" s="14"/>
    </row>
    <row r="704" spans="8:27" ht="12.75" x14ac:dyDescent="0.2">
      <c r="H704" s="13"/>
      <c r="AA704" s="14"/>
    </row>
    <row r="705" spans="8:27" ht="12.75" x14ac:dyDescent="0.2">
      <c r="H705" s="13"/>
      <c r="AA705" s="14"/>
    </row>
    <row r="706" spans="8:27" ht="12.75" x14ac:dyDescent="0.2">
      <c r="H706" s="13"/>
      <c r="AA706" s="14"/>
    </row>
    <row r="707" spans="8:27" ht="12.75" x14ac:dyDescent="0.2">
      <c r="H707" s="13"/>
      <c r="AA707" s="14"/>
    </row>
    <row r="708" spans="8:27" ht="12.75" x14ac:dyDescent="0.2">
      <c r="H708" s="13"/>
      <c r="AA708" s="14"/>
    </row>
    <row r="709" spans="8:27" ht="12.75" x14ac:dyDescent="0.2">
      <c r="H709" s="13"/>
      <c r="AA709" s="14"/>
    </row>
    <row r="710" spans="8:27" ht="12.75" x14ac:dyDescent="0.2">
      <c r="H710" s="13"/>
      <c r="AA710" s="14"/>
    </row>
    <row r="711" spans="8:27" ht="12.75" x14ac:dyDescent="0.2">
      <c r="H711" s="13"/>
      <c r="AA711" s="14"/>
    </row>
    <row r="712" spans="8:27" ht="12.75" x14ac:dyDescent="0.2">
      <c r="H712" s="13"/>
      <c r="AA712" s="14"/>
    </row>
    <row r="713" spans="8:27" ht="12.75" x14ac:dyDescent="0.2">
      <c r="H713" s="13"/>
      <c r="AA713" s="14"/>
    </row>
    <row r="714" spans="8:27" ht="12.75" x14ac:dyDescent="0.2">
      <c r="H714" s="13"/>
      <c r="AA714" s="14"/>
    </row>
    <row r="715" spans="8:27" ht="12.75" x14ac:dyDescent="0.2">
      <c r="H715" s="13"/>
      <c r="AA715" s="14"/>
    </row>
    <row r="716" spans="8:27" ht="12.75" x14ac:dyDescent="0.2">
      <c r="H716" s="13"/>
      <c r="AA716" s="14"/>
    </row>
    <row r="717" spans="8:27" ht="12.75" x14ac:dyDescent="0.2">
      <c r="H717" s="13"/>
      <c r="AA717" s="14"/>
    </row>
    <row r="718" spans="8:27" ht="12.75" x14ac:dyDescent="0.2">
      <c r="H718" s="13"/>
      <c r="AA718" s="14"/>
    </row>
    <row r="719" spans="8:27" ht="12.75" x14ac:dyDescent="0.2">
      <c r="H719" s="13"/>
      <c r="AA719" s="14"/>
    </row>
    <row r="720" spans="8:27" ht="12.75" x14ac:dyDescent="0.2">
      <c r="H720" s="13"/>
      <c r="AA720" s="14"/>
    </row>
    <row r="721" spans="8:27" ht="12.75" x14ac:dyDescent="0.2">
      <c r="H721" s="13"/>
      <c r="AA721" s="14"/>
    </row>
    <row r="722" spans="8:27" ht="12.75" x14ac:dyDescent="0.2">
      <c r="H722" s="13"/>
      <c r="AA722" s="14"/>
    </row>
    <row r="723" spans="8:27" ht="12.75" x14ac:dyDescent="0.2">
      <c r="H723" s="13"/>
      <c r="AA723" s="14"/>
    </row>
    <row r="724" spans="8:27" ht="12.75" x14ac:dyDescent="0.2">
      <c r="H724" s="13"/>
      <c r="AA724" s="14"/>
    </row>
    <row r="725" spans="8:27" ht="12.75" x14ac:dyDescent="0.2">
      <c r="H725" s="13"/>
      <c r="AA725" s="14"/>
    </row>
    <row r="726" spans="8:27" ht="12.75" x14ac:dyDescent="0.2">
      <c r="H726" s="13"/>
      <c r="AA726" s="14"/>
    </row>
    <row r="727" spans="8:27" ht="12.75" x14ac:dyDescent="0.2">
      <c r="H727" s="13"/>
      <c r="AA727" s="14"/>
    </row>
    <row r="728" spans="8:27" ht="12.75" x14ac:dyDescent="0.2">
      <c r="H728" s="13"/>
      <c r="AA728" s="14"/>
    </row>
    <row r="729" spans="8:27" ht="12.75" x14ac:dyDescent="0.2">
      <c r="H729" s="13"/>
      <c r="AA729" s="14"/>
    </row>
    <row r="730" spans="8:27" ht="12.75" x14ac:dyDescent="0.2">
      <c r="H730" s="13"/>
      <c r="AA730" s="14"/>
    </row>
    <row r="731" spans="8:27" ht="12.75" x14ac:dyDescent="0.2">
      <c r="H731" s="13"/>
      <c r="AA731" s="14"/>
    </row>
    <row r="732" spans="8:27" ht="12.75" x14ac:dyDescent="0.2">
      <c r="H732" s="13"/>
      <c r="AA732" s="14"/>
    </row>
    <row r="733" spans="8:27" ht="12.75" x14ac:dyDescent="0.2">
      <c r="H733" s="13"/>
      <c r="AA733" s="14"/>
    </row>
    <row r="734" spans="8:27" ht="12.75" x14ac:dyDescent="0.2">
      <c r="H734" s="13"/>
      <c r="AA734" s="14"/>
    </row>
    <row r="735" spans="8:27" ht="12.75" x14ac:dyDescent="0.2">
      <c r="H735" s="13"/>
      <c r="AA735" s="14"/>
    </row>
    <row r="736" spans="8:27" ht="12.75" x14ac:dyDescent="0.2">
      <c r="H736" s="13"/>
      <c r="AA736" s="14"/>
    </row>
    <row r="737" spans="8:27" ht="12.75" x14ac:dyDescent="0.2">
      <c r="H737" s="13"/>
      <c r="AA737" s="14"/>
    </row>
    <row r="738" spans="8:27" ht="12.75" x14ac:dyDescent="0.2">
      <c r="H738" s="13"/>
      <c r="AA738" s="14"/>
    </row>
    <row r="739" spans="8:27" ht="12.75" x14ac:dyDescent="0.2">
      <c r="H739" s="13"/>
      <c r="AA739" s="14"/>
    </row>
    <row r="740" spans="8:27" ht="12.75" x14ac:dyDescent="0.2">
      <c r="H740" s="13"/>
      <c r="AA740" s="14"/>
    </row>
    <row r="741" spans="8:27" ht="12.75" x14ac:dyDescent="0.2">
      <c r="H741" s="13"/>
      <c r="AA741" s="14"/>
    </row>
    <row r="742" spans="8:27" ht="12.75" x14ac:dyDescent="0.2">
      <c r="H742" s="13"/>
      <c r="AA742" s="14"/>
    </row>
    <row r="743" spans="8:27" ht="12.75" x14ac:dyDescent="0.2">
      <c r="H743" s="13"/>
      <c r="AA743" s="14"/>
    </row>
    <row r="744" spans="8:27" ht="12.75" x14ac:dyDescent="0.2">
      <c r="H744" s="13"/>
      <c r="AA744" s="14"/>
    </row>
    <row r="745" spans="8:27" ht="12.75" x14ac:dyDescent="0.2">
      <c r="H745" s="13"/>
      <c r="AA745" s="14"/>
    </row>
    <row r="746" spans="8:27" ht="12.75" x14ac:dyDescent="0.2">
      <c r="H746" s="13"/>
      <c r="AA746" s="14"/>
    </row>
    <row r="747" spans="8:27" ht="12.75" x14ac:dyDescent="0.2">
      <c r="H747" s="13"/>
      <c r="AA747" s="14"/>
    </row>
    <row r="748" spans="8:27" ht="12.75" x14ac:dyDescent="0.2">
      <c r="H748" s="13"/>
      <c r="AA748" s="14"/>
    </row>
    <row r="749" spans="8:27" ht="12.75" x14ac:dyDescent="0.2">
      <c r="H749" s="13"/>
      <c r="AA749" s="14"/>
    </row>
    <row r="750" spans="8:27" ht="12.75" x14ac:dyDescent="0.2">
      <c r="H750" s="13"/>
      <c r="AA750" s="14"/>
    </row>
    <row r="751" spans="8:27" ht="12.75" x14ac:dyDescent="0.2">
      <c r="H751" s="13"/>
      <c r="AA751" s="14"/>
    </row>
    <row r="752" spans="8:27" ht="12.75" x14ac:dyDescent="0.2">
      <c r="H752" s="13"/>
      <c r="AA752" s="14"/>
    </row>
    <row r="753" spans="8:27" ht="12.75" x14ac:dyDescent="0.2">
      <c r="H753" s="13"/>
      <c r="AA753" s="14"/>
    </row>
    <row r="754" spans="8:27" ht="12.75" x14ac:dyDescent="0.2">
      <c r="H754" s="13"/>
      <c r="AA754" s="14"/>
    </row>
    <row r="755" spans="8:27" ht="12.75" x14ac:dyDescent="0.2">
      <c r="H755" s="13"/>
      <c r="AA755" s="14"/>
    </row>
    <row r="756" spans="8:27" ht="12.75" x14ac:dyDescent="0.2">
      <c r="H756" s="13"/>
      <c r="AA756" s="14"/>
    </row>
    <row r="757" spans="8:27" ht="12.75" x14ac:dyDescent="0.2">
      <c r="H757" s="13"/>
      <c r="AA757" s="14"/>
    </row>
    <row r="758" spans="8:27" ht="12.75" x14ac:dyDescent="0.2">
      <c r="H758" s="13"/>
      <c r="AA758" s="14"/>
    </row>
    <row r="759" spans="8:27" ht="12.75" x14ac:dyDescent="0.2">
      <c r="H759" s="13"/>
      <c r="AA759" s="14"/>
    </row>
    <row r="760" spans="8:27" ht="12.75" x14ac:dyDescent="0.2">
      <c r="H760" s="13"/>
      <c r="AA760" s="14"/>
    </row>
    <row r="761" spans="8:27" ht="12.75" x14ac:dyDescent="0.2">
      <c r="H761" s="13"/>
      <c r="AA761" s="14"/>
    </row>
    <row r="762" spans="8:27" ht="12.75" x14ac:dyDescent="0.2">
      <c r="H762" s="13"/>
      <c r="AA762" s="14"/>
    </row>
    <row r="763" spans="8:27" ht="12.75" x14ac:dyDescent="0.2">
      <c r="H763" s="13"/>
      <c r="AA763" s="14"/>
    </row>
    <row r="764" spans="8:27" ht="12.75" x14ac:dyDescent="0.2">
      <c r="H764" s="13"/>
      <c r="AA764" s="14"/>
    </row>
    <row r="765" spans="8:27" ht="12.75" x14ac:dyDescent="0.2">
      <c r="H765" s="13"/>
      <c r="AA765" s="14"/>
    </row>
    <row r="766" spans="8:27" ht="12.75" x14ac:dyDescent="0.2">
      <c r="H766" s="13"/>
      <c r="AA766" s="14"/>
    </row>
    <row r="767" spans="8:27" ht="12.75" x14ac:dyDescent="0.2">
      <c r="H767" s="13"/>
      <c r="AA767" s="14"/>
    </row>
    <row r="768" spans="8:27" ht="12.75" x14ac:dyDescent="0.2">
      <c r="H768" s="13"/>
      <c r="AA768" s="14"/>
    </row>
    <row r="769" spans="8:27" ht="12.75" x14ac:dyDescent="0.2">
      <c r="H769" s="13"/>
      <c r="AA769" s="14"/>
    </row>
    <row r="770" spans="8:27" ht="12.75" x14ac:dyDescent="0.2">
      <c r="H770" s="13"/>
      <c r="AA770" s="14"/>
    </row>
    <row r="771" spans="8:27" ht="12.75" x14ac:dyDescent="0.2">
      <c r="H771" s="13"/>
      <c r="AA771" s="14"/>
    </row>
    <row r="772" spans="8:27" ht="12.75" x14ac:dyDescent="0.2">
      <c r="H772" s="13"/>
      <c r="AA772" s="14"/>
    </row>
    <row r="773" spans="8:27" ht="12.75" x14ac:dyDescent="0.2">
      <c r="H773" s="13"/>
      <c r="AA773" s="14"/>
    </row>
    <row r="774" spans="8:27" ht="12.75" x14ac:dyDescent="0.2">
      <c r="H774" s="13"/>
      <c r="AA774" s="14"/>
    </row>
    <row r="775" spans="8:27" ht="12.75" x14ac:dyDescent="0.2">
      <c r="H775" s="13"/>
      <c r="AA775" s="14"/>
    </row>
    <row r="776" spans="8:27" ht="12.75" x14ac:dyDescent="0.2">
      <c r="H776" s="13"/>
      <c r="AA776" s="14"/>
    </row>
    <row r="777" spans="8:27" ht="12.75" x14ac:dyDescent="0.2">
      <c r="H777" s="13"/>
      <c r="AA777" s="14"/>
    </row>
    <row r="778" spans="8:27" ht="12.75" x14ac:dyDescent="0.2">
      <c r="H778" s="13"/>
      <c r="AA778" s="14"/>
    </row>
    <row r="779" spans="8:27" ht="12.75" x14ac:dyDescent="0.2">
      <c r="H779" s="13"/>
      <c r="AA779" s="14"/>
    </row>
    <row r="780" spans="8:27" ht="12.75" x14ac:dyDescent="0.2">
      <c r="H780" s="13"/>
      <c r="AA780" s="14"/>
    </row>
    <row r="781" spans="8:27" ht="12.75" x14ac:dyDescent="0.2">
      <c r="H781" s="13"/>
      <c r="AA781" s="14"/>
    </row>
    <row r="782" spans="8:27" ht="12.75" x14ac:dyDescent="0.2">
      <c r="H782" s="13"/>
      <c r="AA782" s="14"/>
    </row>
    <row r="783" spans="8:27" ht="12.75" x14ac:dyDescent="0.2">
      <c r="H783" s="13"/>
      <c r="AA783" s="14"/>
    </row>
    <row r="784" spans="8:27" ht="12.75" x14ac:dyDescent="0.2">
      <c r="H784" s="13"/>
      <c r="AA784" s="14"/>
    </row>
    <row r="785" spans="8:27" ht="12.75" x14ac:dyDescent="0.2">
      <c r="H785" s="13"/>
      <c r="AA785" s="14"/>
    </row>
    <row r="786" spans="8:27" ht="12.75" x14ac:dyDescent="0.2">
      <c r="H786" s="13"/>
      <c r="AA786" s="14"/>
    </row>
    <row r="787" spans="8:27" ht="12.75" x14ac:dyDescent="0.2">
      <c r="H787" s="13"/>
      <c r="AA787" s="14"/>
    </row>
    <row r="788" spans="8:27" ht="12.75" x14ac:dyDescent="0.2">
      <c r="H788" s="13"/>
      <c r="AA788" s="14"/>
    </row>
    <row r="789" spans="8:27" ht="12.75" x14ac:dyDescent="0.2">
      <c r="H789" s="13"/>
      <c r="AA789" s="14"/>
    </row>
    <row r="790" spans="8:27" ht="12.75" x14ac:dyDescent="0.2">
      <c r="H790" s="13"/>
      <c r="AA790" s="14"/>
    </row>
    <row r="791" spans="8:27" ht="12.75" x14ac:dyDescent="0.2">
      <c r="H791" s="13"/>
      <c r="AA791" s="14"/>
    </row>
    <row r="792" spans="8:27" ht="12.75" x14ac:dyDescent="0.2">
      <c r="H792" s="13"/>
      <c r="AA792" s="14"/>
    </row>
    <row r="793" spans="8:27" ht="12.75" x14ac:dyDescent="0.2">
      <c r="H793" s="13"/>
      <c r="AA793" s="14"/>
    </row>
    <row r="794" spans="8:27" ht="12.75" x14ac:dyDescent="0.2">
      <c r="H794" s="13"/>
      <c r="AA794" s="14"/>
    </row>
    <row r="795" spans="8:27" ht="12.75" x14ac:dyDescent="0.2">
      <c r="H795" s="13"/>
      <c r="AA795" s="14"/>
    </row>
    <row r="796" spans="8:27" ht="12.75" x14ac:dyDescent="0.2">
      <c r="H796" s="13"/>
      <c r="AA796" s="14"/>
    </row>
    <row r="797" spans="8:27" ht="12.75" x14ac:dyDescent="0.2">
      <c r="H797" s="13"/>
      <c r="AA797" s="14"/>
    </row>
    <row r="798" spans="8:27" ht="12.75" x14ac:dyDescent="0.2">
      <c r="H798" s="13"/>
      <c r="AA798" s="14"/>
    </row>
    <row r="799" spans="8:27" ht="12.75" x14ac:dyDescent="0.2">
      <c r="H799" s="13"/>
      <c r="AA799" s="14"/>
    </row>
    <row r="800" spans="8:27" ht="12.75" x14ac:dyDescent="0.2">
      <c r="H800" s="13"/>
      <c r="AA800" s="14"/>
    </row>
    <row r="801" spans="8:27" ht="12.75" x14ac:dyDescent="0.2">
      <c r="H801" s="13"/>
      <c r="AA801" s="14"/>
    </row>
    <row r="802" spans="8:27" ht="12.75" x14ac:dyDescent="0.2">
      <c r="H802" s="13"/>
      <c r="AA802" s="14"/>
    </row>
    <row r="803" spans="8:27" ht="12.75" x14ac:dyDescent="0.2">
      <c r="H803" s="13"/>
      <c r="AA803" s="14"/>
    </row>
    <row r="804" spans="8:27" ht="12.75" x14ac:dyDescent="0.2">
      <c r="H804" s="13"/>
      <c r="AA804" s="14"/>
    </row>
    <row r="805" spans="8:27" ht="12.75" x14ac:dyDescent="0.2">
      <c r="H805" s="13"/>
      <c r="AA805" s="14"/>
    </row>
    <row r="806" spans="8:27" ht="12.75" x14ac:dyDescent="0.2">
      <c r="H806" s="13"/>
      <c r="AA806" s="14"/>
    </row>
    <row r="807" spans="8:27" ht="12.75" x14ac:dyDescent="0.2">
      <c r="H807" s="13"/>
      <c r="AA807" s="14"/>
    </row>
    <row r="808" spans="8:27" ht="12.75" x14ac:dyDescent="0.2">
      <c r="H808" s="13"/>
      <c r="AA808" s="14"/>
    </row>
    <row r="809" spans="8:27" ht="12.75" x14ac:dyDescent="0.2">
      <c r="H809" s="13"/>
      <c r="AA809" s="14"/>
    </row>
    <row r="810" spans="8:27" ht="12.75" x14ac:dyDescent="0.2">
      <c r="H810" s="13"/>
      <c r="AA810" s="14"/>
    </row>
    <row r="811" spans="8:27" ht="12.75" x14ac:dyDescent="0.2">
      <c r="H811" s="13"/>
      <c r="AA811" s="14"/>
    </row>
    <row r="812" spans="8:27" ht="12.75" x14ac:dyDescent="0.2">
      <c r="H812" s="13"/>
      <c r="AA812" s="14"/>
    </row>
    <row r="813" spans="8:27" ht="12.75" x14ac:dyDescent="0.2">
      <c r="H813" s="13"/>
      <c r="AA813" s="14"/>
    </row>
    <row r="814" spans="8:27" ht="12.75" x14ac:dyDescent="0.2">
      <c r="H814" s="13"/>
      <c r="AA814" s="14"/>
    </row>
    <row r="815" spans="8:27" ht="12.75" x14ac:dyDescent="0.2">
      <c r="H815" s="13"/>
      <c r="AA815" s="14"/>
    </row>
    <row r="816" spans="8:27" ht="12.75" x14ac:dyDescent="0.2">
      <c r="H816" s="13"/>
      <c r="AA816" s="14"/>
    </row>
    <row r="817" spans="8:27" ht="12.75" x14ac:dyDescent="0.2">
      <c r="H817" s="13"/>
      <c r="AA817" s="14"/>
    </row>
    <row r="818" spans="8:27" ht="12.75" x14ac:dyDescent="0.2">
      <c r="H818" s="13"/>
      <c r="AA818" s="14"/>
    </row>
    <row r="819" spans="8:27" ht="12.75" x14ac:dyDescent="0.2">
      <c r="H819" s="13"/>
      <c r="AA819" s="14"/>
    </row>
    <row r="820" spans="8:27" ht="12.75" x14ac:dyDescent="0.2">
      <c r="H820" s="13"/>
      <c r="AA820" s="14"/>
    </row>
    <row r="821" spans="8:27" ht="12.75" x14ac:dyDescent="0.2">
      <c r="H821" s="13"/>
      <c r="AA821" s="14"/>
    </row>
    <row r="822" spans="8:27" ht="12.75" x14ac:dyDescent="0.2">
      <c r="H822" s="13"/>
      <c r="AA822" s="14"/>
    </row>
    <row r="823" spans="8:27" ht="12.75" x14ac:dyDescent="0.2">
      <c r="H823" s="13"/>
      <c r="AA823" s="14"/>
    </row>
    <row r="824" spans="8:27" ht="12.75" x14ac:dyDescent="0.2">
      <c r="H824" s="13"/>
      <c r="AA824" s="14"/>
    </row>
    <row r="825" spans="8:27" ht="12.75" x14ac:dyDescent="0.2">
      <c r="H825" s="13"/>
      <c r="AA825" s="14"/>
    </row>
    <row r="826" spans="8:27" ht="12.75" x14ac:dyDescent="0.2">
      <c r="H826" s="13"/>
      <c r="AA826" s="14"/>
    </row>
    <row r="827" spans="8:27" ht="12.75" x14ac:dyDescent="0.2">
      <c r="H827" s="13"/>
      <c r="AA827" s="14"/>
    </row>
    <row r="828" spans="8:27" ht="12.75" x14ac:dyDescent="0.2">
      <c r="H828" s="13"/>
      <c r="AA828" s="14"/>
    </row>
    <row r="829" spans="8:27" ht="12.75" x14ac:dyDescent="0.2">
      <c r="H829" s="13"/>
      <c r="AA829" s="14"/>
    </row>
    <row r="830" spans="8:27" ht="12.75" x14ac:dyDescent="0.2">
      <c r="H830" s="13"/>
      <c r="AA830" s="14"/>
    </row>
    <row r="831" spans="8:27" ht="12.75" x14ac:dyDescent="0.2">
      <c r="H831" s="13"/>
      <c r="AA831" s="14"/>
    </row>
    <row r="832" spans="8:27" ht="12.75" x14ac:dyDescent="0.2">
      <c r="H832" s="13"/>
      <c r="AA832" s="14"/>
    </row>
    <row r="833" spans="8:27" ht="12.75" x14ac:dyDescent="0.2">
      <c r="H833" s="13"/>
      <c r="AA833" s="14"/>
    </row>
    <row r="834" spans="8:27" ht="12.75" x14ac:dyDescent="0.2">
      <c r="H834" s="13"/>
      <c r="AA834" s="14"/>
    </row>
    <row r="835" spans="8:27" ht="12.75" x14ac:dyDescent="0.2">
      <c r="H835" s="13"/>
      <c r="AA835" s="14"/>
    </row>
    <row r="836" spans="8:27" ht="12.75" x14ac:dyDescent="0.2">
      <c r="H836" s="13"/>
      <c r="AA836" s="14"/>
    </row>
    <row r="837" spans="8:27" ht="12.75" x14ac:dyDescent="0.2">
      <c r="H837" s="13"/>
      <c r="AA837" s="14"/>
    </row>
    <row r="838" spans="8:27" ht="12.75" x14ac:dyDescent="0.2">
      <c r="H838" s="13"/>
      <c r="AA838" s="14"/>
    </row>
    <row r="839" spans="8:27" ht="12.75" x14ac:dyDescent="0.2">
      <c r="H839" s="13"/>
      <c r="AA839" s="14"/>
    </row>
    <row r="840" spans="8:27" ht="12.75" x14ac:dyDescent="0.2">
      <c r="H840" s="13"/>
      <c r="AA840" s="14"/>
    </row>
    <row r="841" spans="8:27" ht="12.75" x14ac:dyDescent="0.2">
      <c r="H841" s="13"/>
      <c r="AA841" s="14"/>
    </row>
    <row r="842" spans="8:27" ht="12.75" x14ac:dyDescent="0.2">
      <c r="H842" s="13"/>
      <c r="AA842" s="14"/>
    </row>
    <row r="843" spans="8:27" ht="12.75" x14ac:dyDescent="0.2">
      <c r="H843" s="13"/>
      <c r="AA843" s="14"/>
    </row>
    <row r="844" spans="8:27" ht="12.75" x14ac:dyDescent="0.2">
      <c r="H844" s="13"/>
      <c r="AA844" s="14"/>
    </row>
    <row r="845" spans="8:27" ht="12.75" x14ac:dyDescent="0.2">
      <c r="H845" s="13"/>
      <c r="AA845" s="14"/>
    </row>
    <row r="846" spans="8:27" ht="12.75" x14ac:dyDescent="0.2">
      <c r="H846" s="13"/>
      <c r="AA846" s="14"/>
    </row>
    <row r="847" spans="8:27" ht="12.75" x14ac:dyDescent="0.2">
      <c r="H847" s="13"/>
      <c r="AA847" s="14"/>
    </row>
    <row r="848" spans="8:27" ht="12.75" x14ac:dyDescent="0.2">
      <c r="H848" s="13"/>
      <c r="AA848" s="14"/>
    </row>
    <row r="849" spans="8:27" ht="12.75" x14ac:dyDescent="0.2">
      <c r="H849" s="13"/>
      <c r="AA849" s="14"/>
    </row>
    <row r="850" spans="8:27" ht="12.75" x14ac:dyDescent="0.2">
      <c r="H850" s="13"/>
      <c r="AA850" s="14"/>
    </row>
    <row r="851" spans="8:27" ht="12.75" x14ac:dyDescent="0.2">
      <c r="H851" s="13"/>
      <c r="AA851" s="14"/>
    </row>
    <row r="852" spans="8:27" ht="12.75" x14ac:dyDescent="0.2">
      <c r="H852" s="13"/>
      <c r="AA852" s="14"/>
    </row>
    <row r="853" spans="8:27" ht="12.75" x14ac:dyDescent="0.2">
      <c r="H853" s="13"/>
      <c r="AA853" s="14"/>
    </row>
    <row r="854" spans="8:27" ht="12.75" x14ac:dyDescent="0.2">
      <c r="H854" s="13"/>
      <c r="AA854" s="14"/>
    </row>
    <row r="855" spans="8:27" ht="12.75" x14ac:dyDescent="0.2">
      <c r="H855" s="13"/>
      <c r="AA855" s="14"/>
    </row>
    <row r="856" spans="8:27" ht="12.75" x14ac:dyDescent="0.2">
      <c r="H856" s="13"/>
      <c r="AA856" s="14"/>
    </row>
    <row r="857" spans="8:27" ht="12.75" x14ac:dyDescent="0.2">
      <c r="H857" s="13"/>
      <c r="AA857" s="14"/>
    </row>
    <row r="858" spans="8:27" ht="12.75" x14ac:dyDescent="0.2">
      <c r="H858" s="13"/>
      <c r="AA858" s="14"/>
    </row>
    <row r="859" spans="8:27" ht="12.75" x14ac:dyDescent="0.2">
      <c r="H859" s="13"/>
      <c r="AA859" s="14"/>
    </row>
    <row r="860" spans="8:27" ht="12.75" x14ac:dyDescent="0.2">
      <c r="H860" s="13"/>
      <c r="AA860" s="14"/>
    </row>
    <row r="861" spans="8:27" ht="12.75" x14ac:dyDescent="0.2">
      <c r="H861" s="13"/>
      <c r="AA861" s="14"/>
    </row>
    <row r="862" spans="8:27" ht="12.75" x14ac:dyDescent="0.2">
      <c r="H862" s="13"/>
      <c r="AA862" s="14"/>
    </row>
    <row r="863" spans="8:27" ht="12.75" x14ac:dyDescent="0.2">
      <c r="H863" s="13"/>
      <c r="AA863" s="14"/>
    </row>
    <row r="864" spans="8:27" ht="12.75" x14ac:dyDescent="0.2">
      <c r="H864" s="13"/>
      <c r="AA864" s="14"/>
    </row>
    <row r="865" spans="8:27" ht="12.75" x14ac:dyDescent="0.2">
      <c r="H865" s="13"/>
      <c r="AA865" s="14"/>
    </row>
    <row r="866" spans="8:27" ht="12.75" x14ac:dyDescent="0.2">
      <c r="H866" s="13"/>
      <c r="AA866" s="14"/>
    </row>
    <row r="867" spans="8:27" ht="12.75" x14ac:dyDescent="0.2">
      <c r="H867" s="13"/>
      <c r="AA867" s="14"/>
    </row>
    <row r="868" spans="8:27" ht="12.75" x14ac:dyDescent="0.2">
      <c r="H868" s="13"/>
      <c r="AA868" s="14"/>
    </row>
    <row r="869" spans="8:27" ht="12.75" x14ac:dyDescent="0.2">
      <c r="H869" s="13"/>
      <c r="AA869" s="14"/>
    </row>
    <row r="870" spans="8:27" ht="12.75" x14ac:dyDescent="0.2">
      <c r="H870" s="13"/>
      <c r="AA870" s="14"/>
    </row>
    <row r="871" spans="8:27" ht="12.75" x14ac:dyDescent="0.2">
      <c r="H871" s="13"/>
      <c r="AA871" s="14"/>
    </row>
    <row r="872" spans="8:27" ht="12.75" x14ac:dyDescent="0.2">
      <c r="H872" s="13"/>
      <c r="AA872" s="14"/>
    </row>
    <row r="873" spans="8:27" ht="12.75" x14ac:dyDescent="0.2">
      <c r="H873" s="13"/>
      <c r="AA873" s="14"/>
    </row>
    <row r="874" spans="8:27" ht="12.75" x14ac:dyDescent="0.2">
      <c r="H874" s="13"/>
      <c r="AA874" s="14"/>
    </row>
    <row r="875" spans="8:27" ht="12.75" x14ac:dyDescent="0.2">
      <c r="H875" s="13"/>
      <c r="AA875" s="14"/>
    </row>
    <row r="876" spans="8:27" ht="12.75" x14ac:dyDescent="0.2">
      <c r="H876" s="13"/>
      <c r="AA876" s="14"/>
    </row>
    <row r="877" spans="8:27" ht="12.75" x14ac:dyDescent="0.2">
      <c r="H877" s="13"/>
      <c r="AA877" s="14"/>
    </row>
    <row r="878" spans="8:27" ht="12.75" x14ac:dyDescent="0.2">
      <c r="H878" s="13"/>
      <c r="AA878" s="14"/>
    </row>
    <row r="879" spans="8:27" ht="12.75" x14ac:dyDescent="0.2">
      <c r="H879" s="13"/>
      <c r="AA879" s="14"/>
    </row>
    <row r="880" spans="8:27" ht="12.75" x14ac:dyDescent="0.2">
      <c r="H880" s="13"/>
      <c r="AA880" s="14"/>
    </row>
    <row r="881" spans="8:27" ht="12.75" x14ac:dyDescent="0.2">
      <c r="H881" s="13"/>
      <c r="AA881" s="14"/>
    </row>
    <row r="882" spans="8:27" ht="12.75" x14ac:dyDescent="0.2">
      <c r="H882" s="13"/>
      <c r="AA882" s="14"/>
    </row>
    <row r="883" spans="8:27" ht="12.75" x14ac:dyDescent="0.2">
      <c r="H883" s="13"/>
      <c r="AA883" s="14"/>
    </row>
    <row r="884" spans="8:27" ht="12.75" x14ac:dyDescent="0.2">
      <c r="H884" s="13"/>
      <c r="AA884" s="14"/>
    </row>
    <row r="885" spans="8:27" ht="12.75" x14ac:dyDescent="0.2">
      <c r="H885" s="13"/>
      <c r="AA885" s="14"/>
    </row>
    <row r="886" spans="8:27" ht="12.75" x14ac:dyDescent="0.2">
      <c r="H886" s="13"/>
      <c r="AA886" s="14"/>
    </row>
    <row r="887" spans="8:27" ht="12.75" x14ac:dyDescent="0.2">
      <c r="H887" s="13"/>
      <c r="AA887" s="14"/>
    </row>
    <row r="888" spans="8:27" ht="12.75" x14ac:dyDescent="0.2">
      <c r="H888" s="13"/>
      <c r="AA888" s="14"/>
    </row>
    <row r="889" spans="8:27" ht="12.75" x14ac:dyDescent="0.2">
      <c r="H889" s="13"/>
      <c r="AA889" s="14"/>
    </row>
    <row r="890" spans="8:27" ht="12.75" x14ac:dyDescent="0.2">
      <c r="H890" s="13"/>
      <c r="AA890" s="14"/>
    </row>
    <row r="891" spans="8:27" ht="12.75" x14ac:dyDescent="0.2">
      <c r="H891" s="13"/>
      <c r="AA891" s="14"/>
    </row>
    <row r="892" spans="8:27" ht="12.75" x14ac:dyDescent="0.2">
      <c r="H892" s="13"/>
      <c r="AA892" s="14"/>
    </row>
    <row r="893" spans="8:27" ht="12.75" x14ac:dyDescent="0.2">
      <c r="H893" s="13"/>
      <c r="AA893" s="14"/>
    </row>
    <row r="894" spans="8:27" ht="12.75" x14ac:dyDescent="0.2">
      <c r="H894" s="13"/>
      <c r="AA894" s="14"/>
    </row>
    <row r="895" spans="8:27" ht="12.75" x14ac:dyDescent="0.2">
      <c r="H895" s="13"/>
      <c r="AA895" s="14"/>
    </row>
    <row r="896" spans="8:27" ht="12.75" x14ac:dyDescent="0.2">
      <c r="H896" s="13"/>
      <c r="AA896" s="14"/>
    </row>
    <row r="897" spans="8:27" ht="12.75" x14ac:dyDescent="0.2">
      <c r="H897" s="13"/>
      <c r="AA897" s="14"/>
    </row>
    <row r="898" spans="8:27" ht="12.75" x14ac:dyDescent="0.2">
      <c r="H898" s="13"/>
      <c r="AA898" s="14"/>
    </row>
    <row r="899" spans="8:27" ht="12.75" x14ac:dyDescent="0.2">
      <c r="H899" s="13"/>
      <c r="AA899" s="14"/>
    </row>
    <row r="900" spans="8:27" ht="12.75" x14ac:dyDescent="0.2">
      <c r="H900" s="13"/>
      <c r="AA900" s="14"/>
    </row>
    <row r="901" spans="8:27" ht="12.75" x14ac:dyDescent="0.2">
      <c r="H901" s="13"/>
      <c r="AA901" s="14"/>
    </row>
    <row r="902" spans="8:27" ht="12.75" x14ac:dyDescent="0.2">
      <c r="H902" s="13"/>
      <c r="AA902" s="14"/>
    </row>
    <row r="903" spans="8:27" ht="12.75" x14ac:dyDescent="0.2">
      <c r="H903" s="13"/>
      <c r="AA903" s="14"/>
    </row>
    <row r="904" spans="8:27" ht="12.75" x14ac:dyDescent="0.2">
      <c r="H904" s="13"/>
      <c r="AA904" s="14"/>
    </row>
    <row r="905" spans="8:27" ht="12.75" x14ac:dyDescent="0.2">
      <c r="H905" s="13"/>
      <c r="AA905" s="14"/>
    </row>
    <row r="906" spans="8:27" ht="12.75" x14ac:dyDescent="0.2">
      <c r="H906" s="13"/>
      <c r="AA906" s="14"/>
    </row>
    <row r="907" spans="8:27" ht="12.75" x14ac:dyDescent="0.2">
      <c r="H907" s="13"/>
      <c r="AA907" s="14"/>
    </row>
    <row r="908" spans="8:27" ht="12.75" x14ac:dyDescent="0.2">
      <c r="H908" s="13"/>
      <c r="AA908" s="14"/>
    </row>
    <row r="909" spans="8:27" ht="12.75" x14ac:dyDescent="0.2">
      <c r="H909" s="13"/>
      <c r="AA909" s="14"/>
    </row>
    <row r="910" spans="8:27" ht="12.75" x14ac:dyDescent="0.2">
      <c r="H910" s="13"/>
      <c r="AA910" s="14"/>
    </row>
    <row r="911" spans="8:27" ht="12.75" x14ac:dyDescent="0.2">
      <c r="H911" s="13"/>
      <c r="AA911" s="14"/>
    </row>
    <row r="912" spans="8:27" ht="12.75" x14ac:dyDescent="0.2">
      <c r="H912" s="13"/>
      <c r="AA912" s="14"/>
    </row>
    <row r="913" spans="8:27" ht="12.75" x14ac:dyDescent="0.2">
      <c r="H913" s="13"/>
      <c r="AA913" s="14"/>
    </row>
    <row r="914" spans="8:27" ht="12.75" x14ac:dyDescent="0.2">
      <c r="H914" s="13"/>
      <c r="AA914" s="14"/>
    </row>
    <row r="915" spans="8:27" ht="12.75" x14ac:dyDescent="0.2">
      <c r="H915" s="13"/>
      <c r="AA915" s="14"/>
    </row>
    <row r="916" spans="8:27" ht="12.75" x14ac:dyDescent="0.2">
      <c r="H916" s="13"/>
      <c r="AA916" s="14"/>
    </row>
    <row r="917" spans="8:27" ht="12.75" x14ac:dyDescent="0.2">
      <c r="H917" s="13"/>
      <c r="AA917" s="14"/>
    </row>
    <row r="918" spans="8:27" ht="12.75" x14ac:dyDescent="0.2">
      <c r="H918" s="13"/>
      <c r="AA918" s="14"/>
    </row>
    <row r="919" spans="8:27" ht="12.75" x14ac:dyDescent="0.2">
      <c r="H919" s="13"/>
      <c r="AA919" s="14"/>
    </row>
    <row r="920" spans="8:27" ht="12.75" x14ac:dyDescent="0.2">
      <c r="H920" s="13"/>
      <c r="AA920" s="14"/>
    </row>
    <row r="921" spans="8:27" ht="12.75" x14ac:dyDescent="0.2">
      <c r="H921" s="13"/>
      <c r="AA921" s="14"/>
    </row>
    <row r="922" spans="8:27" ht="12.75" x14ac:dyDescent="0.2">
      <c r="H922" s="13"/>
      <c r="AA922" s="14"/>
    </row>
    <row r="923" spans="8:27" ht="12.75" x14ac:dyDescent="0.2">
      <c r="H923" s="13"/>
      <c r="AA923" s="14"/>
    </row>
    <row r="924" spans="8:27" ht="12.75" x14ac:dyDescent="0.2">
      <c r="H924" s="13"/>
      <c r="AA924" s="14"/>
    </row>
    <row r="925" spans="8:27" ht="12.75" x14ac:dyDescent="0.2">
      <c r="H925" s="13"/>
      <c r="AA925" s="14"/>
    </row>
    <row r="926" spans="8:27" ht="12.75" x14ac:dyDescent="0.2">
      <c r="H926" s="13"/>
      <c r="AA926" s="14"/>
    </row>
    <row r="927" spans="8:27" ht="12.75" x14ac:dyDescent="0.2">
      <c r="H927" s="13"/>
      <c r="AA927" s="14"/>
    </row>
    <row r="928" spans="8:27" ht="12.75" x14ac:dyDescent="0.2">
      <c r="H928" s="13"/>
      <c r="AA928" s="14"/>
    </row>
    <row r="929" spans="8:27" ht="12.75" x14ac:dyDescent="0.2">
      <c r="H929" s="13"/>
      <c r="AA929" s="14"/>
    </row>
    <row r="930" spans="8:27" ht="12.75" x14ac:dyDescent="0.2">
      <c r="H930" s="13"/>
      <c r="AA930" s="14"/>
    </row>
    <row r="931" spans="8:27" ht="12.75" x14ac:dyDescent="0.2">
      <c r="H931" s="13"/>
      <c r="AA931" s="14"/>
    </row>
    <row r="932" spans="8:27" ht="12.75" x14ac:dyDescent="0.2">
      <c r="H932" s="13"/>
      <c r="AA932" s="14"/>
    </row>
    <row r="933" spans="8:27" ht="12.75" x14ac:dyDescent="0.2">
      <c r="H933" s="13"/>
      <c r="AA933" s="14"/>
    </row>
    <row r="934" spans="8:27" ht="12.75" x14ac:dyDescent="0.2">
      <c r="H934" s="13"/>
      <c r="AA934" s="14"/>
    </row>
    <row r="935" spans="8:27" ht="12.75" x14ac:dyDescent="0.2">
      <c r="H935" s="13"/>
      <c r="AA935" s="14"/>
    </row>
    <row r="936" spans="8:27" ht="12.75" x14ac:dyDescent="0.2">
      <c r="H936" s="13"/>
      <c r="AA936" s="14"/>
    </row>
    <row r="937" spans="8:27" ht="12.75" x14ac:dyDescent="0.2">
      <c r="H937" s="13"/>
      <c r="AA937" s="14"/>
    </row>
    <row r="938" spans="8:27" ht="12.75" x14ac:dyDescent="0.2">
      <c r="H938" s="13"/>
      <c r="AA938" s="14"/>
    </row>
    <row r="939" spans="8:27" ht="12.75" x14ac:dyDescent="0.2">
      <c r="H939" s="13"/>
      <c r="AA939" s="14"/>
    </row>
    <row r="940" spans="8:27" ht="12.75" x14ac:dyDescent="0.2">
      <c r="H940" s="13"/>
      <c r="AA940" s="14"/>
    </row>
    <row r="941" spans="8:27" ht="12.75" x14ac:dyDescent="0.2">
      <c r="H941" s="13"/>
      <c r="AA941" s="14"/>
    </row>
    <row r="942" spans="8:27" ht="12.75" x14ac:dyDescent="0.2">
      <c r="H942" s="13"/>
      <c r="AA942" s="14"/>
    </row>
    <row r="943" spans="8:27" ht="12.75" x14ac:dyDescent="0.2">
      <c r="H943" s="13"/>
      <c r="AA943" s="14"/>
    </row>
    <row r="944" spans="8:27" ht="12.75" x14ac:dyDescent="0.2">
      <c r="H944" s="13"/>
      <c r="AA944" s="14"/>
    </row>
    <row r="945" spans="8:27" ht="12.75" x14ac:dyDescent="0.2">
      <c r="H945" s="13"/>
      <c r="AA945" s="14"/>
    </row>
    <row r="946" spans="8:27" ht="12.75" x14ac:dyDescent="0.2">
      <c r="H946" s="13"/>
      <c r="AA946" s="14"/>
    </row>
    <row r="947" spans="8:27" ht="12.75" x14ac:dyDescent="0.2">
      <c r="H947" s="13"/>
      <c r="AA947" s="14"/>
    </row>
    <row r="948" spans="8:27" ht="12.75" x14ac:dyDescent="0.2">
      <c r="H948" s="13"/>
      <c r="AA948" s="14"/>
    </row>
    <row r="949" spans="8:27" ht="12.75" x14ac:dyDescent="0.2">
      <c r="H949" s="13"/>
      <c r="AA949" s="14"/>
    </row>
    <row r="950" spans="8:27" ht="12.75" x14ac:dyDescent="0.2">
      <c r="H950" s="13"/>
      <c r="AA950" s="14"/>
    </row>
    <row r="951" spans="8:27" ht="12.75" x14ac:dyDescent="0.2">
      <c r="H951" s="13"/>
      <c r="AA951" s="14"/>
    </row>
    <row r="952" spans="8:27" ht="12.75" x14ac:dyDescent="0.2">
      <c r="H952" s="13"/>
      <c r="AA952" s="14"/>
    </row>
    <row r="953" spans="8:27" ht="12.75" x14ac:dyDescent="0.2">
      <c r="H953" s="13"/>
      <c r="AA953" s="14"/>
    </row>
    <row r="954" spans="8:27" ht="12.75" x14ac:dyDescent="0.2">
      <c r="H954" s="13"/>
      <c r="AA954" s="14"/>
    </row>
    <row r="955" spans="8:27" ht="12.75" x14ac:dyDescent="0.2">
      <c r="H955" s="13"/>
      <c r="AA955" s="14"/>
    </row>
    <row r="956" spans="8:27" ht="12.75" x14ac:dyDescent="0.2">
      <c r="H956" s="13"/>
      <c r="AA956" s="14"/>
    </row>
    <row r="957" spans="8:27" ht="12.75" x14ac:dyDescent="0.2">
      <c r="H957" s="13"/>
      <c r="AA957" s="14"/>
    </row>
    <row r="958" spans="8:27" ht="12.75" x14ac:dyDescent="0.2">
      <c r="H958" s="13"/>
      <c r="AA958" s="14"/>
    </row>
    <row r="959" spans="8:27" ht="12.75" x14ac:dyDescent="0.2">
      <c r="H959" s="13"/>
      <c r="AA959" s="14"/>
    </row>
    <row r="960" spans="8:27" ht="12.75" x14ac:dyDescent="0.2">
      <c r="H960" s="13"/>
      <c r="AA960" s="14"/>
    </row>
    <row r="961" spans="8:27" ht="12.75" x14ac:dyDescent="0.2">
      <c r="H961" s="13"/>
      <c r="AA961" s="14"/>
    </row>
    <row r="962" spans="8:27" ht="12.75" x14ac:dyDescent="0.2">
      <c r="H962" s="13"/>
      <c r="AA962" s="14"/>
    </row>
    <row r="963" spans="8:27" ht="12.75" x14ac:dyDescent="0.2">
      <c r="H963" s="13"/>
      <c r="AA963" s="14"/>
    </row>
    <row r="964" spans="8:27" ht="12.75" x14ac:dyDescent="0.2">
      <c r="H964" s="13"/>
      <c r="AA964" s="14"/>
    </row>
    <row r="965" spans="8:27" ht="12.75" x14ac:dyDescent="0.2">
      <c r="H965" s="13"/>
      <c r="AA965" s="14"/>
    </row>
    <row r="966" spans="8:27" ht="12.75" x14ac:dyDescent="0.2">
      <c r="H966" s="13"/>
      <c r="AA966" s="14"/>
    </row>
    <row r="967" spans="8:27" ht="12.75" x14ac:dyDescent="0.2">
      <c r="H967" s="13"/>
      <c r="AA967" s="14"/>
    </row>
    <row r="968" spans="8:27" ht="12.75" x14ac:dyDescent="0.2">
      <c r="H968" s="13"/>
      <c r="AA968" s="14"/>
    </row>
    <row r="969" spans="8:27" ht="12.75" x14ac:dyDescent="0.2">
      <c r="H969" s="13"/>
      <c r="AA969" s="14"/>
    </row>
    <row r="970" spans="8:27" ht="12.75" x14ac:dyDescent="0.2">
      <c r="H970" s="13"/>
      <c r="AA970" s="14"/>
    </row>
    <row r="971" spans="8:27" ht="12.75" x14ac:dyDescent="0.2">
      <c r="H971" s="13"/>
      <c r="AA971" s="14"/>
    </row>
    <row r="972" spans="8:27" ht="12.75" x14ac:dyDescent="0.2">
      <c r="H972" s="13"/>
      <c r="AA972" s="14"/>
    </row>
    <row r="973" spans="8:27" ht="12.75" x14ac:dyDescent="0.2">
      <c r="H973" s="13"/>
      <c r="AA973" s="14"/>
    </row>
    <row r="974" spans="8:27" ht="12.75" x14ac:dyDescent="0.2">
      <c r="H974" s="13"/>
      <c r="AA974" s="14"/>
    </row>
    <row r="975" spans="8:27" ht="12.75" x14ac:dyDescent="0.2">
      <c r="H975" s="13"/>
      <c r="AA975" s="14"/>
    </row>
    <row r="976" spans="8:27" ht="12.75" x14ac:dyDescent="0.2">
      <c r="H976" s="13"/>
      <c r="AA976" s="14"/>
    </row>
    <row r="977" spans="8:27" ht="12.75" x14ac:dyDescent="0.2">
      <c r="H977" s="13"/>
      <c r="AA977" s="14"/>
    </row>
    <row r="978" spans="8:27" ht="12.75" x14ac:dyDescent="0.2">
      <c r="H978" s="13"/>
      <c r="AA978" s="14"/>
    </row>
    <row r="979" spans="8:27" ht="12.75" x14ac:dyDescent="0.2">
      <c r="H979" s="13"/>
      <c r="AA979" s="14"/>
    </row>
    <row r="980" spans="8:27" ht="12.75" x14ac:dyDescent="0.2">
      <c r="H980" s="13"/>
      <c r="AA980" s="14"/>
    </row>
    <row r="981" spans="8:27" ht="12.75" x14ac:dyDescent="0.2">
      <c r="H981" s="13"/>
      <c r="AA981" s="14"/>
    </row>
    <row r="982" spans="8:27" ht="12.75" x14ac:dyDescent="0.2">
      <c r="H982" s="13"/>
      <c r="AA982" s="14"/>
    </row>
    <row r="983" spans="8:27" ht="12.75" x14ac:dyDescent="0.2">
      <c r="H983" s="13"/>
      <c r="AA983" s="14"/>
    </row>
    <row r="984" spans="8:27" ht="12.75" x14ac:dyDescent="0.2">
      <c r="H984" s="13"/>
      <c r="AA984" s="14"/>
    </row>
    <row r="985" spans="8:27" ht="12.75" x14ac:dyDescent="0.2">
      <c r="H985" s="13"/>
      <c r="AA985" s="14"/>
    </row>
    <row r="986" spans="8:27" ht="12.75" x14ac:dyDescent="0.2">
      <c r="H986" s="13"/>
      <c r="AA986" s="14"/>
    </row>
    <row r="987" spans="8:27" ht="12.75" x14ac:dyDescent="0.2">
      <c r="H987" s="13"/>
      <c r="AA987" s="14"/>
    </row>
    <row r="988" spans="8:27" ht="12.75" x14ac:dyDescent="0.2">
      <c r="H988" s="13"/>
      <c r="AA988" s="14"/>
    </row>
    <row r="989" spans="8:27" ht="12.75" x14ac:dyDescent="0.2">
      <c r="H989" s="13"/>
      <c r="AA989" s="14"/>
    </row>
    <row r="990" spans="8:27" ht="12.75" x14ac:dyDescent="0.2">
      <c r="H990" s="13"/>
      <c r="AA990" s="14"/>
    </row>
    <row r="991" spans="8:27" ht="12.75" x14ac:dyDescent="0.2">
      <c r="H991" s="13"/>
      <c r="AA991" s="14"/>
    </row>
    <row r="992" spans="8:27" ht="12.75" x14ac:dyDescent="0.2">
      <c r="H992" s="13"/>
      <c r="AA992" s="14"/>
    </row>
    <row r="993" spans="8:27" ht="12.75" x14ac:dyDescent="0.2">
      <c r="H993" s="13"/>
      <c r="AA993" s="14"/>
    </row>
    <row r="994" spans="8:27" ht="12.75" x14ac:dyDescent="0.2">
      <c r="H994" s="13"/>
      <c r="AA994" s="14"/>
    </row>
    <row r="995" spans="8:27" ht="12.75" x14ac:dyDescent="0.2">
      <c r="H995" s="13"/>
      <c r="AA995" s="14"/>
    </row>
    <row r="996" spans="8:27" ht="12.75" x14ac:dyDescent="0.2">
      <c r="H996" s="13"/>
      <c r="AA996" s="14"/>
    </row>
    <row r="997" spans="8:27" ht="12.75" x14ac:dyDescent="0.2">
      <c r="H997" s="13"/>
      <c r="AA997" s="14"/>
    </row>
    <row r="998" spans="8:27" ht="12.75" x14ac:dyDescent="0.2">
      <c r="H998" s="13"/>
      <c r="AA998" s="14"/>
    </row>
    <row r="999" spans="8:27" ht="12.75" x14ac:dyDescent="0.2">
      <c r="H999" s="13"/>
      <c r="AA999" s="14"/>
    </row>
    <row r="1000" spans="8:27" ht="12.75" x14ac:dyDescent="0.2">
      <c r="H1000" s="13"/>
      <c r="AA1000" s="14"/>
    </row>
    <row r="1001" spans="8:27" ht="12.75" x14ac:dyDescent="0.2">
      <c r="H1001" s="13"/>
      <c r="AA1001" s="14"/>
    </row>
    <row r="1002" spans="8:27" ht="12.75" x14ac:dyDescent="0.2">
      <c r="H1002" s="13"/>
      <c r="AA1002" s="14"/>
    </row>
    <row r="1003" spans="8:27" ht="12.75" x14ac:dyDescent="0.2">
      <c r="H1003" s="13"/>
      <c r="AA1003" s="14"/>
    </row>
    <row r="1004" spans="8:27" ht="12.75" x14ac:dyDescent="0.2">
      <c r="H1004" s="13"/>
      <c r="AA1004" s="14"/>
    </row>
    <row r="1005" spans="8:27" ht="12.75" x14ac:dyDescent="0.2">
      <c r="H1005" s="13"/>
      <c r="AA1005" s="14"/>
    </row>
    <row r="1006" spans="8:27" ht="12.75" x14ac:dyDescent="0.2">
      <c r="H1006" s="13"/>
      <c r="AA1006" s="14"/>
    </row>
    <row r="1007" spans="8:27" ht="12.75" x14ac:dyDescent="0.2">
      <c r="H1007" s="13"/>
      <c r="AA1007" s="14"/>
    </row>
    <row r="1008" spans="8:27" ht="12.75" x14ac:dyDescent="0.2">
      <c r="H1008" s="13"/>
      <c r="AA1008" s="14"/>
    </row>
    <row r="1009" spans="8:27" ht="12.75" x14ac:dyDescent="0.2">
      <c r="H1009" s="13"/>
      <c r="AA1009" s="14"/>
    </row>
    <row r="1010" spans="8:27" ht="12.75" x14ac:dyDescent="0.2">
      <c r="H1010" s="13"/>
      <c r="AA1010" s="14"/>
    </row>
    <row r="1011" spans="8:27" ht="12.75" x14ac:dyDescent="0.2">
      <c r="H1011" s="13"/>
      <c r="AA1011" s="14"/>
    </row>
    <row r="1012" spans="8:27" ht="12.75" x14ac:dyDescent="0.2">
      <c r="H1012" s="13"/>
      <c r="AA1012" s="14"/>
    </row>
    <row r="1013" spans="8:27" ht="12.75" x14ac:dyDescent="0.2">
      <c r="H1013" s="13"/>
      <c r="AA101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8"/>
  <sheetViews>
    <sheetView workbookViewId="0">
      <selection activeCell="L24" sqref="L24"/>
    </sheetView>
  </sheetViews>
  <sheetFormatPr defaultColWidth="14.42578125" defaultRowHeight="15.75" customHeight="1" x14ac:dyDescent="0.2"/>
  <cols>
    <col min="1" max="1" width="29.140625" customWidth="1"/>
    <col min="2" max="2" width="11.140625" customWidth="1"/>
    <col min="3" max="3" width="10.85546875" customWidth="1"/>
    <col min="4" max="4" width="6.140625" customWidth="1"/>
    <col min="5" max="5" width="9.140625" customWidth="1"/>
    <col min="6" max="6" width="12.7109375" customWidth="1"/>
  </cols>
  <sheetData>
    <row r="1" spans="1:29" ht="25.5" x14ac:dyDescent="0.2">
      <c r="A1" s="94" t="s">
        <v>102</v>
      </c>
      <c r="B1" s="60" t="s">
        <v>103</v>
      </c>
      <c r="C1" s="61" t="s">
        <v>104</v>
      </c>
      <c r="D1" s="60" t="s">
        <v>105</v>
      </c>
      <c r="E1" s="62" t="s">
        <v>106</v>
      </c>
      <c r="F1" s="62" t="s">
        <v>107</v>
      </c>
      <c r="G1" s="61" t="s">
        <v>108</v>
      </c>
      <c r="H1" s="60" t="s">
        <v>109</v>
      </c>
      <c r="I1" s="63" t="s">
        <v>110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spans="1:29" ht="15.75" customHeight="1" x14ac:dyDescent="0.2">
      <c r="A2" s="65" t="s">
        <v>111</v>
      </c>
      <c r="B2" s="66"/>
      <c r="C2" s="67"/>
      <c r="D2" s="66"/>
      <c r="E2" s="70"/>
      <c r="F2" s="70"/>
      <c r="G2" s="67"/>
      <c r="H2" s="42"/>
      <c r="I2" s="42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</row>
    <row r="3" spans="1:29" ht="15.75" customHeight="1" x14ac:dyDescent="0.2">
      <c r="A3" s="68" t="s">
        <v>112</v>
      </c>
      <c r="B3" s="66"/>
      <c r="C3" s="67">
        <v>6</v>
      </c>
      <c r="D3" s="66">
        <v>5.2</v>
      </c>
      <c r="E3" s="70" t="s">
        <v>24</v>
      </c>
      <c r="F3" s="70"/>
      <c r="G3" s="67">
        <f>1.25*SUM('Chute main panel'!D43+'Chute main panel'!D24)</f>
        <v>267.43447266412915</v>
      </c>
      <c r="H3" s="42" t="s">
        <v>113</v>
      </c>
      <c r="I3" s="95" t="s">
        <v>114</v>
      </c>
    </row>
    <row r="4" spans="1:29" ht="15.75" customHeight="1" x14ac:dyDescent="0.2">
      <c r="B4" s="66"/>
      <c r="C4" s="67"/>
      <c r="D4" s="66"/>
      <c r="E4" s="70"/>
      <c r="F4" s="70"/>
      <c r="G4" s="67"/>
      <c r="H4" s="42"/>
      <c r="I4" s="95" t="s">
        <v>115</v>
      </c>
    </row>
    <row r="5" spans="1:29" ht="15.75" customHeight="1" x14ac:dyDescent="0.2">
      <c r="B5" s="66"/>
      <c r="C5" s="67"/>
      <c r="D5" s="66"/>
      <c r="E5" s="70"/>
      <c r="F5" s="70"/>
      <c r="G5" s="67"/>
      <c r="H5" s="42"/>
      <c r="I5" s="42"/>
    </row>
    <row r="6" spans="1:29" ht="15.75" customHeight="1" x14ac:dyDescent="0.2">
      <c r="A6" s="65" t="s">
        <v>116</v>
      </c>
      <c r="B6" s="66"/>
      <c r="C6" s="67"/>
      <c r="D6" s="74"/>
      <c r="E6" s="70"/>
      <c r="F6" s="70"/>
      <c r="G6" s="67"/>
      <c r="H6" s="42"/>
      <c r="I6" s="42"/>
    </row>
    <row r="7" spans="1:29" ht="15.75" customHeight="1" x14ac:dyDescent="0.2">
      <c r="A7" s="68" t="s">
        <v>117</v>
      </c>
      <c r="B7" s="66"/>
      <c r="C7" s="67">
        <v>5.48</v>
      </c>
      <c r="D7" s="74">
        <v>2</v>
      </c>
      <c r="E7" s="70" t="s">
        <v>118</v>
      </c>
      <c r="F7" s="70" t="s">
        <v>119</v>
      </c>
      <c r="G7" s="67">
        <f>C7*D7</f>
        <v>10.96</v>
      </c>
      <c r="H7" s="42" t="s">
        <v>120</v>
      </c>
      <c r="I7" s="95" t="s">
        <v>121</v>
      </c>
    </row>
    <row r="8" spans="1:29" ht="15.75" customHeight="1" x14ac:dyDescent="0.2">
      <c r="A8" s="68" t="s">
        <v>122</v>
      </c>
      <c r="B8" s="66"/>
      <c r="C8" s="67">
        <v>8.8000000000000007</v>
      </c>
      <c r="D8" s="74">
        <v>3</v>
      </c>
      <c r="E8" s="70">
        <v>2</v>
      </c>
      <c r="F8" s="70">
        <v>6</v>
      </c>
      <c r="G8" s="67">
        <v>3.5</v>
      </c>
      <c r="H8" s="42" t="s">
        <v>123</v>
      </c>
      <c r="I8" s="95" t="s">
        <v>124</v>
      </c>
    </row>
    <row r="9" spans="1:29" ht="15.75" customHeight="1" x14ac:dyDescent="0.2">
      <c r="A9" s="68" t="s">
        <v>125</v>
      </c>
      <c r="B9" s="66"/>
      <c r="C9" s="67">
        <v>5.5</v>
      </c>
      <c r="D9" s="74">
        <v>4</v>
      </c>
      <c r="E9" s="70">
        <v>1</v>
      </c>
      <c r="F9" s="70">
        <v>4</v>
      </c>
      <c r="G9" s="67">
        <f t="shared" ref="G9:G15" si="0">C9*D9</f>
        <v>22</v>
      </c>
      <c r="H9" s="42" t="s">
        <v>126</v>
      </c>
      <c r="I9" s="92" t="s">
        <v>127</v>
      </c>
    </row>
    <row r="10" spans="1:29" ht="15.75" customHeight="1" x14ac:dyDescent="0.2">
      <c r="A10" s="68" t="s">
        <v>128</v>
      </c>
      <c r="B10" s="66"/>
      <c r="C10" s="67">
        <v>6.85</v>
      </c>
      <c r="D10" s="74">
        <v>2</v>
      </c>
      <c r="E10" s="70" t="s">
        <v>129</v>
      </c>
      <c r="F10" s="70">
        <v>2</v>
      </c>
      <c r="G10" s="67">
        <f t="shared" si="0"/>
        <v>13.7</v>
      </c>
      <c r="H10" s="42"/>
      <c r="I10" s="95" t="s">
        <v>130</v>
      </c>
    </row>
    <row r="11" spans="1:29" ht="15.75" customHeight="1" x14ac:dyDescent="0.2">
      <c r="A11" s="68" t="s">
        <v>131</v>
      </c>
      <c r="B11" s="66"/>
      <c r="C11" s="67">
        <v>9.98</v>
      </c>
      <c r="D11" s="74">
        <v>1</v>
      </c>
      <c r="E11" s="70" t="s">
        <v>119</v>
      </c>
      <c r="F11" s="70" t="s">
        <v>119</v>
      </c>
      <c r="G11" s="67">
        <f t="shared" si="0"/>
        <v>9.98</v>
      </c>
      <c r="H11" s="42" t="s">
        <v>120</v>
      </c>
      <c r="I11" s="96" t="s">
        <v>132</v>
      </c>
    </row>
    <row r="12" spans="1:29" ht="15.75" customHeight="1" x14ac:dyDescent="0.2">
      <c r="A12" s="68" t="s">
        <v>133</v>
      </c>
      <c r="B12" s="66"/>
      <c r="C12" s="67">
        <v>20</v>
      </c>
      <c r="D12" s="74">
        <v>1</v>
      </c>
      <c r="E12" s="70" t="s">
        <v>134</v>
      </c>
      <c r="F12" s="70" t="s">
        <v>134</v>
      </c>
      <c r="G12" s="67">
        <f t="shared" si="0"/>
        <v>20</v>
      </c>
      <c r="H12" s="42"/>
      <c r="I12" s="95" t="s">
        <v>135</v>
      </c>
    </row>
    <row r="13" spans="1:29" ht="15.75" customHeight="1" x14ac:dyDescent="0.2">
      <c r="A13" s="68" t="s">
        <v>136</v>
      </c>
      <c r="B13" s="66"/>
      <c r="C13" s="67">
        <v>12</v>
      </c>
      <c r="D13" s="74">
        <v>2</v>
      </c>
      <c r="E13" s="70">
        <v>1</v>
      </c>
      <c r="F13" s="70">
        <v>2</v>
      </c>
      <c r="G13" s="67">
        <f t="shared" si="0"/>
        <v>24</v>
      </c>
      <c r="H13" s="42" t="s">
        <v>137</v>
      </c>
      <c r="I13" s="95" t="s">
        <v>138</v>
      </c>
    </row>
    <row r="14" spans="1:29" ht="15.75" customHeight="1" x14ac:dyDescent="0.2">
      <c r="A14" s="68" t="s">
        <v>139</v>
      </c>
      <c r="B14" s="66"/>
      <c r="C14" s="67">
        <v>10</v>
      </c>
      <c r="D14" s="74">
        <v>2</v>
      </c>
      <c r="E14" s="70">
        <v>1</v>
      </c>
      <c r="F14" s="70">
        <v>2</v>
      </c>
      <c r="G14" s="67">
        <f t="shared" si="0"/>
        <v>20</v>
      </c>
      <c r="H14" s="42" t="s">
        <v>140</v>
      </c>
      <c r="I14" s="95" t="s">
        <v>141</v>
      </c>
    </row>
    <row r="15" spans="1:29" ht="15.75" customHeight="1" x14ac:dyDescent="0.2">
      <c r="A15" s="68" t="s">
        <v>142</v>
      </c>
      <c r="B15" s="66"/>
      <c r="C15" s="67">
        <v>2.48</v>
      </c>
      <c r="D15" s="74">
        <v>2</v>
      </c>
      <c r="E15" s="70">
        <v>4</v>
      </c>
      <c r="F15" s="70">
        <v>8</v>
      </c>
      <c r="G15" s="67">
        <f t="shared" si="0"/>
        <v>4.96</v>
      </c>
      <c r="H15" s="42"/>
      <c r="I15" s="42"/>
    </row>
    <row r="16" spans="1:29" ht="15.75" customHeight="1" x14ac:dyDescent="0.2">
      <c r="A16" s="68"/>
      <c r="B16" s="66"/>
      <c r="C16" s="67"/>
      <c r="D16" s="74"/>
      <c r="E16" s="70"/>
      <c r="F16" s="70"/>
      <c r="G16" s="67"/>
      <c r="H16" s="42"/>
      <c r="I16" s="42"/>
    </row>
    <row r="17" spans="1:10" ht="15.75" customHeight="1" x14ac:dyDescent="0.2">
      <c r="A17" s="68" t="s">
        <v>143</v>
      </c>
      <c r="B17" s="66"/>
      <c r="C17" s="67">
        <v>0.1</v>
      </c>
      <c r="D17" s="74">
        <v>0</v>
      </c>
      <c r="E17" s="70" t="s">
        <v>43</v>
      </c>
      <c r="F17" s="70"/>
      <c r="G17" s="67">
        <f t="shared" ref="G17:G19" si="1">C17*D17</f>
        <v>0</v>
      </c>
      <c r="H17" s="42" t="s">
        <v>144</v>
      </c>
      <c r="I17" s="42"/>
    </row>
    <row r="18" spans="1:10" ht="15.75" customHeight="1" x14ac:dyDescent="0.2">
      <c r="A18" s="68" t="s">
        <v>145</v>
      </c>
      <c r="B18" s="66"/>
      <c r="C18" s="67"/>
      <c r="D18" s="74"/>
      <c r="E18" s="70"/>
      <c r="F18" s="70"/>
      <c r="G18" s="67">
        <f t="shared" si="1"/>
        <v>0</v>
      </c>
      <c r="H18" s="42" t="s">
        <v>146</v>
      </c>
      <c r="I18" s="42"/>
    </row>
    <row r="19" spans="1:10" ht="15.75" customHeight="1" x14ac:dyDescent="0.2">
      <c r="B19" s="66"/>
      <c r="C19" s="67"/>
      <c r="D19" s="74"/>
      <c r="E19" s="70"/>
      <c r="F19" s="70"/>
      <c r="G19" s="67">
        <f t="shared" si="1"/>
        <v>0</v>
      </c>
      <c r="H19" s="42"/>
      <c r="I19" s="42"/>
    </row>
    <row r="20" spans="1:10" ht="15.75" customHeight="1" x14ac:dyDescent="0.2">
      <c r="A20" s="65"/>
      <c r="B20" s="66"/>
      <c r="C20" s="67"/>
      <c r="D20" s="74"/>
      <c r="E20" s="70"/>
      <c r="F20" s="70"/>
      <c r="G20" s="67"/>
      <c r="H20" s="42"/>
      <c r="I20" s="42"/>
    </row>
    <row r="21" spans="1:10" ht="15.75" customHeight="1" x14ac:dyDescent="0.2">
      <c r="A21" s="65"/>
      <c r="B21" s="66"/>
      <c r="C21" s="67"/>
      <c r="D21" s="74"/>
      <c r="E21" s="70"/>
      <c r="F21" s="70"/>
      <c r="G21" s="67"/>
      <c r="H21" s="42"/>
      <c r="I21" s="42"/>
    </row>
    <row r="22" spans="1:10" ht="15.75" customHeight="1" x14ac:dyDescent="0.2">
      <c r="A22" s="65"/>
      <c r="B22" s="66"/>
      <c r="C22" s="67"/>
      <c r="D22" s="74"/>
      <c r="E22" s="70"/>
      <c r="F22" s="70"/>
      <c r="G22" s="67"/>
      <c r="H22" s="42"/>
      <c r="I22" s="42"/>
    </row>
    <row r="23" spans="1:10" ht="15.75" customHeight="1" x14ac:dyDescent="0.2">
      <c r="A23" s="65" t="s">
        <v>147</v>
      </c>
      <c r="B23" s="66"/>
      <c r="C23" s="67"/>
      <c r="D23" s="74"/>
      <c r="E23" s="70"/>
      <c r="F23" s="70"/>
      <c r="G23" s="67">
        <f>C23*D23</f>
        <v>0</v>
      </c>
      <c r="H23" s="42"/>
      <c r="I23" s="42"/>
    </row>
    <row r="24" spans="1:10" ht="15.75" customHeight="1" x14ac:dyDescent="0.2">
      <c r="A24" s="68" t="s">
        <v>148</v>
      </c>
      <c r="B24" s="66"/>
      <c r="C24" s="67"/>
      <c r="D24" s="74"/>
      <c r="E24" s="70"/>
      <c r="F24" s="70"/>
      <c r="G24" s="67">
        <v>70</v>
      </c>
      <c r="H24" s="42"/>
      <c r="I24" s="42"/>
    </row>
    <row r="25" spans="1:10" ht="15.75" customHeight="1" x14ac:dyDescent="0.2">
      <c r="A25" s="68" t="s">
        <v>149</v>
      </c>
      <c r="B25" s="66"/>
      <c r="C25" s="67"/>
      <c r="D25" s="74"/>
      <c r="E25" s="70"/>
      <c r="F25" s="70"/>
      <c r="G25" s="67">
        <v>50</v>
      </c>
      <c r="H25" s="42"/>
      <c r="I25" s="76">
        <f>SUM(G7:G17)</f>
        <v>129.1</v>
      </c>
      <c r="J25" s="93">
        <f>I25-G14-G13</f>
        <v>85.1</v>
      </c>
    </row>
    <row r="26" spans="1:10" ht="15.75" customHeight="1" x14ac:dyDescent="0.2">
      <c r="C26" s="77"/>
      <c r="E26" s="78"/>
      <c r="F26" s="78"/>
      <c r="G26" s="79">
        <f>SUM(G3:G25)</f>
        <v>516.53447266412911</v>
      </c>
    </row>
    <row r="27" spans="1:10" ht="15.75" customHeight="1" x14ac:dyDescent="0.2">
      <c r="C27" s="77"/>
      <c r="E27" s="78"/>
      <c r="F27" s="78"/>
      <c r="G27" s="80"/>
    </row>
    <row r="30" spans="1:10" ht="12.75" x14ac:dyDescent="0.2">
      <c r="C30" s="77"/>
      <c r="E30" s="78"/>
      <c r="F30" s="78"/>
      <c r="G30" s="77"/>
    </row>
    <row r="31" spans="1:10" ht="12.75" x14ac:dyDescent="0.2">
      <c r="C31" s="77"/>
      <c r="E31" s="78"/>
      <c r="F31" s="78"/>
      <c r="G31" s="77"/>
    </row>
    <row r="32" spans="1:10" ht="12.75" x14ac:dyDescent="0.2">
      <c r="C32" s="77"/>
      <c r="E32" s="78"/>
      <c r="F32" s="78"/>
      <c r="G32" s="77"/>
    </row>
    <row r="33" spans="3:7" ht="12.75" x14ac:dyDescent="0.2">
      <c r="C33" s="77"/>
      <c r="E33" s="78"/>
      <c r="F33" s="78"/>
      <c r="G33" s="77"/>
    </row>
    <row r="34" spans="3:7" ht="12.75" x14ac:dyDescent="0.2">
      <c r="C34" s="77"/>
      <c r="E34" s="78"/>
      <c r="F34" s="78"/>
      <c r="G34" s="77"/>
    </row>
    <row r="35" spans="3:7" ht="12.75" x14ac:dyDescent="0.2">
      <c r="C35" s="77"/>
      <c r="E35" s="78"/>
      <c r="F35" s="78"/>
      <c r="G35" s="77"/>
    </row>
    <row r="36" spans="3:7" ht="12.75" x14ac:dyDescent="0.2">
      <c r="C36" s="77"/>
      <c r="E36" s="78"/>
      <c r="F36" s="78"/>
      <c r="G36" s="77"/>
    </row>
    <row r="37" spans="3:7" ht="12.75" x14ac:dyDescent="0.2">
      <c r="C37" s="77"/>
      <c r="E37" s="78"/>
      <c r="F37" s="78"/>
      <c r="G37" s="77"/>
    </row>
    <row r="38" spans="3:7" ht="12.75" x14ac:dyDescent="0.2">
      <c r="C38" s="77"/>
      <c r="E38" s="78"/>
      <c r="F38" s="78"/>
      <c r="G38" s="77"/>
    </row>
    <row r="39" spans="3:7" ht="12.75" x14ac:dyDescent="0.2">
      <c r="C39" s="77"/>
      <c r="E39" s="78"/>
      <c r="F39" s="78"/>
      <c r="G39" s="77"/>
    </row>
    <row r="40" spans="3:7" ht="12.75" x14ac:dyDescent="0.2">
      <c r="C40" s="77"/>
      <c r="E40" s="78"/>
      <c r="F40" s="78"/>
      <c r="G40" s="77"/>
    </row>
    <row r="41" spans="3:7" ht="12.75" x14ac:dyDescent="0.2">
      <c r="C41" s="77"/>
      <c r="E41" s="78"/>
      <c r="F41" s="78"/>
      <c r="G41" s="77"/>
    </row>
    <row r="42" spans="3:7" ht="12.75" x14ac:dyDescent="0.2">
      <c r="C42" s="77"/>
      <c r="E42" s="78"/>
      <c r="F42" s="78"/>
      <c r="G42" s="77"/>
    </row>
    <row r="43" spans="3:7" ht="12.75" x14ac:dyDescent="0.2">
      <c r="C43" s="77"/>
      <c r="E43" s="78"/>
      <c r="F43" s="78"/>
      <c r="G43" s="77"/>
    </row>
    <row r="44" spans="3:7" ht="12.75" x14ac:dyDescent="0.2">
      <c r="C44" s="77"/>
      <c r="E44" s="78"/>
      <c r="F44" s="78"/>
      <c r="G44" s="77"/>
    </row>
    <row r="45" spans="3:7" ht="12.75" x14ac:dyDescent="0.2">
      <c r="C45" s="77"/>
      <c r="E45" s="78"/>
      <c r="F45" s="78"/>
      <c r="G45" s="77"/>
    </row>
    <row r="46" spans="3:7" ht="12.75" x14ac:dyDescent="0.2">
      <c r="C46" s="77"/>
      <c r="E46" s="78"/>
      <c r="F46" s="78"/>
      <c r="G46" s="77"/>
    </row>
    <row r="47" spans="3:7" ht="12.75" x14ac:dyDescent="0.2">
      <c r="C47" s="77"/>
      <c r="E47" s="78"/>
      <c r="F47" s="78"/>
      <c r="G47" s="77"/>
    </row>
    <row r="48" spans="3:7" ht="12.75" x14ac:dyDescent="0.2">
      <c r="C48" s="77"/>
      <c r="E48" s="78"/>
      <c r="F48" s="78"/>
      <c r="G48" s="77"/>
    </row>
    <row r="49" spans="3:7" ht="12.75" x14ac:dyDescent="0.2">
      <c r="C49" s="77"/>
      <c r="E49" s="78"/>
      <c r="F49" s="78"/>
      <c r="G49" s="77"/>
    </row>
    <row r="50" spans="3:7" ht="12.75" x14ac:dyDescent="0.2">
      <c r="C50" s="77"/>
      <c r="E50" s="78"/>
      <c r="F50" s="78"/>
      <c r="G50" s="77"/>
    </row>
    <row r="51" spans="3:7" ht="12.75" x14ac:dyDescent="0.2">
      <c r="C51" s="77"/>
      <c r="E51" s="78"/>
      <c r="F51" s="78"/>
      <c r="G51" s="77"/>
    </row>
    <row r="52" spans="3:7" ht="12.75" x14ac:dyDescent="0.2">
      <c r="C52" s="77"/>
      <c r="E52" s="78"/>
      <c r="F52" s="78"/>
      <c r="G52" s="77"/>
    </row>
    <row r="53" spans="3:7" ht="12.75" x14ac:dyDescent="0.2">
      <c r="C53" s="77"/>
      <c r="E53" s="78"/>
      <c r="F53" s="78"/>
      <c r="G53" s="77"/>
    </row>
    <row r="54" spans="3:7" ht="12.75" x14ac:dyDescent="0.2">
      <c r="C54" s="77"/>
      <c r="E54" s="78"/>
      <c r="F54" s="78"/>
      <c r="G54" s="77"/>
    </row>
    <row r="55" spans="3:7" ht="12.75" x14ac:dyDescent="0.2">
      <c r="C55" s="77"/>
      <c r="E55" s="78"/>
      <c r="F55" s="78"/>
      <c r="G55" s="77"/>
    </row>
    <row r="56" spans="3:7" ht="12.75" x14ac:dyDescent="0.2">
      <c r="C56" s="77"/>
      <c r="E56" s="78"/>
      <c r="F56" s="78"/>
      <c r="G56" s="77"/>
    </row>
    <row r="57" spans="3:7" ht="12.75" x14ac:dyDescent="0.2">
      <c r="C57" s="77"/>
      <c r="E57" s="78"/>
      <c r="F57" s="78"/>
      <c r="G57" s="77"/>
    </row>
    <row r="58" spans="3:7" ht="12.75" x14ac:dyDescent="0.2">
      <c r="C58" s="77"/>
      <c r="E58" s="78"/>
      <c r="F58" s="78"/>
      <c r="G58" s="77"/>
    </row>
    <row r="59" spans="3:7" ht="12.75" x14ac:dyDescent="0.2">
      <c r="C59" s="77"/>
      <c r="E59" s="78"/>
      <c r="F59" s="78"/>
      <c r="G59" s="77"/>
    </row>
    <row r="60" spans="3:7" ht="12.75" x14ac:dyDescent="0.2">
      <c r="C60" s="77"/>
      <c r="E60" s="78"/>
      <c r="F60" s="78"/>
      <c r="G60" s="77"/>
    </row>
    <row r="61" spans="3:7" ht="12.75" x14ac:dyDescent="0.2">
      <c r="C61" s="77"/>
      <c r="E61" s="78"/>
      <c r="F61" s="78"/>
      <c r="G61" s="77"/>
    </row>
    <row r="62" spans="3:7" ht="12.75" x14ac:dyDescent="0.2">
      <c r="C62" s="77"/>
      <c r="E62" s="78"/>
      <c r="F62" s="78"/>
      <c r="G62" s="77"/>
    </row>
    <row r="63" spans="3:7" ht="12.75" x14ac:dyDescent="0.2">
      <c r="C63" s="77"/>
      <c r="E63" s="78"/>
      <c r="F63" s="78"/>
      <c r="G63" s="77"/>
    </row>
    <row r="64" spans="3:7" ht="12.75" x14ac:dyDescent="0.2">
      <c r="C64" s="77"/>
      <c r="E64" s="78"/>
      <c r="F64" s="78"/>
      <c r="G64" s="77"/>
    </row>
    <row r="65" spans="3:7" ht="12.75" x14ac:dyDescent="0.2">
      <c r="C65" s="77"/>
      <c r="E65" s="78"/>
      <c r="F65" s="78"/>
      <c r="G65" s="77"/>
    </row>
    <row r="66" spans="3:7" ht="12.75" x14ac:dyDescent="0.2">
      <c r="C66" s="77"/>
      <c r="E66" s="78"/>
      <c r="F66" s="78"/>
      <c r="G66" s="77"/>
    </row>
    <row r="67" spans="3:7" ht="12.75" x14ac:dyDescent="0.2">
      <c r="C67" s="77"/>
      <c r="E67" s="78"/>
      <c r="F67" s="78"/>
      <c r="G67" s="77"/>
    </row>
    <row r="68" spans="3:7" ht="12.75" x14ac:dyDescent="0.2">
      <c r="C68" s="77"/>
      <c r="E68" s="78"/>
      <c r="F68" s="78"/>
      <c r="G68" s="77"/>
    </row>
    <row r="69" spans="3:7" ht="12.75" x14ac:dyDescent="0.2">
      <c r="C69" s="77"/>
      <c r="E69" s="78"/>
      <c r="F69" s="78"/>
      <c r="G69" s="77"/>
    </row>
    <row r="70" spans="3:7" ht="12.75" x14ac:dyDescent="0.2">
      <c r="C70" s="77"/>
      <c r="E70" s="78"/>
      <c r="F70" s="78"/>
      <c r="G70" s="77"/>
    </row>
    <row r="71" spans="3:7" ht="12.75" x14ac:dyDescent="0.2">
      <c r="C71" s="77"/>
      <c r="E71" s="78"/>
      <c r="F71" s="78"/>
      <c r="G71" s="77"/>
    </row>
    <row r="72" spans="3:7" ht="12.75" x14ac:dyDescent="0.2">
      <c r="C72" s="77"/>
      <c r="E72" s="78"/>
      <c r="F72" s="78"/>
      <c r="G72" s="77"/>
    </row>
    <row r="73" spans="3:7" ht="12.75" x14ac:dyDescent="0.2">
      <c r="C73" s="77"/>
      <c r="E73" s="78"/>
      <c r="F73" s="78"/>
      <c r="G73" s="77"/>
    </row>
    <row r="74" spans="3:7" ht="12.75" x14ac:dyDescent="0.2">
      <c r="C74" s="77"/>
      <c r="E74" s="78"/>
      <c r="F74" s="78"/>
      <c r="G74" s="77"/>
    </row>
    <row r="75" spans="3:7" ht="12.75" x14ac:dyDescent="0.2">
      <c r="C75" s="77"/>
      <c r="E75" s="78"/>
      <c r="F75" s="78"/>
      <c r="G75" s="77"/>
    </row>
    <row r="76" spans="3:7" ht="12.75" x14ac:dyDescent="0.2">
      <c r="C76" s="77"/>
      <c r="E76" s="78"/>
      <c r="F76" s="78"/>
      <c r="G76" s="77"/>
    </row>
    <row r="77" spans="3:7" ht="12.75" x14ac:dyDescent="0.2">
      <c r="C77" s="77"/>
      <c r="E77" s="78"/>
      <c r="F77" s="78"/>
      <c r="G77" s="77"/>
    </row>
    <row r="78" spans="3:7" ht="12.75" x14ac:dyDescent="0.2">
      <c r="C78" s="77"/>
      <c r="E78" s="78"/>
      <c r="F78" s="78"/>
      <c r="G78" s="77"/>
    </row>
    <row r="79" spans="3:7" ht="12.75" x14ac:dyDescent="0.2">
      <c r="C79" s="77"/>
      <c r="E79" s="78"/>
      <c r="F79" s="78"/>
      <c r="G79" s="77"/>
    </row>
    <row r="80" spans="3:7" ht="12.75" x14ac:dyDescent="0.2">
      <c r="C80" s="77"/>
      <c r="E80" s="78"/>
      <c r="F80" s="78"/>
      <c r="G80" s="77"/>
    </row>
    <row r="81" spans="3:7" ht="12.75" x14ac:dyDescent="0.2">
      <c r="C81" s="77"/>
      <c r="E81" s="78"/>
      <c r="F81" s="78"/>
      <c r="G81" s="77"/>
    </row>
    <row r="82" spans="3:7" ht="12.75" x14ac:dyDescent="0.2">
      <c r="C82" s="77"/>
      <c r="E82" s="78"/>
      <c r="F82" s="78"/>
      <c r="G82" s="77"/>
    </row>
    <row r="83" spans="3:7" ht="12.75" x14ac:dyDescent="0.2">
      <c r="C83" s="77"/>
      <c r="E83" s="78"/>
      <c r="F83" s="78"/>
      <c r="G83" s="77"/>
    </row>
    <row r="84" spans="3:7" ht="12.75" x14ac:dyDescent="0.2">
      <c r="C84" s="77"/>
      <c r="E84" s="78"/>
      <c r="F84" s="78"/>
      <c r="G84" s="77"/>
    </row>
    <row r="85" spans="3:7" ht="12.75" x14ac:dyDescent="0.2">
      <c r="C85" s="77"/>
      <c r="E85" s="78"/>
      <c r="F85" s="78"/>
      <c r="G85" s="77"/>
    </row>
    <row r="86" spans="3:7" ht="12.75" x14ac:dyDescent="0.2">
      <c r="C86" s="77"/>
      <c r="E86" s="78"/>
      <c r="F86" s="78"/>
      <c r="G86" s="77"/>
    </row>
    <row r="87" spans="3:7" ht="12.75" x14ac:dyDescent="0.2">
      <c r="C87" s="77"/>
      <c r="E87" s="78"/>
      <c r="F87" s="78"/>
      <c r="G87" s="77"/>
    </row>
    <row r="88" spans="3:7" ht="12.75" x14ac:dyDescent="0.2">
      <c r="C88" s="77"/>
      <c r="E88" s="78"/>
      <c r="F88" s="78"/>
      <c r="G88" s="77"/>
    </row>
    <row r="89" spans="3:7" ht="12.75" x14ac:dyDescent="0.2">
      <c r="C89" s="77"/>
      <c r="E89" s="78"/>
      <c r="F89" s="78"/>
      <c r="G89" s="77"/>
    </row>
    <row r="90" spans="3:7" ht="12.75" x14ac:dyDescent="0.2">
      <c r="C90" s="77"/>
      <c r="E90" s="78"/>
      <c r="F90" s="78"/>
      <c r="G90" s="77"/>
    </row>
    <row r="91" spans="3:7" ht="12.75" x14ac:dyDescent="0.2">
      <c r="C91" s="77"/>
      <c r="E91" s="78"/>
      <c r="F91" s="78"/>
      <c r="G91" s="77"/>
    </row>
    <row r="92" spans="3:7" ht="12.75" x14ac:dyDescent="0.2">
      <c r="C92" s="77"/>
      <c r="E92" s="78"/>
      <c r="F92" s="78"/>
      <c r="G92" s="77"/>
    </row>
    <row r="93" spans="3:7" ht="12.75" x14ac:dyDescent="0.2">
      <c r="C93" s="77"/>
      <c r="E93" s="78"/>
      <c r="F93" s="78"/>
      <c r="G93" s="77"/>
    </row>
    <row r="94" spans="3:7" ht="12.75" x14ac:dyDescent="0.2">
      <c r="C94" s="77"/>
      <c r="E94" s="78"/>
      <c r="F94" s="78"/>
      <c r="G94" s="77"/>
    </row>
    <row r="95" spans="3:7" ht="12.75" x14ac:dyDescent="0.2">
      <c r="C95" s="77"/>
      <c r="E95" s="78"/>
      <c r="F95" s="78"/>
      <c r="G95" s="77"/>
    </row>
    <row r="96" spans="3:7" ht="12.75" x14ac:dyDescent="0.2">
      <c r="C96" s="77"/>
      <c r="E96" s="78"/>
      <c r="F96" s="78"/>
      <c r="G96" s="77"/>
    </row>
    <row r="97" spans="3:7" ht="12.75" x14ac:dyDescent="0.2">
      <c r="C97" s="77"/>
      <c r="E97" s="78"/>
      <c r="F97" s="78"/>
      <c r="G97" s="77"/>
    </row>
    <row r="98" spans="3:7" ht="12.75" x14ac:dyDescent="0.2">
      <c r="C98" s="77"/>
      <c r="E98" s="78"/>
      <c r="F98" s="78"/>
      <c r="G98" s="77"/>
    </row>
    <row r="99" spans="3:7" ht="12.75" x14ac:dyDescent="0.2">
      <c r="C99" s="77"/>
      <c r="E99" s="78"/>
      <c r="F99" s="78"/>
      <c r="G99" s="77"/>
    </row>
    <row r="100" spans="3:7" ht="12.75" x14ac:dyDescent="0.2">
      <c r="C100" s="77"/>
      <c r="E100" s="78"/>
      <c r="F100" s="78"/>
      <c r="G100" s="77"/>
    </row>
    <row r="101" spans="3:7" ht="12.75" x14ac:dyDescent="0.2">
      <c r="C101" s="77"/>
      <c r="E101" s="78"/>
      <c r="F101" s="78"/>
      <c r="G101" s="77"/>
    </row>
    <row r="102" spans="3:7" ht="12.75" x14ac:dyDescent="0.2">
      <c r="C102" s="77"/>
      <c r="E102" s="78"/>
      <c r="F102" s="78"/>
      <c r="G102" s="77"/>
    </row>
    <row r="103" spans="3:7" ht="12.75" x14ac:dyDescent="0.2">
      <c r="C103" s="77"/>
      <c r="E103" s="78"/>
      <c r="F103" s="78"/>
      <c r="G103" s="77"/>
    </row>
    <row r="104" spans="3:7" ht="12.75" x14ac:dyDescent="0.2">
      <c r="C104" s="77"/>
      <c r="E104" s="78"/>
      <c r="F104" s="78"/>
      <c r="G104" s="77"/>
    </row>
    <row r="105" spans="3:7" ht="12.75" x14ac:dyDescent="0.2">
      <c r="C105" s="77"/>
      <c r="E105" s="78"/>
      <c r="F105" s="78"/>
      <c r="G105" s="77"/>
    </row>
    <row r="106" spans="3:7" ht="12.75" x14ac:dyDescent="0.2">
      <c r="C106" s="77"/>
      <c r="E106" s="78"/>
      <c r="F106" s="78"/>
      <c r="G106" s="77"/>
    </row>
    <row r="107" spans="3:7" ht="12.75" x14ac:dyDescent="0.2">
      <c r="C107" s="77"/>
      <c r="E107" s="78"/>
      <c r="F107" s="78"/>
      <c r="G107" s="77"/>
    </row>
    <row r="108" spans="3:7" ht="12.75" x14ac:dyDescent="0.2">
      <c r="C108" s="77"/>
      <c r="E108" s="78"/>
      <c r="F108" s="78"/>
      <c r="G108" s="77"/>
    </row>
    <row r="109" spans="3:7" ht="12.75" x14ac:dyDescent="0.2">
      <c r="C109" s="77"/>
      <c r="E109" s="78"/>
      <c r="F109" s="78"/>
      <c r="G109" s="77"/>
    </row>
    <row r="110" spans="3:7" ht="12.75" x14ac:dyDescent="0.2">
      <c r="C110" s="77"/>
      <c r="E110" s="78"/>
      <c r="F110" s="78"/>
      <c r="G110" s="77"/>
    </row>
    <row r="111" spans="3:7" ht="12.75" x14ac:dyDescent="0.2">
      <c r="C111" s="77"/>
      <c r="E111" s="78"/>
      <c r="F111" s="78"/>
      <c r="G111" s="77"/>
    </row>
    <row r="112" spans="3:7" ht="12.75" x14ac:dyDescent="0.2">
      <c r="C112" s="77"/>
      <c r="E112" s="78"/>
      <c r="F112" s="78"/>
      <c r="G112" s="77"/>
    </row>
    <row r="113" spans="3:7" ht="12.75" x14ac:dyDescent="0.2">
      <c r="C113" s="77"/>
      <c r="E113" s="78"/>
      <c r="F113" s="78"/>
      <c r="G113" s="77"/>
    </row>
    <row r="114" spans="3:7" ht="12.75" x14ac:dyDescent="0.2">
      <c r="C114" s="77"/>
      <c r="E114" s="78"/>
      <c r="F114" s="78"/>
      <c r="G114" s="77"/>
    </row>
    <row r="115" spans="3:7" ht="12.75" x14ac:dyDescent="0.2">
      <c r="C115" s="77"/>
      <c r="E115" s="78"/>
      <c r="F115" s="78"/>
      <c r="G115" s="77"/>
    </row>
    <row r="116" spans="3:7" ht="12.75" x14ac:dyDescent="0.2">
      <c r="C116" s="77"/>
      <c r="E116" s="78"/>
      <c r="F116" s="78"/>
      <c r="G116" s="77"/>
    </row>
    <row r="117" spans="3:7" ht="12.75" x14ac:dyDescent="0.2">
      <c r="C117" s="77"/>
      <c r="E117" s="78"/>
      <c r="F117" s="78"/>
      <c r="G117" s="77"/>
    </row>
    <row r="118" spans="3:7" ht="12.75" x14ac:dyDescent="0.2">
      <c r="C118" s="77"/>
      <c r="E118" s="78"/>
      <c r="F118" s="78"/>
      <c r="G118" s="77"/>
    </row>
    <row r="119" spans="3:7" ht="12.75" x14ac:dyDescent="0.2">
      <c r="C119" s="77"/>
      <c r="E119" s="78"/>
      <c r="F119" s="78"/>
      <c r="G119" s="77"/>
    </row>
    <row r="120" spans="3:7" ht="12.75" x14ac:dyDescent="0.2">
      <c r="C120" s="77"/>
      <c r="E120" s="78"/>
      <c r="F120" s="78"/>
      <c r="G120" s="77"/>
    </row>
    <row r="121" spans="3:7" ht="12.75" x14ac:dyDescent="0.2">
      <c r="C121" s="77"/>
      <c r="E121" s="78"/>
      <c r="F121" s="78"/>
      <c r="G121" s="77"/>
    </row>
    <row r="122" spans="3:7" ht="12.75" x14ac:dyDescent="0.2">
      <c r="C122" s="77"/>
      <c r="E122" s="78"/>
      <c r="F122" s="78"/>
      <c r="G122" s="77"/>
    </row>
    <row r="123" spans="3:7" ht="12.75" x14ac:dyDescent="0.2">
      <c r="C123" s="77"/>
      <c r="E123" s="78"/>
      <c r="F123" s="78"/>
      <c r="G123" s="77"/>
    </row>
    <row r="124" spans="3:7" ht="12.75" x14ac:dyDescent="0.2">
      <c r="C124" s="77"/>
      <c r="E124" s="78"/>
      <c r="F124" s="78"/>
      <c r="G124" s="77"/>
    </row>
    <row r="125" spans="3:7" ht="12.75" x14ac:dyDescent="0.2">
      <c r="C125" s="77"/>
      <c r="E125" s="78"/>
      <c r="F125" s="78"/>
      <c r="G125" s="77"/>
    </row>
    <row r="126" spans="3:7" ht="12.75" x14ac:dyDescent="0.2">
      <c r="C126" s="77"/>
      <c r="E126" s="78"/>
      <c r="F126" s="78"/>
      <c r="G126" s="77"/>
    </row>
    <row r="127" spans="3:7" ht="12.75" x14ac:dyDescent="0.2">
      <c r="C127" s="77"/>
      <c r="E127" s="78"/>
      <c r="F127" s="78"/>
      <c r="G127" s="77"/>
    </row>
    <row r="128" spans="3:7" ht="12.75" x14ac:dyDescent="0.2">
      <c r="C128" s="77"/>
      <c r="E128" s="78"/>
      <c r="F128" s="78"/>
      <c r="G128" s="77"/>
    </row>
    <row r="129" spans="3:7" ht="12.75" x14ac:dyDescent="0.2">
      <c r="C129" s="77"/>
      <c r="E129" s="78"/>
      <c r="F129" s="78"/>
      <c r="G129" s="77"/>
    </row>
    <row r="130" spans="3:7" ht="12.75" x14ac:dyDescent="0.2">
      <c r="C130" s="77"/>
      <c r="E130" s="78"/>
      <c r="F130" s="78"/>
      <c r="G130" s="77"/>
    </row>
    <row r="131" spans="3:7" ht="12.75" x14ac:dyDescent="0.2">
      <c r="C131" s="77"/>
      <c r="E131" s="78"/>
      <c r="F131" s="78"/>
      <c r="G131" s="77"/>
    </row>
    <row r="132" spans="3:7" ht="12.75" x14ac:dyDescent="0.2">
      <c r="C132" s="77"/>
      <c r="E132" s="78"/>
      <c r="F132" s="78"/>
      <c r="G132" s="77"/>
    </row>
    <row r="133" spans="3:7" ht="12.75" x14ac:dyDescent="0.2">
      <c r="C133" s="77"/>
      <c r="E133" s="78"/>
      <c r="F133" s="78"/>
      <c r="G133" s="77"/>
    </row>
    <row r="134" spans="3:7" ht="12.75" x14ac:dyDescent="0.2">
      <c r="C134" s="77"/>
      <c r="E134" s="78"/>
      <c r="F134" s="78"/>
      <c r="G134" s="77"/>
    </row>
    <row r="135" spans="3:7" ht="12.75" x14ac:dyDescent="0.2">
      <c r="C135" s="77"/>
      <c r="E135" s="78"/>
      <c r="F135" s="78"/>
      <c r="G135" s="77"/>
    </row>
    <row r="136" spans="3:7" ht="12.75" x14ac:dyDescent="0.2">
      <c r="C136" s="77"/>
      <c r="E136" s="78"/>
      <c r="F136" s="78"/>
      <c r="G136" s="77"/>
    </row>
    <row r="137" spans="3:7" ht="12.75" x14ac:dyDescent="0.2">
      <c r="C137" s="77"/>
      <c r="E137" s="78"/>
      <c r="F137" s="78"/>
      <c r="G137" s="77"/>
    </row>
    <row r="138" spans="3:7" ht="12.75" x14ac:dyDescent="0.2">
      <c r="C138" s="77"/>
      <c r="E138" s="78"/>
      <c r="F138" s="78"/>
      <c r="G138" s="77"/>
    </row>
    <row r="139" spans="3:7" ht="12.75" x14ac:dyDescent="0.2">
      <c r="C139" s="77"/>
      <c r="E139" s="78"/>
      <c r="F139" s="78"/>
      <c r="G139" s="77"/>
    </row>
    <row r="140" spans="3:7" ht="12.75" x14ac:dyDescent="0.2">
      <c r="C140" s="77"/>
      <c r="E140" s="78"/>
      <c r="F140" s="78"/>
      <c r="G140" s="77"/>
    </row>
    <row r="141" spans="3:7" ht="12.75" x14ac:dyDescent="0.2">
      <c r="C141" s="77"/>
      <c r="E141" s="78"/>
      <c r="F141" s="78"/>
      <c r="G141" s="77"/>
    </row>
    <row r="142" spans="3:7" ht="12.75" x14ac:dyDescent="0.2">
      <c r="C142" s="77"/>
      <c r="E142" s="78"/>
      <c r="F142" s="78"/>
      <c r="G142" s="77"/>
    </row>
    <row r="143" spans="3:7" ht="12.75" x14ac:dyDescent="0.2">
      <c r="C143" s="77"/>
      <c r="E143" s="78"/>
      <c r="F143" s="78"/>
      <c r="G143" s="77"/>
    </row>
    <row r="144" spans="3:7" ht="12.75" x14ac:dyDescent="0.2">
      <c r="C144" s="77"/>
      <c r="E144" s="78"/>
      <c r="F144" s="78"/>
      <c r="G144" s="77"/>
    </row>
    <row r="145" spans="3:7" ht="12.75" x14ac:dyDescent="0.2">
      <c r="C145" s="77"/>
      <c r="E145" s="78"/>
      <c r="F145" s="78"/>
      <c r="G145" s="77"/>
    </row>
    <row r="146" spans="3:7" ht="12.75" x14ac:dyDescent="0.2">
      <c r="C146" s="77"/>
      <c r="E146" s="78"/>
      <c r="F146" s="78"/>
      <c r="G146" s="77"/>
    </row>
    <row r="147" spans="3:7" ht="12.75" x14ac:dyDescent="0.2">
      <c r="C147" s="77"/>
      <c r="E147" s="78"/>
      <c r="F147" s="78"/>
      <c r="G147" s="77"/>
    </row>
    <row r="148" spans="3:7" ht="12.75" x14ac:dyDescent="0.2">
      <c r="C148" s="77"/>
      <c r="E148" s="78"/>
      <c r="F148" s="78"/>
      <c r="G148" s="77"/>
    </row>
    <row r="149" spans="3:7" ht="12.75" x14ac:dyDescent="0.2">
      <c r="C149" s="77"/>
      <c r="E149" s="78"/>
      <c r="F149" s="78"/>
      <c r="G149" s="77"/>
    </row>
    <row r="150" spans="3:7" ht="12.75" x14ac:dyDescent="0.2">
      <c r="C150" s="77"/>
      <c r="E150" s="78"/>
      <c r="F150" s="78"/>
      <c r="G150" s="77"/>
    </row>
    <row r="151" spans="3:7" ht="12.75" x14ac:dyDescent="0.2">
      <c r="C151" s="77"/>
      <c r="E151" s="78"/>
      <c r="F151" s="78"/>
      <c r="G151" s="77"/>
    </row>
    <row r="152" spans="3:7" ht="12.75" x14ac:dyDescent="0.2">
      <c r="C152" s="77"/>
      <c r="E152" s="78"/>
      <c r="F152" s="78"/>
      <c r="G152" s="77"/>
    </row>
    <row r="153" spans="3:7" ht="12.75" x14ac:dyDescent="0.2">
      <c r="C153" s="77"/>
      <c r="E153" s="78"/>
      <c r="F153" s="78"/>
      <c r="G153" s="77"/>
    </row>
    <row r="154" spans="3:7" ht="12.75" x14ac:dyDescent="0.2">
      <c r="C154" s="77"/>
      <c r="E154" s="78"/>
      <c r="F154" s="78"/>
      <c r="G154" s="77"/>
    </row>
    <row r="155" spans="3:7" ht="12.75" x14ac:dyDescent="0.2">
      <c r="C155" s="77"/>
      <c r="E155" s="78"/>
      <c r="F155" s="78"/>
      <c r="G155" s="77"/>
    </row>
    <row r="156" spans="3:7" ht="12.75" x14ac:dyDescent="0.2">
      <c r="C156" s="77"/>
      <c r="E156" s="78"/>
      <c r="F156" s="78"/>
      <c r="G156" s="77"/>
    </row>
    <row r="157" spans="3:7" ht="12.75" x14ac:dyDescent="0.2">
      <c r="C157" s="77"/>
      <c r="E157" s="78"/>
      <c r="F157" s="78"/>
      <c r="G157" s="77"/>
    </row>
    <row r="158" spans="3:7" ht="12.75" x14ac:dyDescent="0.2">
      <c r="C158" s="77"/>
      <c r="E158" s="78"/>
      <c r="F158" s="78"/>
      <c r="G158" s="77"/>
    </row>
    <row r="159" spans="3:7" ht="12.75" x14ac:dyDescent="0.2">
      <c r="C159" s="77"/>
      <c r="E159" s="78"/>
      <c r="F159" s="78"/>
      <c r="G159" s="77"/>
    </row>
    <row r="160" spans="3:7" ht="12.75" x14ac:dyDescent="0.2">
      <c r="C160" s="77"/>
      <c r="E160" s="78"/>
      <c r="F160" s="78"/>
      <c r="G160" s="77"/>
    </row>
    <row r="161" spans="3:7" ht="12.75" x14ac:dyDescent="0.2">
      <c r="C161" s="77"/>
      <c r="E161" s="78"/>
      <c r="F161" s="78"/>
      <c r="G161" s="77"/>
    </row>
    <row r="162" spans="3:7" ht="12.75" x14ac:dyDescent="0.2">
      <c r="C162" s="77"/>
      <c r="E162" s="78"/>
      <c r="F162" s="78"/>
      <c r="G162" s="77"/>
    </row>
    <row r="163" spans="3:7" ht="12.75" x14ac:dyDescent="0.2">
      <c r="C163" s="77"/>
      <c r="E163" s="78"/>
      <c r="F163" s="78"/>
      <c r="G163" s="77"/>
    </row>
    <row r="164" spans="3:7" ht="12.75" x14ac:dyDescent="0.2">
      <c r="C164" s="77"/>
      <c r="E164" s="78"/>
      <c r="F164" s="78"/>
      <c r="G164" s="77"/>
    </row>
    <row r="165" spans="3:7" ht="12.75" x14ac:dyDescent="0.2">
      <c r="C165" s="77"/>
      <c r="E165" s="78"/>
      <c r="F165" s="78"/>
      <c r="G165" s="77"/>
    </row>
    <row r="166" spans="3:7" ht="12.75" x14ac:dyDescent="0.2">
      <c r="C166" s="77"/>
      <c r="E166" s="78"/>
      <c r="F166" s="78"/>
      <c r="G166" s="77"/>
    </row>
    <row r="167" spans="3:7" ht="12.75" x14ac:dyDescent="0.2">
      <c r="C167" s="77"/>
      <c r="E167" s="78"/>
      <c r="F167" s="78"/>
      <c r="G167" s="77"/>
    </row>
    <row r="168" spans="3:7" ht="12.75" x14ac:dyDescent="0.2">
      <c r="C168" s="77"/>
      <c r="E168" s="78"/>
      <c r="F168" s="78"/>
      <c r="G168" s="77"/>
    </row>
    <row r="169" spans="3:7" ht="12.75" x14ac:dyDescent="0.2">
      <c r="C169" s="77"/>
      <c r="E169" s="78"/>
      <c r="F169" s="78"/>
      <c r="G169" s="77"/>
    </row>
    <row r="170" spans="3:7" ht="12.75" x14ac:dyDescent="0.2">
      <c r="C170" s="77"/>
      <c r="E170" s="78"/>
      <c r="F170" s="78"/>
      <c r="G170" s="77"/>
    </row>
    <row r="171" spans="3:7" ht="12.75" x14ac:dyDescent="0.2">
      <c r="C171" s="77"/>
      <c r="E171" s="78"/>
      <c r="F171" s="78"/>
      <c r="G171" s="77"/>
    </row>
    <row r="172" spans="3:7" ht="12.75" x14ac:dyDescent="0.2">
      <c r="C172" s="77"/>
      <c r="E172" s="78"/>
      <c r="F172" s="78"/>
      <c r="G172" s="77"/>
    </row>
    <row r="173" spans="3:7" ht="12.75" x14ac:dyDescent="0.2">
      <c r="C173" s="77"/>
      <c r="E173" s="78"/>
      <c r="F173" s="78"/>
      <c r="G173" s="77"/>
    </row>
    <row r="174" spans="3:7" ht="12.75" x14ac:dyDescent="0.2">
      <c r="C174" s="77"/>
      <c r="E174" s="78"/>
      <c r="F174" s="78"/>
      <c r="G174" s="77"/>
    </row>
    <row r="175" spans="3:7" ht="12.75" x14ac:dyDescent="0.2">
      <c r="C175" s="77"/>
      <c r="E175" s="78"/>
      <c r="F175" s="78"/>
      <c r="G175" s="77"/>
    </row>
    <row r="176" spans="3:7" ht="12.75" x14ac:dyDescent="0.2">
      <c r="C176" s="77"/>
      <c r="E176" s="78"/>
      <c r="F176" s="78"/>
      <c r="G176" s="77"/>
    </row>
    <row r="177" spans="3:7" ht="12.75" x14ac:dyDescent="0.2">
      <c r="C177" s="77"/>
      <c r="E177" s="78"/>
      <c r="F177" s="78"/>
      <c r="G177" s="77"/>
    </row>
    <row r="178" spans="3:7" ht="12.75" x14ac:dyDescent="0.2">
      <c r="C178" s="77"/>
      <c r="E178" s="78"/>
      <c r="F178" s="78"/>
      <c r="G178" s="77"/>
    </row>
    <row r="179" spans="3:7" ht="12.75" x14ac:dyDescent="0.2">
      <c r="C179" s="77"/>
      <c r="E179" s="78"/>
      <c r="F179" s="78"/>
      <c r="G179" s="77"/>
    </row>
    <row r="180" spans="3:7" ht="12.75" x14ac:dyDescent="0.2">
      <c r="C180" s="77"/>
      <c r="E180" s="78"/>
      <c r="F180" s="78"/>
      <c r="G180" s="77"/>
    </row>
    <row r="181" spans="3:7" ht="12.75" x14ac:dyDescent="0.2">
      <c r="C181" s="77"/>
      <c r="E181" s="78"/>
      <c r="F181" s="78"/>
      <c r="G181" s="77"/>
    </row>
    <row r="182" spans="3:7" ht="12.75" x14ac:dyDescent="0.2">
      <c r="C182" s="77"/>
      <c r="E182" s="78"/>
      <c r="F182" s="78"/>
      <c r="G182" s="77"/>
    </row>
    <row r="183" spans="3:7" ht="12.75" x14ac:dyDescent="0.2">
      <c r="C183" s="77"/>
      <c r="E183" s="78"/>
      <c r="F183" s="78"/>
      <c r="G183" s="77"/>
    </row>
    <row r="184" spans="3:7" ht="12.75" x14ac:dyDescent="0.2">
      <c r="C184" s="77"/>
      <c r="E184" s="78"/>
      <c r="F184" s="78"/>
      <c r="G184" s="77"/>
    </row>
    <row r="185" spans="3:7" ht="12.75" x14ac:dyDescent="0.2">
      <c r="C185" s="77"/>
      <c r="E185" s="78"/>
      <c r="F185" s="78"/>
      <c r="G185" s="77"/>
    </row>
    <row r="186" spans="3:7" ht="12.75" x14ac:dyDescent="0.2">
      <c r="C186" s="77"/>
      <c r="E186" s="78"/>
      <c r="F186" s="78"/>
      <c r="G186" s="77"/>
    </row>
    <row r="187" spans="3:7" ht="12.75" x14ac:dyDescent="0.2">
      <c r="C187" s="77"/>
      <c r="E187" s="78"/>
      <c r="F187" s="78"/>
      <c r="G187" s="77"/>
    </row>
    <row r="188" spans="3:7" ht="12.75" x14ac:dyDescent="0.2">
      <c r="C188" s="77"/>
      <c r="E188" s="78"/>
      <c r="F188" s="78"/>
      <c r="G188" s="77"/>
    </row>
    <row r="189" spans="3:7" ht="12.75" x14ac:dyDescent="0.2">
      <c r="C189" s="77"/>
      <c r="E189" s="78"/>
      <c r="F189" s="78"/>
      <c r="G189" s="77"/>
    </row>
    <row r="190" spans="3:7" ht="12.75" x14ac:dyDescent="0.2">
      <c r="C190" s="77"/>
      <c r="E190" s="78"/>
      <c r="F190" s="78"/>
      <c r="G190" s="77"/>
    </row>
    <row r="191" spans="3:7" ht="12.75" x14ac:dyDescent="0.2">
      <c r="C191" s="77"/>
      <c r="E191" s="78"/>
      <c r="F191" s="78"/>
      <c r="G191" s="77"/>
    </row>
    <row r="192" spans="3:7" ht="12.75" x14ac:dyDescent="0.2">
      <c r="C192" s="77"/>
      <c r="E192" s="78"/>
      <c r="F192" s="78"/>
      <c r="G192" s="77"/>
    </row>
    <row r="193" spans="3:7" ht="12.75" x14ac:dyDescent="0.2">
      <c r="C193" s="77"/>
      <c r="E193" s="78"/>
      <c r="F193" s="78"/>
      <c r="G193" s="77"/>
    </row>
    <row r="194" spans="3:7" ht="12.75" x14ac:dyDescent="0.2">
      <c r="C194" s="77"/>
      <c r="E194" s="78"/>
      <c r="F194" s="78"/>
      <c r="G194" s="77"/>
    </row>
    <row r="195" spans="3:7" ht="12.75" x14ac:dyDescent="0.2">
      <c r="C195" s="77"/>
      <c r="E195" s="78"/>
      <c r="F195" s="78"/>
      <c r="G195" s="77"/>
    </row>
    <row r="196" spans="3:7" ht="12.75" x14ac:dyDescent="0.2">
      <c r="C196" s="77"/>
      <c r="E196" s="78"/>
      <c r="F196" s="78"/>
      <c r="G196" s="77"/>
    </row>
    <row r="197" spans="3:7" ht="12.75" x14ac:dyDescent="0.2">
      <c r="C197" s="77"/>
      <c r="E197" s="78"/>
      <c r="F197" s="78"/>
      <c r="G197" s="77"/>
    </row>
    <row r="198" spans="3:7" ht="12.75" x14ac:dyDescent="0.2">
      <c r="C198" s="77"/>
      <c r="E198" s="78"/>
      <c r="F198" s="78"/>
      <c r="G198" s="77"/>
    </row>
    <row r="199" spans="3:7" ht="12.75" x14ac:dyDescent="0.2">
      <c r="C199" s="77"/>
      <c r="E199" s="78"/>
      <c r="F199" s="78"/>
      <c r="G199" s="77"/>
    </row>
    <row r="200" spans="3:7" ht="12.75" x14ac:dyDescent="0.2">
      <c r="C200" s="77"/>
      <c r="E200" s="78"/>
      <c r="F200" s="78"/>
      <c r="G200" s="77"/>
    </row>
    <row r="201" spans="3:7" ht="12.75" x14ac:dyDescent="0.2">
      <c r="C201" s="77"/>
      <c r="E201" s="78"/>
      <c r="F201" s="78"/>
      <c r="G201" s="77"/>
    </row>
    <row r="202" spans="3:7" ht="12.75" x14ac:dyDescent="0.2">
      <c r="C202" s="77"/>
      <c r="E202" s="78"/>
      <c r="F202" s="78"/>
      <c r="G202" s="77"/>
    </row>
    <row r="203" spans="3:7" ht="12.75" x14ac:dyDescent="0.2">
      <c r="C203" s="77"/>
      <c r="E203" s="78"/>
      <c r="F203" s="78"/>
      <c r="G203" s="77"/>
    </row>
    <row r="204" spans="3:7" ht="12.75" x14ac:dyDescent="0.2">
      <c r="C204" s="77"/>
      <c r="E204" s="78"/>
      <c r="F204" s="78"/>
      <c r="G204" s="77"/>
    </row>
    <row r="205" spans="3:7" ht="12.75" x14ac:dyDescent="0.2">
      <c r="C205" s="77"/>
      <c r="E205" s="78"/>
      <c r="F205" s="78"/>
      <c r="G205" s="77"/>
    </row>
    <row r="206" spans="3:7" ht="12.75" x14ac:dyDescent="0.2">
      <c r="C206" s="77"/>
      <c r="E206" s="78"/>
      <c r="F206" s="78"/>
      <c r="G206" s="77"/>
    </row>
    <row r="207" spans="3:7" ht="12.75" x14ac:dyDescent="0.2">
      <c r="C207" s="77"/>
      <c r="E207" s="78"/>
      <c r="F207" s="78"/>
      <c r="G207" s="77"/>
    </row>
    <row r="208" spans="3:7" ht="12.75" x14ac:dyDescent="0.2">
      <c r="C208" s="77"/>
      <c r="E208" s="78"/>
      <c r="F208" s="78"/>
      <c r="G208" s="77"/>
    </row>
    <row r="209" spans="3:7" ht="12.75" x14ac:dyDescent="0.2">
      <c r="C209" s="77"/>
      <c r="E209" s="78"/>
      <c r="F209" s="78"/>
      <c r="G209" s="77"/>
    </row>
    <row r="210" spans="3:7" ht="12.75" x14ac:dyDescent="0.2">
      <c r="C210" s="77"/>
      <c r="E210" s="78"/>
      <c r="F210" s="78"/>
      <c r="G210" s="77"/>
    </row>
    <row r="211" spans="3:7" ht="12.75" x14ac:dyDescent="0.2">
      <c r="C211" s="77"/>
      <c r="E211" s="78"/>
      <c r="F211" s="78"/>
      <c r="G211" s="77"/>
    </row>
    <row r="212" spans="3:7" ht="12.75" x14ac:dyDescent="0.2">
      <c r="C212" s="77"/>
      <c r="E212" s="78"/>
      <c r="F212" s="78"/>
      <c r="G212" s="77"/>
    </row>
    <row r="213" spans="3:7" ht="12.75" x14ac:dyDescent="0.2">
      <c r="C213" s="77"/>
      <c r="E213" s="78"/>
      <c r="F213" s="78"/>
      <c r="G213" s="77"/>
    </row>
    <row r="214" spans="3:7" ht="12.75" x14ac:dyDescent="0.2">
      <c r="C214" s="77"/>
      <c r="E214" s="78"/>
      <c r="F214" s="78"/>
      <c r="G214" s="77"/>
    </row>
    <row r="215" spans="3:7" ht="12.75" x14ac:dyDescent="0.2">
      <c r="C215" s="77"/>
      <c r="E215" s="78"/>
      <c r="F215" s="78"/>
      <c r="G215" s="77"/>
    </row>
    <row r="216" spans="3:7" ht="12.75" x14ac:dyDescent="0.2">
      <c r="C216" s="77"/>
      <c r="E216" s="78"/>
      <c r="F216" s="78"/>
      <c r="G216" s="77"/>
    </row>
    <row r="217" spans="3:7" ht="12.75" x14ac:dyDescent="0.2">
      <c r="C217" s="77"/>
      <c r="E217" s="78"/>
      <c r="F217" s="78"/>
      <c r="G217" s="77"/>
    </row>
    <row r="218" spans="3:7" ht="12.75" x14ac:dyDescent="0.2">
      <c r="C218" s="77"/>
      <c r="E218" s="78"/>
      <c r="F218" s="78"/>
      <c r="G218" s="77"/>
    </row>
    <row r="219" spans="3:7" ht="12.75" x14ac:dyDescent="0.2">
      <c r="C219" s="77"/>
      <c r="E219" s="78"/>
      <c r="F219" s="78"/>
      <c r="G219" s="77"/>
    </row>
    <row r="220" spans="3:7" ht="12.75" x14ac:dyDescent="0.2">
      <c r="C220" s="77"/>
      <c r="E220" s="78"/>
      <c r="F220" s="78"/>
      <c r="G220" s="77"/>
    </row>
    <row r="221" spans="3:7" ht="12.75" x14ac:dyDescent="0.2">
      <c r="C221" s="77"/>
      <c r="E221" s="78"/>
      <c r="F221" s="78"/>
      <c r="G221" s="77"/>
    </row>
    <row r="222" spans="3:7" ht="12.75" x14ac:dyDescent="0.2">
      <c r="C222" s="77"/>
      <c r="E222" s="78"/>
      <c r="F222" s="78"/>
      <c r="G222" s="77"/>
    </row>
    <row r="223" spans="3:7" ht="12.75" x14ac:dyDescent="0.2">
      <c r="C223" s="77"/>
      <c r="E223" s="78"/>
      <c r="F223" s="78"/>
      <c r="G223" s="77"/>
    </row>
    <row r="224" spans="3:7" ht="12.75" x14ac:dyDescent="0.2">
      <c r="C224" s="77"/>
      <c r="E224" s="78"/>
      <c r="F224" s="78"/>
      <c r="G224" s="77"/>
    </row>
    <row r="225" spans="3:7" ht="12.75" x14ac:dyDescent="0.2">
      <c r="C225" s="77"/>
      <c r="E225" s="78"/>
      <c r="F225" s="78"/>
      <c r="G225" s="77"/>
    </row>
    <row r="226" spans="3:7" ht="12.75" x14ac:dyDescent="0.2">
      <c r="C226" s="77"/>
      <c r="E226" s="78"/>
      <c r="F226" s="78"/>
      <c r="G226" s="77"/>
    </row>
    <row r="227" spans="3:7" ht="12.75" x14ac:dyDescent="0.2">
      <c r="C227" s="77"/>
      <c r="E227" s="78"/>
      <c r="F227" s="78"/>
      <c r="G227" s="77"/>
    </row>
    <row r="228" spans="3:7" ht="12.75" x14ac:dyDescent="0.2">
      <c r="C228" s="77"/>
      <c r="E228" s="78"/>
      <c r="F228" s="78"/>
      <c r="G228" s="77"/>
    </row>
    <row r="229" spans="3:7" ht="12.75" x14ac:dyDescent="0.2">
      <c r="C229" s="77"/>
      <c r="E229" s="78"/>
      <c r="F229" s="78"/>
      <c r="G229" s="77"/>
    </row>
    <row r="230" spans="3:7" ht="12.75" x14ac:dyDescent="0.2">
      <c r="C230" s="77"/>
      <c r="E230" s="78"/>
      <c r="F230" s="78"/>
      <c r="G230" s="77"/>
    </row>
    <row r="231" spans="3:7" ht="12.75" x14ac:dyDescent="0.2">
      <c r="C231" s="77"/>
      <c r="E231" s="78"/>
      <c r="F231" s="78"/>
      <c r="G231" s="77"/>
    </row>
    <row r="232" spans="3:7" ht="12.75" x14ac:dyDescent="0.2">
      <c r="C232" s="77"/>
      <c r="E232" s="78"/>
      <c r="F232" s="78"/>
      <c r="G232" s="77"/>
    </row>
    <row r="233" spans="3:7" ht="12.75" x14ac:dyDescent="0.2">
      <c r="C233" s="77"/>
      <c r="E233" s="78"/>
      <c r="F233" s="78"/>
      <c r="G233" s="77"/>
    </row>
    <row r="234" spans="3:7" ht="12.75" x14ac:dyDescent="0.2">
      <c r="C234" s="77"/>
      <c r="E234" s="78"/>
      <c r="F234" s="78"/>
      <c r="G234" s="77"/>
    </row>
    <row r="235" spans="3:7" ht="12.75" x14ac:dyDescent="0.2">
      <c r="C235" s="77"/>
      <c r="E235" s="78"/>
      <c r="F235" s="78"/>
      <c r="G235" s="77"/>
    </row>
    <row r="236" spans="3:7" ht="12.75" x14ac:dyDescent="0.2">
      <c r="C236" s="77"/>
      <c r="E236" s="78"/>
      <c r="F236" s="78"/>
      <c r="G236" s="77"/>
    </row>
    <row r="237" spans="3:7" ht="12.75" x14ac:dyDescent="0.2">
      <c r="C237" s="77"/>
      <c r="E237" s="78"/>
      <c r="F237" s="78"/>
      <c r="G237" s="77"/>
    </row>
    <row r="238" spans="3:7" ht="12.75" x14ac:dyDescent="0.2">
      <c r="C238" s="77"/>
      <c r="E238" s="78"/>
      <c r="F238" s="78"/>
      <c r="G238" s="77"/>
    </row>
    <row r="239" spans="3:7" ht="12.75" x14ac:dyDescent="0.2">
      <c r="C239" s="77"/>
      <c r="E239" s="78"/>
      <c r="F239" s="78"/>
      <c r="G239" s="77"/>
    </row>
    <row r="240" spans="3:7" ht="12.75" x14ac:dyDescent="0.2">
      <c r="C240" s="77"/>
      <c r="E240" s="78"/>
      <c r="F240" s="78"/>
      <c r="G240" s="77"/>
    </row>
    <row r="241" spans="3:7" ht="12.75" x14ac:dyDescent="0.2">
      <c r="C241" s="77"/>
      <c r="E241" s="78"/>
      <c r="F241" s="78"/>
      <c r="G241" s="77"/>
    </row>
    <row r="242" spans="3:7" ht="12.75" x14ac:dyDescent="0.2">
      <c r="C242" s="77"/>
      <c r="E242" s="78"/>
      <c r="F242" s="78"/>
      <c r="G242" s="77"/>
    </row>
    <row r="243" spans="3:7" ht="12.75" x14ac:dyDescent="0.2">
      <c r="C243" s="77"/>
      <c r="E243" s="78"/>
      <c r="F243" s="78"/>
      <c r="G243" s="77"/>
    </row>
    <row r="244" spans="3:7" ht="12.75" x14ac:dyDescent="0.2">
      <c r="C244" s="77"/>
      <c r="E244" s="78"/>
      <c r="F244" s="78"/>
      <c r="G244" s="77"/>
    </row>
    <row r="245" spans="3:7" ht="12.75" x14ac:dyDescent="0.2">
      <c r="C245" s="77"/>
      <c r="E245" s="78"/>
      <c r="F245" s="78"/>
      <c r="G245" s="77"/>
    </row>
    <row r="246" spans="3:7" ht="12.75" x14ac:dyDescent="0.2">
      <c r="C246" s="77"/>
      <c r="E246" s="78"/>
      <c r="F246" s="78"/>
      <c r="G246" s="77"/>
    </row>
    <row r="247" spans="3:7" ht="12.75" x14ac:dyDescent="0.2">
      <c r="C247" s="77"/>
      <c r="E247" s="78"/>
      <c r="F247" s="78"/>
      <c r="G247" s="77"/>
    </row>
    <row r="248" spans="3:7" ht="12.75" x14ac:dyDescent="0.2">
      <c r="C248" s="77"/>
      <c r="E248" s="78"/>
      <c r="F248" s="78"/>
      <c r="G248" s="77"/>
    </row>
    <row r="249" spans="3:7" ht="12.75" x14ac:dyDescent="0.2">
      <c r="C249" s="77"/>
      <c r="E249" s="78"/>
      <c r="F249" s="78"/>
      <c r="G249" s="77"/>
    </row>
    <row r="250" spans="3:7" ht="12.75" x14ac:dyDescent="0.2">
      <c r="C250" s="77"/>
      <c r="E250" s="78"/>
      <c r="F250" s="78"/>
      <c r="G250" s="77"/>
    </row>
    <row r="251" spans="3:7" ht="12.75" x14ac:dyDescent="0.2">
      <c r="C251" s="77"/>
      <c r="E251" s="78"/>
      <c r="F251" s="78"/>
      <c r="G251" s="77"/>
    </row>
    <row r="252" spans="3:7" ht="12.75" x14ac:dyDescent="0.2">
      <c r="C252" s="77"/>
      <c r="E252" s="78"/>
      <c r="F252" s="78"/>
      <c r="G252" s="77"/>
    </row>
    <row r="253" spans="3:7" ht="12.75" x14ac:dyDescent="0.2">
      <c r="C253" s="77"/>
      <c r="E253" s="78"/>
      <c r="F253" s="78"/>
      <c r="G253" s="77"/>
    </row>
    <row r="254" spans="3:7" ht="12.75" x14ac:dyDescent="0.2">
      <c r="C254" s="77"/>
      <c r="E254" s="78"/>
      <c r="F254" s="78"/>
      <c r="G254" s="77"/>
    </row>
    <row r="255" spans="3:7" ht="12.75" x14ac:dyDescent="0.2">
      <c r="C255" s="77"/>
      <c r="E255" s="78"/>
      <c r="F255" s="78"/>
      <c r="G255" s="77"/>
    </row>
    <row r="256" spans="3:7" ht="12.75" x14ac:dyDescent="0.2">
      <c r="C256" s="77"/>
      <c r="E256" s="78"/>
      <c r="F256" s="78"/>
      <c r="G256" s="77"/>
    </row>
    <row r="257" spans="3:7" ht="12.75" x14ac:dyDescent="0.2">
      <c r="C257" s="77"/>
      <c r="E257" s="78"/>
      <c r="F257" s="78"/>
      <c r="G257" s="77"/>
    </row>
    <row r="258" spans="3:7" ht="12.75" x14ac:dyDescent="0.2">
      <c r="C258" s="77"/>
      <c r="E258" s="78"/>
      <c r="F258" s="78"/>
      <c r="G258" s="77"/>
    </row>
    <row r="259" spans="3:7" ht="12.75" x14ac:dyDescent="0.2">
      <c r="C259" s="77"/>
      <c r="E259" s="78"/>
      <c r="F259" s="78"/>
      <c r="G259" s="77"/>
    </row>
    <row r="260" spans="3:7" ht="12.75" x14ac:dyDescent="0.2">
      <c r="C260" s="77"/>
      <c r="E260" s="78"/>
      <c r="F260" s="78"/>
      <c r="G260" s="77"/>
    </row>
    <row r="261" spans="3:7" ht="12.75" x14ac:dyDescent="0.2">
      <c r="C261" s="77"/>
      <c r="E261" s="78"/>
      <c r="F261" s="78"/>
      <c r="G261" s="77"/>
    </row>
    <row r="262" spans="3:7" ht="12.75" x14ac:dyDescent="0.2">
      <c r="C262" s="77"/>
      <c r="E262" s="78"/>
      <c r="F262" s="78"/>
      <c r="G262" s="77"/>
    </row>
    <row r="263" spans="3:7" ht="12.75" x14ac:dyDescent="0.2">
      <c r="C263" s="77"/>
      <c r="E263" s="78"/>
      <c r="F263" s="78"/>
      <c r="G263" s="77"/>
    </row>
    <row r="264" spans="3:7" ht="12.75" x14ac:dyDescent="0.2">
      <c r="C264" s="77"/>
      <c r="E264" s="78"/>
      <c r="F264" s="78"/>
      <c r="G264" s="77"/>
    </row>
    <row r="265" spans="3:7" ht="12.75" x14ac:dyDescent="0.2">
      <c r="C265" s="77"/>
      <c r="E265" s="78"/>
      <c r="F265" s="78"/>
      <c r="G265" s="77"/>
    </row>
    <row r="266" spans="3:7" ht="12.75" x14ac:dyDescent="0.2">
      <c r="C266" s="77"/>
      <c r="E266" s="78"/>
      <c r="F266" s="78"/>
      <c r="G266" s="77"/>
    </row>
    <row r="267" spans="3:7" ht="12.75" x14ac:dyDescent="0.2">
      <c r="C267" s="77"/>
      <c r="E267" s="78"/>
      <c r="F267" s="78"/>
      <c r="G267" s="77"/>
    </row>
    <row r="268" spans="3:7" ht="12.75" x14ac:dyDescent="0.2">
      <c r="C268" s="77"/>
      <c r="E268" s="78"/>
      <c r="F268" s="78"/>
      <c r="G268" s="77"/>
    </row>
    <row r="269" spans="3:7" ht="12.75" x14ac:dyDescent="0.2">
      <c r="C269" s="77"/>
      <c r="E269" s="78"/>
      <c r="F269" s="78"/>
      <c r="G269" s="77"/>
    </row>
    <row r="270" spans="3:7" ht="12.75" x14ac:dyDescent="0.2">
      <c r="C270" s="77"/>
      <c r="E270" s="78"/>
      <c r="F270" s="78"/>
      <c r="G270" s="77"/>
    </row>
    <row r="271" spans="3:7" ht="12.75" x14ac:dyDescent="0.2">
      <c r="C271" s="77"/>
      <c r="E271" s="78"/>
      <c r="F271" s="78"/>
      <c r="G271" s="77"/>
    </row>
    <row r="272" spans="3:7" ht="12.75" x14ac:dyDescent="0.2">
      <c r="C272" s="77"/>
      <c r="E272" s="78"/>
      <c r="F272" s="78"/>
      <c r="G272" s="77"/>
    </row>
    <row r="273" spans="3:7" ht="12.75" x14ac:dyDescent="0.2">
      <c r="C273" s="77"/>
      <c r="E273" s="78"/>
      <c r="F273" s="78"/>
      <c r="G273" s="77"/>
    </row>
    <row r="274" spans="3:7" ht="12.75" x14ac:dyDescent="0.2">
      <c r="C274" s="77"/>
      <c r="E274" s="78"/>
      <c r="F274" s="78"/>
      <c r="G274" s="77"/>
    </row>
    <row r="275" spans="3:7" ht="12.75" x14ac:dyDescent="0.2">
      <c r="C275" s="77"/>
      <c r="E275" s="78"/>
      <c r="F275" s="78"/>
      <c r="G275" s="77"/>
    </row>
    <row r="276" spans="3:7" ht="12.75" x14ac:dyDescent="0.2">
      <c r="C276" s="77"/>
      <c r="E276" s="78"/>
      <c r="F276" s="78"/>
      <c r="G276" s="77"/>
    </row>
    <row r="277" spans="3:7" ht="12.75" x14ac:dyDescent="0.2">
      <c r="C277" s="77"/>
      <c r="E277" s="78"/>
      <c r="F277" s="78"/>
      <c r="G277" s="77"/>
    </row>
    <row r="278" spans="3:7" ht="12.75" x14ac:dyDescent="0.2">
      <c r="C278" s="77"/>
      <c r="E278" s="78"/>
      <c r="F278" s="78"/>
      <c r="G278" s="77"/>
    </row>
    <row r="279" spans="3:7" ht="12.75" x14ac:dyDescent="0.2">
      <c r="C279" s="77"/>
      <c r="E279" s="78"/>
      <c r="F279" s="78"/>
      <c r="G279" s="77"/>
    </row>
    <row r="280" spans="3:7" ht="12.75" x14ac:dyDescent="0.2">
      <c r="C280" s="77"/>
      <c r="E280" s="78"/>
      <c r="F280" s="78"/>
      <c r="G280" s="77"/>
    </row>
    <row r="281" spans="3:7" ht="12.75" x14ac:dyDescent="0.2">
      <c r="C281" s="77"/>
      <c r="E281" s="78"/>
      <c r="F281" s="78"/>
      <c r="G281" s="77"/>
    </row>
    <row r="282" spans="3:7" ht="12.75" x14ac:dyDescent="0.2">
      <c r="C282" s="77"/>
      <c r="E282" s="78"/>
      <c r="F282" s="78"/>
      <c r="G282" s="77"/>
    </row>
    <row r="283" spans="3:7" ht="12.75" x14ac:dyDescent="0.2">
      <c r="C283" s="77"/>
      <c r="E283" s="78"/>
      <c r="F283" s="78"/>
      <c r="G283" s="77"/>
    </row>
    <row r="284" spans="3:7" ht="12.75" x14ac:dyDescent="0.2">
      <c r="C284" s="77"/>
      <c r="E284" s="78"/>
      <c r="F284" s="78"/>
      <c r="G284" s="77"/>
    </row>
    <row r="285" spans="3:7" ht="12.75" x14ac:dyDescent="0.2">
      <c r="C285" s="77"/>
      <c r="E285" s="78"/>
      <c r="F285" s="78"/>
      <c r="G285" s="77"/>
    </row>
    <row r="286" spans="3:7" ht="12.75" x14ac:dyDescent="0.2">
      <c r="C286" s="77"/>
      <c r="E286" s="78"/>
      <c r="F286" s="78"/>
      <c r="G286" s="77"/>
    </row>
    <row r="287" spans="3:7" ht="12.75" x14ac:dyDescent="0.2">
      <c r="C287" s="77"/>
      <c r="E287" s="78"/>
      <c r="F287" s="78"/>
      <c r="G287" s="77"/>
    </row>
    <row r="288" spans="3:7" ht="12.75" x14ac:dyDescent="0.2">
      <c r="C288" s="77"/>
      <c r="E288" s="78"/>
      <c r="F288" s="78"/>
      <c r="G288" s="77"/>
    </row>
    <row r="289" spans="3:7" ht="12.75" x14ac:dyDescent="0.2">
      <c r="C289" s="77"/>
      <c r="E289" s="78"/>
      <c r="F289" s="78"/>
      <c r="G289" s="77"/>
    </row>
    <row r="290" spans="3:7" ht="12.75" x14ac:dyDescent="0.2">
      <c r="C290" s="77"/>
      <c r="E290" s="78"/>
      <c r="F290" s="78"/>
      <c r="G290" s="77"/>
    </row>
    <row r="291" spans="3:7" ht="12.75" x14ac:dyDescent="0.2">
      <c r="C291" s="77"/>
      <c r="E291" s="78"/>
      <c r="F291" s="78"/>
      <c r="G291" s="77"/>
    </row>
    <row r="292" spans="3:7" ht="12.75" x14ac:dyDescent="0.2">
      <c r="C292" s="77"/>
      <c r="E292" s="78"/>
      <c r="F292" s="78"/>
      <c r="G292" s="77"/>
    </row>
    <row r="293" spans="3:7" ht="12.75" x14ac:dyDescent="0.2">
      <c r="C293" s="77"/>
      <c r="E293" s="78"/>
      <c r="F293" s="78"/>
      <c r="G293" s="77"/>
    </row>
    <row r="294" spans="3:7" ht="12.75" x14ac:dyDescent="0.2">
      <c r="C294" s="77"/>
      <c r="E294" s="78"/>
      <c r="F294" s="78"/>
      <c r="G294" s="77"/>
    </row>
    <row r="295" spans="3:7" ht="12.75" x14ac:dyDescent="0.2">
      <c r="C295" s="77"/>
      <c r="E295" s="78"/>
      <c r="F295" s="78"/>
      <c r="G295" s="77"/>
    </row>
    <row r="296" spans="3:7" ht="12.75" x14ac:dyDescent="0.2">
      <c r="C296" s="77"/>
      <c r="E296" s="78"/>
      <c r="F296" s="78"/>
      <c r="G296" s="77"/>
    </row>
    <row r="297" spans="3:7" ht="12.75" x14ac:dyDescent="0.2">
      <c r="C297" s="77"/>
      <c r="E297" s="78"/>
      <c r="F297" s="78"/>
      <c r="G297" s="77"/>
    </row>
    <row r="298" spans="3:7" ht="12.75" x14ac:dyDescent="0.2">
      <c r="C298" s="77"/>
      <c r="E298" s="78"/>
      <c r="F298" s="78"/>
      <c r="G298" s="77"/>
    </row>
    <row r="299" spans="3:7" ht="12.75" x14ac:dyDescent="0.2">
      <c r="C299" s="77"/>
      <c r="E299" s="78"/>
      <c r="F299" s="78"/>
      <c r="G299" s="77"/>
    </row>
    <row r="300" spans="3:7" ht="12.75" x14ac:dyDescent="0.2">
      <c r="C300" s="77"/>
      <c r="E300" s="78"/>
      <c r="F300" s="78"/>
      <c r="G300" s="77"/>
    </row>
    <row r="301" spans="3:7" ht="12.75" x14ac:dyDescent="0.2">
      <c r="C301" s="77"/>
      <c r="E301" s="78"/>
      <c r="F301" s="78"/>
      <c r="G301" s="77"/>
    </row>
    <row r="302" spans="3:7" ht="12.75" x14ac:dyDescent="0.2">
      <c r="C302" s="77"/>
      <c r="E302" s="78"/>
      <c r="F302" s="78"/>
      <c r="G302" s="77"/>
    </row>
    <row r="303" spans="3:7" ht="12.75" x14ac:dyDescent="0.2">
      <c r="C303" s="77"/>
      <c r="E303" s="78"/>
      <c r="F303" s="78"/>
      <c r="G303" s="77"/>
    </row>
    <row r="304" spans="3:7" ht="12.75" x14ac:dyDescent="0.2">
      <c r="C304" s="77"/>
      <c r="E304" s="78"/>
      <c r="F304" s="78"/>
      <c r="G304" s="77"/>
    </row>
    <row r="305" spans="3:7" ht="12.75" x14ac:dyDescent="0.2">
      <c r="C305" s="77"/>
      <c r="E305" s="78"/>
      <c r="F305" s="78"/>
      <c r="G305" s="77"/>
    </row>
    <row r="306" spans="3:7" ht="12.75" x14ac:dyDescent="0.2">
      <c r="C306" s="77"/>
      <c r="E306" s="78"/>
      <c r="F306" s="78"/>
      <c r="G306" s="77"/>
    </row>
    <row r="307" spans="3:7" ht="12.75" x14ac:dyDescent="0.2">
      <c r="C307" s="77"/>
      <c r="E307" s="78"/>
      <c r="F307" s="78"/>
      <c r="G307" s="77"/>
    </row>
    <row r="308" spans="3:7" ht="12.75" x14ac:dyDescent="0.2">
      <c r="C308" s="77"/>
      <c r="E308" s="78"/>
      <c r="F308" s="78"/>
      <c r="G308" s="77"/>
    </row>
    <row r="309" spans="3:7" ht="12.75" x14ac:dyDescent="0.2">
      <c r="C309" s="77"/>
      <c r="E309" s="78"/>
      <c r="F309" s="78"/>
      <c r="G309" s="77"/>
    </row>
    <row r="310" spans="3:7" ht="12.75" x14ac:dyDescent="0.2">
      <c r="C310" s="77"/>
      <c r="E310" s="78"/>
      <c r="F310" s="78"/>
      <c r="G310" s="77"/>
    </row>
    <row r="311" spans="3:7" ht="12.75" x14ac:dyDescent="0.2">
      <c r="C311" s="77"/>
      <c r="E311" s="78"/>
      <c r="F311" s="78"/>
      <c r="G311" s="77"/>
    </row>
    <row r="312" spans="3:7" ht="12.75" x14ac:dyDescent="0.2">
      <c r="C312" s="77"/>
      <c r="E312" s="78"/>
      <c r="F312" s="78"/>
      <c r="G312" s="77"/>
    </row>
    <row r="313" spans="3:7" ht="12.75" x14ac:dyDescent="0.2">
      <c r="C313" s="77"/>
      <c r="E313" s="78"/>
      <c r="F313" s="78"/>
      <c r="G313" s="77"/>
    </row>
    <row r="314" spans="3:7" ht="12.75" x14ac:dyDescent="0.2">
      <c r="C314" s="77"/>
      <c r="E314" s="78"/>
      <c r="F314" s="78"/>
      <c r="G314" s="77"/>
    </row>
    <row r="315" spans="3:7" ht="12.75" x14ac:dyDescent="0.2">
      <c r="C315" s="77"/>
      <c r="E315" s="78"/>
      <c r="F315" s="78"/>
      <c r="G315" s="77"/>
    </row>
    <row r="316" spans="3:7" ht="12.75" x14ac:dyDescent="0.2">
      <c r="C316" s="77"/>
      <c r="E316" s="78"/>
      <c r="F316" s="78"/>
      <c r="G316" s="77"/>
    </row>
    <row r="317" spans="3:7" ht="12.75" x14ac:dyDescent="0.2">
      <c r="C317" s="77"/>
      <c r="E317" s="78"/>
      <c r="F317" s="78"/>
      <c r="G317" s="77"/>
    </row>
    <row r="318" spans="3:7" ht="12.75" x14ac:dyDescent="0.2">
      <c r="C318" s="77"/>
      <c r="E318" s="78"/>
      <c r="F318" s="78"/>
      <c r="G318" s="77"/>
    </row>
    <row r="319" spans="3:7" ht="12.75" x14ac:dyDescent="0.2">
      <c r="C319" s="77"/>
      <c r="E319" s="78"/>
      <c r="F319" s="78"/>
      <c r="G319" s="77"/>
    </row>
    <row r="320" spans="3:7" ht="12.75" x14ac:dyDescent="0.2">
      <c r="C320" s="77"/>
      <c r="E320" s="78"/>
      <c r="F320" s="78"/>
      <c r="G320" s="77"/>
    </row>
    <row r="321" spans="3:7" ht="12.75" x14ac:dyDescent="0.2">
      <c r="C321" s="77"/>
      <c r="E321" s="78"/>
      <c r="F321" s="78"/>
      <c r="G321" s="77"/>
    </row>
    <row r="322" spans="3:7" ht="12.75" x14ac:dyDescent="0.2">
      <c r="C322" s="77"/>
      <c r="E322" s="78"/>
      <c r="F322" s="78"/>
      <c r="G322" s="77"/>
    </row>
    <row r="323" spans="3:7" ht="12.75" x14ac:dyDescent="0.2">
      <c r="C323" s="77"/>
      <c r="E323" s="78"/>
      <c r="F323" s="78"/>
      <c r="G323" s="77"/>
    </row>
    <row r="324" spans="3:7" ht="12.75" x14ac:dyDescent="0.2">
      <c r="C324" s="77"/>
      <c r="E324" s="78"/>
      <c r="F324" s="78"/>
      <c r="G324" s="77"/>
    </row>
    <row r="325" spans="3:7" ht="12.75" x14ac:dyDescent="0.2">
      <c r="C325" s="77"/>
      <c r="E325" s="78"/>
      <c r="F325" s="78"/>
      <c r="G325" s="77"/>
    </row>
    <row r="326" spans="3:7" ht="12.75" x14ac:dyDescent="0.2">
      <c r="C326" s="77"/>
      <c r="E326" s="78"/>
      <c r="F326" s="78"/>
      <c r="G326" s="77"/>
    </row>
    <row r="327" spans="3:7" ht="12.75" x14ac:dyDescent="0.2">
      <c r="C327" s="77"/>
      <c r="E327" s="78"/>
      <c r="F327" s="78"/>
      <c r="G327" s="77"/>
    </row>
    <row r="328" spans="3:7" ht="12.75" x14ac:dyDescent="0.2">
      <c r="C328" s="77"/>
      <c r="E328" s="78"/>
      <c r="F328" s="78"/>
      <c r="G328" s="77"/>
    </row>
    <row r="329" spans="3:7" ht="12.75" x14ac:dyDescent="0.2">
      <c r="C329" s="77"/>
      <c r="E329" s="78"/>
      <c r="F329" s="78"/>
      <c r="G329" s="77"/>
    </row>
    <row r="330" spans="3:7" ht="12.75" x14ac:dyDescent="0.2">
      <c r="C330" s="77"/>
      <c r="E330" s="78"/>
      <c r="F330" s="78"/>
      <c r="G330" s="77"/>
    </row>
    <row r="331" spans="3:7" ht="12.75" x14ac:dyDescent="0.2">
      <c r="C331" s="77"/>
      <c r="E331" s="78"/>
      <c r="F331" s="78"/>
      <c r="G331" s="77"/>
    </row>
    <row r="332" spans="3:7" ht="12.75" x14ac:dyDescent="0.2">
      <c r="C332" s="77"/>
      <c r="E332" s="78"/>
      <c r="F332" s="78"/>
      <c r="G332" s="77"/>
    </row>
    <row r="333" spans="3:7" ht="12.75" x14ac:dyDescent="0.2">
      <c r="C333" s="77"/>
      <c r="E333" s="78"/>
      <c r="F333" s="78"/>
      <c r="G333" s="77"/>
    </row>
    <row r="334" spans="3:7" ht="12.75" x14ac:dyDescent="0.2">
      <c r="C334" s="77"/>
      <c r="E334" s="78"/>
      <c r="F334" s="78"/>
      <c r="G334" s="77"/>
    </row>
    <row r="335" spans="3:7" ht="12.75" x14ac:dyDescent="0.2">
      <c r="C335" s="77"/>
      <c r="E335" s="78"/>
      <c r="F335" s="78"/>
      <c r="G335" s="77"/>
    </row>
    <row r="336" spans="3:7" ht="12.75" x14ac:dyDescent="0.2">
      <c r="C336" s="77"/>
      <c r="E336" s="78"/>
      <c r="F336" s="78"/>
      <c r="G336" s="77"/>
    </row>
    <row r="337" spans="3:7" ht="12.75" x14ac:dyDescent="0.2">
      <c r="C337" s="77"/>
      <c r="E337" s="78"/>
      <c r="F337" s="78"/>
      <c r="G337" s="77"/>
    </row>
    <row r="338" spans="3:7" ht="12.75" x14ac:dyDescent="0.2">
      <c r="C338" s="77"/>
      <c r="E338" s="78"/>
      <c r="F338" s="78"/>
      <c r="G338" s="77"/>
    </row>
    <row r="339" spans="3:7" ht="12.75" x14ac:dyDescent="0.2">
      <c r="C339" s="77"/>
      <c r="E339" s="78"/>
      <c r="F339" s="78"/>
      <c r="G339" s="77"/>
    </row>
    <row r="340" spans="3:7" ht="12.75" x14ac:dyDescent="0.2">
      <c r="C340" s="77"/>
      <c r="E340" s="78"/>
      <c r="F340" s="78"/>
      <c r="G340" s="77"/>
    </row>
    <row r="341" spans="3:7" ht="12.75" x14ac:dyDescent="0.2">
      <c r="C341" s="77"/>
      <c r="E341" s="78"/>
      <c r="F341" s="78"/>
      <c r="G341" s="77"/>
    </row>
    <row r="342" spans="3:7" ht="12.75" x14ac:dyDescent="0.2">
      <c r="C342" s="77"/>
      <c r="E342" s="78"/>
      <c r="F342" s="78"/>
      <c r="G342" s="77"/>
    </row>
    <row r="343" spans="3:7" ht="12.75" x14ac:dyDescent="0.2">
      <c r="C343" s="77"/>
      <c r="E343" s="78"/>
      <c r="F343" s="78"/>
      <c r="G343" s="77"/>
    </row>
    <row r="344" spans="3:7" ht="12.75" x14ac:dyDescent="0.2">
      <c r="C344" s="77"/>
      <c r="E344" s="78"/>
      <c r="F344" s="78"/>
      <c r="G344" s="77"/>
    </row>
    <row r="345" spans="3:7" ht="12.75" x14ac:dyDescent="0.2">
      <c r="C345" s="77"/>
      <c r="E345" s="78"/>
      <c r="F345" s="78"/>
      <c r="G345" s="77"/>
    </row>
    <row r="346" spans="3:7" ht="12.75" x14ac:dyDescent="0.2">
      <c r="C346" s="77"/>
      <c r="E346" s="78"/>
      <c r="F346" s="78"/>
      <c r="G346" s="77"/>
    </row>
    <row r="347" spans="3:7" ht="12.75" x14ac:dyDescent="0.2">
      <c r="C347" s="77"/>
      <c r="E347" s="78"/>
      <c r="F347" s="78"/>
      <c r="G347" s="77"/>
    </row>
    <row r="348" spans="3:7" ht="12.75" x14ac:dyDescent="0.2">
      <c r="C348" s="77"/>
      <c r="E348" s="78"/>
      <c r="F348" s="78"/>
      <c r="G348" s="77"/>
    </row>
    <row r="349" spans="3:7" ht="12.75" x14ac:dyDescent="0.2">
      <c r="C349" s="77"/>
      <c r="E349" s="78"/>
      <c r="F349" s="78"/>
      <c r="G349" s="77"/>
    </row>
    <row r="350" spans="3:7" ht="12.75" x14ac:dyDescent="0.2">
      <c r="C350" s="77"/>
      <c r="E350" s="78"/>
      <c r="F350" s="78"/>
      <c r="G350" s="77"/>
    </row>
    <row r="351" spans="3:7" ht="12.75" x14ac:dyDescent="0.2">
      <c r="C351" s="77"/>
      <c r="E351" s="78"/>
      <c r="F351" s="78"/>
      <c r="G351" s="77"/>
    </row>
    <row r="352" spans="3:7" ht="12.75" x14ac:dyDescent="0.2">
      <c r="C352" s="77"/>
      <c r="E352" s="78"/>
      <c r="F352" s="78"/>
      <c r="G352" s="77"/>
    </row>
    <row r="353" spans="3:7" ht="12.75" x14ac:dyDescent="0.2">
      <c r="C353" s="77"/>
      <c r="E353" s="78"/>
      <c r="F353" s="78"/>
      <c r="G353" s="77"/>
    </row>
    <row r="354" spans="3:7" ht="12.75" x14ac:dyDescent="0.2">
      <c r="C354" s="77"/>
      <c r="E354" s="78"/>
      <c r="F354" s="78"/>
      <c r="G354" s="77"/>
    </row>
    <row r="355" spans="3:7" ht="12.75" x14ac:dyDescent="0.2">
      <c r="C355" s="77"/>
      <c r="E355" s="78"/>
      <c r="F355" s="78"/>
      <c r="G355" s="77"/>
    </row>
    <row r="356" spans="3:7" ht="12.75" x14ac:dyDescent="0.2">
      <c r="C356" s="77"/>
      <c r="E356" s="78"/>
      <c r="F356" s="78"/>
      <c r="G356" s="77"/>
    </row>
    <row r="357" spans="3:7" ht="12.75" x14ac:dyDescent="0.2">
      <c r="C357" s="77"/>
      <c r="E357" s="78"/>
      <c r="F357" s="78"/>
      <c r="G357" s="77"/>
    </row>
    <row r="358" spans="3:7" ht="12.75" x14ac:dyDescent="0.2">
      <c r="C358" s="77"/>
      <c r="E358" s="78"/>
      <c r="F358" s="78"/>
      <c r="G358" s="77"/>
    </row>
    <row r="359" spans="3:7" ht="12.75" x14ac:dyDescent="0.2">
      <c r="C359" s="77"/>
      <c r="E359" s="78"/>
      <c r="F359" s="78"/>
      <c r="G359" s="77"/>
    </row>
    <row r="360" spans="3:7" ht="12.75" x14ac:dyDescent="0.2">
      <c r="C360" s="77"/>
      <c r="E360" s="78"/>
      <c r="F360" s="78"/>
      <c r="G360" s="77"/>
    </row>
    <row r="361" spans="3:7" ht="12.75" x14ac:dyDescent="0.2">
      <c r="C361" s="77"/>
      <c r="E361" s="78"/>
      <c r="F361" s="78"/>
      <c r="G361" s="77"/>
    </row>
    <row r="362" spans="3:7" ht="12.75" x14ac:dyDescent="0.2">
      <c r="C362" s="77"/>
      <c r="E362" s="78"/>
      <c r="F362" s="78"/>
      <c r="G362" s="77"/>
    </row>
    <row r="363" spans="3:7" ht="12.75" x14ac:dyDescent="0.2">
      <c r="C363" s="77"/>
      <c r="E363" s="78"/>
      <c r="F363" s="78"/>
      <c r="G363" s="77"/>
    </row>
    <row r="364" spans="3:7" ht="12.75" x14ac:dyDescent="0.2">
      <c r="C364" s="77"/>
      <c r="E364" s="78"/>
      <c r="F364" s="78"/>
      <c r="G364" s="77"/>
    </row>
    <row r="365" spans="3:7" ht="12.75" x14ac:dyDescent="0.2">
      <c r="C365" s="77"/>
      <c r="E365" s="78"/>
      <c r="F365" s="78"/>
      <c r="G365" s="77"/>
    </row>
    <row r="366" spans="3:7" ht="12.75" x14ac:dyDescent="0.2">
      <c r="C366" s="77"/>
      <c r="E366" s="78"/>
      <c r="F366" s="78"/>
      <c r="G366" s="77"/>
    </row>
    <row r="367" spans="3:7" ht="12.75" x14ac:dyDescent="0.2">
      <c r="C367" s="77"/>
      <c r="E367" s="78"/>
      <c r="F367" s="78"/>
      <c r="G367" s="77"/>
    </row>
    <row r="368" spans="3:7" ht="12.75" x14ac:dyDescent="0.2">
      <c r="C368" s="77"/>
      <c r="E368" s="78"/>
      <c r="F368" s="78"/>
      <c r="G368" s="77"/>
    </row>
    <row r="369" spans="3:7" ht="12.75" x14ac:dyDescent="0.2">
      <c r="C369" s="77"/>
      <c r="E369" s="78"/>
      <c r="F369" s="78"/>
      <c r="G369" s="77"/>
    </row>
    <row r="370" spans="3:7" ht="12.75" x14ac:dyDescent="0.2">
      <c r="C370" s="77"/>
      <c r="E370" s="78"/>
      <c r="F370" s="78"/>
      <c r="G370" s="77"/>
    </row>
    <row r="371" spans="3:7" ht="12.75" x14ac:dyDescent="0.2">
      <c r="C371" s="77"/>
      <c r="E371" s="78"/>
      <c r="F371" s="78"/>
      <c r="G371" s="77"/>
    </row>
    <row r="372" spans="3:7" ht="12.75" x14ac:dyDescent="0.2">
      <c r="C372" s="77"/>
      <c r="E372" s="78"/>
      <c r="F372" s="78"/>
      <c r="G372" s="77"/>
    </row>
    <row r="373" spans="3:7" ht="12.75" x14ac:dyDescent="0.2">
      <c r="C373" s="77"/>
      <c r="E373" s="78"/>
      <c r="F373" s="78"/>
      <c r="G373" s="77"/>
    </row>
    <row r="374" spans="3:7" ht="12.75" x14ac:dyDescent="0.2">
      <c r="C374" s="77"/>
      <c r="E374" s="78"/>
      <c r="F374" s="78"/>
      <c r="G374" s="77"/>
    </row>
    <row r="375" spans="3:7" ht="12.75" x14ac:dyDescent="0.2">
      <c r="C375" s="77"/>
      <c r="E375" s="78"/>
      <c r="F375" s="78"/>
      <c r="G375" s="77"/>
    </row>
    <row r="376" spans="3:7" ht="12.75" x14ac:dyDescent="0.2">
      <c r="C376" s="77"/>
      <c r="E376" s="78"/>
      <c r="F376" s="78"/>
      <c r="G376" s="77"/>
    </row>
    <row r="377" spans="3:7" ht="12.75" x14ac:dyDescent="0.2">
      <c r="C377" s="77"/>
      <c r="E377" s="78"/>
      <c r="F377" s="78"/>
      <c r="G377" s="77"/>
    </row>
    <row r="378" spans="3:7" ht="12.75" x14ac:dyDescent="0.2">
      <c r="C378" s="77"/>
      <c r="E378" s="78"/>
      <c r="F378" s="78"/>
      <c r="G378" s="77"/>
    </row>
    <row r="379" spans="3:7" ht="12.75" x14ac:dyDescent="0.2">
      <c r="C379" s="77"/>
      <c r="E379" s="78"/>
      <c r="F379" s="78"/>
      <c r="G379" s="77"/>
    </row>
    <row r="380" spans="3:7" ht="12.75" x14ac:dyDescent="0.2">
      <c r="C380" s="77"/>
      <c r="E380" s="78"/>
      <c r="F380" s="78"/>
      <c r="G380" s="77"/>
    </row>
    <row r="381" spans="3:7" ht="12.75" x14ac:dyDescent="0.2">
      <c r="C381" s="77"/>
      <c r="E381" s="78"/>
      <c r="F381" s="78"/>
      <c r="G381" s="77"/>
    </row>
    <row r="382" spans="3:7" ht="12.75" x14ac:dyDescent="0.2">
      <c r="C382" s="77"/>
      <c r="E382" s="78"/>
      <c r="F382" s="78"/>
      <c r="G382" s="77"/>
    </row>
    <row r="383" spans="3:7" ht="12.75" x14ac:dyDescent="0.2">
      <c r="C383" s="77"/>
      <c r="E383" s="78"/>
      <c r="F383" s="78"/>
      <c r="G383" s="77"/>
    </row>
    <row r="384" spans="3:7" ht="12.75" x14ac:dyDescent="0.2">
      <c r="C384" s="77"/>
      <c r="E384" s="78"/>
      <c r="F384" s="78"/>
      <c r="G384" s="77"/>
    </row>
    <row r="385" spans="3:7" ht="12.75" x14ac:dyDescent="0.2">
      <c r="C385" s="77"/>
      <c r="E385" s="78"/>
      <c r="F385" s="78"/>
      <c r="G385" s="77"/>
    </row>
    <row r="386" spans="3:7" ht="12.75" x14ac:dyDescent="0.2">
      <c r="C386" s="77"/>
      <c r="E386" s="78"/>
      <c r="F386" s="78"/>
      <c r="G386" s="77"/>
    </row>
    <row r="387" spans="3:7" ht="12.75" x14ac:dyDescent="0.2">
      <c r="C387" s="77"/>
      <c r="E387" s="78"/>
      <c r="F387" s="78"/>
      <c r="G387" s="77"/>
    </row>
    <row r="388" spans="3:7" ht="12.75" x14ac:dyDescent="0.2">
      <c r="C388" s="77"/>
      <c r="E388" s="78"/>
      <c r="F388" s="78"/>
      <c r="G388" s="77"/>
    </row>
    <row r="389" spans="3:7" ht="12.75" x14ac:dyDescent="0.2">
      <c r="C389" s="77"/>
      <c r="E389" s="78"/>
      <c r="F389" s="78"/>
      <c r="G389" s="77"/>
    </row>
    <row r="390" spans="3:7" ht="12.75" x14ac:dyDescent="0.2">
      <c r="C390" s="77"/>
      <c r="E390" s="78"/>
      <c r="F390" s="78"/>
      <c r="G390" s="77"/>
    </row>
    <row r="391" spans="3:7" ht="12.75" x14ac:dyDescent="0.2">
      <c r="C391" s="77"/>
      <c r="E391" s="78"/>
      <c r="F391" s="78"/>
      <c r="G391" s="77"/>
    </row>
    <row r="392" spans="3:7" ht="12.75" x14ac:dyDescent="0.2">
      <c r="C392" s="77"/>
      <c r="E392" s="78"/>
      <c r="F392" s="78"/>
      <c r="G392" s="77"/>
    </row>
    <row r="393" spans="3:7" ht="12.75" x14ac:dyDescent="0.2">
      <c r="C393" s="77"/>
      <c r="E393" s="78"/>
      <c r="F393" s="78"/>
      <c r="G393" s="77"/>
    </row>
    <row r="394" spans="3:7" ht="12.75" x14ac:dyDescent="0.2">
      <c r="C394" s="77"/>
      <c r="E394" s="78"/>
      <c r="F394" s="78"/>
      <c r="G394" s="77"/>
    </row>
    <row r="395" spans="3:7" ht="12.75" x14ac:dyDescent="0.2">
      <c r="C395" s="77"/>
      <c r="E395" s="78"/>
      <c r="F395" s="78"/>
      <c r="G395" s="77"/>
    </row>
    <row r="396" spans="3:7" ht="12.75" x14ac:dyDescent="0.2">
      <c r="C396" s="77"/>
      <c r="E396" s="78"/>
      <c r="F396" s="78"/>
      <c r="G396" s="77"/>
    </row>
    <row r="397" spans="3:7" ht="12.75" x14ac:dyDescent="0.2">
      <c r="C397" s="77"/>
      <c r="E397" s="78"/>
      <c r="F397" s="78"/>
      <c r="G397" s="77"/>
    </row>
    <row r="398" spans="3:7" ht="12.75" x14ac:dyDescent="0.2">
      <c r="C398" s="77"/>
      <c r="E398" s="78"/>
      <c r="F398" s="78"/>
      <c r="G398" s="77"/>
    </row>
    <row r="399" spans="3:7" ht="12.75" x14ac:dyDescent="0.2">
      <c r="C399" s="77"/>
      <c r="E399" s="78"/>
      <c r="F399" s="78"/>
      <c r="G399" s="77"/>
    </row>
    <row r="400" spans="3:7" ht="12.75" x14ac:dyDescent="0.2">
      <c r="C400" s="77"/>
      <c r="E400" s="78"/>
      <c r="F400" s="78"/>
      <c r="G400" s="77"/>
    </row>
    <row r="401" spans="3:7" ht="12.75" x14ac:dyDescent="0.2">
      <c r="C401" s="77"/>
      <c r="E401" s="78"/>
      <c r="F401" s="78"/>
      <c r="G401" s="77"/>
    </row>
    <row r="402" spans="3:7" ht="12.75" x14ac:dyDescent="0.2">
      <c r="C402" s="77"/>
      <c r="E402" s="78"/>
      <c r="F402" s="78"/>
      <c r="G402" s="77"/>
    </row>
    <row r="403" spans="3:7" ht="12.75" x14ac:dyDescent="0.2">
      <c r="C403" s="77"/>
      <c r="E403" s="78"/>
      <c r="F403" s="78"/>
      <c r="G403" s="77"/>
    </row>
    <row r="404" spans="3:7" ht="12.75" x14ac:dyDescent="0.2">
      <c r="C404" s="77"/>
      <c r="E404" s="78"/>
      <c r="F404" s="78"/>
      <c r="G404" s="77"/>
    </row>
    <row r="405" spans="3:7" ht="12.75" x14ac:dyDescent="0.2">
      <c r="C405" s="77"/>
      <c r="E405" s="78"/>
      <c r="F405" s="78"/>
      <c r="G405" s="77"/>
    </row>
    <row r="406" spans="3:7" ht="12.75" x14ac:dyDescent="0.2">
      <c r="C406" s="77"/>
      <c r="E406" s="78"/>
      <c r="F406" s="78"/>
      <c r="G406" s="77"/>
    </row>
    <row r="407" spans="3:7" ht="12.75" x14ac:dyDescent="0.2">
      <c r="C407" s="77"/>
      <c r="E407" s="78"/>
      <c r="F407" s="78"/>
      <c r="G407" s="77"/>
    </row>
    <row r="408" spans="3:7" ht="12.75" x14ac:dyDescent="0.2">
      <c r="C408" s="77"/>
      <c r="E408" s="78"/>
      <c r="F408" s="78"/>
      <c r="G408" s="77"/>
    </row>
    <row r="409" spans="3:7" ht="12.75" x14ac:dyDescent="0.2">
      <c r="C409" s="77"/>
      <c r="E409" s="78"/>
      <c r="F409" s="78"/>
      <c r="G409" s="77"/>
    </row>
    <row r="410" spans="3:7" ht="12.75" x14ac:dyDescent="0.2">
      <c r="C410" s="77"/>
      <c r="E410" s="78"/>
      <c r="F410" s="78"/>
      <c r="G410" s="77"/>
    </row>
    <row r="411" spans="3:7" ht="12.75" x14ac:dyDescent="0.2">
      <c r="C411" s="77"/>
      <c r="E411" s="78"/>
      <c r="F411" s="78"/>
      <c r="G411" s="77"/>
    </row>
    <row r="412" spans="3:7" ht="12.75" x14ac:dyDescent="0.2">
      <c r="C412" s="77"/>
      <c r="E412" s="78"/>
      <c r="F412" s="78"/>
      <c r="G412" s="77"/>
    </row>
    <row r="413" spans="3:7" ht="12.75" x14ac:dyDescent="0.2">
      <c r="C413" s="77"/>
      <c r="E413" s="78"/>
      <c r="F413" s="78"/>
      <c r="G413" s="77"/>
    </row>
    <row r="414" spans="3:7" ht="12.75" x14ac:dyDescent="0.2">
      <c r="C414" s="77"/>
      <c r="E414" s="78"/>
      <c r="F414" s="78"/>
      <c r="G414" s="77"/>
    </row>
    <row r="415" spans="3:7" ht="12.75" x14ac:dyDescent="0.2">
      <c r="C415" s="77"/>
      <c r="E415" s="78"/>
      <c r="F415" s="78"/>
      <c r="G415" s="77"/>
    </row>
    <row r="416" spans="3:7" ht="12.75" x14ac:dyDescent="0.2">
      <c r="C416" s="77"/>
      <c r="E416" s="78"/>
      <c r="F416" s="78"/>
      <c r="G416" s="77"/>
    </row>
    <row r="417" spans="3:7" ht="12.75" x14ac:dyDescent="0.2">
      <c r="C417" s="77"/>
      <c r="E417" s="78"/>
      <c r="F417" s="78"/>
      <c r="G417" s="77"/>
    </row>
    <row r="418" spans="3:7" ht="12.75" x14ac:dyDescent="0.2">
      <c r="C418" s="77"/>
      <c r="E418" s="78"/>
      <c r="F418" s="78"/>
      <c r="G418" s="77"/>
    </row>
    <row r="419" spans="3:7" ht="12.75" x14ac:dyDescent="0.2">
      <c r="C419" s="77"/>
      <c r="E419" s="78"/>
      <c r="F419" s="78"/>
      <c r="G419" s="77"/>
    </row>
    <row r="420" spans="3:7" ht="12.75" x14ac:dyDescent="0.2">
      <c r="C420" s="77"/>
      <c r="E420" s="78"/>
      <c r="F420" s="78"/>
      <c r="G420" s="77"/>
    </row>
    <row r="421" spans="3:7" ht="12.75" x14ac:dyDescent="0.2">
      <c r="C421" s="77"/>
      <c r="E421" s="78"/>
      <c r="F421" s="78"/>
      <c r="G421" s="77"/>
    </row>
    <row r="422" spans="3:7" ht="12.75" x14ac:dyDescent="0.2">
      <c r="C422" s="77"/>
      <c r="E422" s="78"/>
      <c r="F422" s="78"/>
      <c r="G422" s="77"/>
    </row>
    <row r="423" spans="3:7" ht="12.75" x14ac:dyDescent="0.2">
      <c r="C423" s="77"/>
      <c r="E423" s="78"/>
      <c r="F423" s="78"/>
      <c r="G423" s="77"/>
    </row>
    <row r="424" spans="3:7" ht="12.75" x14ac:dyDescent="0.2">
      <c r="C424" s="77"/>
      <c r="E424" s="78"/>
      <c r="F424" s="78"/>
      <c r="G424" s="77"/>
    </row>
    <row r="425" spans="3:7" ht="12.75" x14ac:dyDescent="0.2">
      <c r="C425" s="77"/>
      <c r="E425" s="78"/>
      <c r="F425" s="78"/>
      <c r="G425" s="77"/>
    </row>
    <row r="426" spans="3:7" ht="12.75" x14ac:dyDescent="0.2">
      <c r="C426" s="77"/>
      <c r="E426" s="78"/>
      <c r="F426" s="78"/>
      <c r="G426" s="77"/>
    </row>
    <row r="427" spans="3:7" ht="12.75" x14ac:dyDescent="0.2">
      <c r="C427" s="77"/>
      <c r="E427" s="78"/>
      <c r="F427" s="78"/>
      <c r="G427" s="77"/>
    </row>
    <row r="428" spans="3:7" ht="12.75" x14ac:dyDescent="0.2">
      <c r="C428" s="77"/>
      <c r="E428" s="78"/>
      <c r="F428" s="78"/>
      <c r="G428" s="77"/>
    </row>
    <row r="429" spans="3:7" ht="12.75" x14ac:dyDescent="0.2">
      <c r="C429" s="77"/>
      <c r="E429" s="78"/>
      <c r="F429" s="78"/>
      <c r="G429" s="77"/>
    </row>
    <row r="430" spans="3:7" ht="12.75" x14ac:dyDescent="0.2">
      <c r="C430" s="77"/>
      <c r="E430" s="78"/>
      <c r="F430" s="78"/>
      <c r="G430" s="77"/>
    </row>
    <row r="431" spans="3:7" ht="12.75" x14ac:dyDescent="0.2">
      <c r="C431" s="77"/>
      <c r="E431" s="78"/>
      <c r="F431" s="78"/>
      <c r="G431" s="77"/>
    </row>
    <row r="432" spans="3:7" ht="12.75" x14ac:dyDescent="0.2">
      <c r="C432" s="77"/>
      <c r="E432" s="78"/>
      <c r="F432" s="78"/>
      <c r="G432" s="77"/>
    </row>
    <row r="433" spans="3:7" ht="12.75" x14ac:dyDescent="0.2">
      <c r="C433" s="77"/>
      <c r="E433" s="78"/>
      <c r="F433" s="78"/>
      <c r="G433" s="77"/>
    </row>
    <row r="434" spans="3:7" ht="12.75" x14ac:dyDescent="0.2">
      <c r="C434" s="77"/>
      <c r="E434" s="78"/>
      <c r="F434" s="78"/>
      <c r="G434" s="77"/>
    </row>
    <row r="435" spans="3:7" ht="12.75" x14ac:dyDescent="0.2">
      <c r="C435" s="77"/>
      <c r="E435" s="78"/>
      <c r="F435" s="78"/>
      <c r="G435" s="77"/>
    </row>
    <row r="436" spans="3:7" ht="12.75" x14ac:dyDescent="0.2">
      <c r="C436" s="77"/>
      <c r="E436" s="78"/>
      <c r="F436" s="78"/>
      <c r="G436" s="77"/>
    </row>
    <row r="437" spans="3:7" ht="12.75" x14ac:dyDescent="0.2">
      <c r="C437" s="77"/>
      <c r="E437" s="78"/>
      <c r="F437" s="78"/>
      <c r="G437" s="77"/>
    </row>
    <row r="438" spans="3:7" ht="12.75" x14ac:dyDescent="0.2">
      <c r="C438" s="77"/>
      <c r="E438" s="78"/>
      <c r="F438" s="78"/>
      <c r="G438" s="77"/>
    </row>
    <row r="439" spans="3:7" ht="12.75" x14ac:dyDescent="0.2">
      <c r="C439" s="77"/>
      <c r="E439" s="78"/>
      <c r="F439" s="78"/>
      <c r="G439" s="77"/>
    </row>
    <row r="440" spans="3:7" ht="12.75" x14ac:dyDescent="0.2">
      <c r="C440" s="77"/>
      <c r="E440" s="78"/>
      <c r="F440" s="78"/>
      <c r="G440" s="77"/>
    </row>
    <row r="441" spans="3:7" ht="12.75" x14ac:dyDescent="0.2">
      <c r="C441" s="77"/>
      <c r="E441" s="78"/>
      <c r="F441" s="78"/>
      <c r="G441" s="77"/>
    </row>
    <row r="442" spans="3:7" ht="12.75" x14ac:dyDescent="0.2">
      <c r="C442" s="77"/>
      <c r="E442" s="78"/>
      <c r="F442" s="78"/>
      <c r="G442" s="77"/>
    </row>
    <row r="443" spans="3:7" ht="12.75" x14ac:dyDescent="0.2">
      <c r="C443" s="77"/>
      <c r="E443" s="78"/>
      <c r="F443" s="78"/>
      <c r="G443" s="77"/>
    </row>
    <row r="444" spans="3:7" ht="12.75" x14ac:dyDescent="0.2">
      <c r="C444" s="77"/>
      <c r="E444" s="78"/>
      <c r="F444" s="78"/>
      <c r="G444" s="77"/>
    </row>
    <row r="445" spans="3:7" ht="12.75" x14ac:dyDescent="0.2">
      <c r="C445" s="77"/>
      <c r="E445" s="78"/>
      <c r="F445" s="78"/>
      <c r="G445" s="77"/>
    </row>
    <row r="446" spans="3:7" ht="12.75" x14ac:dyDescent="0.2">
      <c r="C446" s="77"/>
      <c r="E446" s="78"/>
      <c r="F446" s="78"/>
      <c r="G446" s="77"/>
    </row>
    <row r="447" spans="3:7" ht="12.75" x14ac:dyDescent="0.2">
      <c r="C447" s="77"/>
      <c r="E447" s="78"/>
      <c r="F447" s="78"/>
      <c r="G447" s="77"/>
    </row>
    <row r="448" spans="3:7" ht="12.75" x14ac:dyDescent="0.2">
      <c r="C448" s="77"/>
      <c r="E448" s="78"/>
      <c r="F448" s="78"/>
      <c r="G448" s="77"/>
    </row>
    <row r="449" spans="3:7" ht="12.75" x14ac:dyDescent="0.2">
      <c r="C449" s="77"/>
      <c r="E449" s="78"/>
      <c r="F449" s="78"/>
      <c r="G449" s="77"/>
    </row>
    <row r="450" spans="3:7" ht="12.75" x14ac:dyDescent="0.2">
      <c r="C450" s="77"/>
      <c r="E450" s="78"/>
      <c r="F450" s="78"/>
      <c r="G450" s="77"/>
    </row>
    <row r="451" spans="3:7" ht="12.75" x14ac:dyDescent="0.2">
      <c r="C451" s="77"/>
      <c r="E451" s="78"/>
      <c r="F451" s="78"/>
      <c r="G451" s="77"/>
    </row>
    <row r="452" spans="3:7" ht="12.75" x14ac:dyDescent="0.2">
      <c r="C452" s="77"/>
      <c r="E452" s="78"/>
      <c r="F452" s="78"/>
      <c r="G452" s="77"/>
    </row>
    <row r="453" spans="3:7" ht="12.75" x14ac:dyDescent="0.2">
      <c r="C453" s="77"/>
      <c r="E453" s="78"/>
      <c r="F453" s="78"/>
      <c r="G453" s="77"/>
    </row>
    <row r="454" spans="3:7" ht="12.75" x14ac:dyDescent="0.2">
      <c r="C454" s="77"/>
      <c r="E454" s="78"/>
      <c r="F454" s="78"/>
      <c r="G454" s="77"/>
    </row>
    <row r="455" spans="3:7" ht="12.75" x14ac:dyDescent="0.2">
      <c r="C455" s="77"/>
      <c r="E455" s="78"/>
      <c r="F455" s="78"/>
      <c r="G455" s="77"/>
    </row>
    <row r="456" spans="3:7" ht="12.75" x14ac:dyDescent="0.2">
      <c r="C456" s="77"/>
      <c r="E456" s="78"/>
      <c r="F456" s="78"/>
      <c r="G456" s="77"/>
    </row>
    <row r="457" spans="3:7" ht="12.75" x14ac:dyDescent="0.2">
      <c r="C457" s="77"/>
      <c r="E457" s="78"/>
      <c r="F457" s="78"/>
      <c r="G457" s="77"/>
    </row>
    <row r="458" spans="3:7" ht="12.75" x14ac:dyDescent="0.2">
      <c r="C458" s="77"/>
      <c r="E458" s="78"/>
      <c r="F458" s="78"/>
      <c r="G458" s="77"/>
    </row>
    <row r="459" spans="3:7" ht="12.75" x14ac:dyDescent="0.2">
      <c r="C459" s="77"/>
      <c r="E459" s="78"/>
      <c r="F459" s="78"/>
      <c r="G459" s="77"/>
    </row>
    <row r="460" spans="3:7" ht="12.75" x14ac:dyDescent="0.2">
      <c r="C460" s="77"/>
      <c r="E460" s="78"/>
      <c r="F460" s="78"/>
      <c r="G460" s="77"/>
    </row>
    <row r="461" spans="3:7" ht="12.75" x14ac:dyDescent="0.2">
      <c r="C461" s="77"/>
      <c r="E461" s="78"/>
      <c r="F461" s="78"/>
      <c r="G461" s="77"/>
    </row>
    <row r="462" spans="3:7" ht="12.75" x14ac:dyDescent="0.2">
      <c r="C462" s="77"/>
      <c r="E462" s="78"/>
      <c r="F462" s="78"/>
      <c r="G462" s="77"/>
    </row>
    <row r="463" spans="3:7" ht="12.75" x14ac:dyDescent="0.2">
      <c r="C463" s="77"/>
      <c r="E463" s="78"/>
      <c r="F463" s="78"/>
      <c r="G463" s="77"/>
    </row>
    <row r="464" spans="3:7" ht="12.75" x14ac:dyDescent="0.2">
      <c r="C464" s="77"/>
      <c r="E464" s="78"/>
      <c r="F464" s="78"/>
      <c r="G464" s="77"/>
    </row>
    <row r="465" spans="3:7" ht="12.75" x14ac:dyDescent="0.2">
      <c r="C465" s="77"/>
      <c r="E465" s="78"/>
      <c r="F465" s="78"/>
      <c r="G465" s="77"/>
    </row>
    <row r="466" spans="3:7" ht="12.75" x14ac:dyDescent="0.2">
      <c r="C466" s="77"/>
      <c r="E466" s="78"/>
      <c r="F466" s="78"/>
      <c r="G466" s="77"/>
    </row>
    <row r="467" spans="3:7" ht="12.75" x14ac:dyDescent="0.2">
      <c r="C467" s="77"/>
      <c r="E467" s="78"/>
      <c r="F467" s="78"/>
      <c r="G467" s="77"/>
    </row>
    <row r="468" spans="3:7" ht="12.75" x14ac:dyDescent="0.2">
      <c r="C468" s="77"/>
      <c r="E468" s="78"/>
      <c r="F468" s="78"/>
      <c r="G468" s="77"/>
    </row>
    <row r="469" spans="3:7" ht="12.75" x14ac:dyDescent="0.2">
      <c r="C469" s="77"/>
      <c r="E469" s="78"/>
      <c r="F469" s="78"/>
      <c r="G469" s="77"/>
    </row>
    <row r="470" spans="3:7" ht="12.75" x14ac:dyDescent="0.2">
      <c r="C470" s="77"/>
      <c r="E470" s="78"/>
      <c r="F470" s="78"/>
      <c r="G470" s="77"/>
    </row>
    <row r="471" spans="3:7" ht="12.75" x14ac:dyDescent="0.2">
      <c r="C471" s="77"/>
      <c r="E471" s="78"/>
      <c r="F471" s="78"/>
      <c r="G471" s="77"/>
    </row>
    <row r="472" spans="3:7" ht="12.75" x14ac:dyDescent="0.2">
      <c r="C472" s="77"/>
      <c r="E472" s="78"/>
      <c r="F472" s="78"/>
      <c r="G472" s="77"/>
    </row>
    <row r="473" spans="3:7" ht="12.75" x14ac:dyDescent="0.2">
      <c r="C473" s="77"/>
      <c r="E473" s="78"/>
      <c r="F473" s="78"/>
      <c r="G473" s="77"/>
    </row>
    <row r="474" spans="3:7" ht="12.75" x14ac:dyDescent="0.2">
      <c r="C474" s="77"/>
      <c r="E474" s="78"/>
      <c r="F474" s="78"/>
      <c r="G474" s="77"/>
    </row>
    <row r="475" spans="3:7" ht="12.75" x14ac:dyDescent="0.2">
      <c r="C475" s="77"/>
      <c r="E475" s="78"/>
      <c r="F475" s="78"/>
      <c r="G475" s="77"/>
    </row>
    <row r="476" spans="3:7" ht="12.75" x14ac:dyDescent="0.2">
      <c r="C476" s="77"/>
      <c r="E476" s="78"/>
      <c r="F476" s="78"/>
      <c r="G476" s="77"/>
    </row>
    <row r="477" spans="3:7" ht="12.75" x14ac:dyDescent="0.2">
      <c r="C477" s="77"/>
      <c r="E477" s="78"/>
      <c r="F477" s="78"/>
      <c r="G477" s="77"/>
    </row>
    <row r="478" spans="3:7" ht="12.75" x14ac:dyDescent="0.2">
      <c r="C478" s="77"/>
      <c r="E478" s="78"/>
      <c r="F478" s="78"/>
      <c r="G478" s="77"/>
    </row>
    <row r="479" spans="3:7" ht="12.75" x14ac:dyDescent="0.2">
      <c r="C479" s="77"/>
      <c r="E479" s="78"/>
      <c r="F479" s="78"/>
      <c r="G479" s="77"/>
    </row>
    <row r="480" spans="3:7" ht="12.75" x14ac:dyDescent="0.2">
      <c r="C480" s="77"/>
      <c r="E480" s="78"/>
      <c r="F480" s="78"/>
      <c r="G480" s="77"/>
    </row>
    <row r="481" spans="3:7" ht="12.75" x14ac:dyDescent="0.2">
      <c r="C481" s="77"/>
      <c r="E481" s="78"/>
      <c r="F481" s="78"/>
      <c r="G481" s="77"/>
    </row>
    <row r="482" spans="3:7" ht="12.75" x14ac:dyDescent="0.2">
      <c r="C482" s="77"/>
      <c r="E482" s="78"/>
      <c r="F482" s="78"/>
      <c r="G482" s="77"/>
    </row>
    <row r="483" spans="3:7" ht="12.75" x14ac:dyDescent="0.2">
      <c r="C483" s="77"/>
      <c r="E483" s="78"/>
      <c r="F483" s="78"/>
      <c r="G483" s="77"/>
    </row>
    <row r="484" spans="3:7" ht="12.75" x14ac:dyDescent="0.2">
      <c r="C484" s="77"/>
      <c r="E484" s="78"/>
      <c r="F484" s="78"/>
      <c r="G484" s="77"/>
    </row>
    <row r="485" spans="3:7" ht="12.75" x14ac:dyDescent="0.2">
      <c r="C485" s="77"/>
      <c r="E485" s="78"/>
      <c r="F485" s="78"/>
      <c r="G485" s="77"/>
    </row>
    <row r="486" spans="3:7" ht="12.75" x14ac:dyDescent="0.2">
      <c r="C486" s="77"/>
      <c r="E486" s="78"/>
      <c r="F486" s="78"/>
      <c r="G486" s="77"/>
    </row>
    <row r="487" spans="3:7" ht="12.75" x14ac:dyDescent="0.2">
      <c r="C487" s="77"/>
      <c r="E487" s="78"/>
      <c r="F487" s="78"/>
      <c r="G487" s="77"/>
    </row>
    <row r="488" spans="3:7" ht="12.75" x14ac:dyDescent="0.2">
      <c r="C488" s="77"/>
      <c r="E488" s="78"/>
      <c r="F488" s="78"/>
      <c r="G488" s="77"/>
    </row>
    <row r="489" spans="3:7" ht="12.75" x14ac:dyDescent="0.2">
      <c r="C489" s="77"/>
      <c r="E489" s="78"/>
      <c r="F489" s="78"/>
      <c r="G489" s="77"/>
    </row>
    <row r="490" spans="3:7" ht="12.75" x14ac:dyDescent="0.2">
      <c r="C490" s="77"/>
      <c r="E490" s="78"/>
      <c r="F490" s="78"/>
      <c r="G490" s="77"/>
    </row>
    <row r="491" spans="3:7" ht="12.75" x14ac:dyDescent="0.2">
      <c r="C491" s="77"/>
      <c r="E491" s="78"/>
      <c r="F491" s="78"/>
      <c r="G491" s="77"/>
    </row>
    <row r="492" spans="3:7" ht="12.75" x14ac:dyDescent="0.2">
      <c r="C492" s="77"/>
      <c r="E492" s="78"/>
      <c r="F492" s="78"/>
      <c r="G492" s="77"/>
    </row>
    <row r="493" spans="3:7" ht="12.75" x14ac:dyDescent="0.2">
      <c r="C493" s="77"/>
      <c r="E493" s="78"/>
      <c r="F493" s="78"/>
      <c r="G493" s="77"/>
    </row>
    <row r="494" spans="3:7" ht="12.75" x14ac:dyDescent="0.2">
      <c r="C494" s="77"/>
      <c r="E494" s="78"/>
      <c r="F494" s="78"/>
      <c r="G494" s="77"/>
    </row>
    <row r="495" spans="3:7" ht="12.75" x14ac:dyDescent="0.2">
      <c r="C495" s="77"/>
      <c r="E495" s="78"/>
      <c r="F495" s="78"/>
      <c r="G495" s="77"/>
    </row>
    <row r="496" spans="3:7" ht="12.75" x14ac:dyDescent="0.2">
      <c r="C496" s="77"/>
      <c r="E496" s="78"/>
      <c r="F496" s="78"/>
      <c r="G496" s="77"/>
    </row>
    <row r="497" spans="3:7" ht="12.75" x14ac:dyDescent="0.2">
      <c r="C497" s="77"/>
      <c r="E497" s="78"/>
      <c r="F497" s="78"/>
      <c r="G497" s="77"/>
    </row>
    <row r="498" spans="3:7" ht="12.75" x14ac:dyDescent="0.2">
      <c r="C498" s="77"/>
      <c r="E498" s="78"/>
      <c r="F498" s="78"/>
      <c r="G498" s="77"/>
    </row>
    <row r="499" spans="3:7" ht="12.75" x14ac:dyDescent="0.2">
      <c r="C499" s="77"/>
      <c r="E499" s="78"/>
      <c r="F499" s="78"/>
      <c r="G499" s="77"/>
    </row>
    <row r="500" spans="3:7" ht="12.75" x14ac:dyDescent="0.2">
      <c r="C500" s="77"/>
      <c r="E500" s="78"/>
      <c r="F500" s="78"/>
      <c r="G500" s="77"/>
    </row>
    <row r="501" spans="3:7" ht="12.75" x14ac:dyDescent="0.2">
      <c r="C501" s="77"/>
      <c r="E501" s="78"/>
      <c r="F501" s="78"/>
      <c r="G501" s="77"/>
    </row>
    <row r="502" spans="3:7" ht="12.75" x14ac:dyDescent="0.2">
      <c r="C502" s="77"/>
      <c r="E502" s="78"/>
      <c r="F502" s="78"/>
      <c r="G502" s="77"/>
    </row>
    <row r="503" spans="3:7" ht="12.75" x14ac:dyDescent="0.2">
      <c r="C503" s="77"/>
      <c r="E503" s="78"/>
      <c r="F503" s="78"/>
      <c r="G503" s="77"/>
    </row>
    <row r="504" spans="3:7" ht="12.75" x14ac:dyDescent="0.2">
      <c r="C504" s="77"/>
      <c r="E504" s="78"/>
      <c r="F504" s="78"/>
      <c r="G504" s="77"/>
    </row>
    <row r="505" spans="3:7" ht="12.75" x14ac:dyDescent="0.2">
      <c r="C505" s="77"/>
      <c r="E505" s="78"/>
      <c r="F505" s="78"/>
      <c r="G505" s="77"/>
    </row>
    <row r="506" spans="3:7" ht="12.75" x14ac:dyDescent="0.2">
      <c r="C506" s="77"/>
      <c r="E506" s="78"/>
      <c r="F506" s="78"/>
      <c r="G506" s="77"/>
    </row>
    <row r="507" spans="3:7" ht="12.75" x14ac:dyDescent="0.2">
      <c r="C507" s="77"/>
      <c r="E507" s="78"/>
      <c r="F507" s="78"/>
      <c r="G507" s="77"/>
    </row>
    <row r="508" spans="3:7" ht="12.75" x14ac:dyDescent="0.2">
      <c r="C508" s="77"/>
      <c r="E508" s="78"/>
      <c r="F508" s="78"/>
      <c r="G508" s="77"/>
    </row>
    <row r="509" spans="3:7" ht="12.75" x14ac:dyDescent="0.2">
      <c r="C509" s="77"/>
      <c r="E509" s="78"/>
      <c r="F509" s="78"/>
      <c r="G509" s="77"/>
    </row>
    <row r="510" spans="3:7" ht="12.75" x14ac:dyDescent="0.2">
      <c r="C510" s="77"/>
      <c r="E510" s="78"/>
      <c r="F510" s="78"/>
      <c r="G510" s="77"/>
    </row>
    <row r="511" spans="3:7" ht="12.75" x14ac:dyDescent="0.2">
      <c r="C511" s="77"/>
      <c r="E511" s="78"/>
      <c r="F511" s="78"/>
      <c r="G511" s="77"/>
    </row>
    <row r="512" spans="3:7" ht="12.75" x14ac:dyDescent="0.2">
      <c r="C512" s="77"/>
      <c r="E512" s="78"/>
      <c r="F512" s="78"/>
      <c r="G512" s="77"/>
    </row>
    <row r="513" spans="3:7" ht="12.75" x14ac:dyDescent="0.2">
      <c r="C513" s="77"/>
      <c r="E513" s="78"/>
      <c r="F513" s="78"/>
      <c r="G513" s="77"/>
    </row>
    <row r="514" spans="3:7" ht="12.75" x14ac:dyDescent="0.2">
      <c r="C514" s="77"/>
      <c r="E514" s="78"/>
      <c r="F514" s="78"/>
      <c r="G514" s="77"/>
    </row>
    <row r="515" spans="3:7" ht="12.75" x14ac:dyDescent="0.2">
      <c r="C515" s="77"/>
      <c r="E515" s="78"/>
      <c r="F515" s="78"/>
      <c r="G515" s="77"/>
    </row>
    <row r="516" spans="3:7" ht="12.75" x14ac:dyDescent="0.2">
      <c r="C516" s="77"/>
      <c r="E516" s="78"/>
      <c r="F516" s="78"/>
      <c r="G516" s="77"/>
    </row>
    <row r="517" spans="3:7" ht="12.75" x14ac:dyDescent="0.2">
      <c r="C517" s="77"/>
      <c r="E517" s="78"/>
      <c r="F517" s="78"/>
      <c r="G517" s="77"/>
    </row>
    <row r="518" spans="3:7" ht="12.75" x14ac:dyDescent="0.2">
      <c r="C518" s="77"/>
      <c r="E518" s="78"/>
      <c r="F518" s="78"/>
      <c r="G518" s="77"/>
    </row>
    <row r="519" spans="3:7" ht="12.75" x14ac:dyDescent="0.2">
      <c r="C519" s="77"/>
      <c r="E519" s="78"/>
      <c r="F519" s="78"/>
      <c r="G519" s="77"/>
    </row>
    <row r="520" spans="3:7" ht="12.75" x14ac:dyDescent="0.2">
      <c r="C520" s="77"/>
      <c r="E520" s="78"/>
      <c r="F520" s="78"/>
      <c r="G520" s="77"/>
    </row>
    <row r="521" spans="3:7" ht="12.75" x14ac:dyDescent="0.2">
      <c r="C521" s="77"/>
      <c r="E521" s="78"/>
      <c r="F521" s="78"/>
      <c r="G521" s="77"/>
    </row>
    <row r="522" spans="3:7" ht="12.75" x14ac:dyDescent="0.2">
      <c r="C522" s="77"/>
      <c r="E522" s="78"/>
      <c r="F522" s="78"/>
      <c r="G522" s="77"/>
    </row>
    <row r="523" spans="3:7" ht="12.75" x14ac:dyDescent="0.2">
      <c r="C523" s="77"/>
      <c r="E523" s="78"/>
      <c r="F523" s="78"/>
      <c r="G523" s="77"/>
    </row>
    <row r="524" spans="3:7" ht="12.75" x14ac:dyDescent="0.2">
      <c r="C524" s="77"/>
      <c r="E524" s="78"/>
      <c r="F524" s="78"/>
      <c r="G524" s="77"/>
    </row>
    <row r="525" spans="3:7" ht="12.75" x14ac:dyDescent="0.2">
      <c r="C525" s="77"/>
      <c r="E525" s="78"/>
      <c r="F525" s="78"/>
      <c r="G525" s="77"/>
    </row>
    <row r="526" spans="3:7" ht="12.75" x14ac:dyDescent="0.2">
      <c r="C526" s="77"/>
      <c r="E526" s="78"/>
      <c r="F526" s="78"/>
      <c r="G526" s="77"/>
    </row>
    <row r="527" spans="3:7" ht="12.75" x14ac:dyDescent="0.2">
      <c r="C527" s="77"/>
      <c r="E527" s="78"/>
      <c r="F527" s="78"/>
      <c r="G527" s="77"/>
    </row>
    <row r="528" spans="3:7" ht="12.75" x14ac:dyDescent="0.2">
      <c r="C528" s="77"/>
      <c r="E528" s="78"/>
      <c r="F528" s="78"/>
      <c r="G528" s="77"/>
    </row>
    <row r="529" spans="3:7" ht="12.75" x14ac:dyDescent="0.2">
      <c r="C529" s="77"/>
      <c r="E529" s="78"/>
      <c r="F529" s="78"/>
      <c r="G529" s="77"/>
    </row>
    <row r="530" spans="3:7" ht="12.75" x14ac:dyDescent="0.2">
      <c r="C530" s="77"/>
      <c r="E530" s="78"/>
      <c r="F530" s="78"/>
      <c r="G530" s="77"/>
    </row>
    <row r="531" spans="3:7" ht="12.75" x14ac:dyDescent="0.2">
      <c r="C531" s="77"/>
      <c r="E531" s="78"/>
      <c r="F531" s="78"/>
      <c r="G531" s="77"/>
    </row>
    <row r="532" spans="3:7" ht="12.75" x14ac:dyDescent="0.2">
      <c r="C532" s="77"/>
      <c r="E532" s="78"/>
      <c r="F532" s="78"/>
      <c r="G532" s="77"/>
    </row>
    <row r="533" spans="3:7" ht="12.75" x14ac:dyDescent="0.2">
      <c r="C533" s="77"/>
      <c r="E533" s="78"/>
      <c r="F533" s="78"/>
      <c r="G533" s="77"/>
    </row>
    <row r="534" spans="3:7" ht="12.75" x14ac:dyDescent="0.2">
      <c r="C534" s="77"/>
      <c r="E534" s="78"/>
      <c r="F534" s="78"/>
      <c r="G534" s="77"/>
    </row>
    <row r="535" spans="3:7" ht="12.75" x14ac:dyDescent="0.2">
      <c r="C535" s="77"/>
      <c r="E535" s="78"/>
      <c r="F535" s="78"/>
      <c r="G535" s="77"/>
    </row>
    <row r="536" spans="3:7" ht="12.75" x14ac:dyDescent="0.2">
      <c r="C536" s="77"/>
      <c r="E536" s="78"/>
      <c r="F536" s="78"/>
      <c r="G536" s="77"/>
    </row>
    <row r="537" spans="3:7" ht="12.75" x14ac:dyDescent="0.2">
      <c r="C537" s="77"/>
      <c r="E537" s="78"/>
      <c r="F537" s="78"/>
      <c r="G537" s="77"/>
    </row>
    <row r="538" spans="3:7" ht="12.75" x14ac:dyDescent="0.2">
      <c r="C538" s="77"/>
      <c r="E538" s="78"/>
      <c r="F538" s="78"/>
      <c r="G538" s="77"/>
    </row>
    <row r="539" spans="3:7" ht="12.75" x14ac:dyDescent="0.2">
      <c r="C539" s="77"/>
      <c r="E539" s="78"/>
      <c r="F539" s="78"/>
      <c r="G539" s="77"/>
    </row>
    <row r="540" spans="3:7" ht="12.75" x14ac:dyDescent="0.2">
      <c r="C540" s="77"/>
      <c r="E540" s="78"/>
      <c r="F540" s="78"/>
      <c r="G540" s="77"/>
    </row>
    <row r="541" spans="3:7" ht="12.75" x14ac:dyDescent="0.2">
      <c r="C541" s="77"/>
      <c r="E541" s="78"/>
      <c r="F541" s="78"/>
      <c r="G541" s="77"/>
    </row>
    <row r="542" spans="3:7" ht="12.75" x14ac:dyDescent="0.2">
      <c r="C542" s="77"/>
      <c r="E542" s="78"/>
      <c r="F542" s="78"/>
      <c r="G542" s="77"/>
    </row>
    <row r="543" spans="3:7" ht="12.75" x14ac:dyDescent="0.2">
      <c r="C543" s="77"/>
      <c r="E543" s="78"/>
      <c r="F543" s="78"/>
      <c r="G543" s="77"/>
    </row>
    <row r="544" spans="3:7" ht="12.75" x14ac:dyDescent="0.2">
      <c r="C544" s="77"/>
      <c r="E544" s="78"/>
      <c r="F544" s="78"/>
      <c r="G544" s="77"/>
    </row>
    <row r="545" spans="3:7" ht="12.75" x14ac:dyDescent="0.2">
      <c r="C545" s="77"/>
      <c r="E545" s="78"/>
      <c r="F545" s="78"/>
      <c r="G545" s="77"/>
    </row>
    <row r="546" spans="3:7" ht="12.75" x14ac:dyDescent="0.2">
      <c r="C546" s="77"/>
      <c r="E546" s="78"/>
      <c r="F546" s="78"/>
      <c r="G546" s="77"/>
    </row>
    <row r="547" spans="3:7" ht="12.75" x14ac:dyDescent="0.2">
      <c r="C547" s="77"/>
      <c r="E547" s="78"/>
      <c r="F547" s="78"/>
      <c r="G547" s="77"/>
    </row>
    <row r="548" spans="3:7" ht="12.75" x14ac:dyDescent="0.2">
      <c r="C548" s="77"/>
      <c r="E548" s="78"/>
      <c r="F548" s="78"/>
      <c r="G548" s="77"/>
    </row>
    <row r="549" spans="3:7" ht="12.75" x14ac:dyDescent="0.2">
      <c r="C549" s="77"/>
      <c r="E549" s="78"/>
      <c r="F549" s="78"/>
      <c r="G549" s="77"/>
    </row>
    <row r="550" spans="3:7" ht="12.75" x14ac:dyDescent="0.2">
      <c r="C550" s="77"/>
      <c r="E550" s="78"/>
      <c r="F550" s="78"/>
      <c r="G550" s="77"/>
    </row>
    <row r="551" spans="3:7" ht="12.75" x14ac:dyDescent="0.2">
      <c r="C551" s="77"/>
      <c r="E551" s="78"/>
      <c r="F551" s="78"/>
      <c r="G551" s="77"/>
    </row>
    <row r="552" spans="3:7" ht="12.75" x14ac:dyDescent="0.2">
      <c r="C552" s="77"/>
      <c r="E552" s="78"/>
      <c r="F552" s="78"/>
      <c r="G552" s="77"/>
    </row>
    <row r="553" spans="3:7" ht="12.75" x14ac:dyDescent="0.2">
      <c r="C553" s="77"/>
      <c r="E553" s="78"/>
      <c r="F553" s="78"/>
      <c r="G553" s="77"/>
    </row>
    <row r="554" spans="3:7" ht="12.75" x14ac:dyDescent="0.2">
      <c r="C554" s="77"/>
      <c r="E554" s="78"/>
      <c r="F554" s="78"/>
      <c r="G554" s="77"/>
    </row>
    <row r="555" spans="3:7" ht="12.75" x14ac:dyDescent="0.2">
      <c r="C555" s="77"/>
      <c r="E555" s="78"/>
      <c r="F555" s="78"/>
      <c r="G555" s="77"/>
    </row>
    <row r="556" spans="3:7" ht="12.75" x14ac:dyDescent="0.2">
      <c r="C556" s="77"/>
      <c r="E556" s="78"/>
      <c r="F556" s="78"/>
      <c r="G556" s="77"/>
    </row>
    <row r="557" spans="3:7" ht="12.75" x14ac:dyDescent="0.2">
      <c r="C557" s="77"/>
      <c r="E557" s="78"/>
      <c r="F557" s="78"/>
      <c r="G557" s="77"/>
    </row>
    <row r="558" spans="3:7" ht="12.75" x14ac:dyDescent="0.2">
      <c r="C558" s="77"/>
      <c r="E558" s="78"/>
      <c r="F558" s="78"/>
      <c r="G558" s="77"/>
    </row>
    <row r="559" spans="3:7" ht="12.75" x14ac:dyDescent="0.2">
      <c r="C559" s="77"/>
      <c r="E559" s="78"/>
      <c r="F559" s="78"/>
      <c r="G559" s="77"/>
    </row>
    <row r="560" spans="3:7" ht="12.75" x14ac:dyDescent="0.2">
      <c r="C560" s="77"/>
      <c r="E560" s="78"/>
      <c r="F560" s="78"/>
      <c r="G560" s="77"/>
    </row>
    <row r="561" spans="3:7" ht="12.75" x14ac:dyDescent="0.2">
      <c r="C561" s="77"/>
      <c r="E561" s="78"/>
      <c r="F561" s="78"/>
      <c r="G561" s="77"/>
    </row>
    <row r="562" spans="3:7" ht="12.75" x14ac:dyDescent="0.2">
      <c r="C562" s="77"/>
      <c r="E562" s="78"/>
      <c r="F562" s="78"/>
      <c r="G562" s="77"/>
    </row>
    <row r="563" spans="3:7" ht="12.75" x14ac:dyDescent="0.2">
      <c r="C563" s="77"/>
      <c r="E563" s="78"/>
      <c r="F563" s="78"/>
      <c r="G563" s="77"/>
    </row>
    <row r="564" spans="3:7" ht="12.75" x14ac:dyDescent="0.2">
      <c r="C564" s="77"/>
      <c r="E564" s="78"/>
      <c r="F564" s="78"/>
      <c r="G564" s="77"/>
    </row>
    <row r="565" spans="3:7" ht="12.75" x14ac:dyDescent="0.2">
      <c r="C565" s="77"/>
      <c r="E565" s="78"/>
      <c r="F565" s="78"/>
      <c r="G565" s="77"/>
    </row>
    <row r="566" spans="3:7" ht="12.75" x14ac:dyDescent="0.2">
      <c r="C566" s="77"/>
      <c r="E566" s="78"/>
      <c r="F566" s="78"/>
      <c r="G566" s="77"/>
    </row>
    <row r="567" spans="3:7" ht="12.75" x14ac:dyDescent="0.2">
      <c r="C567" s="77"/>
      <c r="E567" s="78"/>
      <c r="F567" s="78"/>
      <c r="G567" s="77"/>
    </row>
    <row r="568" spans="3:7" ht="12.75" x14ac:dyDescent="0.2">
      <c r="C568" s="77"/>
      <c r="E568" s="78"/>
      <c r="F568" s="78"/>
      <c r="G568" s="77"/>
    </row>
    <row r="569" spans="3:7" ht="12.75" x14ac:dyDescent="0.2">
      <c r="C569" s="77"/>
      <c r="E569" s="78"/>
      <c r="F569" s="78"/>
      <c r="G569" s="77"/>
    </row>
    <row r="570" spans="3:7" ht="12.75" x14ac:dyDescent="0.2">
      <c r="C570" s="77"/>
      <c r="E570" s="78"/>
      <c r="F570" s="78"/>
      <c r="G570" s="77"/>
    </row>
    <row r="571" spans="3:7" ht="12.75" x14ac:dyDescent="0.2">
      <c r="C571" s="77"/>
      <c r="E571" s="78"/>
      <c r="F571" s="78"/>
      <c r="G571" s="77"/>
    </row>
    <row r="572" spans="3:7" ht="12.75" x14ac:dyDescent="0.2">
      <c r="C572" s="77"/>
      <c r="E572" s="78"/>
      <c r="F572" s="78"/>
      <c r="G572" s="77"/>
    </row>
    <row r="573" spans="3:7" ht="12.75" x14ac:dyDescent="0.2">
      <c r="C573" s="77"/>
      <c r="E573" s="78"/>
      <c r="F573" s="78"/>
      <c r="G573" s="77"/>
    </row>
    <row r="574" spans="3:7" ht="12.75" x14ac:dyDescent="0.2">
      <c r="C574" s="77"/>
      <c r="E574" s="78"/>
      <c r="F574" s="78"/>
      <c r="G574" s="77"/>
    </row>
    <row r="575" spans="3:7" ht="12.75" x14ac:dyDescent="0.2">
      <c r="C575" s="77"/>
      <c r="E575" s="78"/>
      <c r="F575" s="78"/>
      <c r="G575" s="77"/>
    </row>
    <row r="576" spans="3:7" ht="12.75" x14ac:dyDescent="0.2">
      <c r="C576" s="77"/>
      <c r="E576" s="78"/>
      <c r="F576" s="78"/>
      <c r="G576" s="77"/>
    </row>
    <row r="577" spans="3:7" ht="12.75" x14ac:dyDescent="0.2">
      <c r="C577" s="77"/>
      <c r="E577" s="78"/>
      <c r="F577" s="78"/>
      <c r="G577" s="77"/>
    </row>
    <row r="578" spans="3:7" ht="12.75" x14ac:dyDescent="0.2">
      <c r="C578" s="77"/>
      <c r="E578" s="78"/>
      <c r="F578" s="78"/>
      <c r="G578" s="77"/>
    </row>
    <row r="579" spans="3:7" ht="12.75" x14ac:dyDescent="0.2">
      <c r="C579" s="77"/>
      <c r="E579" s="78"/>
      <c r="F579" s="78"/>
      <c r="G579" s="77"/>
    </row>
    <row r="580" spans="3:7" ht="12.75" x14ac:dyDescent="0.2">
      <c r="C580" s="77"/>
      <c r="E580" s="78"/>
      <c r="F580" s="78"/>
      <c r="G580" s="77"/>
    </row>
    <row r="581" spans="3:7" ht="12.75" x14ac:dyDescent="0.2">
      <c r="C581" s="77"/>
      <c r="E581" s="78"/>
      <c r="F581" s="78"/>
      <c r="G581" s="77"/>
    </row>
    <row r="582" spans="3:7" ht="12.75" x14ac:dyDescent="0.2">
      <c r="C582" s="77"/>
      <c r="E582" s="78"/>
      <c r="F582" s="78"/>
      <c r="G582" s="77"/>
    </row>
    <row r="583" spans="3:7" ht="12.75" x14ac:dyDescent="0.2">
      <c r="C583" s="77"/>
      <c r="E583" s="78"/>
      <c r="F583" s="78"/>
      <c r="G583" s="77"/>
    </row>
    <row r="584" spans="3:7" ht="12.75" x14ac:dyDescent="0.2">
      <c r="C584" s="77"/>
      <c r="E584" s="78"/>
      <c r="F584" s="78"/>
      <c r="G584" s="77"/>
    </row>
    <row r="585" spans="3:7" ht="12.75" x14ac:dyDescent="0.2">
      <c r="C585" s="77"/>
      <c r="E585" s="78"/>
      <c r="F585" s="78"/>
      <c r="G585" s="77"/>
    </row>
    <row r="586" spans="3:7" ht="12.75" x14ac:dyDescent="0.2">
      <c r="C586" s="77"/>
      <c r="E586" s="78"/>
      <c r="F586" s="78"/>
      <c r="G586" s="77"/>
    </row>
    <row r="587" spans="3:7" ht="12.75" x14ac:dyDescent="0.2">
      <c r="C587" s="77"/>
      <c r="E587" s="78"/>
      <c r="F587" s="78"/>
      <c r="G587" s="77"/>
    </row>
    <row r="588" spans="3:7" ht="12.75" x14ac:dyDescent="0.2">
      <c r="C588" s="77"/>
      <c r="E588" s="78"/>
      <c r="F588" s="78"/>
      <c r="G588" s="77"/>
    </row>
    <row r="589" spans="3:7" ht="12.75" x14ac:dyDescent="0.2">
      <c r="C589" s="77"/>
      <c r="E589" s="78"/>
      <c r="F589" s="78"/>
      <c r="G589" s="77"/>
    </row>
    <row r="590" spans="3:7" ht="12.75" x14ac:dyDescent="0.2">
      <c r="C590" s="77"/>
      <c r="E590" s="78"/>
      <c r="F590" s="78"/>
      <c r="G590" s="77"/>
    </row>
    <row r="591" spans="3:7" ht="12.75" x14ac:dyDescent="0.2">
      <c r="C591" s="77"/>
      <c r="E591" s="78"/>
      <c r="F591" s="78"/>
      <c r="G591" s="77"/>
    </row>
    <row r="592" spans="3:7" ht="12.75" x14ac:dyDescent="0.2">
      <c r="C592" s="77"/>
      <c r="E592" s="78"/>
      <c r="F592" s="78"/>
      <c r="G592" s="77"/>
    </row>
    <row r="593" spans="3:7" ht="12.75" x14ac:dyDescent="0.2">
      <c r="C593" s="77"/>
      <c r="E593" s="78"/>
      <c r="F593" s="78"/>
      <c r="G593" s="77"/>
    </row>
    <row r="594" spans="3:7" ht="12.75" x14ac:dyDescent="0.2">
      <c r="C594" s="77"/>
      <c r="E594" s="78"/>
      <c r="F594" s="78"/>
      <c r="G594" s="77"/>
    </row>
    <row r="595" spans="3:7" ht="12.75" x14ac:dyDescent="0.2">
      <c r="C595" s="77"/>
      <c r="E595" s="78"/>
      <c r="F595" s="78"/>
      <c r="G595" s="77"/>
    </row>
    <row r="596" spans="3:7" ht="12.75" x14ac:dyDescent="0.2">
      <c r="C596" s="77"/>
      <c r="E596" s="78"/>
      <c r="F596" s="78"/>
      <c r="G596" s="77"/>
    </row>
    <row r="597" spans="3:7" ht="12.75" x14ac:dyDescent="0.2">
      <c r="C597" s="77"/>
      <c r="E597" s="78"/>
      <c r="F597" s="78"/>
      <c r="G597" s="77"/>
    </row>
    <row r="598" spans="3:7" ht="12.75" x14ac:dyDescent="0.2">
      <c r="C598" s="77"/>
      <c r="E598" s="78"/>
      <c r="F598" s="78"/>
      <c r="G598" s="77"/>
    </row>
    <row r="599" spans="3:7" ht="12.75" x14ac:dyDescent="0.2">
      <c r="C599" s="77"/>
      <c r="E599" s="78"/>
      <c r="F599" s="78"/>
      <c r="G599" s="77"/>
    </row>
    <row r="600" spans="3:7" ht="12.75" x14ac:dyDescent="0.2">
      <c r="C600" s="77"/>
      <c r="E600" s="78"/>
      <c r="F600" s="78"/>
      <c r="G600" s="77"/>
    </row>
    <row r="601" spans="3:7" ht="12.75" x14ac:dyDescent="0.2">
      <c r="C601" s="77"/>
      <c r="E601" s="78"/>
      <c r="F601" s="78"/>
      <c r="G601" s="77"/>
    </row>
    <row r="602" spans="3:7" ht="12.75" x14ac:dyDescent="0.2">
      <c r="C602" s="77"/>
      <c r="E602" s="78"/>
      <c r="F602" s="78"/>
      <c r="G602" s="77"/>
    </row>
    <row r="603" spans="3:7" ht="12.75" x14ac:dyDescent="0.2">
      <c r="C603" s="77"/>
      <c r="E603" s="78"/>
      <c r="F603" s="78"/>
      <c r="G603" s="77"/>
    </row>
    <row r="604" spans="3:7" ht="12.75" x14ac:dyDescent="0.2">
      <c r="C604" s="77"/>
      <c r="E604" s="78"/>
      <c r="F604" s="78"/>
      <c r="G604" s="77"/>
    </row>
    <row r="605" spans="3:7" ht="12.75" x14ac:dyDescent="0.2">
      <c r="C605" s="77"/>
      <c r="E605" s="78"/>
      <c r="F605" s="78"/>
      <c r="G605" s="77"/>
    </row>
    <row r="606" spans="3:7" ht="12.75" x14ac:dyDescent="0.2">
      <c r="C606" s="77"/>
      <c r="E606" s="78"/>
      <c r="F606" s="78"/>
      <c r="G606" s="77"/>
    </row>
    <row r="607" spans="3:7" ht="12.75" x14ac:dyDescent="0.2">
      <c r="C607" s="77"/>
      <c r="E607" s="78"/>
      <c r="F607" s="78"/>
      <c r="G607" s="77"/>
    </row>
    <row r="608" spans="3:7" ht="12.75" x14ac:dyDescent="0.2">
      <c r="C608" s="77"/>
      <c r="E608" s="78"/>
      <c r="F608" s="78"/>
      <c r="G608" s="77"/>
    </row>
    <row r="609" spans="3:7" ht="12.75" x14ac:dyDescent="0.2">
      <c r="C609" s="77"/>
      <c r="E609" s="78"/>
      <c r="F609" s="78"/>
      <c r="G609" s="77"/>
    </row>
    <row r="610" spans="3:7" ht="12.75" x14ac:dyDescent="0.2">
      <c r="C610" s="77"/>
      <c r="E610" s="78"/>
      <c r="F610" s="78"/>
      <c r="G610" s="77"/>
    </row>
    <row r="611" spans="3:7" ht="12.75" x14ac:dyDescent="0.2">
      <c r="C611" s="77"/>
      <c r="E611" s="78"/>
      <c r="F611" s="78"/>
      <c r="G611" s="77"/>
    </row>
    <row r="612" spans="3:7" ht="12.75" x14ac:dyDescent="0.2">
      <c r="C612" s="77"/>
      <c r="E612" s="78"/>
      <c r="F612" s="78"/>
      <c r="G612" s="77"/>
    </row>
    <row r="613" spans="3:7" ht="12.75" x14ac:dyDescent="0.2">
      <c r="C613" s="77"/>
      <c r="E613" s="78"/>
      <c r="F613" s="78"/>
      <c r="G613" s="77"/>
    </row>
    <row r="614" spans="3:7" ht="12.75" x14ac:dyDescent="0.2">
      <c r="C614" s="77"/>
      <c r="E614" s="78"/>
      <c r="F614" s="78"/>
      <c r="G614" s="77"/>
    </row>
    <row r="615" spans="3:7" ht="12.75" x14ac:dyDescent="0.2">
      <c r="C615" s="77"/>
      <c r="E615" s="78"/>
      <c r="F615" s="78"/>
      <c r="G615" s="77"/>
    </row>
    <row r="616" spans="3:7" ht="12.75" x14ac:dyDescent="0.2">
      <c r="C616" s="77"/>
      <c r="E616" s="78"/>
      <c r="F616" s="78"/>
      <c r="G616" s="77"/>
    </row>
    <row r="617" spans="3:7" ht="12.75" x14ac:dyDescent="0.2">
      <c r="C617" s="77"/>
      <c r="E617" s="78"/>
      <c r="F617" s="78"/>
      <c r="G617" s="77"/>
    </row>
    <row r="618" spans="3:7" ht="12.75" x14ac:dyDescent="0.2">
      <c r="C618" s="77"/>
      <c r="E618" s="78"/>
      <c r="F618" s="78"/>
      <c r="G618" s="77"/>
    </row>
    <row r="619" spans="3:7" ht="12.75" x14ac:dyDescent="0.2">
      <c r="C619" s="77"/>
      <c r="E619" s="78"/>
      <c r="F619" s="78"/>
      <c r="G619" s="77"/>
    </row>
    <row r="620" spans="3:7" ht="12.75" x14ac:dyDescent="0.2">
      <c r="C620" s="77"/>
      <c r="E620" s="78"/>
      <c r="F620" s="78"/>
      <c r="G620" s="77"/>
    </row>
    <row r="621" spans="3:7" ht="12.75" x14ac:dyDescent="0.2">
      <c r="C621" s="77"/>
      <c r="E621" s="78"/>
      <c r="F621" s="78"/>
      <c r="G621" s="77"/>
    </row>
    <row r="622" spans="3:7" ht="12.75" x14ac:dyDescent="0.2">
      <c r="C622" s="77"/>
      <c r="E622" s="78"/>
      <c r="F622" s="78"/>
      <c r="G622" s="77"/>
    </row>
    <row r="623" spans="3:7" ht="12.75" x14ac:dyDescent="0.2">
      <c r="C623" s="77"/>
      <c r="E623" s="78"/>
      <c r="F623" s="78"/>
      <c r="G623" s="77"/>
    </row>
    <row r="624" spans="3:7" ht="12.75" x14ac:dyDescent="0.2">
      <c r="C624" s="77"/>
      <c r="E624" s="78"/>
      <c r="F624" s="78"/>
      <c r="G624" s="77"/>
    </row>
    <row r="625" spans="3:7" ht="12.75" x14ac:dyDescent="0.2">
      <c r="C625" s="77"/>
      <c r="E625" s="78"/>
      <c r="F625" s="78"/>
      <c r="G625" s="77"/>
    </row>
    <row r="626" spans="3:7" ht="12.75" x14ac:dyDescent="0.2">
      <c r="C626" s="77"/>
      <c r="E626" s="78"/>
      <c r="F626" s="78"/>
      <c r="G626" s="77"/>
    </row>
    <row r="627" spans="3:7" ht="12.75" x14ac:dyDescent="0.2">
      <c r="C627" s="77"/>
      <c r="E627" s="78"/>
      <c r="F627" s="78"/>
      <c r="G627" s="77"/>
    </row>
    <row r="628" spans="3:7" ht="12.75" x14ac:dyDescent="0.2">
      <c r="C628" s="77"/>
      <c r="E628" s="78"/>
      <c r="F628" s="78"/>
      <c r="G628" s="77"/>
    </row>
    <row r="629" spans="3:7" ht="12.75" x14ac:dyDescent="0.2">
      <c r="C629" s="77"/>
      <c r="E629" s="78"/>
      <c r="F629" s="78"/>
      <c r="G629" s="77"/>
    </row>
    <row r="630" spans="3:7" ht="12.75" x14ac:dyDescent="0.2">
      <c r="C630" s="77"/>
      <c r="E630" s="78"/>
      <c r="F630" s="78"/>
      <c r="G630" s="77"/>
    </row>
    <row r="631" spans="3:7" ht="12.75" x14ac:dyDescent="0.2">
      <c r="C631" s="77"/>
      <c r="E631" s="78"/>
      <c r="F631" s="78"/>
      <c r="G631" s="77"/>
    </row>
    <row r="632" spans="3:7" ht="12.75" x14ac:dyDescent="0.2">
      <c r="C632" s="77"/>
      <c r="E632" s="78"/>
      <c r="F632" s="78"/>
      <c r="G632" s="77"/>
    </row>
    <row r="633" spans="3:7" ht="12.75" x14ac:dyDescent="0.2">
      <c r="C633" s="77"/>
      <c r="E633" s="78"/>
      <c r="F633" s="78"/>
      <c r="G633" s="77"/>
    </row>
    <row r="634" spans="3:7" ht="12.75" x14ac:dyDescent="0.2">
      <c r="C634" s="77"/>
      <c r="E634" s="78"/>
      <c r="F634" s="78"/>
      <c r="G634" s="77"/>
    </row>
    <row r="635" spans="3:7" ht="12.75" x14ac:dyDescent="0.2">
      <c r="C635" s="77"/>
      <c r="E635" s="78"/>
      <c r="F635" s="78"/>
      <c r="G635" s="77"/>
    </row>
    <row r="636" spans="3:7" ht="12.75" x14ac:dyDescent="0.2">
      <c r="C636" s="77"/>
      <c r="E636" s="78"/>
      <c r="F636" s="78"/>
      <c r="G636" s="77"/>
    </row>
    <row r="637" spans="3:7" ht="12.75" x14ac:dyDescent="0.2">
      <c r="C637" s="77"/>
      <c r="E637" s="78"/>
      <c r="F637" s="78"/>
      <c r="G637" s="77"/>
    </row>
    <row r="638" spans="3:7" ht="12.75" x14ac:dyDescent="0.2">
      <c r="C638" s="77"/>
      <c r="E638" s="78"/>
      <c r="F638" s="78"/>
      <c r="G638" s="77"/>
    </row>
    <row r="639" spans="3:7" ht="12.75" x14ac:dyDescent="0.2">
      <c r="C639" s="77"/>
      <c r="E639" s="78"/>
      <c r="F639" s="78"/>
      <c r="G639" s="77"/>
    </row>
    <row r="640" spans="3:7" ht="12.75" x14ac:dyDescent="0.2">
      <c r="C640" s="77"/>
      <c r="E640" s="78"/>
      <c r="F640" s="78"/>
      <c r="G640" s="77"/>
    </row>
    <row r="641" spans="3:7" ht="12.75" x14ac:dyDescent="0.2">
      <c r="C641" s="77"/>
      <c r="E641" s="78"/>
      <c r="F641" s="78"/>
      <c r="G641" s="77"/>
    </row>
    <row r="642" spans="3:7" ht="12.75" x14ac:dyDescent="0.2">
      <c r="C642" s="77"/>
      <c r="E642" s="78"/>
      <c r="F642" s="78"/>
      <c r="G642" s="77"/>
    </row>
    <row r="643" spans="3:7" ht="12.75" x14ac:dyDescent="0.2">
      <c r="C643" s="77"/>
      <c r="E643" s="78"/>
      <c r="F643" s="78"/>
      <c r="G643" s="77"/>
    </row>
    <row r="644" spans="3:7" ht="12.75" x14ac:dyDescent="0.2">
      <c r="C644" s="77"/>
      <c r="E644" s="78"/>
      <c r="F644" s="78"/>
      <c r="G644" s="77"/>
    </row>
    <row r="645" spans="3:7" ht="12.75" x14ac:dyDescent="0.2">
      <c r="C645" s="77"/>
      <c r="E645" s="78"/>
      <c r="F645" s="78"/>
      <c r="G645" s="77"/>
    </row>
    <row r="646" spans="3:7" ht="12.75" x14ac:dyDescent="0.2">
      <c r="C646" s="77"/>
      <c r="E646" s="78"/>
      <c r="F646" s="78"/>
      <c r="G646" s="77"/>
    </row>
    <row r="647" spans="3:7" ht="12.75" x14ac:dyDescent="0.2">
      <c r="C647" s="77"/>
      <c r="E647" s="78"/>
      <c r="F647" s="78"/>
      <c r="G647" s="77"/>
    </row>
    <row r="648" spans="3:7" ht="12.75" x14ac:dyDescent="0.2">
      <c r="C648" s="77"/>
      <c r="E648" s="78"/>
      <c r="F648" s="78"/>
      <c r="G648" s="77"/>
    </row>
    <row r="649" spans="3:7" ht="12.75" x14ac:dyDescent="0.2">
      <c r="C649" s="77"/>
      <c r="E649" s="78"/>
      <c r="F649" s="78"/>
      <c r="G649" s="77"/>
    </row>
    <row r="650" spans="3:7" ht="12.75" x14ac:dyDescent="0.2">
      <c r="C650" s="77"/>
      <c r="E650" s="78"/>
      <c r="F650" s="78"/>
      <c r="G650" s="77"/>
    </row>
    <row r="651" spans="3:7" ht="12.75" x14ac:dyDescent="0.2">
      <c r="C651" s="77"/>
      <c r="E651" s="78"/>
      <c r="F651" s="78"/>
      <c r="G651" s="77"/>
    </row>
    <row r="652" spans="3:7" ht="12.75" x14ac:dyDescent="0.2">
      <c r="C652" s="77"/>
      <c r="E652" s="78"/>
      <c r="F652" s="78"/>
      <c r="G652" s="77"/>
    </row>
    <row r="653" spans="3:7" ht="12.75" x14ac:dyDescent="0.2">
      <c r="C653" s="77"/>
      <c r="E653" s="78"/>
      <c r="F653" s="78"/>
      <c r="G653" s="77"/>
    </row>
    <row r="654" spans="3:7" ht="12.75" x14ac:dyDescent="0.2">
      <c r="C654" s="77"/>
      <c r="E654" s="78"/>
      <c r="F654" s="78"/>
      <c r="G654" s="77"/>
    </row>
    <row r="655" spans="3:7" ht="12.75" x14ac:dyDescent="0.2">
      <c r="C655" s="77"/>
      <c r="E655" s="78"/>
      <c r="F655" s="78"/>
      <c r="G655" s="77"/>
    </row>
    <row r="656" spans="3:7" ht="12.75" x14ac:dyDescent="0.2">
      <c r="C656" s="77"/>
      <c r="E656" s="78"/>
      <c r="F656" s="78"/>
      <c r="G656" s="77"/>
    </row>
    <row r="657" spans="3:7" ht="12.75" x14ac:dyDescent="0.2">
      <c r="C657" s="77"/>
      <c r="E657" s="78"/>
      <c r="F657" s="78"/>
      <c r="G657" s="77"/>
    </row>
    <row r="658" spans="3:7" ht="12.75" x14ac:dyDescent="0.2">
      <c r="C658" s="77"/>
      <c r="E658" s="78"/>
      <c r="F658" s="78"/>
      <c r="G658" s="77"/>
    </row>
    <row r="659" spans="3:7" ht="12.75" x14ac:dyDescent="0.2">
      <c r="C659" s="77"/>
      <c r="E659" s="78"/>
      <c r="F659" s="78"/>
      <c r="G659" s="77"/>
    </row>
    <row r="660" spans="3:7" ht="12.75" x14ac:dyDescent="0.2">
      <c r="C660" s="77"/>
      <c r="E660" s="78"/>
      <c r="F660" s="78"/>
      <c r="G660" s="77"/>
    </row>
    <row r="661" spans="3:7" ht="12.75" x14ac:dyDescent="0.2">
      <c r="C661" s="77"/>
      <c r="E661" s="78"/>
      <c r="F661" s="78"/>
      <c r="G661" s="77"/>
    </row>
    <row r="662" spans="3:7" ht="12.75" x14ac:dyDescent="0.2">
      <c r="C662" s="77"/>
      <c r="E662" s="78"/>
      <c r="F662" s="78"/>
      <c r="G662" s="77"/>
    </row>
    <row r="663" spans="3:7" ht="12.75" x14ac:dyDescent="0.2">
      <c r="C663" s="77"/>
      <c r="E663" s="78"/>
      <c r="F663" s="78"/>
      <c r="G663" s="77"/>
    </row>
    <row r="664" spans="3:7" ht="12.75" x14ac:dyDescent="0.2">
      <c r="C664" s="77"/>
      <c r="E664" s="78"/>
      <c r="F664" s="78"/>
      <c r="G664" s="77"/>
    </row>
    <row r="665" spans="3:7" ht="12.75" x14ac:dyDescent="0.2">
      <c r="C665" s="77"/>
      <c r="E665" s="78"/>
      <c r="F665" s="78"/>
      <c r="G665" s="77"/>
    </row>
    <row r="666" spans="3:7" ht="12.75" x14ac:dyDescent="0.2">
      <c r="C666" s="77"/>
      <c r="E666" s="78"/>
      <c r="F666" s="78"/>
      <c r="G666" s="77"/>
    </row>
    <row r="667" spans="3:7" ht="12.75" x14ac:dyDescent="0.2">
      <c r="C667" s="77"/>
      <c r="E667" s="78"/>
      <c r="F667" s="78"/>
      <c r="G667" s="77"/>
    </row>
    <row r="668" spans="3:7" ht="12.75" x14ac:dyDescent="0.2">
      <c r="C668" s="77"/>
      <c r="E668" s="78"/>
      <c r="F668" s="78"/>
      <c r="G668" s="77"/>
    </row>
    <row r="669" spans="3:7" ht="12.75" x14ac:dyDescent="0.2">
      <c r="C669" s="77"/>
      <c r="E669" s="78"/>
      <c r="F669" s="78"/>
      <c r="G669" s="77"/>
    </row>
    <row r="670" spans="3:7" ht="12.75" x14ac:dyDescent="0.2">
      <c r="C670" s="77"/>
      <c r="E670" s="78"/>
      <c r="F670" s="78"/>
      <c r="G670" s="77"/>
    </row>
    <row r="671" spans="3:7" ht="12.75" x14ac:dyDescent="0.2">
      <c r="C671" s="77"/>
      <c r="E671" s="78"/>
      <c r="F671" s="78"/>
      <c r="G671" s="77"/>
    </row>
    <row r="672" spans="3:7" ht="12.75" x14ac:dyDescent="0.2">
      <c r="C672" s="77"/>
      <c r="E672" s="78"/>
      <c r="F672" s="78"/>
      <c r="G672" s="77"/>
    </row>
    <row r="673" spans="3:7" ht="12.75" x14ac:dyDescent="0.2">
      <c r="C673" s="77"/>
      <c r="E673" s="78"/>
      <c r="F673" s="78"/>
      <c r="G673" s="77"/>
    </row>
    <row r="674" spans="3:7" ht="12.75" x14ac:dyDescent="0.2">
      <c r="C674" s="77"/>
      <c r="E674" s="78"/>
      <c r="F674" s="78"/>
      <c r="G674" s="77"/>
    </row>
    <row r="675" spans="3:7" ht="12.75" x14ac:dyDescent="0.2">
      <c r="C675" s="77"/>
      <c r="E675" s="78"/>
      <c r="F675" s="78"/>
      <c r="G675" s="77"/>
    </row>
    <row r="676" spans="3:7" ht="12.75" x14ac:dyDescent="0.2">
      <c r="C676" s="77"/>
      <c r="E676" s="78"/>
      <c r="F676" s="78"/>
      <c r="G676" s="77"/>
    </row>
    <row r="677" spans="3:7" ht="12.75" x14ac:dyDescent="0.2">
      <c r="C677" s="77"/>
      <c r="E677" s="78"/>
      <c r="F677" s="78"/>
      <c r="G677" s="77"/>
    </row>
    <row r="678" spans="3:7" ht="12.75" x14ac:dyDescent="0.2">
      <c r="C678" s="77"/>
      <c r="E678" s="78"/>
      <c r="F678" s="78"/>
      <c r="G678" s="77"/>
    </row>
    <row r="679" spans="3:7" ht="12.75" x14ac:dyDescent="0.2">
      <c r="C679" s="77"/>
      <c r="E679" s="78"/>
      <c r="F679" s="78"/>
      <c r="G679" s="77"/>
    </row>
    <row r="680" spans="3:7" ht="12.75" x14ac:dyDescent="0.2">
      <c r="C680" s="77"/>
      <c r="E680" s="78"/>
      <c r="F680" s="78"/>
      <c r="G680" s="77"/>
    </row>
    <row r="681" spans="3:7" ht="12.75" x14ac:dyDescent="0.2">
      <c r="C681" s="77"/>
      <c r="E681" s="78"/>
      <c r="F681" s="78"/>
      <c r="G681" s="77"/>
    </row>
    <row r="682" spans="3:7" ht="12.75" x14ac:dyDescent="0.2">
      <c r="C682" s="77"/>
      <c r="E682" s="78"/>
      <c r="F682" s="78"/>
      <c r="G682" s="77"/>
    </row>
    <row r="683" spans="3:7" ht="12.75" x14ac:dyDescent="0.2">
      <c r="C683" s="77"/>
      <c r="E683" s="78"/>
      <c r="F683" s="78"/>
      <c r="G683" s="77"/>
    </row>
    <row r="684" spans="3:7" ht="12.75" x14ac:dyDescent="0.2">
      <c r="C684" s="77"/>
      <c r="E684" s="78"/>
      <c r="F684" s="78"/>
      <c r="G684" s="77"/>
    </row>
    <row r="685" spans="3:7" ht="12.75" x14ac:dyDescent="0.2">
      <c r="C685" s="77"/>
      <c r="E685" s="78"/>
      <c r="F685" s="78"/>
      <c r="G685" s="77"/>
    </row>
    <row r="686" spans="3:7" ht="12.75" x14ac:dyDescent="0.2">
      <c r="C686" s="77"/>
      <c r="E686" s="78"/>
      <c r="F686" s="78"/>
      <c r="G686" s="77"/>
    </row>
    <row r="687" spans="3:7" ht="12.75" x14ac:dyDescent="0.2">
      <c r="C687" s="77"/>
      <c r="E687" s="78"/>
      <c r="F687" s="78"/>
      <c r="G687" s="77"/>
    </row>
    <row r="688" spans="3:7" ht="12.75" x14ac:dyDescent="0.2">
      <c r="C688" s="77"/>
      <c r="E688" s="78"/>
      <c r="F688" s="78"/>
      <c r="G688" s="77"/>
    </row>
    <row r="689" spans="3:7" ht="12.75" x14ac:dyDescent="0.2">
      <c r="C689" s="77"/>
      <c r="E689" s="78"/>
      <c r="F689" s="78"/>
      <c r="G689" s="77"/>
    </row>
    <row r="690" spans="3:7" ht="12.75" x14ac:dyDescent="0.2">
      <c r="C690" s="77"/>
      <c r="E690" s="78"/>
      <c r="F690" s="78"/>
      <c r="G690" s="77"/>
    </row>
    <row r="691" spans="3:7" ht="12.75" x14ac:dyDescent="0.2">
      <c r="C691" s="77"/>
      <c r="E691" s="78"/>
      <c r="F691" s="78"/>
      <c r="G691" s="77"/>
    </row>
    <row r="692" spans="3:7" ht="12.75" x14ac:dyDescent="0.2">
      <c r="C692" s="77"/>
      <c r="E692" s="78"/>
      <c r="F692" s="78"/>
      <c r="G692" s="77"/>
    </row>
    <row r="693" spans="3:7" ht="12.75" x14ac:dyDescent="0.2">
      <c r="C693" s="77"/>
      <c r="E693" s="78"/>
      <c r="F693" s="78"/>
      <c r="G693" s="77"/>
    </row>
    <row r="694" spans="3:7" ht="12.75" x14ac:dyDescent="0.2">
      <c r="C694" s="77"/>
      <c r="E694" s="78"/>
      <c r="F694" s="78"/>
      <c r="G694" s="77"/>
    </row>
    <row r="695" spans="3:7" ht="12.75" x14ac:dyDescent="0.2">
      <c r="C695" s="77"/>
      <c r="E695" s="78"/>
      <c r="F695" s="78"/>
      <c r="G695" s="77"/>
    </row>
    <row r="696" spans="3:7" ht="12.75" x14ac:dyDescent="0.2">
      <c r="C696" s="77"/>
      <c r="E696" s="78"/>
      <c r="F696" s="78"/>
      <c r="G696" s="77"/>
    </row>
    <row r="697" spans="3:7" ht="12.75" x14ac:dyDescent="0.2">
      <c r="C697" s="77"/>
      <c r="E697" s="78"/>
      <c r="F697" s="78"/>
      <c r="G697" s="77"/>
    </row>
    <row r="698" spans="3:7" ht="12.75" x14ac:dyDescent="0.2">
      <c r="C698" s="77"/>
      <c r="E698" s="78"/>
      <c r="F698" s="78"/>
      <c r="G698" s="77"/>
    </row>
    <row r="699" spans="3:7" ht="12.75" x14ac:dyDescent="0.2">
      <c r="C699" s="77"/>
      <c r="E699" s="78"/>
      <c r="F699" s="78"/>
      <c r="G699" s="77"/>
    </row>
    <row r="700" spans="3:7" ht="12.75" x14ac:dyDescent="0.2">
      <c r="C700" s="77"/>
      <c r="E700" s="78"/>
      <c r="F700" s="78"/>
      <c r="G700" s="77"/>
    </row>
    <row r="701" spans="3:7" ht="12.75" x14ac:dyDescent="0.2">
      <c r="C701" s="77"/>
      <c r="E701" s="78"/>
      <c r="F701" s="78"/>
      <c r="G701" s="77"/>
    </row>
    <row r="702" spans="3:7" ht="12.75" x14ac:dyDescent="0.2">
      <c r="C702" s="77"/>
      <c r="E702" s="78"/>
      <c r="F702" s="78"/>
      <c r="G702" s="77"/>
    </row>
    <row r="703" spans="3:7" ht="12.75" x14ac:dyDescent="0.2">
      <c r="C703" s="77"/>
      <c r="E703" s="78"/>
      <c r="F703" s="78"/>
      <c r="G703" s="77"/>
    </row>
    <row r="704" spans="3:7" ht="12.75" x14ac:dyDescent="0.2">
      <c r="C704" s="77"/>
      <c r="E704" s="78"/>
      <c r="F704" s="78"/>
      <c r="G704" s="77"/>
    </row>
    <row r="705" spans="3:7" ht="12.75" x14ac:dyDescent="0.2">
      <c r="C705" s="77"/>
      <c r="E705" s="78"/>
      <c r="F705" s="78"/>
      <c r="G705" s="77"/>
    </row>
    <row r="706" spans="3:7" ht="12.75" x14ac:dyDescent="0.2">
      <c r="C706" s="77"/>
      <c r="E706" s="78"/>
      <c r="F706" s="78"/>
      <c r="G706" s="77"/>
    </row>
    <row r="707" spans="3:7" ht="12.75" x14ac:dyDescent="0.2">
      <c r="C707" s="77"/>
      <c r="E707" s="78"/>
      <c r="F707" s="78"/>
      <c r="G707" s="77"/>
    </row>
    <row r="708" spans="3:7" ht="12.75" x14ac:dyDescent="0.2">
      <c r="C708" s="77"/>
      <c r="E708" s="78"/>
      <c r="F708" s="78"/>
      <c r="G708" s="77"/>
    </row>
    <row r="709" spans="3:7" ht="12.75" x14ac:dyDescent="0.2">
      <c r="C709" s="77"/>
      <c r="E709" s="78"/>
      <c r="F709" s="78"/>
      <c r="G709" s="77"/>
    </row>
    <row r="710" spans="3:7" ht="12.75" x14ac:dyDescent="0.2">
      <c r="C710" s="77"/>
      <c r="E710" s="78"/>
      <c r="F710" s="78"/>
      <c r="G710" s="77"/>
    </row>
    <row r="711" spans="3:7" ht="12.75" x14ac:dyDescent="0.2">
      <c r="C711" s="77"/>
      <c r="E711" s="78"/>
      <c r="F711" s="78"/>
      <c r="G711" s="77"/>
    </row>
    <row r="712" spans="3:7" ht="12.75" x14ac:dyDescent="0.2">
      <c r="C712" s="77"/>
      <c r="E712" s="78"/>
      <c r="F712" s="78"/>
      <c r="G712" s="77"/>
    </row>
    <row r="713" spans="3:7" ht="12.75" x14ac:dyDescent="0.2">
      <c r="C713" s="77"/>
      <c r="E713" s="78"/>
      <c r="F713" s="78"/>
      <c r="G713" s="77"/>
    </row>
    <row r="714" spans="3:7" ht="12.75" x14ac:dyDescent="0.2">
      <c r="C714" s="77"/>
      <c r="E714" s="78"/>
      <c r="F714" s="78"/>
      <c r="G714" s="77"/>
    </row>
    <row r="715" spans="3:7" ht="12.75" x14ac:dyDescent="0.2">
      <c r="C715" s="77"/>
      <c r="E715" s="78"/>
      <c r="F715" s="78"/>
      <c r="G715" s="77"/>
    </row>
    <row r="716" spans="3:7" ht="12.75" x14ac:dyDescent="0.2">
      <c r="C716" s="77"/>
      <c r="E716" s="78"/>
      <c r="F716" s="78"/>
      <c r="G716" s="77"/>
    </row>
    <row r="717" spans="3:7" ht="12.75" x14ac:dyDescent="0.2">
      <c r="C717" s="77"/>
      <c r="E717" s="78"/>
      <c r="F717" s="78"/>
      <c r="G717" s="77"/>
    </row>
    <row r="718" spans="3:7" ht="12.75" x14ac:dyDescent="0.2">
      <c r="C718" s="77"/>
      <c r="E718" s="78"/>
      <c r="F718" s="78"/>
      <c r="G718" s="77"/>
    </row>
    <row r="719" spans="3:7" ht="12.75" x14ac:dyDescent="0.2">
      <c r="C719" s="77"/>
      <c r="E719" s="78"/>
      <c r="F719" s="78"/>
      <c r="G719" s="77"/>
    </row>
    <row r="720" spans="3:7" ht="12.75" x14ac:dyDescent="0.2">
      <c r="C720" s="77"/>
      <c r="E720" s="78"/>
      <c r="F720" s="78"/>
      <c r="G720" s="77"/>
    </row>
    <row r="721" spans="3:7" ht="12.75" x14ac:dyDescent="0.2">
      <c r="C721" s="77"/>
      <c r="E721" s="78"/>
      <c r="F721" s="78"/>
      <c r="G721" s="77"/>
    </row>
    <row r="722" spans="3:7" ht="12.75" x14ac:dyDescent="0.2">
      <c r="C722" s="77"/>
      <c r="E722" s="78"/>
      <c r="F722" s="78"/>
      <c r="G722" s="77"/>
    </row>
    <row r="723" spans="3:7" ht="12.75" x14ac:dyDescent="0.2">
      <c r="C723" s="77"/>
      <c r="E723" s="78"/>
      <c r="F723" s="78"/>
      <c r="G723" s="77"/>
    </row>
    <row r="724" spans="3:7" ht="12.75" x14ac:dyDescent="0.2">
      <c r="C724" s="77"/>
      <c r="E724" s="78"/>
      <c r="F724" s="78"/>
      <c r="G724" s="77"/>
    </row>
    <row r="725" spans="3:7" ht="12.75" x14ac:dyDescent="0.2">
      <c r="C725" s="77"/>
      <c r="E725" s="78"/>
      <c r="F725" s="78"/>
      <c r="G725" s="77"/>
    </row>
    <row r="726" spans="3:7" ht="12.75" x14ac:dyDescent="0.2">
      <c r="C726" s="77"/>
      <c r="E726" s="78"/>
      <c r="F726" s="78"/>
      <c r="G726" s="77"/>
    </row>
    <row r="727" spans="3:7" ht="12.75" x14ac:dyDescent="0.2">
      <c r="C727" s="77"/>
      <c r="E727" s="78"/>
      <c r="F727" s="78"/>
      <c r="G727" s="77"/>
    </row>
    <row r="728" spans="3:7" ht="12.75" x14ac:dyDescent="0.2">
      <c r="C728" s="77"/>
      <c r="E728" s="78"/>
      <c r="F728" s="78"/>
      <c r="G728" s="77"/>
    </row>
    <row r="729" spans="3:7" ht="12.75" x14ac:dyDescent="0.2">
      <c r="C729" s="77"/>
      <c r="E729" s="78"/>
      <c r="F729" s="78"/>
      <c r="G729" s="77"/>
    </row>
    <row r="730" spans="3:7" ht="12.75" x14ac:dyDescent="0.2">
      <c r="C730" s="77"/>
      <c r="E730" s="78"/>
      <c r="F730" s="78"/>
      <c r="G730" s="77"/>
    </row>
    <row r="731" spans="3:7" ht="12.75" x14ac:dyDescent="0.2">
      <c r="C731" s="77"/>
      <c r="E731" s="78"/>
      <c r="F731" s="78"/>
      <c r="G731" s="77"/>
    </row>
    <row r="732" spans="3:7" ht="12.75" x14ac:dyDescent="0.2">
      <c r="C732" s="77"/>
      <c r="E732" s="78"/>
      <c r="F732" s="78"/>
      <c r="G732" s="77"/>
    </row>
    <row r="733" spans="3:7" ht="12.75" x14ac:dyDescent="0.2">
      <c r="C733" s="77"/>
      <c r="E733" s="78"/>
      <c r="F733" s="78"/>
      <c r="G733" s="77"/>
    </row>
    <row r="734" spans="3:7" ht="12.75" x14ac:dyDescent="0.2">
      <c r="C734" s="77"/>
      <c r="E734" s="78"/>
      <c r="F734" s="78"/>
      <c r="G734" s="77"/>
    </row>
    <row r="735" spans="3:7" ht="12.75" x14ac:dyDescent="0.2">
      <c r="C735" s="77"/>
      <c r="E735" s="78"/>
      <c r="F735" s="78"/>
      <c r="G735" s="77"/>
    </row>
    <row r="736" spans="3:7" ht="12.75" x14ac:dyDescent="0.2">
      <c r="C736" s="77"/>
      <c r="E736" s="78"/>
      <c r="F736" s="78"/>
      <c r="G736" s="77"/>
    </row>
    <row r="737" spans="3:7" ht="12.75" x14ac:dyDescent="0.2">
      <c r="C737" s="77"/>
      <c r="E737" s="78"/>
      <c r="F737" s="78"/>
      <c r="G737" s="77"/>
    </row>
    <row r="738" spans="3:7" ht="12.75" x14ac:dyDescent="0.2">
      <c r="C738" s="77"/>
      <c r="E738" s="78"/>
      <c r="F738" s="78"/>
      <c r="G738" s="77"/>
    </row>
    <row r="739" spans="3:7" ht="12.75" x14ac:dyDescent="0.2">
      <c r="C739" s="77"/>
      <c r="E739" s="78"/>
      <c r="F739" s="78"/>
      <c r="G739" s="77"/>
    </row>
    <row r="740" spans="3:7" ht="12.75" x14ac:dyDescent="0.2">
      <c r="C740" s="77"/>
      <c r="E740" s="78"/>
      <c r="F740" s="78"/>
      <c r="G740" s="77"/>
    </row>
    <row r="741" spans="3:7" ht="12.75" x14ac:dyDescent="0.2">
      <c r="C741" s="77"/>
      <c r="E741" s="78"/>
      <c r="F741" s="78"/>
      <c r="G741" s="77"/>
    </row>
    <row r="742" spans="3:7" ht="12.75" x14ac:dyDescent="0.2">
      <c r="C742" s="77"/>
      <c r="E742" s="78"/>
      <c r="F742" s="78"/>
      <c r="G742" s="77"/>
    </row>
    <row r="743" spans="3:7" ht="12.75" x14ac:dyDescent="0.2">
      <c r="C743" s="77"/>
      <c r="E743" s="78"/>
      <c r="F743" s="78"/>
      <c r="G743" s="77"/>
    </row>
    <row r="744" spans="3:7" ht="12.75" x14ac:dyDescent="0.2">
      <c r="C744" s="77"/>
      <c r="E744" s="78"/>
      <c r="F744" s="78"/>
      <c r="G744" s="77"/>
    </row>
    <row r="745" spans="3:7" ht="12.75" x14ac:dyDescent="0.2">
      <c r="C745" s="77"/>
      <c r="E745" s="78"/>
      <c r="F745" s="78"/>
      <c r="G745" s="77"/>
    </row>
    <row r="746" spans="3:7" ht="12.75" x14ac:dyDescent="0.2">
      <c r="C746" s="77"/>
      <c r="E746" s="78"/>
      <c r="F746" s="78"/>
      <c r="G746" s="77"/>
    </row>
    <row r="747" spans="3:7" ht="12.75" x14ac:dyDescent="0.2">
      <c r="C747" s="77"/>
      <c r="E747" s="78"/>
      <c r="F747" s="78"/>
      <c r="G747" s="77"/>
    </row>
    <row r="748" spans="3:7" ht="12.75" x14ac:dyDescent="0.2">
      <c r="C748" s="77"/>
      <c r="E748" s="78"/>
      <c r="F748" s="78"/>
      <c r="G748" s="77"/>
    </row>
    <row r="749" spans="3:7" ht="12.75" x14ac:dyDescent="0.2">
      <c r="C749" s="77"/>
      <c r="E749" s="78"/>
      <c r="F749" s="78"/>
      <c r="G749" s="77"/>
    </row>
    <row r="750" spans="3:7" ht="12.75" x14ac:dyDescent="0.2">
      <c r="C750" s="77"/>
      <c r="E750" s="78"/>
      <c r="F750" s="78"/>
      <c r="G750" s="77"/>
    </row>
    <row r="751" spans="3:7" ht="12.75" x14ac:dyDescent="0.2">
      <c r="C751" s="77"/>
      <c r="E751" s="78"/>
      <c r="F751" s="78"/>
      <c r="G751" s="77"/>
    </row>
    <row r="752" spans="3:7" ht="12.75" x14ac:dyDescent="0.2">
      <c r="C752" s="77"/>
      <c r="E752" s="78"/>
      <c r="F752" s="78"/>
      <c r="G752" s="77"/>
    </row>
    <row r="753" spans="3:7" ht="12.75" x14ac:dyDescent="0.2">
      <c r="C753" s="77"/>
      <c r="E753" s="78"/>
      <c r="F753" s="78"/>
      <c r="G753" s="77"/>
    </row>
    <row r="754" spans="3:7" ht="12.75" x14ac:dyDescent="0.2">
      <c r="C754" s="77"/>
      <c r="E754" s="78"/>
      <c r="F754" s="78"/>
      <c r="G754" s="77"/>
    </row>
    <row r="755" spans="3:7" ht="12.75" x14ac:dyDescent="0.2">
      <c r="C755" s="77"/>
      <c r="E755" s="78"/>
      <c r="F755" s="78"/>
      <c r="G755" s="77"/>
    </row>
    <row r="756" spans="3:7" ht="12.75" x14ac:dyDescent="0.2">
      <c r="C756" s="77"/>
      <c r="E756" s="78"/>
      <c r="F756" s="78"/>
      <c r="G756" s="77"/>
    </row>
    <row r="757" spans="3:7" ht="12.75" x14ac:dyDescent="0.2">
      <c r="C757" s="77"/>
      <c r="E757" s="78"/>
      <c r="F757" s="78"/>
      <c r="G757" s="77"/>
    </row>
    <row r="758" spans="3:7" ht="12.75" x14ac:dyDescent="0.2">
      <c r="C758" s="77"/>
      <c r="E758" s="78"/>
      <c r="F758" s="78"/>
      <c r="G758" s="77"/>
    </row>
    <row r="759" spans="3:7" ht="12.75" x14ac:dyDescent="0.2">
      <c r="C759" s="77"/>
      <c r="E759" s="78"/>
      <c r="F759" s="78"/>
      <c r="G759" s="77"/>
    </row>
    <row r="760" spans="3:7" ht="12.75" x14ac:dyDescent="0.2">
      <c r="C760" s="77"/>
      <c r="E760" s="78"/>
      <c r="F760" s="78"/>
      <c r="G760" s="77"/>
    </row>
    <row r="761" spans="3:7" ht="12.75" x14ac:dyDescent="0.2">
      <c r="C761" s="77"/>
      <c r="E761" s="78"/>
      <c r="F761" s="78"/>
      <c r="G761" s="77"/>
    </row>
    <row r="762" spans="3:7" ht="12.75" x14ac:dyDescent="0.2">
      <c r="C762" s="77"/>
      <c r="E762" s="78"/>
      <c r="F762" s="78"/>
      <c r="G762" s="77"/>
    </row>
    <row r="763" spans="3:7" ht="12.75" x14ac:dyDescent="0.2">
      <c r="C763" s="77"/>
      <c r="E763" s="78"/>
      <c r="F763" s="78"/>
      <c r="G763" s="77"/>
    </row>
    <row r="764" spans="3:7" ht="12.75" x14ac:dyDescent="0.2">
      <c r="C764" s="77"/>
      <c r="E764" s="78"/>
      <c r="F764" s="78"/>
      <c r="G764" s="77"/>
    </row>
    <row r="765" spans="3:7" ht="12.75" x14ac:dyDescent="0.2">
      <c r="C765" s="77"/>
      <c r="E765" s="78"/>
      <c r="F765" s="78"/>
      <c r="G765" s="77"/>
    </row>
    <row r="766" spans="3:7" ht="12.75" x14ac:dyDescent="0.2">
      <c r="C766" s="77"/>
      <c r="E766" s="78"/>
      <c r="F766" s="78"/>
      <c r="G766" s="77"/>
    </row>
    <row r="767" spans="3:7" ht="12.75" x14ac:dyDescent="0.2">
      <c r="C767" s="77"/>
      <c r="E767" s="78"/>
      <c r="F767" s="78"/>
      <c r="G767" s="77"/>
    </row>
    <row r="768" spans="3:7" ht="12.75" x14ac:dyDescent="0.2">
      <c r="C768" s="77"/>
      <c r="E768" s="78"/>
      <c r="F768" s="78"/>
      <c r="G768" s="77"/>
    </row>
    <row r="769" spans="3:7" ht="12.75" x14ac:dyDescent="0.2">
      <c r="C769" s="77"/>
      <c r="E769" s="78"/>
      <c r="F769" s="78"/>
      <c r="G769" s="77"/>
    </row>
    <row r="770" spans="3:7" ht="12.75" x14ac:dyDescent="0.2">
      <c r="C770" s="77"/>
      <c r="E770" s="78"/>
      <c r="F770" s="78"/>
      <c r="G770" s="77"/>
    </row>
    <row r="771" spans="3:7" ht="12.75" x14ac:dyDescent="0.2">
      <c r="C771" s="77"/>
      <c r="E771" s="78"/>
      <c r="F771" s="78"/>
      <c r="G771" s="77"/>
    </row>
    <row r="772" spans="3:7" ht="12.75" x14ac:dyDescent="0.2">
      <c r="C772" s="77"/>
      <c r="E772" s="78"/>
      <c r="F772" s="78"/>
      <c r="G772" s="77"/>
    </row>
    <row r="773" spans="3:7" ht="12.75" x14ac:dyDescent="0.2">
      <c r="C773" s="77"/>
      <c r="E773" s="78"/>
      <c r="F773" s="78"/>
      <c r="G773" s="77"/>
    </row>
    <row r="774" spans="3:7" ht="12.75" x14ac:dyDescent="0.2">
      <c r="C774" s="77"/>
      <c r="E774" s="78"/>
      <c r="F774" s="78"/>
      <c r="G774" s="77"/>
    </row>
    <row r="775" spans="3:7" ht="12.75" x14ac:dyDescent="0.2">
      <c r="C775" s="77"/>
      <c r="E775" s="78"/>
      <c r="F775" s="78"/>
      <c r="G775" s="77"/>
    </row>
    <row r="776" spans="3:7" ht="12.75" x14ac:dyDescent="0.2">
      <c r="C776" s="77"/>
      <c r="E776" s="78"/>
      <c r="F776" s="78"/>
      <c r="G776" s="77"/>
    </row>
    <row r="777" spans="3:7" ht="12.75" x14ac:dyDescent="0.2">
      <c r="C777" s="77"/>
      <c r="E777" s="78"/>
      <c r="F777" s="78"/>
      <c r="G777" s="77"/>
    </row>
    <row r="778" spans="3:7" ht="12.75" x14ac:dyDescent="0.2">
      <c r="C778" s="77"/>
      <c r="E778" s="78"/>
      <c r="F778" s="78"/>
      <c r="G778" s="77"/>
    </row>
    <row r="779" spans="3:7" ht="12.75" x14ac:dyDescent="0.2">
      <c r="C779" s="77"/>
      <c r="E779" s="78"/>
      <c r="F779" s="78"/>
      <c r="G779" s="77"/>
    </row>
    <row r="780" spans="3:7" ht="12.75" x14ac:dyDescent="0.2">
      <c r="C780" s="77"/>
      <c r="E780" s="78"/>
      <c r="F780" s="78"/>
      <c r="G780" s="77"/>
    </row>
    <row r="781" spans="3:7" ht="12.75" x14ac:dyDescent="0.2">
      <c r="C781" s="77"/>
      <c r="E781" s="78"/>
      <c r="F781" s="78"/>
      <c r="G781" s="77"/>
    </row>
    <row r="782" spans="3:7" ht="12.75" x14ac:dyDescent="0.2">
      <c r="C782" s="77"/>
      <c r="E782" s="78"/>
      <c r="F782" s="78"/>
      <c r="G782" s="77"/>
    </row>
    <row r="783" spans="3:7" ht="12.75" x14ac:dyDescent="0.2">
      <c r="C783" s="77"/>
      <c r="E783" s="78"/>
      <c r="F783" s="78"/>
      <c r="G783" s="77"/>
    </row>
    <row r="784" spans="3:7" ht="12.75" x14ac:dyDescent="0.2">
      <c r="C784" s="77"/>
      <c r="E784" s="78"/>
      <c r="F784" s="78"/>
      <c r="G784" s="77"/>
    </row>
    <row r="785" spans="3:7" ht="12.75" x14ac:dyDescent="0.2">
      <c r="C785" s="77"/>
      <c r="E785" s="78"/>
      <c r="F785" s="78"/>
      <c r="G785" s="77"/>
    </row>
    <row r="786" spans="3:7" ht="12.75" x14ac:dyDescent="0.2">
      <c r="C786" s="77"/>
      <c r="E786" s="78"/>
      <c r="F786" s="78"/>
      <c r="G786" s="77"/>
    </row>
    <row r="787" spans="3:7" ht="12.75" x14ac:dyDescent="0.2">
      <c r="C787" s="77"/>
      <c r="E787" s="78"/>
      <c r="F787" s="78"/>
      <c r="G787" s="77"/>
    </row>
    <row r="788" spans="3:7" ht="12.75" x14ac:dyDescent="0.2">
      <c r="C788" s="77"/>
      <c r="E788" s="78"/>
      <c r="F788" s="78"/>
      <c r="G788" s="77"/>
    </row>
    <row r="789" spans="3:7" ht="12.75" x14ac:dyDescent="0.2">
      <c r="C789" s="77"/>
      <c r="E789" s="78"/>
      <c r="F789" s="78"/>
      <c r="G789" s="77"/>
    </row>
    <row r="790" spans="3:7" ht="12.75" x14ac:dyDescent="0.2">
      <c r="C790" s="77"/>
      <c r="E790" s="78"/>
      <c r="F790" s="78"/>
      <c r="G790" s="77"/>
    </row>
    <row r="791" spans="3:7" ht="12.75" x14ac:dyDescent="0.2">
      <c r="C791" s="77"/>
      <c r="E791" s="78"/>
      <c r="F791" s="78"/>
      <c r="G791" s="77"/>
    </row>
    <row r="792" spans="3:7" ht="12.75" x14ac:dyDescent="0.2">
      <c r="C792" s="77"/>
      <c r="E792" s="78"/>
      <c r="F792" s="78"/>
      <c r="G792" s="77"/>
    </row>
    <row r="793" spans="3:7" ht="12.75" x14ac:dyDescent="0.2">
      <c r="C793" s="77"/>
      <c r="E793" s="78"/>
      <c r="F793" s="78"/>
      <c r="G793" s="77"/>
    </row>
    <row r="794" spans="3:7" ht="12.75" x14ac:dyDescent="0.2">
      <c r="C794" s="77"/>
      <c r="E794" s="78"/>
      <c r="F794" s="78"/>
      <c r="G794" s="77"/>
    </row>
    <row r="795" spans="3:7" ht="12.75" x14ac:dyDescent="0.2">
      <c r="C795" s="77"/>
      <c r="E795" s="78"/>
      <c r="F795" s="78"/>
      <c r="G795" s="77"/>
    </row>
    <row r="796" spans="3:7" ht="12.75" x14ac:dyDescent="0.2">
      <c r="C796" s="77"/>
      <c r="E796" s="78"/>
      <c r="F796" s="78"/>
      <c r="G796" s="77"/>
    </row>
    <row r="797" spans="3:7" ht="12.75" x14ac:dyDescent="0.2">
      <c r="C797" s="77"/>
      <c r="E797" s="78"/>
      <c r="F797" s="78"/>
      <c r="G797" s="77"/>
    </row>
    <row r="798" spans="3:7" ht="12.75" x14ac:dyDescent="0.2">
      <c r="C798" s="77"/>
      <c r="E798" s="78"/>
      <c r="F798" s="78"/>
      <c r="G798" s="77"/>
    </row>
    <row r="799" spans="3:7" ht="12.75" x14ac:dyDescent="0.2">
      <c r="C799" s="77"/>
      <c r="E799" s="78"/>
      <c r="F799" s="78"/>
      <c r="G799" s="77"/>
    </row>
    <row r="800" spans="3:7" ht="12.75" x14ac:dyDescent="0.2">
      <c r="C800" s="77"/>
      <c r="E800" s="78"/>
      <c r="F800" s="78"/>
      <c r="G800" s="77"/>
    </row>
    <row r="801" spans="3:7" ht="12.75" x14ac:dyDescent="0.2">
      <c r="C801" s="77"/>
      <c r="E801" s="78"/>
      <c r="F801" s="78"/>
      <c r="G801" s="77"/>
    </row>
    <row r="802" spans="3:7" ht="12.75" x14ac:dyDescent="0.2">
      <c r="C802" s="77"/>
      <c r="E802" s="78"/>
      <c r="F802" s="78"/>
      <c r="G802" s="77"/>
    </row>
    <row r="803" spans="3:7" ht="12.75" x14ac:dyDescent="0.2">
      <c r="C803" s="77"/>
      <c r="E803" s="78"/>
      <c r="F803" s="78"/>
      <c r="G803" s="77"/>
    </row>
    <row r="804" spans="3:7" ht="12.75" x14ac:dyDescent="0.2">
      <c r="C804" s="77"/>
      <c r="E804" s="78"/>
      <c r="F804" s="78"/>
      <c r="G804" s="77"/>
    </row>
    <row r="805" spans="3:7" ht="12.75" x14ac:dyDescent="0.2">
      <c r="C805" s="77"/>
      <c r="E805" s="78"/>
      <c r="F805" s="78"/>
      <c r="G805" s="77"/>
    </row>
    <row r="806" spans="3:7" ht="12.75" x14ac:dyDescent="0.2">
      <c r="C806" s="77"/>
      <c r="E806" s="78"/>
      <c r="F806" s="78"/>
      <c r="G806" s="77"/>
    </row>
    <row r="807" spans="3:7" ht="12.75" x14ac:dyDescent="0.2">
      <c r="C807" s="77"/>
      <c r="E807" s="78"/>
      <c r="F807" s="78"/>
      <c r="G807" s="77"/>
    </row>
    <row r="808" spans="3:7" ht="12.75" x14ac:dyDescent="0.2">
      <c r="C808" s="77"/>
      <c r="E808" s="78"/>
      <c r="F808" s="78"/>
      <c r="G808" s="77"/>
    </row>
    <row r="809" spans="3:7" ht="12.75" x14ac:dyDescent="0.2">
      <c r="C809" s="77"/>
      <c r="E809" s="78"/>
      <c r="F809" s="78"/>
      <c r="G809" s="77"/>
    </row>
    <row r="810" spans="3:7" ht="12.75" x14ac:dyDescent="0.2">
      <c r="C810" s="77"/>
      <c r="E810" s="78"/>
      <c r="F810" s="78"/>
      <c r="G810" s="77"/>
    </row>
    <row r="811" spans="3:7" ht="12.75" x14ac:dyDescent="0.2">
      <c r="C811" s="77"/>
      <c r="E811" s="78"/>
      <c r="F811" s="78"/>
      <c r="G811" s="77"/>
    </row>
    <row r="812" spans="3:7" ht="12.75" x14ac:dyDescent="0.2">
      <c r="C812" s="77"/>
      <c r="E812" s="78"/>
      <c r="F812" s="78"/>
      <c r="G812" s="77"/>
    </row>
    <row r="813" spans="3:7" ht="12.75" x14ac:dyDescent="0.2">
      <c r="C813" s="77"/>
      <c r="E813" s="78"/>
      <c r="F813" s="78"/>
      <c r="G813" s="77"/>
    </row>
    <row r="814" spans="3:7" ht="12.75" x14ac:dyDescent="0.2">
      <c r="C814" s="77"/>
      <c r="E814" s="78"/>
      <c r="F814" s="78"/>
      <c r="G814" s="77"/>
    </row>
    <row r="815" spans="3:7" ht="12.75" x14ac:dyDescent="0.2">
      <c r="C815" s="77"/>
      <c r="E815" s="78"/>
      <c r="F815" s="78"/>
      <c r="G815" s="77"/>
    </row>
    <row r="816" spans="3:7" ht="12.75" x14ac:dyDescent="0.2">
      <c r="C816" s="77"/>
      <c r="E816" s="78"/>
      <c r="F816" s="78"/>
      <c r="G816" s="77"/>
    </row>
    <row r="817" spans="3:7" ht="12.75" x14ac:dyDescent="0.2">
      <c r="C817" s="77"/>
      <c r="E817" s="78"/>
      <c r="F817" s="78"/>
      <c r="G817" s="77"/>
    </row>
    <row r="818" spans="3:7" ht="12.75" x14ac:dyDescent="0.2">
      <c r="C818" s="77"/>
      <c r="E818" s="78"/>
      <c r="F818" s="78"/>
      <c r="G818" s="77"/>
    </row>
    <row r="819" spans="3:7" ht="12.75" x14ac:dyDescent="0.2">
      <c r="C819" s="77"/>
      <c r="E819" s="78"/>
      <c r="F819" s="78"/>
      <c r="G819" s="77"/>
    </row>
    <row r="820" spans="3:7" ht="12.75" x14ac:dyDescent="0.2">
      <c r="C820" s="77"/>
      <c r="E820" s="78"/>
      <c r="F820" s="78"/>
      <c r="G820" s="77"/>
    </row>
    <row r="821" spans="3:7" ht="12.75" x14ac:dyDescent="0.2">
      <c r="C821" s="77"/>
      <c r="E821" s="78"/>
      <c r="F821" s="78"/>
      <c r="G821" s="77"/>
    </row>
    <row r="822" spans="3:7" ht="12.75" x14ac:dyDescent="0.2">
      <c r="C822" s="77"/>
      <c r="E822" s="78"/>
      <c r="F822" s="78"/>
      <c r="G822" s="77"/>
    </row>
    <row r="823" spans="3:7" ht="12.75" x14ac:dyDescent="0.2">
      <c r="C823" s="77"/>
      <c r="E823" s="78"/>
      <c r="F823" s="78"/>
      <c r="G823" s="77"/>
    </row>
    <row r="824" spans="3:7" ht="12.75" x14ac:dyDescent="0.2">
      <c r="C824" s="77"/>
      <c r="E824" s="78"/>
      <c r="F824" s="78"/>
      <c r="G824" s="77"/>
    </row>
    <row r="825" spans="3:7" ht="12.75" x14ac:dyDescent="0.2">
      <c r="C825" s="77"/>
      <c r="E825" s="78"/>
      <c r="F825" s="78"/>
      <c r="G825" s="77"/>
    </row>
    <row r="826" spans="3:7" ht="12.75" x14ac:dyDescent="0.2">
      <c r="C826" s="77"/>
      <c r="E826" s="78"/>
      <c r="F826" s="78"/>
      <c r="G826" s="77"/>
    </row>
    <row r="827" spans="3:7" ht="12.75" x14ac:dyDescent="0.2">
      <c r="C827" s="77"/>
      <c r="E827" s="78"/>
      <c r="F827" s="78"/>
      <c r="G827" s="77"/>
    </row>
    <row r="828" spans="3:7" ht="12.75" x14ac:dyDescent="0.2">
      <c r="C828" s="77"/>
      <c r="E828" s="78"/>
      <c r="F828" s="78"/>
      <c r="G828" s="77"/>
    </row>
    <row r="829" spans="3:7" ht="12.75" x14ac:dyDescent="0.2">
      <c r="C829" s="77"/>
      <c r="E829" s="78"/>
      <c r="F829" s="78"/>
      <c r="G829" s="77"/>
    </row>
    <row r="830" spans="3:7" ht="12.75" x14ac:dyDescent="0.2">
      <c r="C830" s="77"/>
      <c r="E830" s="78"/>
      <c r="F830" s="78"/>
      <c r="G830" s="77"/>
    </row>
    <row r="831" spans="3:7" ht="12.75" x14ac:dyDescent="0.2">
      <c r="C831" s="77"/>
      <c r="E831" s="78"/>
      <c r="F831" s="78"/>
      <c r="G831" s="77"/>
    </row>
    <row r="832" spans="3:7" ht="12.75" x14ac:dyDescent="0.2">
      <c r="C832" s="77"/>
      <c r="E832" s="78"/>
      <c r="F832" s="78"/>
      <c r="G832" s="77"/>
    </row>
    <row r="833" spans="3:7" ht="12.75" x14ac:dyDescent="0.2">
      <c r="C833" s="77"/>
      <c r="E833" s="78"/>
      <c r="F833" s="78"/>
      <c r="G833" s="77"/>
    </row>
    <row r="834" spans="3:7" ht="12.75" x14ac:dyDescent="0.2">
      <c r="C834" s="77"/>
      <c r="E834" s="78"/>
      <c r="F834" s="78"/>
      <c r="G834" s="77"/>
    </row>
    <row r="835" spans="3:7" ht="12.75" x14ac:dyDescent="0.2">
      <c r="C835" s="77"/>
      <c r="E835" s="78"/>
      <c r="F835" s="78"/>
      <c r="G835" s="77"/>
    </row>
    <row r="836" spans="3:7" ht="12.75" x14ac:dyDescent="0.2">
      <c r="C836" s="77"/>
      <c r="E836" s="78"/>
      <c r="F836" s="78"/>
      <c r="G836" s="77"/>
    </row>
    <row r="837" spans="3:7" ht="12.75" x14ac:dyDescent="0.2">
      <c r="C837" s="77"/>
      <c r="E837" s="78"/>
      <c r="F837" s="78"/>
      <c r="G837" s="77"/>
    </row>
    <row r="838" spans="3:7" ht="12.75" x14ac:dyDescent="0.2">
      <c r="C838" s="77"/>
      <c r="E838" s="78"/>
      <c r="F838" s="78"/>
      <c r="G838" s="77"/>
    </row>
    <row r="839" spans="3:7" ht="12.75" x14ac:dyDescent="0.2">
      <c r="C839" s="77"/>
      <c r="E839" s="78"/>
      <c r="F839" s="78"/>
      <c r="G839" s="77"/>
    </row>
    <row r="840" spans="3:7" ht="12.75" x14ac:dyDescent="0.2">
      <c r="C840" s="77"/>
      <c r="E840" s="78"/>
      <c r="F840" s="78"/>
      <c r="G840" s="77"/>
    </row>
    <row r="841" spans="3:7" ht="12.75" x14ac:dyDescent="0.2">
      <c r="C841" s="77"/>
      <c r="E841" s="78"/>
      <c r="F841" s="78"/>
      <c r="G841" s="77"/>
    </row>
    <row r="842" spans="3:7" ht="12.75" x14ac:dyDescent="0.2">
      <c r="C842" s="77"/>
      <c r="E842" s="78"/>
      <c r="F842" s="78"/>
      <c r="G842" s="77"/>
    </row>
    <row r="843" spans="3:7" ht="12.75" x14ac:dyDescent="0.2">
      <c r="C843" s="77"/>
      <c r="E843" s="78"/>
      <c r="F843" s="78"/>
      <c r="G843" s="77"/>
    </row>
    <row r="844" spans="3:7" ht="12.75" x14ac:dyDescent="0.2">
      <c r="C844" s="77"/>
      <c r="E844" s="78"/>
      <c r="F844" s="78"/>
      <c r="G844" s="77"/>
    </row>
    <row r="845" spans="3:7" ht="12.75" x14ac:dyDescent="0.2">
      <c r="C845" s="77"/>
      <c r="E845" s="78"/>
      <c r="F845" s="78"/>
      <c r="G845" s="77"/>
    </row>
    <row r="846" spans="3:7" ht="12.75" x14ac:dyDescent="0.2">
      <c r="C846" s="77"/>
      <c r="E846" s="78"/>
      <c r="F846" s="78"/>
      <c r="G846" s="77"/>
    </row>
    <row r="847" spans="3:7" ht="12.75" x14ac:dyDescent="0.2">
      <c r="C847" s="77"/>
      <c r="E847" s="78"/>
      <c r="F847" s="78"/>
      <c r="G847" s="77"/>
    </row>
    <row r="848" spans="3:7" ht="12.75" x14ac:dyDescent="0.2">
      <c r="C848" s="77"/>
      <c r="E848" s="78"/>
      <c r="F848" s="78"/>
      <c r="G848" s="77"/>
    </row>
    <row r="849" spans="3:7" ht="12.75" x14ac:dyDescent="0.2">
      <c r="C849" s="77"/>
      <c r="E849" s="78"/>
      <c r="F849" s="78"/>
      <c r="G849" s="77"/>
    </row>
    <row r="850" spans="3:7" ht="12.75" x14ac:dyDescent="0.2">
      <c r="C850" s="77"/>
      <c r="E850" s="78"/>
      <c r="F850" s="78"/>
      <c r="G850" s="77"/>
    </row>
    <row r="851" spans="3:7" ht="12.75" x14ac:dyDescent="0.2">
      <c r="C851" s="77"/>
      <c r="E851" s="78"/>
      <c r="F851" s="78"/>
      <c r="G851" s="77"/>
    </row>
    <row r="852" spans="3:7" ht="12.75" x14ac:dyDescent="0.2">
      <c r="C852" s="77"/>
      <c r="E852" s="78"/>
      <c r="F852" s="78"/>
      <c r="G852" s="77"/>
    </row>
    <row r="853" spans="3:7" ht="12.75" x14ac:dyDescent="0.2">
      <c r="C853" s="77"/>
      <c r="E853" s="78"/>
      <c r="F853" s="78"/>
      <c r="G853" s="77"/>
    </row>
    <row r="854" spans="3:7" ht="12.75" x14ac:dyDescent="0.2">
      <c r="C854" s="77"/>
      <c r="E854" s="78"/>
      <c r="F854" s="78"/>
      <c r="G854" s="77"/>
    </row>
    <row r="855" spans="3:7" ht="12.75" x14ac:dyDescent="0.2">
      <c r="C855" s="77"/>
      <c r="E855" s="78"/>
      <c r="F855" s="78"/>
      <c r="G855" s="77"/>
    </row>
    <row r="856" spans="3:7" ht="12.75" x14ac:dyDescent="0.2">
      <c r="C856" s="77"/>
      <c r="E856" s="78"/>
      <c r="F856" s="78"/>
      <c r="G856" s="77"/>
    </row>
    <row r="857" spans="3:7" ht="12.75" x14ac:dyDescent="0.2">
      <c r="C857" s="77"/>
      <c r="E857" s="78"/>
      <c r="F857" s="78"/>
      <c r="G857" s="77"/>
    </row>
    <row r="858" spans="3:7" ht="12.75" x14ac:dyDescent="0.2">
      <c r="C858" s="77"/>
      <c r="E858" s="78"/>
      <c r="F858" s="78"/>
      <c r="G858" s="77"/>
    </row>
    <row r="859" spans="3:7" ht="12.75" x14ac:dyDescent="0.2">
      <c r="C859" s="77"/>
      <c r="E859" s="78"/>
      <c r="F859" s="78"/>
      <c r="G859" s="77"/>
    </row>
    <row r="860" spans="3:7" ht="12.75" x14ac:dyDescent="0.2">
      <c r="C860" s="77"/>
      <c r="E860" s="78"/>
      <c r="F860" s="78"/>
      <c r="G860" s="77"/>
    </row>
    <row r="861" spans="3:7" ht="12.75" x14ac:dyDescent="0.2">
      <c r="C861" s="77"/>
      <c r="E861" s="78"/>
      <c r="F861" s="78"/>
      <c r="G861" s="77"/>
    </row>
    <row r="862" spans="3:7" ht="12.75" x14ac:dyDescent="0.2">
      <c r="C862" s="77"/>
      <c r="E862" s="78"/>
      <c r="F862" s="78"/>
      <c r="G862" s="77"/>
    </row>
    <row r="863" spans="3:7" ht="12.75" x14ac:dyDescent="0.2">
      <c r="C863" s="77"/>
      <c r="E863" s="78"/>
      <c r="F863" s="78"/>
      <c r="G863" s="77"/>
    </row>
    <row r="864" spans="3:7" ht="12.75" x14ac:dyDescent="0.2">
      <c r="C864" s="77"/>
      <c r="E864" s="78"/>
      <c r="F864" s="78"/>
      <c r="G864" s="77"/>
    </row>
    <row r="865" spans="3:7" ht="12.75" x14ac:dyDescent="0.2">
      <c r="C865" s="77"/>
      <c r="E865" s="78"/>
      <c r="F865" s="78"/>
      <c r="G865" s="77"/>
    </row>
    <row r="866" spans="3:7" ht="12.75" x14ac:dyDescent="0.2">
      <c r="C866" s="77"/>
      <c r="E866" s="78"/>
      <c r="F866" s="78"/>
      <c r="G866" s="77"/>
    </row>
    <row r="867" spans="3:7" ht="12.75" x14ac:dyDescent="0.2">
      <c r="C867" s="77"/>
      <c r="E867" s="78"/>
      <c r="F867" s="78"/>
      <c r="G867" s="77"/>
    </row>
    <row r="868" spans="3:7" ht="12.75" x14ac:dyDescent="0.2">
      <c r="C868" s="77"/>
      <c r="E868" s="78"/>
      <c r="F868" s="78"/>
      <c r="G868" s="77"/>
    </row>
    <row r="869" spans="3:7" ht="12.75" x14ac:dyDescent="0.2">
      <c r="C869" s="77"/>
      <c r="E869" s="78"/>
      <c r="F869" s="78"/>
      <c r="G869" s="77"/>
    </row>
    <row r="870" spans="3:7" ht="12.75" x14ac:dyDescent="0.2">
      <c r="C870" s="77"/>
      <c r="E870" s="78"/>
      <c r="F870" s="78"/>
      <c r="G870" s="77"/>
    </row>
    <row r="871" spans="3:7" ht="12.75" x14ac:dyDescent="0.2">
      <c r="C871" s="77"/>
      <c r="E871" s="78"/>
      <c r="F871" s="78"/>
      <c r="G871" s="77"/>
    </row>
    <row r="872" spans="3:7" ht="12.75" x14ac:dyDescent="0.2">
      <c r="C872" s="77"/>
      <c r="E872" s="78"/>
      <c r="F872" s="78"/>
      <c r="G872" s="77"/>
    </row>
    <row r="873" spans="3:7" ht="12.75" x14ac:dyDescent="0.2">
      <c r="C873" s="77"/>
      <c r="E873" s="78"/>
      <c r="F873" s="78"/>
      <c r="G873" s="77"/>
    </row>
    <row r="874" spans="3:7" ht="12.75" x14ac:dyDescent="0.2">
      <c r="C874" s="77"/>
      <c r="E874" s="78"/>
      <c r="F874" s="78"/>
      <c r="G874" s="77"/>
    </row>
    <row r="875" spans="3:7" ht="12.75" x14ac:dyDescent="0.2">
      <c r="C875" s="77"/>
      <c r="E875" s="78"/>
      <c r="F875" s="78"/>
      <c r="G875" s="77"/>
    </row>
    <row r="876" spans="3:7" ht="12.75" x14ac:dyDescent="0.2">
      <c r="C876" s="77"/>
      <c r="E876" s="78"/>
      <c r="F876" s="78"/>
      <c r="G876" s="77"/>
    </row>
    <row r="877" spans="3:7" ht="12.75" x14ac:dyDescent="0.2">
      <c r="C877" s="77"/>
      <c r="E877" s="78"/>
      <c r="F877" s="78"/>
      <c r="G877" s="77"/>
    </row>
    <row r="878" spans="3:7" ht="12.75" x14ac:dyDescent="0.2">
      <c r="C878" s="77"/>
      <c r="E878" s="78"/>
      <c r="F878" s="78"/>
      <c r="G878" s="77"/>
    </row>
    <row r="879" spans="3:7" ht="12.75" x14ac:dyDescent="0.2">
      <c r="C879" s="77"/>
      <c r="E879" s="78"/>
      <c r="F879" s="78"/>
      <c r="G879" s="77"/>
    </row>
    <row r="880" spans="3:7" ht="12.75" x14ac:dyDescent="0.2">
      <c r="C880" s="77"/>
      <c r="E880" s="78"/>
      <c r="F880" s="78"/>
      <c r="G880" s="77"/>
    </row>
    <row r="881" spans="3:7" ht="12.75" x14ac:dyDescent="0.2">
      <c r="C881" s="77"/>
      <c r="E881" s="78"/>
      <c r="F881" s="78"/>
      <c r="G881" s="77"/>
    </row>
    <row r="882" spans="3:7" ht="12.75" x14ac:dyDescent="0.2">
      <c r="C882" s="77"/>
      <c r="E882" s="78"/>
      <c r="F882" s="78"/>
      <c r="G882" s="77"/>
    </row>
    <row r="883" spans="3:7" ht="12.75" x14ac:dyDescent="0.2">
      <c r="C883" s="77"/>
      <c r="E883" s="78"/>
      <c r="F883" s="78"/>
      <c r="G883" s="77"/>
    </row>
    <row r="884" spans="3:7" ht="12.75" x14ac:dyDescent="0.2">
      <c r="C884" s="77"/>
      <c r="E884" s="78"/>
      <c r="F884" s="78"/>
      <c r="G884" s="77"/>
    </row>
    <row r="885" spans="3:7" ht="12.75" x14ac:dyDescent="0.2">
      <c r="C885" s="77"/>
      <c r="E885" s="78"/>
      <c r="F885" s="78"/>
      <c r="G885" s="77"/>
    </row>
    <row r="886" spans="3:7" ht="12.75" x14ac:dyDescent="0.2">
      <c r="C886" s="77"/>
      <c r="E886" s="78"/>
      <c r="F886" s="78"/>
      <c r="G886" s="77"/>
    </row>
    <row r="887" spans="3:7" ht="12.75" x14ac:dyDescent="0.2">
      <c r="C887" s="77"/>
      <c r="E887" s="78"/>
      <c r="F887" s="78"/>
      <c r="G887" s="77"/>
    </row>
    <row r="888" spans="3:7" ht="12.75" x14ac:dyDescent="0.2">
      <c r="C888" s="77"/>
      <c r="E888" s="78"/>
      <c r="F888" s="78"/>
      <c r="G888" s="77"/>
    </row>
    <row r="889" spans="3:7" ht="12.75" x14ac:dyDescent="0.2">
      <c r="C889" s="77"/>
      <c r="E889" s="78"/>
      <c r="F889" s="78"/>
      <c r="G889" s="77"/>
    </row>
    <row r="890" spans="3:7" ht="12.75" x14ac:dyDescent="0.2">
      <c r="C890" s="77"/>
      <c r="E890" s="78"/>
      <c r="F890" s="78"/>
      <c r="G890" s="77"/>
    </row>
    <row r="891" spans="3:7" ht="12.75" x14ac:dyDescent="0.2">
      <c r="C891" s="77"/>
      <c r="E891" s="78"/>
      <c r="F891" s="78"/>
      <c r="G891" s="77"/>
    </row>
    <row r="892" spans="3:7" ht="12.75" x14ac:dyDescent="0.2">
      <c r="C892" s="77"/>
      <c r="E892" s="78"/>
      <c r="F892" s="78"/>
      <c r="G892" s="77"/>
    </row>
    <row r="893" spans="3:7" ht="12.75" x14ac:dyDescent="0.2">
      <c r="C893" s="77"/>
      <c r="E893" s="78"/>
      <c r="F893" s="78"/>
      <c r="G893" s="77"/>
    </row>
    <row r="894" spans="3:7" ht="12.75" x14ac:dyDescent="0.2">
      <c r="C894" s="77"/>
      <c r="E894" s="78"/>
      <c r="F894" s="78"/>
      <c r="G894" s="77"/>
    </row>
    <row r="895" spans="3:7" ht="12.75" x14ac:dyDescent="0.2">
      <c r="C895" s="77"/>
      <c r="E895" s="78"/>
      <c r="F895" s="78"/>
      <c r="G895" s="77"/>
    </row>
    <row r="896" spans="3:7" ht="12.75" x14ac:dyDescent="0.2">
      <c r="C896" s="77"/>
      <c r="E896" s="78"/>
      <c r="F896" s="78"/>
      <c r="G896" s="77"/>
    </row>
    <row r="897" spans="3:7" ht="12.75" x14ac:dyDescent="0.2">
      <c r="C897" s="77"/>
      <c r="E897" s="78"/>
      <c r="F897" s="78"/>
      <c r="G897" s="77"/>
    </row>
    <row r="898" spans="3:7" ht="12.75" x14ac:dyDescent="0.2">
      <c r="C898" s="77"/>
      <c r="E898" s="78"/>
      <c r="F898" s="78"/>
      <c r="G898" s="77"/>
    </row>
    <row r="899" spans="3:7" ht="12.75" x14ac:dyDescent="0.2">
      <c r="C899" s="77"/>
      <c r="E899" s="78"/>
      <c r="F899" s="78"/>
      <c r="G899" s="77"/>
    </row>
    <row r="900" spans="3:7" ht="12.75" x14ac:dyDescent="0.2">
      <c r="C900" s="77"/>
      <c r="E900" s="78"/>
      <c r="F900" s="78"/>
      <c r="G900" s="77"/>
    </row>
    <row r="901" spans="3:7" ht="12.75" x14ac:dyDescent="0.2">
      <c r="C901" s="77"/>
      <c r="E901" s="78"/>
      <c r="F901" s="78"/>
      <c r="G901" s="77"/>
    </row>
    <row r="902" spans="3:7" ht="12.75" x14ac:dyDescent="0.2">
      <c r="C902" s="77"/>
      <c r="E902" s="78"/>
      <c r="F902" s="78"/>
      <c r="G902" s="77"/>
    </row>
    <row r="903" spans="3:7" ht="12.75" x14ac:dyDescent="0.2">
      <c r="C903" s="77"/>
      <c r="E903" s="78"/>
      <c r="F903" s="78"/>
      <c r="G903" s="77"/>
    </row>
    <row r="904" spans="3:7" ht="12.75" x14ac:dyDescent="0.2">
      <c r="C904" s="77"/>
      <c r="E904" s="78"/>
      <c r="F904" s="78"/>
      <c r="G904" s="77"/>
    </row>
    <row r="905" spans="3:7" ht="12.75" x14ac:dyDescent="0.2">
      <c r="C905" s="77"/>
      <c r="E905" s="78"/>
      <c r="F905" s="78"/>
      <c r="G905" s="77"/>
    </row>
    <row r="906" spans="3:7" ht="12.75" x14ac:dyDescent="0.2">
      <c r="C906" s="77"/>
      <c r="E906" s="78"/>
      <c r="F906" s="78"/>
      <c r="G906" s="77"/>
    </row>
    <row r="907" spans="3:7" ht="12.75" x14ac:dyDescent="0.2">
      <c r="C907" s="77"/>
      <c r="E907" s="78"/>
      <c r="F907" s="78"/>
      <c r="G907" s="77"/>
    </row>
    <row r="908" spans="3:7" ht="12.75" x14ac:dyDescent="0.2">
      <c r="C908" s="77"/>
      <c r="E908" s="78"/>
      <c r="F908" s="78"/>
      <c r="G908" s="77"/>
    </row>
    <row r="909" spans="3:7" ht="12.75" x14ac:dyDescent="0.2">
      <c r="C909" s="77"/>
      <c r="E909" s="78"/>
      <c r="F909" s="78"/>
      <c r="G909" s="77"/>
    </row>
    <row r="910" spans="3:7" ht="12.75" x14ac:dyDescent="0.2">
      <c r="C910" s="77"/>
      <c r="E910" s="78"/>
      <c r="F910" s="78"/>
      <c r="G910" s="77"/>
    </row>
    <row r="911" spans="3:7" ht="12.75" x14ac:dyDescent="0.2">
      <c r="C911" s="77"/>
      <c r="E911" s="78"/>
      <c r="F911" s="78"/>
      <c r="G911" s="77"/>
    </row>
    <row r="912" spans="3:7" ht="12.75" x14ac:dyDescent="0.2">
      <c r="C912" s="77"/>
      <c r="E912" s="78"/>
      <c r="F912" s="78"/>
      <c r="G912" s="77"/>
    </row>
    <row r="913" spans="3:7" ht="12.75" x14ac:dyDescent="0.2">
      <c r="C913" s="77"/>
      <c r="E913" s="78"/>
      <c r="F913" s="78"/>
      <c r="G913" s="77"/>
    </row>
    <row r="914" spans="3:7" ht="12.75" x14ac:dyDescent="0.2">
      <c r="C914" s="77"/>
      <c r="E914" s="78"/>
      <c r="F914" s="78"/>
      <c r="G914" s="77"/>
    </row>
    <row r="915" spans="3:7" ht="12.75" x14ac:dyDescent="0.2">
      <c r="C915" s="77"/>
      <c r="E915" s="78"/>
      <c r="F915" s="78"/>
      <c r="G915" s="77"/>
    </row>
    <row r="916" spans="3:7" ht="12.75" x14ac:dyDescent="0.2">
      <c r="C916" s="77"/>
      <c r="E916" s="78"/>
      <c r="F916" s="78"/>
      <c r="G916" s="77"/>
    </row>
    <row r="917" spans="3:7" ht="12.75" x14ac:dyDescent="0.2">
      <c r="C917" s="77"/>
      <c r="E917" s="78"/>
      <c r="F917" s="78"/>
      <c r="G917" s="77"/>
    </row>
    <row r="918" spans="3:7" ht="12.75" x14ac:dyDescent="0.2">
      <c r="C918" s="77"/>
      <c r="E918" s="78"/>
      <c r="F918" s="78"/>
      <c r="G918" s="77"/>
    </row>
    <row r="919" spans="3:7" ht="12.75" x14ac:dyDescent="0.2">
      <c r="C919" s="77"/>
      <c r="E919" s="78"/>
      <c r="F919" s="78"/>
      <c r="G919" s="77"/>
    </row>
    <row r="920" spans="3:7" ht="12.75" x14ac:dyDescent="0.2">
      <c r="C920" s="77"/>
      <c r="E920" s="78"/>
      <c r="F920" s="78"/>
      <c r="G920" s="77"/>
    </row>
    <row r="921" spans="3:7" ht="12.75" x14ac:dyDescent="0.2">
      <c r="C921" s="77"/>
      <c r="E921" s="78"/>
      <c r="F921" s="78"/>
      <c r="G921" s="77"/>
    </row>
    <row r="922" spans="3:7" ht="12.75" x14ac:dyDescent="0.2">
      <c r="C922" s="77"/>
      <c r="E922" s="78"/>
      <c r="F922" s="78"/>
      <c r="G922" s="77"/>
    </row>
    <row r="923" spans="3:7" ht="12.75" x14ac:dyDescent="0.2">
      <c r="C923" s="77"/>
      <c r="E923" s="78"/>
      <c r="F923" s="78"/>
      <c r="G923" s="77"/>
    </row>
    <row r="924" spans="3:7" ht="12.75" x14ac:dyDescent="0.2">
      <c r="C924" s="77"/>
      <c r="E924" s="78"/>
      <c r="F924" s="78"/>
      <c r="G924" s="77"/>
    </row>
    <row r="925" spans="3:7" ht="12.75" x14ac:dyDescent="0.2">
      <c r="C925" s="77"/>
      <c r="E925" s="78"/>
      <c r="F925" s="78"/>
      <c r="G925" s="77"/>
    </row>
    <row r="926" spans="3:7" ht="12.75" x14ac:dyDescent="0.2">
      <c r="C926" s="77"/>
      <c r="E926" s="78"/>
      <c r="F926" s="78"/>
      <c r="G926" s="77"/>
    </row>
    <row r="927" spans="3:7" ht="12.75" x14ac:dyDescent="0.2">
      <c r="C927" s="77"/>
      <c r="E927" s="78"/>
      <c r="F927" s="78"/>
      <c r="G927" s="77"/>
    </row>
    <row r="928" spans="3:7" ht="12.75" x14ac:dyDescent="0.2">
      <c r="C928" s="77"/>
      <c r="E928" s="78"/>
      <c r="F928" s="78"/>
      <c r="G928" s="77"/>
    </row>
    <row r="929" spans="3:7" ht="12.75" x14ac:dyDescent="0.2">
      <c r="C929" s="77"/>
      <c r="E929" s="78"/>
      <c r="F929" s="78"/>
      <c r="G929" s="77"/>
    </row>
    <row r="930" spans="3:7" ht="12.75" x14ac:dyDescent="0.2">
      <c r="C930" s="77"/>
      <c r="E930" s="78"/>
      <c r="F930" s="78"/>
      <c r="G930" s="77"/>
    </row>
    <row r="931" spans="3:7" ht="12.75" x14ac:dyDescent="0.2">
      <c r="C931" s="77"/>
      <c r="E931" s="78"/>
      <c r="F931" s="78"/>
      <c r="G931" s="77"/>
    </row>
    <row r="932" spans="3:7" ht="12.75" x14ac:dyDescent="0.2">
      <c r="C932" s="77"/>
      <c r="E932" s="78"/>
      <c r="F932" s="78"/>
      <c r="G932" s="77"/>
    </row>
    <row r="933" spans="3:7" ht="12.75" x14ac:dyDescent="0.2">
      <c r="C933" s="77"/>
      <c r="E933" s="78"/>
      <c r="F933" s="78"/>
      <c r="G933" s="77"/>
    </row>
    <row r="934" spans="3:7" ht="12.75" x14ac:dyDescent="0.2">
      <c r="C934" s="77"/>
      <c r="E934" s="78"/>
      <c r="F934" s="78"/>
      <c r="G934" s="77"/>
    </row>
    <row r="935" spans="3:7" ht="12.75" x14ac:dyDescent="0.2">
      <c r="C935" s="77"/>
      <c r="E935" s="78"/>
      <c r="F935" s="78"/>
      <c r="G935" s="77"/>
    </row>
    <row r="936" spans="3:7" ht="12.75" x14ac:dyDescent="0.2">
      <c r="C936" s="77"/>
      <c r="E936" s="78"/>
      <c r="F936" s="78"/>
      <c r="G936" s="77"/>
    </row>
    <row r="937" spans="3:7" ht="12.75" x14ac:dyDescent="0.2">
      <c r="C937" s="77"/>
      <c r="E937" s="78"/>
      <c r="F937" s="78"/>
      <c r="G937" s="77"/>
    </row>
    <row r="938" spans="3:7" ht="12.75" x14ac:dyDescent="0.2">
      <c r="C938" s="77"/>
      <c r="E938" s="78"/>
      <c r="F938" s="78"/>
      <c r="G938" s="77"/>
    </row>
    <row r="939" spans="3:7" ht="12.75" x14ac:dyDescent="0.2">
      <c r="C939" s="77"/>
      <c r="E939" s="78"/>
      <c r="F939" s="78"/>
      <c r="G939" s="77"/>
    </row>
    <row r="940" spans="3:7" ht="12.75" x14ac:dyDescent="0.2">
      <c r="C940" s="77"/>
      <c r="E940" s="78"/>
      <c r="F940" s="78"/>
      <c r="G940" s="77"/>
    </row>
    <row r="941" spans="3:7" ht="12.75" x14ac:dyDescent="0.2">
      <c r="C941" s="77"/>
      <c r="E941" s="78"/>
      <c r="F941" s="78"/>
      <c r="G941" s="77"/>
    </row>
    <row r="942" spans="3:7" ht="12.75" x14ac:dyDescent="0.2">
      <c r="C942" s="77"/>
      <c r="E942" s="78"/>
      <c r="F942" s="78"/>
      <c r="G942" s="77"/>
    </row>
    <row r="943" spans="3:7" ht="12.75" x14ac:dyDescent="0.2">
      <c r="C943" s="77"/>
      <c r="E943" s="78"/>
      <c r="F943" s="78"/>
      <c r="G943" s="77"/>
    </row>
    <row r="944" spans="3:7" ht="12.75" x14ac:dyDescent="0.2">
      <c r="C944" s="77"/>
      <c r="E944" s="78"/>
      <c r="F944" s="78"/>
      <c r="G944" s="77"/>
    </row>
    <row r="945" spans="3:7" ht="12.75" x14ac:dyDescent="0.2">
      <c r="C945" s="77"/>
      <c r="E945" s="78"/>
      <c r="F945" s="78"/>
      <c r="G945" s="77"/>
    </row>
    <row r="946" spans="3:7" ht="12.75" x14ac:dyDescent="0.2">
      <c r="C946" s="77"/>
      <c r="E946" s="78"/>
      <c r="F946" s="78"/>
      <c r="G946" s="77"/>
    </row>
    <row r="947" spans="3:7" ht="12.75" x14ac:dyDescent="0.2">
      <c r="C947" s="77"/>
      <c r="E947" s="78"/>
      <c r="F947" s="78"/>
      <c r="G947" s="77"/>
    </row>
    <row r="948" spans="3:7" ht="12.75" x14ac:dyDescent="0.2">
      <c r="C948" s="77"/>
      <c r="E948" s="78"/>
      <c r="F948" s="78"/>
      <c r="G948" s="77"/>
    </row>
    <row r="949" spans="3:7" ht="12.75" x14ac:dyDescent="0.2">
      <c r="C949" s="77"/>
      <c r="E949" s="78"/>
      <c r="F949" s="78"/>
      <c r="G949" s="77"/>
    </row>
    <row r="950" spans="3:7" ht="12.75" x14ac:dyDescent="0.2">
      <c r="C950" s="77"/>
      <c r="E950" s="78"/>
      <c r="F950" s="78"/>
      <c r="G950" s="77"/>
    </row>
    <row r="951" spans="3:7" ht="12.75" x14ac:dyDescent="0.2">
      <c r="C951" s="77"/>
      <c r="E951" s="78"/>
      <c r="F951" s="78"/>
      <c r="G951" s="77"/>
    </row>
    <row r="952" spans="3:7" ht="12.75" x14ac:dyDescent="0.2">
      <c r="C952" s="77"/>
      <c r="E952" s="78"/>
      <c r="F952" s="78"/>
      <c r="G952" s="77"/>
    </row>
    <row r="953" spans="3:7" ht="12.75" x14ac:dyDescent="0.2">
      <c r="C953" s="77"/>
      <c r="E953" s="78"/>
      <c r="F953" s="78"/>
      <c r="G953" s="77"/>
    </row>
    <row r="954" spans="3:7" ht="12.75" x14ac:dyDescent="0.2">
      <c r="C954" s="77"/>
      <c r="E954" s="78"/>
      <c r="F954" s="78"/>
      <c r="G954" s="77"/>
    </row>
    <row r="955" spans="3:7" ht="12.75" x14ac:dyDescent="0.2">
      <c r="C955" s="77"/>
      <c r="E955" s="78"/>
      <c r="F955" s="78"/>
      <c r="G955" s="77"/>
    </row>
    <row r="956" spans="3:7" ht="12.75" x14ac:dyDescent="0.2">
      <c r="C956" s="77"/>
      <c r="E956" s="78"/>
      <c r="F956" s="78"/>
      <c r="G956" s="77"/>
    </row>
    <row r="957" spans="3:7" ht="12.75" x14ac:dyDescent="0.2">
      <c r="C957" s="77"/>
      <c r="E957" s="78"/>
      <c r="F957" s="78"/>
      <c r="G957" s="77"/>
    </row>
    <row r="958" spans="3:7" ht="12.75" x14ac:dyDescent="0.2">
      <c r="C958" s="77"/>
      <c r="E958" s="78"/>
      <c r="F958" s="78"/>
      <c r="G958" s="77"/>
    </row>
    <row r="959" spans="3:7" ht="12.75" x14ac:dyDescent="0.2">
      <c r="C959" s="77"/>
      <c r="E959" s="78"/>
      <c r="F959" s="78"/>
      <c r="G959" s="77"/>
    </row>
    <row r="960" spans="3:7" ht="12.75" x14ac:dyDescent="0.2">
      <c r="C960" s="77"/>
      <c r="E960" s="78"/>
      <c r="F960" s="78"/>
      <c r="G960" s="77"/>
    </row>
    <row r="961" spans="3:7" ht="12.75" x14ac:dyDescent="0.2">
      <c r="C961" s="77"/>
      <c r="E961" s="78"/>
      <c r="F961" s="78"/>
      <c r="G961" s="77"/>
    </row>
    <row r="962" spans="3:7" ht="12.75" x14ac:dyDescent="0.2">
      <c r="C962" s="77"/>
      <c r="E962" s="78"/>
      <c r="F962" s="78"/>
      <c r="G962" s="77"/>
    </row>
    <row r="963" spans="3:7" ht="12.75" x14ac:dyDescent="0.2">
      <c r="C963" s="77"/>
      <c r="E963" s="78"/>
      <c r="F963" s="78"/>
      <c r="G963" s="77"/>
    </row>
    <row r="964" spans="3:7" ht="12.75" x14ac:dyDescent="0.2">
      <c r="C964" s="77"/>
      <c r="E964" s="78"/>
      <c r="F964" s="78"/>
      <c r="G964" s="77"/>
    </row>
    <row r="965" spans="3:7" ht="12.75" x14ac:dyDescent="0.2">
      <c r="C965" s="77"/>
      <c r="E965" s="78"/>
      <c r="F965" s="78"/>
      <c r="G965" s="77"/>
    </row>
    <row r="966" spans="3:7" ht="12.75" x14ac:dyDescent="0.2">
      <c r="C966" s="77"/>
      <c r="E966" s="78"/>
      <c r="F966" s="78"/>
      <c r="G966" s="77"/>
    </row>
    <row r="967" spans="3:7" ht="12.75" x14ac:dyDescent="0.2">
      <c r="C967" s="77"/>
      <c r="E967" s="78"/>
      <c r="F967" s="78"/>
      <c r="G967" s="77"/>
    </row>
    <row r="968" spans="3:7" ht="12.75" x14ac:dyDescent="0.2">
      <c r="C968" s="77"/>
      <c r="E968" s="78"/>
      <c r="F968" s="78"/>
      <c r="G968" s="77"/>
    </row>
    <row r="969" spans="3:7" ht="12.75" x14ac:dyDescent="0.2">
      <c r="C969" s="77"/>
      <c r="E969" s="78"/>
      <c r="F969" s="78"/>
      <c r="G969" s="77"/>
    </row>
    <row r="970" spans="3:7" ht="12.75" x14ac:dyDescent="0.2">
      <c r="C970" s="77"/>
      <c r="E970" s="78"/>
      <c r="F970" s="78"/>
      <c r="G970" s="77"/>
    </row>
    <row r="971" spans="3:7" ht="12.75" x14ac:dyDescent="0.2">
      <c r="C971" s="77"/>
      <c r="E971" s="78"/>
      <c r="F971" s="78"/>
      <c r="G971" s="77"/>
    </row>
    <row r="972" spans="3:7" ht="12.75" x14ac:dyDescent="0.2">
      <c r="C972" s="77"/>
      <c r="E972" s="78"/>
      <c r="F972" s="78"/>
      <c r="G972" s="77"/>
    </row>
    <row r="973" spans="3:7" ht="12.75" x14ac:dyDescent="0.2">
      <c r="C973" s="77"/>
      <c r="E973" s="78"/>
      <c r="F973" s="78"/>
      <c r="G973" s="77"/>
    </row>
    <row r="974" spans="3:7" ht="12.75" x14ac:dyDescent="0.2">
      <c r="C974" s="77"/>
      <c r="E974" s="78"/>
      <c r="F974" s="78"/>
      <c r="G974" s="77"/>
    </row>
    <row r="975" spans="3:7" ht="12.75" x14ac:dyDescent="0.2">
      <c r="C975" s="77"/>
      <c r="E975" s="78"/>
      <c r="F975" s="78"/>
      <c r="G975" s="77"/>
    </row>
    <row r="976" spans="3:7" ht="12.75" x14ac:dyDescent="0.2">
      <c r="C976" s="77"/>
      <c r="E976" s="78"/>
      <c r="F976" s="78"/>
      <c r="G976" s="77"/>
    </row>
    <row r="977" spans="3:7" ht="12.75" x14ac:dyDescent="0.2">
      <c r="C977" s="77"/>
      <c r="E977" s="78"/>
      <c r="F977" s="78"/>
      <c r="G977" s="77"/>
    </row>
    <row r="978" spans="3:7" ht="12.75" x14ac:dyDescent="0.2">
      <c r="C978" s="77"/>
      <c r="E978" s="78"/>
      <c r="F978" s="78"/>
      <c r="G978" s="77"/>
    </row>
    <row r="979" spans="3:7" ht="12.75" x14ac:dyDescent="0.2">
      <c r="C979" s="77"/>
      <c r="E979" s="78"/>
      <c r="F979" s="78"/>
      <c r="G979" s="77"/>
    </row>
    <row r="980" spans="3:7" ht="12.75" x14ac:dyDescent="0.2">
      <c r="C980" s="77"/>
      <c r="E980" s="78"/>
      <c r="F980" s="78"/>
      <c r="G980" s="77"/>
    </row>
    <row r="981" spans="3:7" ht="12.75" x14ac:dyDescent="0.2">
      <c r="C981" s="77"/>
      <c r="E981" s="78"/>
      <c r="F981" s="78"/>
      <c r="G981" s="77"/>
    </row>
    <row r="982" spans="3:7" ht="12.75" x14ac:dyDescent="0.2">
      <c r="C982" s="77"/>
      <c r="E982" s="78"/>
      <c r="F982" s="78"/>
      <c r="G982" s="77"/>
    </row>
    <row r="983" spans="3:7" ht="12.75" x14ac:dyDescent="0.2">
      <c r="C983" s="77"/>
      <c r="E983" s="78"/>
      <c r="F983" s="78"/>
      <c r="G983" s="77"/>
    </row>
    <row r="984" spans="3:7" ht="12.75" x14ac:dyDescent="0.2">
      <c r="C984" s="77"/>
      <c r="E984" s="78"/>
      <c r="F984" s="78"/>
      <c r="G984" s="77"/>
    </row>
    <row r="985" spans="3:7" ht="12.75" x14ac:dyDescent="0.2">
      <c r="C985" s="77"/>
      <c r="E985" s="78"/>
      <c r="F985" s="78"/>
      <c r="G985" s="77"/>
    </row>
    <row r="986" spans="3:7" ht="12.75" x14ac:dyDescent="0.2">
      <c r="C986" s="77"/>
      <c r="E986" s="78"/>
      <c r="F986" s="78"/>
      <c r="G986" s="77"/>
    </row>
    <row r="987" spans="3:7" ht="12.75" x14ac:dyDescent="0.2">
      <c r="C987" s="77"/>
      <c r="E987" s="78"/>
      <c r="F987" s="78"/>
      <c r="G987" s="77"/>
    </row>
    <row r="988" spans="3:7" ht="12.75" x14ac:dyDescent="0.2">
      <c r="C988" s="77"/>
      <c r="E988" s="78"/>
      <c r="F988" s="78"/>
      <c r="G988" s="77"/>
    </row>
    <row r="989" spans="3:7" ht="12.75" x14ac:dyDescent="0.2">
      <c r="C989" s="77"/>
      <c r="E989" s="78"/>
      <c r="F989" s="78"/>
      <c r="G989" s="77"/>
    </row>
    <row r="990" spans="3:7" ht="12.75" x14ac:dyDescent="0.2">
      <c r="C990" s="77"/>
      <c r="E990" s="78"/>
      <c r="F990" s="78"/>
      <c r="G990" s="77"/>
    </row>
    <row r="991" spans="3:7" ht="12.75" x14ac:dyDescent="0.2">
      <c r="C991" s="77"/>
      <c r="E991" s="78"/>
      <c r="F991" s="78"/>
      <c r="G991" s="77"/>
    </row>
    <row r="992" spans="3:7" ht="12.75" x14ac:dyDescent="0.2">
      <c r="C992" s="77"/>
      <c r="E992" s="78"/>
      <c r="F992" s="78"/>
      <c r="G992" s="77"/>
    </row>
    <row r="993" spans="3:7" ht="12.75" x14ac:dyDescent="0.2">
      <c r="C993" s="77"/>
      <c r="E993" s="78"/>
      <c r="F993" s="78"/>
      <c r="G993" s="77"/>
    </row>
    <row r="994" spans="3:7" ht="12.75" x14ac:dyDescent="0.2">
      <c r="C994" s="77"/>
      <c r="E994" s="78"/>
      <c r="F994" s="78"/>
      <c r="G994" s="77"/>
    </row>
    <row r="995" spans="3:7" ht="12.75" x14ac:dyDescent="0.2">
      <c r="C995" s="77"/>
      <c r="E995" s="78"/>
      <c r="F995" s="78"/>
      <c r="G995" s="77"/>
    </row>
    <row r="996" spans="3:7" ht="12.75" x14ac:dyDescent="0.2">
      <c r="C996" s="77"/>
      <c r="E996" s="78"/>
      <c r="F996" s="78"/>
      <c r="G996" s="77"/>
    </row>
    <row r="997" spans="3:7" ht="12.75" x14ac:dyDescent="0.2">
      <c r="C997" s="77"/>
      <c r="E997" s="78"/>
      <c r="F997" s="78"/>
      <c r="G997" s="77"/>
    </row>
    <row r="998" spans="3:7" ht="12.75" x14ac:dyDescent="0.2">
      <c r="C998" s="77"/>
      <c r="E998" s="78"/>
      <c r="F998" s="78"/>
      <c r="G998" s="77"/>
    </row>
    <row r="999" spans="3:7" ht="12.75" x14ac:dyDescent="0.2">
      <c r="C999" s="77"/>
      <c r="E999" s="78"/>
      <c r="F999" s="78"/>
      <c r="G999" s="77"/>
    </row>
    <row r="1000" spans="3:7" ht="12.75" x14ac:dyDescent="0.2">
      <c r="C1000" s="77"/>
      <c r="E1000" s="78"/>
      <c r="F1000" s="78"/>
      <c r="G1000" s="77"/>
    </row>
    <row r="1001" spans="3:7" ht="12.75" x14ac:dyDescent="0.2">
      <c r="C1001" s="77"/>
      <c r="E1001" s="78"/>
      <c r="F1001" s="78"/>
      <c r="G1001" s="77"/>
    </row>
    <row r="1002" spans="3:7" ht="12.75" x14ac:dyDescent="0.2">
      <c r="C1002" s="77"/>
      <c r="E1002" s="78"/>
      <c r="F1002" s="78"/>
      <c r="G1002" s="77"/>
    </row>
    <row r="1003" spans="3:7" ht="12.75" x14ac:dyDescent="0.2">
      <c r="C1003" s="77"/>
      <c r="E1003" s="78"/>
      <c r="F1003" s="78"/>
      <c r="G1003" s="77"/>
    </row>
    <row r="1004" spans="3:7" ht="12.75" x14ac:dyDescent="0.2">
      <c r="C1004" s="77"/>
      <c r="E1004" s="78"/>
      <c r="F1004" s="78"/>
      <c r="G1004" s="77"/>
    </row>
    <row r="1005" spans="3:7" ht="12.75" x14ac:dyDescent="0.2">
      <c r="C1005" s="77"/>
      <c r="E1005" s="78"/>
      <c r="F1005" s="78"/>
      <c r="G1005" s="77"/>
    </row>
    <row r="1006" spans="3:7" ht="12.75" x14ac:dyDescent="0.2">
      <c r="C1006" s="77"/>
      <c r="E1006" s="78"/>
      <c r="F1006" s="78"/>
      <c r="G1006" s="77"/>
    </row>
    <row r="1007" spans="3:7" ht="12.75" x14ac:dyDescent="0.2">
      <c r="C1007" s="77"/>
      <c r="E1007" s="78"/>
      <c r="F1007" s="78"/>
      <c r="G1007" s="77"/>
    </row>
    <row r="1008" spans="3:7" ht="12.75" x14ac:dyDescent="0.2">
      <c r="C1008" s="77"/>
      <c r="E1008" s="78"/>
      <c r="F1008" s="78"/>
      <c r="G1008" s="77"/>
    </row>
  </sheetData>
  <conditionalFormatting sqref="H1 G1:G27 F2:F27 F30:G1008">
    <cfRule type="cellIs" dxfId="0" priority="1" operator="equal">
      <formula>0</formula>
    </cfRule>
  </conditionalFormatting>
  <hyperlinks>
    <hyperlink ref="I3" r:id="rId1" xr:uid="{00000000-0004-0000-0400-000000000000}"/>
    <hyperlink ref="I4" r:id="rId2" xr:uid="{00000000-0004-0000-0400-000001000000}"/>
    <hyperlink ref="I7" r:id="rId3" xr:uid="{00000000-0004-0000-0400-000002000000}"/>
    <hyperlink ref="I8" r:id="rId4" xr:uid="{00000000-0004-0000-0400-000003000000}"/>
    <hyperlink ref="I9" r:id="rId5" xr:uid="{00000000-0004-0000-0400-000004000000}"/>
    <hyperlink ref="I10" r:id="rId6" xr:uid="{00000000-0004-0000-0400-000005000000}"/>
    <hyperlink ref="I11" r:id="rId7" xr:uid="{00000000-0004-0000-0400-000006000000}"/>
    <hyperlink ref="I12" r:id="rId8" xr:uid="{00000000-0004-0000-0400-000007000000}"/>
    <hyperlink ref="I13" r:id="rId9" xr:uid="{00000000-0004-0000-0400-000008000000}"/>
    <hyperlink ref="I14" r:id="rId10" xr:uid="{00000000-0004-0000-0400-00000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1"/>
  <sheetViews>
    <sheetView workbookViewId="0">
      <selection activeCell="A11" sqref="A11"/>
    </sheetView>
  </sheetViews>
  <sheetFormatPr defaultColWidth="14.42578125" defaultRowHeight="15.75" customHeight="1" x14ac:dyDescent="0.2"/>
  <sheetData>
    <row r="1" spans="1:26" ht="12.75" x14ac:dyDescent="0.2">
      <c r="A1" s="82" t="s">
        <v>150</v>
      </c>
    </row>
    <row r="2" spans="1:26" ht="12.75" x14ac:dyDescent="0.2">
      <c r="A2" s="53" t="s">
        <v>151</v>
      </c>
    </row>
    <row r="5" spans="1:26" ht="24" customHeight="1" x14ac:dyDescent="0.2">
      <c r="A5" s="99" t="s">
        <v>152</v>
      </c>
      <c r="B5" s="99" t="s">
        <v>153</v>
      </c>
      <c r="C5" s="98"/>
      <c r="D5" s="99" t="s">
        <v>154</v>
      </c>
      <c r="E5" s="99" t="s">
        <v>155</v>
      </c>
      <c r="F5" s="99" t="s">
        <v>156</v>
      </c>
      <c r="G5" s="97" t="s">
        <v>157</v>
      </c>
      <c r="H5" s="99" t="s">
        <v>158</v>
      </c>
      <c r="I5" s="99" t="s">
        <v>159</v>
      </c>
      <c r="J5" s="97" t="s">
        <v>160</v>
      </c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 spans="1:26" ht="12.75" x14ac:dyDescent="0.2">
      <c r="A6" s="98"/>
      <c r="B6" s="84" t="s">
        <v>161</v>
      </c>
      <c r="C6" s="84" t="s">
        <v>162</v>
      </c>
      <c r="D6" s="98"/>
      <c r="E6" s="98"/>
      <c r="F6" s="98"/>
      <c r="G6" s="98"/>
      <c r="H6" s="98"/>
      <c r="I6" s="98"/>
      <c r="J6" s="98"/>
    </row>
    <row r="7" spans="1:26" ht="12.75" x14ac:dyDescent="0.2">
      <c r="A7" s="85">
        <v>175</v>
      </c>
      <c r="B7" s="85">
        <v>1.0023</v>
      </c>
      <c r="C7" s="85">
        <v>0.71519999999999995</v>
      </c>
      <c r="D7" s="85">
        <v>1.401</v>
      </c>
      <c r="E7" s="85">
        <v>1.1819999999999999</v>
      </c>
      <c r="F7" s="85">
        <v>1.593</v>
      </c>
      <c r="G7" s="85">
        <v>0.74399999999999999</v>
      </c>
      <c r="H7" s="85">
        <v>0.58599999999999997</v>
      </c>
      <c r="I7" s="85">
        <v>2.0169999999999999</v>
      </c>
      <c r="J7" s="85"/>
    </row>
    <row r="8" spans="1:26" ht="12.75" x14ac:dyDescent="0.2">
      <c r="A8" s="85">
        <v>200</v>
      </c>
      <c r="B8" s="85">
        <v>1.0024999999999999</v>
      </c>
      <c r="C8" s="85">
        <v>0.71540000000000004</v>
      </c>
      <c r="D8" s="85">
        <v>1.401</v>
      </c>
      <c r="E8" s="85">
        <v>1.329</v>
      </c>
      <c r="F8" s="85">
        <v>1.8089999999999999</v>
      </c>
      <c r="G8" s="85">
        <v>0.73599999999999999</v>
      </c>
      <c r="H8" s="85">
        <v>0.753</v>
      </c>
      <c r="I8" s="85">
        <v>1.7649999999999999</v>
      </c>
      <c r="J8" s="85">
        <v>10.17</v>
      </c>
    </row>
    <row r="9" spans="1:26" ht="12.75" x14ac:dyDescent="0.2">
      <c r="A9" s="85">
        <v>225</v>
      </c>
      <c r="B9" s="85">
        <v>1.0026999999999999</v>
      </c>
      <c r="C9" s="85">
        <v>0.71560000000000001</v>
      </c>
      <c r="D9" s="85">
        <v>1.401</v>
      </c>
      <c r="E9" s="85">
        <v>1.4670000000000001</v>
      </c>
      <c r="F9" s="85">
        <v>2.02</v>
      </c>
      <c r="G9" s="85">
        <v>0.72799999999999998</v>
      </c>
      <c r="H9" s="85">
        <v>0.93500000000000005</v>
      </c>
      <c r="I9" s="85">
        <v>1.569</v>
      </c>
      <c r="J9" s="85"/>
    </row>
    <row r="10" spans="1:26" ht="12.75" x14ac:dyDescent="0.2">
      <c r="A10" s="85">
        <v>250</v>
      </c>
      <c r="B10" s="85">
        <v>1.0031000000000001</v>
      </c>
      <c r="C10" s="85">
        <v>0.71599999999999997</v>
      </c>
      <c r="D10" s="85">
        <v>1.401</v>
      </c>
      <c r="E10" s="85">
        <v>1.599</v>
      </c>
      <c r="F10" s="85">
        <v>2.2269999999999999</v>
      </c>
      <c r="G10" s="85">
        <v>0.72</v>
      </c>
      <c r="H10" s="85">
        <v>1.1319999999999999</v>
      </c>
      <c r="I10" s="85">
        <v>1.4119999999999999</v>
      </c>
      <c r="J10" s="85">
        <v>15.67</v>
      </c>
    </row>
    <row r="11" spans="1:26" ht="12.75" x14ac:dyDescent="0.2">
      <c r="A11" s="86">
        <v>275</v>
      </c>
      <c r="B11" s="86">
        <v>1.0038</v>
      </c>
      <c r="C11" s="86">
        <v>0.7167</v>
      </c>
      <c r="D11" s="86">
        <v>1.401</v>
      </c>
      <c r="E11" s="86">
        <v>1.7250000000000001</v>
      </c>
      <c r="F11" s="86">
        <v>2.4279999999999999</v>
      </c>
      <c r="G11" s="86">
        <v>0.71299999999999997</v>
      </c>
      <c r="H11" s="86">
        <v>1.343</v>
      </c>
      <c r="I11" s="86">
        <v>1.284</v>
      </c>
      <c r="J11" s="86"/>
    </row>
    <row r="12" spans="1:26" ht="12.75" x14ac:dyDescent="0.2">
      <c r="A12" s="86">
        <v>300</v>
      </c>
      <c r="B12" s="86">
        <v>1.0048999999999999</v>
      </c>
      <c r="C12" s="86">
        <v>0.71779999999999999</v>
      </c>
      <c r="D12" s="86">
        <v>1.4</v>
      </c>
      <c r="E12" s="86">
        <v>1.8460000000000001</v>
      </c>
      <c r="F12" s="86">
        <v>2.6240000000000001</v>
      </c>
      <c r="G12" s="86">
        <v>0.70699999999999996</v>
      </c>
      <c r="H12" s="86">
        <v>1.5680000000000001</v>
      </c>
      <c r="I12" s="86">
        <v>1.177</v>
      </c>
      <c r="J12" s="86">
        <v>22.07</v>
      </c>
    </row>
    <row r="13" spans="1:26" ht="12.75" x14ac:dyDescent="0.2">
      <c r="A13" s="85">
        <v>325</v>
      </c>
      <c r="B13" s="85">
        <v>1.0063</v>
      </c>
      <c r="C13" s="85">
        <v>0.71919999999999995</v>
      </c>
      <c r="D13" s="85">
        <v>1.4</v>
      </c>
      <c r="E13" s="85">
        <v>1.962</v>
      </c>
      <c r="F13" s="85">
        <v>2.8159999999999998</v>
      </c>
      <c r="G13" s="85">
        <v>0.70099999999999996</v>
      </c>
      <c r="H13" s="85">
        <v>1.8069999999999999</v>
      </c>
      <c r="I13" s="85">
        <v>1.0860000000000001</v>
      </c>
      <c r="J13" s="85"/>
    </row>
    <row r="14" spans="1:26" ht="12.75" x14ac:dyDescent="0.2">
      <c r="A14" s="85">
        <v>350</v>
      </c>
      <c r="B14" s="85">
        <v>1.0082</v>
      </c>
      <c r="C14" s="85">
        <v>0.72109999999999996</v>
      </c>
      <c r="D14" s="85">
        <v>1.3979999999999999</v>
      </c>
      <c r="E14" s="85">
        <v>2.0750000000000002</v>
      </c>
      <c r="F14" s="85">
        <v>3.0030000000000001</v>
      </c>
      <c r="G14" s="85">
        <v>0.69699999999999995</v>
      </c>
      <c r="H14" s="85">
        <v>2.056</v>
      </c>
      <c r="I14" s="85">
        <v>1.0089999999999999</v>
      </c>
      <c r="J14" s="85">
        <v>29.18</v>
      </c>
    </row>
    <row r="15" spans="1:26" ht="12.75" x14ac:dyDescent="0.2">
      <c r="A15" s="85">
        <v>375</v>
      </c>
      <c r="B15" s="85">
        <v>1.0105999999999999</v>
      </c>
      <c r="C15" s="85">
        <v>0.72350000000000003</v>
      </c>
      <c r="D15" s="85">
        <v>1.397</v>
      </c>
      <c r="E15" s="85">
        <v>2.181</v>
      </c>
      <c r="F15" s="85">
        <v>3.1859999999999999</v>
      </c>
      <c r="G15" s="85">
        <v>0.69199999999999995</v>
      </c>
      <c r="H15" s="85">
        <v>2.3170000000000002</v>
      </c>
      <c r="I15" s="85">
        <v>0.94130000000000003</v>
      </c>
      <c r="J15" s="85"/>
    </row>
    <row r="16" spans="1:26" ht="12.75" x14ac:dyDescent="0.2">
      <c r="A16" s="85">
        <v>400</v>
      </c>
      <c r="B16" s="85">
        <v>1.0135000000000001</v>
      </c>
      <c r="C16" s="85">
        <v>0.72640000000000005</v>
      </c>
      <c r="D16" s="85">
        <v>1.395</v>
      </c>
      <c r="E16" s="85">
        <v>2.286</v>
      </c>
      <c r="F16" s="85">
        <v>3.3650000000000002</v>
      </c>
      <c r="G16" s="85">
        <v>0.68799999999999994</v>
      </c>
      <c r="H16" s="85">
        <v>2.5910000000000002</v>
      </c>
      <c r="I16" s="85">
        <v>0.88239999999999996</v>
      </c>
      <c r="J16" s="85">
        <v>36.94</v>
      </c>
    </row>
    <row r="17" spans="1:10" ht="12.75" x14ac:dyDescent="0.2">
      <c r="A17" s="85">
        <v>450</v>
      </c>
      <c r="B17" s="85">
        <v>1.0206</v>
      </c>
      <c r="C17" s="85">
        <v>0.73350000000000004</v>
      </c>
      <c r="D17" s="85">
        <v>1.391</v>
      </c>
      <c r="E17" s="85">
        <v>2.4849999999999999</v>
      </c>
      <c r="F17" s="85">
        <v>3.71</v>
      </c>
      <c r="G17" s="85">
        <v>0.68400000000000005</v>
      </c>
      <c r="H17" s="85">
        <v>3.1680000000000001</v>
      </c>
      <c r="I17" s="85">
        <v>0.78439999999999999</v>
      </c>
      <c r="J17" s="85"/>
    </row>
    <row r="18" spans="1:10" ht="12.75" x14ac:dyDescent="0.2">
      <c r="A18" s="85">
        <v>500</v>
      </c>
      <c r="B18" s="85">
        <v>1.0295000000000001</v>
      </c>
      <c r="C18" s="85">
        <v>0.74239999999999995</v>
      </c>
      <c r="D18" s="85">
        <v>1.387</v>
      </c>
      <c r="E18" s="85">
        <v>2.67</v>
      </c>
      <c r="F18" s="85">
        <v>4.0410000000000004</v>
      </c>
      <c r="G18" s="85">
        <v>0.68</v>
      </c>
      <c r="H18" s="85">
        <v>3.782</v>
      </c>
      <c r="I18" s="85">
        <v>0.70599999999999996</v>
      </c>
      <c r="J18" s="85"/>
    </row>
    <row r="19" spans="1:10" ht="12.75" x14ac:dyDescent="0.2">
      <c r="A19" s="85">
        <v>550</v>
      </c>
      <c r="B19" s="85">
        <v>1.0398000000000001</v>
      </c>
      <c r="C19" s="85">
        <v>0.75270000000000004</v>
      </c>
      <c r="D19" s="85">
        <v>1.381</v>
      </c>
      <c r="E19" s="85">
        <v>2.8490000000000002</v>
      </c>
      <c r="F19" s="85">
        <v>4.3570000000000002</v>
      </c>
      <c r="G19" s="85">
        <v>0.68</v>
      </c>
      <c r="H19" s="85">
        <v>4.4390000000000001</v>
      </c>
      <c r="I19" s="85">
        <v>0.64180000000000004</v>
      </c>
      <c r="J19" s="85"/>
    </row>
    <row r="20" spans="1:10" ht="12.75" x14ac:dyDescent="0.2">
      <c r="A20" s="85">
        <v>600</v>
      </c>
      <c r="B20" s="85">
        <v>1.0510999999999999</v>
      </c>
      <c r="C20" s="85">
        <v>0.76400000000000001</v>
      </c>
      <c r="D20" s="85">
        <v>1.3759999999999999</v>
      </c>
      <c r="E20" s="85">
        <v>3.0169999999999999</v>
      </c>
      <c r="F20" s="85">
        <v>4.6609999999999996</v>
      </c>
      <c r="G20" s="85">
        <v>0.68</v>
      </c>
      <c r="H20" s="85">
        <v>5.1280000000000001</v>
      </c>
      <c r="I20" s="85">
        <v>0.58830000000000005</v>
      </c>
      <c r="J20" s="85"/>
    </row>
    <row r="21" spans="1:10" ht="12.75" x14ac:dyDescent="0.2">
      <c r="A21" s="85">
        <v>650</v>
      </c>
      <c r="B21" s="85">
        <v>1.0629</v>
      </c>
      <c r="C21" s="85">
        <v>0.77580000000000005</v>
      </c>
      <c r="D21" s="85">
        <v>1.37</v>
      </c>
      <c r="E21" s="85">
        <v>3.1779999999999999</v>
      </c>
      <c r="F21" s="85">
        <v>4.9539999999999997</v>
      </c>
      <c r="G21" s="85">
        <v>0.68200000000000005</v>
      </c>
      <c r="H21" s="85">
        <v>5.8529999999999998</v>
      </c>
      <c r="I21" s="85">
        <v>0.54300000000000004</v>
      </c>
      <c r="J21" s="85"/>
    </row>
    <row r="22" spans="1:10" ht="12.75" x14ac:dyDescent="0.2">
      <c r="A22" s="85">
        <v>700</v>
      </c>
      <c r="B22" s="85">
        <v>1.075</v>
      </c>
      <c r="C22" s="85">
        <v>0.78790000000000004</v>
      </c>
      <c r="D22" s="85">
        <v>1.3640000000000001</v>
      </c>
      <c r="E22" s="85">
        <v>3.3319999999999999</v>
      </c>
      <c r="F22" s="85">
        <v>5.2359999999999998</v>
      </c>
      <c r="G22" s="85">
        <v>0.68400000000000005</v>
      </c>
      <c r="H22" s="85">
        <v>6.6070000000000002</v>
      </c>
      <c r="I22" s="85">
        <v>0.50429999999999997</v>
      </c>
      <c r="J22" s="85"/>
    </row>
    <row r="23" spans="1:10" ht="12.75" x14ac:dyDescent="0.2">
      <c r="A23" s="85">
        <v>750</v>
      </c>
      <c r="B23" s="85">
        <v>1.087</v>
      </c>
      <c r="C23" s="85">
        <v>0.79990000000000006</v>
      </c>
      <c r="D23" s="85">
        <v>1.359</v>
      </c>
      <c r="E23" s="85">
        <v>3.4820000000000002</v>
      </c>
      <c r="F23" s="85">
        <v>5.5090000000000003</v>
      </c>
      <c r="G23" s="85">
        <v>0.68700000000000006</v>
      </c>
      <c r="H23" s="85">
        <v>7.399</v>
      </c>
      <c r="I23" s="85">
        <v>0.47060000000000002</v>
      </c>
      <c r="J23" s="85"/>
    </row>
    <row r="24" spans="1:10" ht="12.75" x14ac:dyDescent="0.2">
      <c r="A24" s="85">
        <v>800</v>
      </c>
      <c r="B24" s="85">
        <v>1.0987</v>
      </c>
      <c r="C24" s="85">
        <v>0.81159999999999999</v>
      </c>
      <c r="D24" s="85">
        <v>1.3540000000000001</v>
      </c>
      <c r="E24" s="85">
        <v>3.6240000000000001</v>
      </c>
      <c r="F24" s="85">
        <v>5.774</v>
      </c>
      <c r="G24" s="85">
        <v>0.69</v>
      </c>
      <c r="H24" s="85">
        <v>8.2140000000000004</v>
      </c>
      <c r="I24" s="85">
        <v>0.44119999999999998</v>
      </c>
      <c r="J24" s="85"/>
    </row>
    <row r="25" spans="1:10" ht="12.75" x14ac:dyDescent="0.2">
      <c r="A25" s="85">
        <v>850</v>
      </c>
      <c r="B25" s="85">
        <v>1.1101000000000001</v>
      </c>
      <c r="C25" s="85">
        <v>0.82299999999999995</v>
      </c>
      <c r="D25" s="85">
        <v>1.349</v>
      </c>
      <c r="E25" s="85">
        <v>3.7629999999999999</v>
      </c>
      <c r="F25" s="85">
        <v>6.03</v>
      </c>
      <c r="G25" s="85">
        <v>0.69299999999999995</v>
      </c>
      <c r="H25" s="85">
        <v>9.0609999999999999</v>
      </c>
      <c r="I25" s="85">
        <v>0.4153</v>
      </c>
      <c r="J25" s="85"/>
    </row>
    <row r="26" spans="1:10" ht="12.75" x14ac:dyDescent="0.2">
      <c r="A26" s="85">
        <v>900</v>
      </c>
      <c r="B26" s="85">
        <v>1.1209</v>
      </c>
      <c r="C26" s="85">
        <v>0.83379999999999999</v>
      </c>
      <c r="D26" s="85">
        <v>1.3440000000000001</v>
      </c>
      <c r="E26" s="85">
        <v>3.8969999999999998</v>
      </c>
      <c r="F26" s="85">
        <v>6.2759999999999998</v>
      </c>
      <c r="G26" s="85">
        <v>0.69599999999999995</v>
      </c>
      <c r="H26" s="85">
        <v>9.9359999999999999</v>
      </c>
      <c r="I26" s="85">
        <v>0.39219999999999999</v>
      </c>
      <c r="J26" s="85"/>
    </row>
    <row r="27" spans="1:10" ht="12.75" x14ac:dyDescent="0.2">
      <c r="A27" s="85">
        <v>950</v>
      </c>
      <c r="B27" s="85">
        <v>1.1313</v>
      </c>
      <c r="C27" s="85">
        <v>0.84419999999999995</v>
      </c>
      <c r="D27" s="85">
        <v>1.34</v>
      </c>
      <c r="E27" s="85">
        <v>4.0259999999999998</v>
      </c>
      <c r="F27" s="85">
        <v>6.52</v>
      </c>
      <c r="G27" s="85">
        <v>0.69899999999999995</v>
      </c>
      <c r="H27" s="85">
        <v>10.83</v>
      </c>
      <c r="I27" s="85">
        <v>0.37159999999999999</v>
      </c>
      <c r="J27" s="85"/>
    </row>
    <row r="28" spans="1:10" ht="12.75" x14ac:dyDescent="0.2">
      <c r="A28" s="85">
        <v>1000</v>
      </c>
      <c r="B28" s="85">
        <v>1.1411</v>
      </c>
      <c r="C28" s="85">
        <v>0.85399999999999998</v>
      </c>
      <c r="D28" s="85">
        <v>1.3360000000000001</v>
      </c>
      <c r="E28" s="85">
        <v>4.1529999999999996</v>
      </c>
      <c r="F28" s="85">
        <v>6.7539999999999996</v>
      </c>
      <c r="G28" s="85">
        <v>0.70199999999999996</v>
      </c>
      <c r="H28" s="85">
        <v>11.76</v>
      </c>
      <c r="I28" s="85">
        <v>0.35299999999999998</v>
      </c>
      <c r="J28" s="85"/>
    </row>
    <row r="29" spans="1:10" ht="12.75" x14ac:dyDescent="0.2">
      <c r="A29" s="85">
        <v>1050</v>
      </c>
      <c r="B29" s="85">
        <v>1.1501999999999999</v>
      </c>
      <c r="C29" s="85">
        <v>0.86309999999999998</v>
      </c>
      <c r="D29" s="85">
        <v>1.333</v>
      </c>
      <c r="E29" s="85">
        <v>4.2759999999999998</v>
      </c>
      <c r="F29" s="85">
        <v>6.9850000000000003</v>
      </c>
      <c r="G29" s="85">
        <v>0.70399999999999996</v>
      </c>
      <c r="H29" s="85">
        <v>12.72</v>
      </c>
      <c r="I29" s="85">
        <v>0.3362</v>
      </c>
      <c r="J29" s="85"/>
    </row>
    <row r="30" spans="1:10" ht="12.75" x14ac:dyDescent="0.2">
      <c r="A30" s="85">
        <v>1100</v>
      </c>
      <c r="B30" s="85">
        <v>1.1589</v>
      </c>
      <c r="C30" s="85">
        <v>0.87180000000000002</v>
      </c>
      <c r="D30" s="85">
        <v>1.329</v>
      </c>
      <c r="E30" s="85">
        <v>4.3959999999999999</v>
      </c>
      <c r="F30" s="85">
        <v>7.2089999999999996</v>
      </c>
      <c r="G30" s="85">
        <v>0.70699999999999996</v>
      </c>
      <c r="H30" s="85">
        <v>13.7</v>
      </c>
      <c r="I30" s="85">
        <v>0.32090000000000002</v>
      </c>
      <c r="J30" s="85"/>
    </row>
    <row r="31" spans="1:10" ht="12.75" x14ac:dyDescent="0.2">
      <c r="A31" s="85">
        <v>1150</v>
      </c>
      <c r="B31" s="85">
        <v>1.167</v>
      </c>
      <c r="C31" s="85">
        <v>0.87990000000000002</v>
      </c>
      <c r="D31" s="85">
        <v>1.3260000000000001</v>
      </c>
      <c r="E31" s="85">
        <v>4.5110000000000001</v>
      </c>
      <c r="F31" s="85">
        <v>7.4269999999999996</v>
      </c>
      <c r="G31" s="85">
        <v>0.70899999999999996</v>
      </c>
      <c r="H31" s="85">
        <v>14.7</v>
      </c>
      <c r="I31" s="85">
        <v>0.30690000000000001</v>
      </c>
      <c r="J31" s="85"/>
    </row>
    <row r="32" spans="1:10" ht="12.75" x14ac:dyDescent="0.2">
      <c r="A32" s="85">
        <v>1200</v>
      </c>
      <c r="B32" s="85">
        <v>1.1746000000000001</v>
      </c>
      <c r="C32" s="85">
        <v>0.88749999999999996</v>
      </c>
      <c r="D32" s="85">
        <v>1.323</v>
      </c>
      <c r="E32" s="85">
        <v>4.6260000000000003</v>
      </c>
      <c r="F32" s="85">
        <v>7.64</v>
      </c>
      <c r="G32" s="85">
        <v>0.71099999999999997</v>
      </c>
      <c r="H32" s="85">
        <v>15.73</v>
      </c>
      <c r="I32" s="85">
        <v>0.29409999999999997</v>
      </c>
      <c r="J32" s="85"/>
    </row>
    <row r="33" spans="1:10" ht="12.75" x14ac:dyDescent="0.2">
      <c r="A33" s="85">
        <v>1250</v>
      </c>
      <c r="B33" s="85">
        <v>1.1817</v>
      </c>
      <c r="C33" s="85">
        <v>0.89459999999999995</v>
      </c>
      <c r="D33" s="85">
        <v>1.321</v>
      </c>
      <c r="E33" s="85">
        <v>4.7359999999999998</v>
      </c>
      <c r="F33" s="85">
        <v>7.8490000000000002</v>
      </c>
      <c r="G33" s="85">
        <v>0.71299999999999997</v>
      </c>
      <c r="H33" s="85">
        <v>16.77</v>
      </c>
      <c r="I33" s="85">
        <v>0.28239999999999998</v>
      </c>
      <c r="J33" s="85"/>
    </row>
    <row r="34" spans="1:10" ht="12.75" x14ac:dyDescent="0.2">
      <c r="A34" s="85">
        <v>1300</v>
      </c>
      <c r="B34" s="85">
        <v>1.1883999999999999</v>
      </c>
      <c r="C34" s="85">
        <v>0.90129999999999999</v>
      </c>
      <c r="D34" s="85">
        <v>1.319</v>
      </c>
      <c r="E34" s="85">
        <v>4.8460000000000001</v>
      </c>
      <c r="F34" s="85">
        <v>8.0540000000000003</v>
      </c>
      <c r="G34" s="85">
        <v>0.71499999999999997</v>
      </c>
      <c r="H34" s="85">
        <v>17.850000000000001</v>
      </c>
      <c r="I34" s="85">
        <v>0.27150000000000002</v>
      </c>
      <c r="J34" s="85"/>
    </row>
    <row r="35" spans="1:10" ht="12.75" x14ac:dyDescent="0.2">
      <c r="A35" s="85">
        <v>1350</v>
      </c>
      <c r="B35" s="85">
        <v>1.1946000000000001</v>
      </c>
      <c r="C35" s="85">
        <v>0.90749999999999997</v>
      </c>
      <c r="D35" s="85">
        <v>1.3160000000000001</v>
      </c>
      <c r="E35" s="85">
        <v>4.952</v>
      </c>
      <c r="F35" s="85">
        <v>8.2530000000000001</v>
      </c>
      <c r="G35" s="85">
        <v>0.71699999999999997</v>
      </c>
      <c r="H35" s="85">
        <v>18.940000000000001</v>
      </c>
      <c r="I35" s="85">
        <v>0.26150000000000001</v>
      </c>
      <c r="J35" s="85"/>
    </row>
    <row r="36" spans="1:10" ht="12.75" x14ac:dyDescent="0.2">
      <c r="A36" s="85">
        <v>1400</v>
      </c>
      <c r="B36" s="85">
        <v>1.2004999999999999</v>
      </c>
      <c r="C36" s="85">
        <v>0.91339999999999999</v>
      </c>
      <c r="D36" s="85">
        <v>1.3140000000000001</v>
      </c>
      <c r="E36" s="85">
        <v>5.0570000000000004</v>
      </c>
      <c r="F36" s="85">
        <v>8.4499999999999993</v>
      </c>
      <c r="G36" s="85">
        <v>0.71899999999999997</v>
      </c>
      <c r="H36" s="85">
        <v>20.059999999999999</v>
      </c>
      <c r="I36" s="85">
        <v>0.25209999999999999</v>
      </c>
      <c r="J36" s="85"/>
    </row>
    <row r="37" spans="1:10" ht="12.75" x14ac:dyDescent="0.2">
      <c r="A37" s="85">
        <v>1500</v>
      </c>
      <c r="B37" s="85">
        <v>1.2112000000000001</v>
      </c>
      <c r="C37" s="85">
        <v>0.92410000000000003</v>
      </c>
      <c r="D37" s="85">
        <v>1.3109999999999999</v>
      </c>
      <c r="E37" s="85">
        <v>5.2640000000000002</v>
      </c>
      <c r="F37" s="85">
        <v>8.8309999999999995</v>
      </c>
      <c r="G37" s="85">
        <v>0.72199999999999998</v>
      </c>
      <c r="H37" s="85">
        <v>22.36</v>
      </c>
      <c r="I37" s="85">
        <v>0.23530000000000001</v>
      </c>
      <c r="J37" s="85"/>
    </row>
    <row r="38" spans="1:10" ht="12.75" x14ac:dyDescent="0.2">
      <c r="A38" s="85">
        <v>1600</v>
      </c>
      <c r="B38" s="85">
        <v>1.2206999999999999</v>
      </c>
      <c r="C38" s="85">
        <v>0.93359999999999999</v>
      </c>
      <c r="D38" s="85">
        <v>1.3080000000000001</v>
      </c>
      <c r="E38" s="85">
        <v>5.4569999999999999</v>
      </c>
      <c r="F38" s="85">
        <v>9.1989999999999998</v>
      </c>
      <c r="G38" s="85">
        <v>0.72399999999999998</v>
      </c>
      <c r="H38" s="85">
        <v>24.74</v>
      </c>
      <c r="I38" s="85">
        <v>0.22059999999999999</v>
      </c>
      <c r="J38" s="85"/>
    </row>
    <row r="39" spans="1:10" ht="12.75" x14ac:dyDescent="0.2">
      <c r="A39" s="85">
        <v>1700</v>
      </c>
      <c r="B39" s="85">
        <v>1.2293000000000001</v>
      </c>
      <c r="C39" s="85">
        <v>0.94220000000000004</v>
      </c>
      <c r="D39" s="85">
        <v>1.3049999999999999</v>
      </c>
      <c r="E39" s="85">
        <v>5.6459999999999999</v>
      </c>
      <c r="F39" s="85">
        <v>9.5540000000000003</v>
      </c>
      <c r="G39" s="85">
        <v>0.72599999999999998</v>
      </c>
      <c r="H39" s="85">
        <v>27.2</v>
      </c>
      <c r="I39" s="85">
        <v>0.20760000000000001</v>
      </c>
      <c r="J39" s="85"/>
    </row>
    <row r="40" spans="1:10" ht="12.75" x14ac:dyDescent="0.2">
      <c r="A40" s="85">
        <v>1800</v>
      </c>
      <c r="B40" s="85">
        <v>1.2370000000000001</v>
      </c>
      <c r="C40" s="85">
        <v>0.94989999999999997</v>
      </c>
      <c r="D40" s="85">
        <v>1.302</v>
      </c>
      <c r="E40" s="85">
        <v>5.8289999999999997</v>
      </c>
      <c r="F40" s="85">
        <v>9.8989999999999991</v>
      </c>
      <c r="G40" s="85">
        <v>0.72799999999999998</v>
      </c>
      <c r="H40" s="85">
        <v>29.72</v>
      </c>
      <c r="I40" s="85">
        <v>0.1961</v>
      </c>
      <c r="J40" s="85"/>
    </row>
    <row r="41" spans="1:10" ht="12.75" x14ac:dyDescent="0.2">
      <c r="A41" s="85">
        <v>1900</v>
      </c>
      <c r="B41" s="85">
        <v>1.244</v>
      </c>
      <c r="C41" s="85">
        <v>0.95689999999999997</v>
      </c>
      <c r="D41" s="85">
        <v>1.3</v>
      </c>
      <c r="E41" s="85">
        <v>6.008</v>
      </c>
      <c r="F41" s="85">
        <v>10.233000000000001</v>
      </c>
      <c r="G41" s="85">
        <v>0.73</v>
      </c>
      <c r="H41" s="85">
        <v>32.340000000000003</v>
      </c>
      <c r="I41" s="85">
        <v>0.18579999999999999</v>
      </c>
    </row>
  </sheetData>
  <mergeCells count="9">
    <mergeCell ref="J5:J6"/>
    <mergeCell ref="A5:A6"/>
    <mergeCell ref="B5:C5"/>
    <mergeCell ref="D5:D6"/>
    <mergeCell ref="E5:E6"/>
    <mergeCell ref="F5:F6"/>
    <mergeCell ref="G5:G6"/>
    <mergeCell ref="H5:H6"/>
    <mergeCell ref="I5:I6"/>
  </mergeCells>
  <hyperlinks>
    <hyperlink ref="A1" r:id="rId1" xr:uid="{00000000-0004-0000-0500-000000000000}"/>
    <hyperlink ref="A2" r:id="rId2" xr:uid="{00000000-0004-0000-0500-000001000000}"/>
    <hyperlink ref="A5" r:id="rId3" xr:uid="{00000000-0004-0000-0500-000002000000}"/>
    <hyperlink ref="B5" r:id="rId4" xr:uid="{00000000-0004-0000-0500-000003000000}"/>
    <hyperlink ref="D5" r:id="rId5" xr:uid="{00000000-0004-0000-0500-000004000000}"/>
    <hyperlink ref="E5" r:id="rId6" xr:uid="{00000000-0004-0000-0500-000005000000}"/>
    <hyperlink ref="F5" r:id="rId7" xr:uid="{00000000-0004-0000-0500-000006000000}"/>
    <hyperlink ref="H5" r:id="rId8" xr:uid="{00000000-0004-0000-0500-000007000000}"/>
    <hyperlink ref="I5" r:id="rId9" xr:uid="{00000000-0004-0000-0500-000008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7861C7EE1BAA48870B8132EC31CA34" ma:contentTypeVersion="20" ma:contentTypeDescription="Create a new document." ma:contentTypeScope="" ma:versionID="3cde61396c92218e74f52bcd380b4efc">
  <xsd:schema xmlns:xsd="http://www.w3.org/2001/XMLSchema" xmlns:xs="http://www.w3.org/2001/XMLSchema" xmlns:p="http://schemas.microsoft.com/office/2006/metadata/properties" xmlns:ns2="86f710c4-5daf-4dbf-b8f2-2b40afc15077" xmlns:ns3="2f7261f5-dd21-4b0d-bc13-62d8afcf022e" targetNamespace="http://schemas.microsoft.com/office/2006/metadata/properties" ma:root="true" ma:fieldsID="5b1b3b017bca79f5b009c4a9e170c26a" ns2:_="" ns3:_="">
    <xsd:import namespace="86f710c4-5daf-4dbf-b8f2-2b40afc15077"/>
    <xsd:import namespace="2f7261f5-dd21-4b0d-bc13-62d8afcf02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f710c4-5daf-4dbf-b8f2-2b40afc150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261f5-dd21-4b0d-bc13-62d8afcf022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dd7cde2-1d6a-4282-b39f-fbc65e1e4c33}" ma:internalName="TaxCatchAll" ma:showField="CatchAllData" ma:web="2f7261f5-dd21-4b0d-bc13-62d8afcf02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7261f5-dd21-4b0d-bc13-62d8afcf022e" xsi:nil="true"/>
    <lcf76f155ced4ddcb4097134ff3c332f xmlns="86f710c4-5daf-4dbf-b8f2-2b40afc150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EE6BF9D-D926-447B-BA6D-2AD1699081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C1A83A-7652-4B3F-879E-F58B4646B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f710c4-5daf-4dbf-b8f2-2b40afc15077"/>
    <ds:schemaRef ds:uri="2f7261f5-dd21-4b0d-bc13-62d8afcf02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4EE6B7-9FAB-4632-AC1D-E63BD1973564}">
  <ds:schemaRefs>
    <ds:schemaRef ds:uri="http://schemas.microsoft.com/office/2006/metadata/properties"/>
    <ds:schemaRef ds:uri="http://schemas.microsoft.com/office/infopath/2007/PartnerControls"/>
    <ds:schemaRef ds:uri="2f7261f5-dd21-4b0d-bc13-62d8afcf022e"/>
    <ds:schemaRef ds:uri="86f710c4-5daf-4dbf-b8f2-2b40afc150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Chute main panel</vt:lpstr>
      <vt:lpstr>X-form parameters</vt:lpstr>
      <vt:lpstr>Round parameters</vt:lpstr>
      <vt:lpstr>OLD</vt:lpstr>
      <vt:lpstr>Item list</vt:lpstr>
      <vt:lpstr>Air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Vlada</dc:creator>
  <cp:keywords/>
  <dc:description/>
  <cp:lastModifiedBy>Iash Bashir (23059859)</cp:lastModifiedBy>
  <cp:revision/>
  <dcterms:created xsi:type="dcterms:W3CDTF">2019-11-20T17:58:19Z</dcterms:created>
  <dcterms:modified xsi:type="dcterms:W3CDTF">2024-02-03T13:40:39Z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0x0101009E7861C7EE1BAA48870B8132EC31CA34</vt:lpwstr>
  </property>
  <property fmtid="{D5CDD505-2E9C-101B-9397-08002B2CF9AE}" pid="3" name="MediaServiceImageTags">
    <vt:lpwstr/>
  </property>
</Properties>
</file>