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60" windowWidth="20490" windowHeight="7695"/>
  </bookViews>
  <sheets>
    <sheet name="Score Sheet" sheetId="4" r:id="rId1"/>
    <sheet name="Totals" sheetId="2" r:id="rId2"/>
    <sheet name="TestCases" sheetId="3" r:id="rId3"/>
  </sheet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I4" i="4"/>
  <c r="I40" i="4"/>
  <c r="I55" i="4"/>
  <c r="I54" i="4"/>
  <c r="I53" i="4"/>
  <c r="I52" i="4"/>
  <c r="J56" i="4" s="1"/>
  <c r="J52" i="4" s="1"/>
  <c r="I42" i="4"/>
  <c r="I27" i="4"/>
  <c r="I26" i="4"/>
  <c r="I25" i="4"/>
  <c r="I24" i="4"/>
  <c r="J28" i="4" s="1"/>
  <c r="J21" i="4" s="1"/>
  <c r="I23" i="4"/>
  <c r="I22" i="4"/>
  <c r="I21" i="4"/>
  <c r="I16" i="4"/>
  <c r="I17" i="4"/>
  <c r="C3" i="2"/>
  <c r="C4" i="2"/>
  <c r="C5" i="2"/>
  <c r="C6" i="2"/>
  <c r="C7" i="2"/>
  <c r="C8" i="2"/>
  <c r="C9" i="2"/>
  <c r="C10" i="2"/>
  <c r="C11" i="2"/>
  <c r="C35" i="2"/>
  <c r="C37" i="2" s="1"/>
  <c r="C36" i="2"/>
  <c r="C38" i="2"/>
  <c r="C21" i="3" l="1"/>
  <c r="B21" i="3"/>
  <c r="C16" i="3"/>
  <c r="B16" i="3"/>
  <c r="C11" i="3"/>
  <c r="B11" i="3"/>
  <c r="C6" i="3"/>
  <c r="B6" i="3"/>
  <c r="B22" i="3" l="1"/>
  <c r="C22" i="3"/>
  <c r="I3" i="4"/>
  <c r="I7" i="4"/>
  <c r="I8" i="4"/>
  <c r="I9" i="4"/>
  <c r="I10" i="4"/>
  <c r="I11" i="4"/>
  <c r="I12" i="4"/>
  <c r="I13" i="4"/>
  <c r="I14" i="4"/>
  <c r="I15" i="4"/>
  <c r="I18" i="4"/>
  <c r="I30" i="4"/>
  <c r="I31" i="4"/>
  <c r="I32" i="4"/>
  <c r="I33" i="4"/>
  <c r="I36" i="4"/>
  <c r="I37" i="4"/>
  <c r="I38" i="4"/>
  <c r="I39" i="4"/>
  <c r="I41" i="4"/>
  <c r="I43" i="4"/>
  <c r="I46" i="4"/>
  <c r="I47" i="4"/>
  <c r="I48" i="4"/>
  <c r="I49" i="4"/>
  <c r="J44" i="4" l="1"/>
  <c r="J36" i="4" s="1"/>
  <c r="J61" i="4"/>
  <c r="J5" i="4"/>
  <c r="J34" i="4"/>
  <c r="J30" i="4" s="1"/>
  <c r="J19" i="4"/>
  <c r="J7" i="4" s="1"/>
  <c r="B7" i="2"/>
  <c r="J50" i="4"/>
  <c r="J46" i="4" s="1"/>
  <c r="B5" i="2"/>
  <c r="B3" i="2"/>
  <c r="B11" i="2"/>
  <c r="B9" i="2"/>
  <c r="B6" i="2" l="1"/>
  <c r="B36" i="2" s="1"/>
  <c r="J3" i="4"/>
  <c r="J59" i="4"/>
  <c r="B10" i="2" s="1"/>
  <c r="B4" i="2"/>
  <c r="B35" i="2" s="1"/>
  <c r="B37" i="2" s="1"/>
  <c r="B8" i="2"/>
</calcChain>
</file>

<file path=xl/comments1.xml><?xml version="1.0" encoding="utf-8"?>
<comments xmlns="http://schemas.openxmlformats.org/spreadsheetml/2006/main">
  <authors>
    <author>Toyota Motor Sales, USA, Inc.</author>
  </authors>
  <commentList>
    <comment ref="D37" authorId="0">
      <text>
        <r>
          <rPr>
            <b/>
            <sz val="9"/>
            <color indexed="81"/>
            <rFont val="Tahoma"/>
            <family val="2"/>
          </rPr>
          <t>Toyota Motor Sales, USA, Inc.:
Simulate real network conditions to mimic users</t>
        </r>
      </text>
    </comment>
  </commentList>
</comments>
</file>

<file path=xl/comments2.xml><?xml version="1.0" encoding="utf-8"?>
<comments xmlns="http://schemas.openxmlformats.org/spreadsheetml/2006/main">
  <authors>
    <author>Christian Romero (TMS)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Christian Romero (TMS):</t>
        </r>
        <r>
          <rPr>
            <sz val="9"/>
            <color indexed="81"/>
            <rFont val="Tahoma"/>
            <charset val="1"/>
          </rPr>
          <t xml:space="preserve">
Recording worked for every step besides log in step. As a result, could not play back recording and test executions</t>
        </r>
      </text>
    </comment>
  </commentList>
</comments>
</file>

<file path=xl/sharedStrings.xml><?xml version="1.0" encoding="utf-8"?>
<sst xmlns="http://schemas.openxmlformats.org/spreadsheetml/2006/main" count="229" uniqueCount="111">
  <si>
    <t>S.No</t>
  </si>
  <si>
    <t>Level 1 Requirements</t>
  </si>
  <si>
    <t>Level 1 Req ID</t>
  </si>
  <si>
    <t>Requirements</t>
  </si>
  <si>
    <t>Priority</t>
  </si>
  <si>
    <t>High</t>
  </si>
  <si>
    <t>Weightage</t>
  </si>
  <si>
    <t xml:space="preserve">High </t>
  </si>
  <si>
    <t>Medium</t>
  </si>
  <si>
    <t>Low</t>
  </si>
  <si>
    <t>Priority Level</t>
  </si>
  <si>
    <t xml:space="preserve">Weightage </t>
  </si>
  <si>
    <t>Tool Performace</t>
  </si>
  <si>
    <t>Score</t>
  </si>
  <si>
    <t xml:space="preserve">Moderatley Meets Requirement </t>
  </si>
  <si>
    <t>Partially Meets Requirement</t>
  </si>
  <si>
    <t>Fully Meets Requirement</t>
  </si>
  <si>
    <t>Tool Performance</t>
  </si>
  <si>
    <t>Native Score</t>
  </si>
  <si>
    <t xml:space="preserve">Rating </t>
  </si>
  <si>
    <t>TOTAL</t>
  </si>
  <si>
    <t>Evaluation Criteria</t>
  </si>
  <si>
    <t>&lt;50% = Low = Tool does not meet requirement</t>
  </si>
  <si>
    <t>&lt; 85%= Average = Tool moderately meets requirement</t>
  </si>
  <si>
    <t>&gt;85% = High = Tool meets requirement</t>
  </si>
  <si>
    <t>Requirements Summary</t>
  </si>
  <si>
    <t>Comments</t>
  </si>
  <si>
    <t>TOTAL WEIGHTED AVG</t>
  </si>
  <si>
    <t>SECTION WEIGHTED AVG</t>
  </si>
  <si>
    <t>Section Weighted Average</t>
  </si>
  <si>
    <t>Total Weighted Average</t>
  </si>
  <si>
    <t>Must support both on-premise and cloud deployment</t>
  </si>
  <si>
    <t>Must have disaster recovery capability</t>
  </si>
  <si>
    <t>Must have clustered deployment architecture for scalability and failover</t>
  </si>
  <si>
    <t>Deployment</t>
  </si>
  <si>
    <t>Support</t>
  </si>
  <si>
    <t>Tool must provide documented vendor escalation process</t>
  </si>
  <si>
    <t>Tool must provide documented tier 1, 2, 3 issue resolution SLA</t>
  </si>
  <si>
    <t>Tool must provide documented existing training and documentation</t>
  </si>
  <si>
    <t>Evaluate Frequency of software upgrades</t>
  </si>
  <si>
    <t>Multi Project Management</t>
  </si>
  <si>
    <t>Debugging features</t>
  </si>
  <si>
    <t>Analysis and Reporting</t>
  </si>
  <si>
    <t>Other Features</t>
  </si>
  <si>
    <t>Multi-location execution ( Private or Public Cloud )</t>
  </si>
  <si>
    <t>Integration with other Network Virtualization tools (or build in)</t>
  </si>
  <si>
    <t>Build-in network emulator capabilities</t>
  </si>
  <si>
    <t>Assests versioning control</t>
  </si>
  <si>
    <t>Tool has a web based client interface</t>
  </si>
  <si>
    <t>Data driving test features</t>
  </si>
  <si>
    <t>Ability to import test data from external source files</t>
  </si>
  <si>
    <t>Must provide deployment scripts for easy deployment</t>
  </si>
  <si>
    <t xml:space="preserve">Scripting Capabilities </t>
  </si>
  <si>
    <t>Integrations</t>
  </si>
  <si>
    <t>Not Available</t>
  </si>
  <si>
    <t>Test Case</t>
  </si>
  <si>
    <t>COMPLETED</t>
  </si>
  <si>
    <t>INCOMPLETE</t>
  </si>
  <si>
    <t xml:space="preserve">Key Requirements </t>
  </si>
  <si>
    <t>TOTAL SCORE</t>
  </si>
  <si>
    <t>SCORE</t>
  </si>
  <si>
    <t>Out of the box Support</t>
  </si>
  <si>
    <t>3rd Party Tool Required</t>
  </si>
  <si>
    <t>Completed within POC Week</t>
  </si>
  <si>
    <t>Minor Tech Challenges</t>
  </si>
  <si>
    <t>Major Tech Challenges</t>
  </si>
  <si>
    <t>Not Supported</t>
  </si>
  <si>
    <t>Time</t>
  </si>
  <si>
    <t>Challenges</t>
  </si>
  <si>
    <t>No Contest \ Not attempted</t>
  </si>
  <si>
    <t>Add.Time was needed</t>
  </si>
  <si>
    <t>None</t>
  </si>
  <si>
    <t>Ease of Adoption</t>
  </si>
  <si>
    <t>License cost of the tool</t>
  </si>
  <si>
    <t>Ease of support for the tool</t>
  </si>
  <si>
    <t>Tool support for multiple browsers (IE, Chrome, FireFox)</t>
  </si>
  <si>
    <t>Tool supports mobile testing</t>
  </si>
  <si>
    <t>Tool supports thick clients</t>
  </si>
  <si>
    <t>Script Creation time using the tool</t>
  </si>
  <si>
    <t>Scriping Language</t>
  </si>
  <si>
    <t>Object Recognition</t>
  </si>
  <si>
    <t>Tool Learning time</t>
  </si>
  <si>
    <t>Script Execution Speed</t>
  </si>
  <si>
    <t>2.10</t>
  </si>
  <si>
    <t xml:space="preserve">Integration </t>
  </si>
  <si>
    <t>Execution from ALM</t>
  </si>
  <si>
    <t>Integrating QC /ALM</t>
  </si>
  <si>
    <t>Storing tests in ALM</t>
  </si>
  <si>
    <t>Reporting in ALM with images and video</t>
  </si>
  <si>
    <t>Tool supports integration with Perfecto/Appium/Experitest</t>
  </si>
  <si>
    <t>Tool supports integration with version control tool</t>
  </si>
  <si>
    <t>Tool supports continuous integration</t>
  </si>
  <si>
    <t>Scriptingand reporting  Capabilities</t>
  </si>
  <si>
    <t>2.11</t>
  </si>
  <si>
    <t>Framework support</t>
  </si>
  <si>
    <t>2.12</t>
  </si>
  <si>
    <t>Script maintenance</t>
  </si>
  <si>
    <t>Custom code development</t>
  </si>
  <si>
    <t>Tool Usage</t>
  </si>
  <si>
    <t>Non browser based app support</t>
  </si>
  <si>
    <t>Operation system support</t>
  </si>
  <si>
    <t>Browser Support</t>
  </si>
  <si>
    <t>Device Support</t>
  </si>
  <si>
    <t>SELENIUM</t>
  </si>
  <si>
    <t>Recovery Scenarios Feature</t>
  </si>
  <si>
    <t>UFT</t>
  </si>
  <si>
    <t>Selenium</t>
  </si>
  <si>
    <t>Case 1</t>
  </si>
  <si>
    <t>Case 2</t>
  </si>
  <si>
    <t>Case 3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</si>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</sst>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0D8E8"/>
        <bgColor rgb="FFD0D8E8"/>
      </patternFill>
    </fill>
    <fill>
      <patternFill patternType="solid">
        <fgColor theme="3"/>
        <bgColor rgb="FFD0D8E8"/>
      </patternFill>
    </fill>
    <fill>
      <patternFill patternType="solid">
        <fgColor theme="0"/>
        <bgColor rgb="FFD0D8E8"/>
      </patternFill>
    </fill>
    <fill>
      <patternFill patternType="solid">
        <fgColor theme="0"/>
        <b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164" fontId="6" fillId="10" borderId="1" applyProtection="0">
      <alignment horizontal="center" vertical="top" wrapText="1"/>
    </xf>
    <xf numFmtId="0" fontId="6" fillId="8" borderId="4" applyBorder="0">
      <alignment horizontal="center" vertical="top" wrapText="1"/>
    </xf>
    <xf numFmtId="0" fontId="12" fillId="9" borderId="7">
      <alignment vertical="top"/>
    </xf>
  </cellStyleXfs>
  <cellXfs count="102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top"/>
    </xf>
    <xf numFmtId="0" fontId="9" fillId="11" borderId="1" xfId="0" applyFont="1" applyFill="1" applyBorder="1"/>
    <xf numFmtId="0" fontId="9" fillId="11" borderId="1" xfId="0" applyFont="1" applyFill="1" applyBorder="1" applyAlignment="1">
      <alignment horizontal="center"/>
    </xf>
    <xf numFmtId="0" fontId="4" fillId="12" borderId="1" xfId="0" applyFont="1" applyFill="1" applyBorder="1"/>
    <xf numFmtId="10" fontId="9" fillId="11" borderId="1" xfId="0" applyNumberFormat="1" applyFont="1" applyFill="1" applyBorder="1" applyAlignment="1">
      <alignment horizontal="center"/>
    </xf>
    <xf numFmtId="10" fontId="0" fillId="0" borderId="0" xfId="0" applyNumberFormat="1"/>
    <xf numFmtId="0" fontId="6" fillId="8" borderId="1" xfId="0" applyFont="1" applyFill="1" applyBorder="1" applyAlignment="1">
      <alignment vertical="top" wrapText="1"/>
    </xf>
    <xf numFmtId="2" fontId="6" fillId="8" borderId="1" xfId="0" applyNumberFormat="1" applyFont="1" applyFill="1" applyBorder="1" applyAlignment="1">
      <alignment horizontal="center" vertical="top" wrapText="1"/>
    </xf>
    <xf numFmtId="0" fontId="4" fillId="16" borderId="1" xfId="0" applyFont="1" applyFill="1" applyBorder="1"/>
    <xf numFmtId="0" fontId="9" fillId="14" borderId="1" xfId="0" applyFont="1" applyFill="1" applyBorder="1"/>
    <xf numFmtId="10" fontId="0" fillId="0" borderId="1" xfId="0" applyNumberFormat="1" applyBorder="1" applyAlignment="1">
      <alignment horizontal="center"/>
    </xf>
    <xf numFmtId="10" fontId="9" fillId="14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8" borderId="15" xfId="0" applyFont="1" applyFill="1" applyBorder="1" applyAlignment="1">
      <alignment vertical="top" wrapText="1"/>
    </xf>
    <xf numFmtId="0" fontId="6" fillId="8" borderId="16" xfId="0" applyFont="1" applyFill="1" applyBorder="1" applyAlignment="1">
      <alignment vertical="top" wrapText="1"/>
    </xf>
    <xf numFmtId="0" fontId="6" fillId="8" borderId="13" xfId="0" applyFont="1" applyFill="1" applyBorder="1" applyAlignment="1">
      <alignment vertical="top" wrapText="1"/>
    </xf>
    <xf numFmtId="0" fontId="6" fillId="8" borderId="16" xfId="0" applyFont="1" applyFill="1" applyBorder="1" applyAlignment="1">
      <alignment horizontal="left" vertical="top" wrapText="1"/>
    </xf>
    <xf numFmtId="0" fontId="6" fillId="8" borderId="16" xfId="0" applyFont="1" applyFill="1" applyBorder="1" applyAlignment="1">
      <alignment horizontal="left" vertical="top" wrapText="1" indent="1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3" fillId="0" borderId="1" xfId="0" applyFont="1" applyBorder="1"/>
    <xf numFmtId="0" fontId="6" fillId="6" borderId="2" xfId="0" applyFont="1" applyFill="1" applyBorder="1" applyAlignment="1">
      <alignment vertical="top" wrapText="1"/>
    </xf>
    <xf numFmtId="0" fontId="6" fillId="6" borderId="3" xfId="0" applyFont="1" applyFill="1" applyBorder="1" applyAlignment="1">
      <alignment vertical="top" wrapText="1"/>
    </xf>
    <xf numFmtId="0" fontId="6" fillId="6" borderId="0" xfId="0" applyFont="1" applyFill="1" applyBorder="1" applyAlignment="1">
      <alignment vertical="top" wrapText="1"/>
    </xf>
    <xf numFmtId="0" fontId="6" fillId="6" borderId="6" xfId="0" applyFont="1" applyFill="1" applyBorder="1" applyAlignment="1">
      <alignment vertical="top" wrapText="1"/>
    </xf>
    <xf numFmtId="0" fontId="0" fillId="0" borderId="1" xfId="0" applyFill="1" applyBorder="1"/>
    <xf numFmtId="0" fontId="7" fillId="0" borderId="1" xfId="0" applyFont="1" applyBorder="1"/>
    <xf numFmtId="0" fontId="0" fillId="0" borderId="1" xfId="0" applyBorder="1" applyAlignment="1">
      <alignment horizontal="center" vertical="top"/>
    </xf>
    <xf numFmtId="0" fontId="0" fillId="17" borderId="0" xfId="0" applyFill="1"/>
    <xf numFmtId="0" fontId="9" fillId="11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/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4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/>
    <xf numFmtId="0" fontId="4" fillId="20" borderId="1" xfId="0" applyFont="1" applyFill="1" applyBorder="1" applyAlignment="1">
      <alignment horizontal="right"/>
    </xf>
    <xf numFmtId="0" fontId="4" fillId="2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9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9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quotePrefix="1" applyNumberFormat="1" applyBorder="1" applyAlignment="1">
      <alignment horizontal="center" vertical="top"/>
    </xf>
    <xf numFmtId="0" fontId="0" fillId="9" borderId="1" xfId="0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0" fillId="15" borderId="7" xfId="0" applyFill="1" applyBorder="1" applyAlignment="1">
      <alignment horizontal="center" vertical="top"/>
    </xf>
    <xf numFmtId="0" fontId="9" fillId="15" borderId="7" xfId="0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center" wrapText="1"/>
    </xf>
    <xf numFmtId="10" fontId="9" fillId="9" borderId="1" xfId="0" applyNumberFormat="1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11" fillId="2" borderId="1" xfId="1" applyFont="1" applyBorder="1" applyAlignment="1">
      <alignment horizontal="left"/>
    </xf>
    <xf numFmtId="0" fontId="5" fillId="13" borderId="1" xfId="0" applyFont="1" applyFill="1" applyBorder="1" applyAlignment="1">
      <alignment horizontal="left" vertical="center"/>
    </xf>
    <xf numFmtId="0" fontId="11" fillId="3" borderId="1" xfId="2" applyFont="1" applyBorder="1" applyAlignment="1">
      <alignment horizontal="left"/>
    </xf>
    <xf numFmtId="0" fontId="11" fillId="4" borderId="1" xfId="3" applyFont="1" applyBorder="1" applyAlignment="1">
      <alignment horizontal="left"/>
    </xf>
    <xf numFmtId="10" fontId="9" fillId="9" borderId="2" xfId="0" applyNumberFormat="1" applyFont="1" applyFill="1" applyBorder="1" applyAlignment="1">
      <alignment horizontal="center" wrapText="1"/>
    </xf>
    <xf numFmtId="10" fontId="9" fillId="11" borderId="6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6" fillId="8" borderId="2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center" vertical="top" wrapText="1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0" fontId="9" fillId="14" borderId="9" xfId="0" applyFont="1" applyFill="1" applyBorder="1" applyAlignment="1">
      <alignment horizontal="center"/>
    </xf>
    <xf numFmtId="0" fontId="9" fillId="14" borderId="10" xfId="0" applyFont="1" applyFill="1" applyBorder="1" applyAlignment="1">
      <alignment horizontal="center"/>
    </xf>
    <xf numFmtId="0" fontId="9" fillId="14" borderId="11" xfId="0" applyFont="1" applyFill="1" applyBorder="1" applyAlignment="1">
      <alignment horizontal="center"/>
    </xf>
    <xf numFmtId="10" fontId="9" fillId="14" borderId="2" xfId="0" applyNumberFormat="1" applyFont="1" applyFill="1" applyBorder="1" applyAlignment="1">
      <alignment horizontal="center"/>
    </xf>
    <xf numFmtId="10" fontId="9" fillId="14" borderId="6" xfId="0" applyNumberFormat="1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9" borderId="2" xfId="0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 applyProtection="1">
      <alignment horizontal="center" vertical="top" wrapText="1"/>
    </xf>
    <xf numFmtId="0" fontId="11" fillId="0" borderId="2" xfId="3" applyFont="1" applyFill="1" applyBorder="1" applyAlignment="1">
      <alignment horizontal="center"/>
    </xf>
    <xf numFmtId="0" fontId="11" fillId="0" borderId="3" xfId="3" applyFont="1" applyFill="1" applyBorder="1" applyAlignment="1">
      <alignment horizontal="center"/>
    </xf>
    <xf numFmtId="10" fontId="9" fillId="9" borderId="6" xfId="0" applyNumberFormat="1" applyFont="1" applyFill="1" applyBorder="1" applyAlignment="1">
      <alignment horizontal="center" wrapText="1"/>
    </xf>
  </cellXfs>
  <cellStyles count="7">
    <cellStyle name="Bad" xfId="2" builtinId="27"/>
    <cellStyle name="Good" xfId="1" builtinId="26"/>
    <cellStyle name="Neutral" xfId="3" builtinId="28"/>
    <cellStyle name="Normal" xfId="0" builtinId="0"/>
    <cellStyle name="Style 1" xfId="4"/>
    <cellStyle name="Style 2" xfId="5"/>
    <cellStyle name="Style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Requirment</a:t>
            </a:r>
            <a:r>
              <a:rPr lang="en-US" baseline="0"/>
              <a:t>s Performance </a:t>
            </a:r>
            <a:endParaRPr lang="en-US"/>
          </a:p>
        </c:rich>
      </c:tx>
      <c:layout>
        <c:manualLayout>
          <c:xMode val="edge"/>
          <c:yMode val="edge"/>
          <c:x val="0.44606794576244535"/>
          <c:y val="1.679167503128606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Totals!$B$2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Totals!$A$3:$A$9</c:f>
              <c:strCache>
                <c:ptCount val="7"/>
                <c:pt idx="0">
                  <c:v>Multi Project Management</c:v>
                </c:pt>
                <c:pt idx="1">
                  <c:v>Scripting Capabilities </c:v>
                </c:pt>
                <c:pt idx="2">
                  <c:v>Integrations</c:v>
                </c:pt>
                <c:pt idx="3">
                  <c:v>Analysis and Reporting</c:v>
                </c:pt>
                <c:pt idx="4">
                  <c:v>Other Features</c:v>
                </c:pt>
                <c:pt idx="5">
                  <c:v>Deployment</c:v>
                </c:pt>
                <c:pt idx="6">
                  <c:v>Support</c:v>
                </c:pt>
              </c:strCache>
            </c:strRef>
          </c:cat>
          <c:val>
            <c:numRef>
              <c:f>Totals!$B$3:$B$9</c:f>
              <c:numCache>
                <c:formatCode>0.00%</c:formatCode>
                <c:ptCount val="7"/>
                <c:pt idx="0">
                  <c:v>0.9</c:v>
                </c:pt>
                <c:pt idx="1">
                  <c:v>0.84397163120567376</c:v>
                </c:pt>
                <c:pt idx="2">
                  <c:v>0.93548387096774188</c:v>
                </c:pt>
                <c:pt idx="3">
                  <c:v>0.61904761904761907</c:v>
                </c:pt>
                <c:pt idx="4">
                  <c:v>0.56989247311827962</c:v>
                </c:pt>
                <c:pt idx="5">
                  <c:v>0.87179487179487181</c:v>
                </c:pt>
                <c:pt idx="6">
                  <c:v>0.33333333333333331</c:v>
                </c:pt>
              </c:numCache>
            </c:numRef>
          </c:val>
        </c:ser>
        <c:ser>
          <c:idx val="1"/>
          <c:order val="1"/>
          <c:tx>
            <c:strRef>
              <c:f>Totals!$C$2</c:f>
              <c:strCache>
                <c:ptCount val="1"/>
                <c:pt idx="0">
                  <c:v>UFT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Totals!$A$3:$A$9</c:f>
              <c:strCache>
                <c:ptCount val="7"/>
                <c:pt idx="0">
                  <c:v>Multi Project Management</c:v>
                </c:pt>
                <c:pt idx="1">
                  <c:v>Scripting Capabilities </c:v>
                </c:pt>
                <c:pt idx="2">
                  <c:v>Integrations</c:v>
                </c:pt>
                <c:pt idx="3">
                  <c:v>Analysis and Reporting</c:v>
                </c:pt>
                <c:pt idx="4">
                  <c:v>Other Features</c:v>
                </c:pt>
                <c:pt idx="5">
                  <c:v>Deployment</c:v>
                </c:pt>
                <c:pt idx="6">
                  <c:v>Support</c:v>
                </c:pt>
              </c:strCache>
            </c:strRef>
          </c:cat>
          <c:val>
            <c:numRef>
              <c:f>Totals!$C$3:$C$9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36896"/>
        <c:axId val="260899200"/>
      </c:radarChart>
      <c:catAx>
        <c:axId val="2607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9200"/>
        <c:crosses val="autoZero"/>
        <c:auto val="1"/>
        <c:lblAlgn val="ctr"/>
        <c:lblOffset val="100"/>
        <c:noMultiLvlLbl val="0"/>
      </c:catAx>
      <c:valAx>
        <c:axId val="2608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</a:t>
            </a:r>
            <a:r>
              <a:rPr lang="en-US" baseline="0"/>
              <a:t> Requirement Areas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Totals!$B$34</c:f>
              <c:strCache>
                <c:ptCount val="1"/>
                <c:pt idx="0">
                  <c:v>Selenium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Totals!$A$35:$A$36</c:f>
              <c:strCache>
                <c:ptCount val="2"/>
                <c:pt idx="0">
                  <c:v>Scripting Capabilities </c:v>
                </c:pt>
                <c:pt idx="1">
                  <c:v>Analysis and Reporting</c:v>
                </c:pt>
              </c:strCache>
            </c:strRef>
          </c:cat>
          <c:val>
            <c:numRef>
              <c:f>Totals!$B$35:$B$36</c:f>
              <c:numCache>
                <c:formatCode>0.00%</c:formatCode>
                <c:ptCount val="2"/>
                <c:pt idx="0">
                  <c:v>0.84397163120567376</c:v>
                </c:pt>
                <c:pt idx="1">
                  <c:v>0.61904761904761907</c:v>
                </c:pt>
              </c:numCache>
            </c:numRef>
          </c:val>
        </c:ser>
        <c:ser>
          <c:idx val="1"/>
          <c:order val="1"/>
          <c:tx>
            <c:strRef>
              <c:f>Totals!$C$34</c:f>
              <c:strCache>
                <c:ptCount val="1"/>
                <c:pt idx="0">
                  <c:v>UFT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Totals!$A$35:$A$36</c:f>
              <c:strCache>
                <c:ptCount val="2"/>
                <c:pt idx="0">
                  <c:v>Scripting Capabilities </c:v>
                </c:pt>
                <c:pt idx="1">
                  <c:v>Analysis and Reporting</c:v>
                </c:pt>
              </c:strCache>
            </c:strRef>
          </c:cat>
          <c:val>
            <c:numRef>
              <c:f>Totals!$C$35:$C$36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634752"/>
        <c:axId val="306637440"/>
      </c:barChart>
      <c:catAx>
        <c:axId val="3066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7440"/>
        <c:crosses val="autoZero"/>
        <c:auto val="1"/>
        <c:lblAlgn val="ctr"/>
        <c:lblOffset val="100"/>
        <c:noMultiLvlLbl val="0"/>
      </c:catAx>
      <c:valAx>
        <c:axId val="3066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342479</xdr:colOff>
      <xdr:row>1</xdr:row>
      <xdr:rowOff>10225</xdr:rowOff>
    </xdr:from>
    <xdr:to>
      <xdr:col>18</xdr:col>
      <xdr:colOff>35719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384969</xdr:colOff>
      <xdr:row>33</xdr:row>
      <xdr:rowOff>59532</xdr:rowOff>
    </xdr:from>
    <xdr:to>
      <xdr:col>17</xdr:col>
      <xdr:colOff>221083</xdr:colOff>
      <xdr:row>55</xdr:row>
      <xdr:rowOff>180276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="98" zoomScaleNormal="98" workbookViewId="0">
      <pane ySplit="1" topLeftCell="A2" activePane="bottomLeft" state="frozen"/>
      <selection pane="bottomLeft" activeCell="D26" sqref="D26"/>
    </sheetView>
  </sheetViews>
  <sheetFormatPr defaultRowHeight="15" outlineLevelCol="1" x14ac:dyDescent="0.25"/>
  <cols>
    <col min="1" max="1" width="5.140625" bestFit="1" customWidth="1"/>
    <col min="2" max="2" width="13.85546875" customWidth="1"/>
    <col min="3" max="3" width="7.140625" bestFit="1" customWidth="1"/>
    <col min="4" max="4" width="74.140625" customWidth="1"/>
    <col min="5" max="5" width="11.5703125" customWidth="1"/>
    <col min="6" max="6" width="12.85546875" customWidth="1"/>
    <col min="7" max="7" width="2.7109375" customWidth="1"/>
    <col min="8" max="8" width="13.85546875" customWidth="1"/>
    <col min="9" max="9" width="12.85546875" customWidth="1"/>
    <col min="10" max="10" width="9.42578125" customWidth="1"/>
    <col min="11" max="11" width="13.85546875" customWidth="1"/>
    <col min="12" max="12" width="12.85546875" customWidth="1"/>
    <col min="13" max="13" width="9.42578125" customWidth="1"/>
    <col min="15" max="15" width="62.7109375" customWidth="1" outlineLevel="1"/>
    <col min="17" max="17" width="62.7109375" customWidth="1" outlineLevel="1"/>
  </cols>
  <sheetData>
    <row r="1" spans="1:17" ht="18.75" x14ac:dyDescent="0.3">
      <c r="H1" s="77" t="s">
        <v>103</v>
      </c>
      <c r="I1" s="77"/>
      <c r="J1" s="77"/>
      <c r="K1" s="77" t="s">
        <v>105</v>
      </c>
      <c r="L1" s="77"/>
      <c r="M1" s="77"/>
      <c r="O1" s="20" t="s">
        <v>103</v>
      </c>
      <c r="Q1" s="20" t="s">
        <v>105</v>
      </c>
    </row>
    <row r="2" spans="1:17" ht="45" customHeight="1" x14ac:dyDescent="0.25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6</v>
      </c>
      <c r="G2" s="31"/>
      <c r="H2" s="1" t="s">
        <v>17</v>
      </c>
      <c r="I2" s="1" t="s">
        <v>18</v>
      </c>
      <c r="J2" s="1" t="s">
        <v>19</v>
      </c>
      <c r="K2" s="1" t="s">
        <v>17</v>
      </c>
      <c r="L2" s="1" t="s">
        <v>18</v>
      </c>
      <c r="M2" s="1" t="s">
        <v>19</v>
      </c>
      <c r="O2" s="1" t="s">
        <v>26</v>
      </c>
      <c r="Q2" s="1" t="s">
        <v>26</v>
      </c>
    </row>
    <row r="3" spans="1:17" x14ac:dyDescent="0.25">
      <c r="A3" s="97">
        <v>1</v>
      </c>
      <c r="B3" s="98" t="s">
        <v>72</v>
      </c>
      <c r="C3" s="59">
        <v>1.1000000000000001</v>
      </c>
      <c r="D3" s="14" t="s">
        <v>73</v>
      </c>
      <c r="E3" s="40" t="s">
        <v>5</v>
      </c>
      <c r="F3" s="28">
        <v>7</v>
      </c>
      <c r="G3" s="32"/>
      <c r="H3" s="21">
        <v>3</v>
      </c>
      <c r="I3" s="37">
        <f>F3*H3</f>
        <v>21</v>
      </c>
      <c r="J3" s="62" t="str">
        <f>IF(J5&gt;0.85,"High",IF(J5&gt;0.5,"Average","Low"))</f>
        <v>High</v>
      </c>
      <c r="K3" s="21"/>
      <c r="L3" s="57"/>
      <c r="M3" s="62"/>
      <c r="O3" s="6"/>
      <c r="Q3" s="6"/>
    </row>
    <row r="4" spans="1:17" x14ac:dyDescent="0.25">
      <c r="A4" s="97"/>
      <c r="B4" s="98"/>
      <c r="C4" s="59">
        <v>1.2</v>
      </c>
      <c r="D4" s="14" t="s">
        <v>74</v>
      </c>
      <c r="E4" s="5" t="s">
        <v>9</v>
      </c>
      <c r="F4" s="28">
        <v>3</v>
      </c>
      <c r="G4" s="32"/>
      <c r="H4" s="21">
        <v>2</v>
      </c>
      <c r="I4" s="37">
        <f>F4*H4</f>
        <v>6</v>
      </c>
      <c r="J4" s="62"/>
      <c r="K4" s="21"/>
      <c r="L4" s="57"/>
      <c r="M4" s="62"/>
      <c r="O4" s="30"/>
      <c r="Q4" s="30"/>
    </row>
    <row r="5" spans="1:17" ht="15.75" customHeight="1" x14ac:dyDescent="0.25">
      <c r="A5" s="68"/>
      <c r="B5" s="68"/>
      <c r="C5" s="68"/>
      <c r="D5" s="68"/>
      <c r="E5" s="68"/>
      <c r="F5" s="68"/>
      <c r="G5" s="32"/>
      <c r="H5" s="65" t="s">
        <v>20</v>
      </c>
      <c r="I5" s="65"/>
      <c r="J5" s="66">
        <f>SUM(I3:I4)/(SUM(F3:F4)*3)</f>
        <v>0.9</v>
      </c>
      <c r="K5" s="65" t="s">
        <v>20</v>
      </c>
      <c r="L5" s="65"/>
      <c r="M5" s="66"/>
      <c r="O5" s="61"/>
      <c r="Q5" s="61"/>
    </row>
    <row r="6" spans="1:17" ht="15" customHeight="1" x14ac:dyDescent="0.25">
      <c r="A6" s="68"/>
      <c r="B6" s="68"/>
      <c r="C6" s="68"/>
      <c r="D6" s="68"/>
      <c r="E6" s="68"/>
      <c r="F6" s="68"/>
      <c r="G6" s="32"/>
      <c r="H6" s="65"/>
      <c r="I6" s="65"/>
      <c r="J6" s="66"/>
      <c r="K6" s="65"/>
      <c r="L6" s="65"/>
      <c r="M6" s="66"/>
      <c r="O6" s="61"/>
      <c r="Q6" s="61"/>
    </row>
    <row r="7" spans="1:17" x14ac:dyDescent="0.25">
      <c r="A7" s="97">
        <v>2</v>
      </c>
      <c r="B7" s="69" t="s">
        <v>92</v>
      </c>
      <c r="C7" s="60">
        <v>2.1</v>
      </c>
      <c r="D7" s="14" t="s">
        <v>75</v>
      </c>
      <c r="E7" s="5" t="s">
        <v>8</v>
      </c>
      <c r="F7" s="21">
        <v>4</v>
      </c>
      <c r="G7" s="32"/>
      <c r="H7" s="8">
        <v>2</v>
      </c>
      <c r="I7" s="8">
        <f t="shared" ref="I7:I10" si="0">H7*F7</f>
        <v>8</v>
      </c>
      <c r="J7" s="99" t="str">
        <f>IF(J19&gt;0.85,"High",IF(J19&gt;0.5,"Average","Low"))</f>
        <v>Average</v>
      </c>
      <c r="K7" s="8"/>
      <c r="L7" s="8"/>
      <c r="M7" s="99"/>
      <c r="O7" s="6"/>
      <c r="Q7" s="6"/>
    </row>
    <row r="8" spans="1:17" x14ac:dyDescent="0.25">
      <c r="A8" s="97"/>
      <c r="B8" s="69"/>
      <c r="C8" s="60">
        <v>2.2000000000000002</v>
      </c>
      <c r="D8" s="14" t="s">
        <v>76</v>
      </c>
      <c r="E8" s="5" t="s">
        <v>9</v>
      </c>
      <c r="F8" s="21">
        <v>3</v>
      </c>
      <c r="G8" s="32"/>
      <c r="H8" s="8">
        <v>2</v>
      </c>
      <c r="I8" s="8">
        <f t="shared" si="0"/>
        <v>6</v>
      </c>
      <c r="J8" s="100"/>
      <c r="K8" s="8"/>
      <c r="L8" s="8"/>
      <c r="M8" s="100"/>
      <c r="O8" s="36"/>
      <c r="Q8" s="36"/>
    </row>
    <row r="9" spans="1:17" x14ac:dyDescent="0.25">
      <c r="A9" s="97"/>
      <c r="B9" s="69"/>
      <c r="C9" s="60">
        <v>2.2999999999999998</v>
      </c>
      <c r="D9" s="14" t="s">
        <v>77</v>
      </c>
      <c r="E9" s="5" t="s">
        <v>5</v>
      </c>
      <c r="F9" s="21">
        <v>4</v>
      </c>
      <c r="G9" s="32"/>
      <c r="H9" s="8">
        <v>2</v>
      </c>
      <c r="I9" s="8">
        <f t="shared" si="0"/>
        <v>8</v>
      </c>
      <c r="J9" s="100"/>
      <c r="K9" s="8"/>
      <c r="L9" s="8"/>
      <c r="M9" s="100"/>
      <c r="O9" s="6"/>
      <c r="Q9" s="6"/>
    </row>
    <row r="10" spans="1:17" x14ac:dyDescent="0.25">
      <c r="A10" s="97"/>
      <c r="B10" s="69"/>
      <c r="C10" s="60">
        <v>2.4</v>
      </c>
      <c r="D10" s="14" t="s">
        <v>78</v>
      </c>
      <c r="E10" s="5" t="s">
        <v>9</v>
      </c>
      <c r="F10" s="21">
        <v>3</v>
      </c>
      <c r="G10" s="32"/>
      <c r="H10" s="8">
        <v>3</v>
      </c>
      <c r="I10" s="8">
        <f t="shared" si="0"/>
        <v>9</v>
      </c>
      <c r="J10" s="100"/>
      <c r="K10" s="8"/>
      <c r="L10" s="8"/>
      <c r="M10" s="100"/>
      <c r="O10" s="6"/>
      <c r="Q10" s="6"/>
    </row>
    <row r="11" spans="1:17" x14ac:dyDescent="0.25">
      <c r="A11" s="97"/>
      <c r="B11" s="69"/>
      <c r="C11" s="60">
        <v>2.5</v>
      </c>
      <c r="D11" s="14" t="s">
        <v>79</v>
      </c>
      <c r="E11" s="5" t="s">
        <v>9</v>
      </c>
      <c r="F11" s="21">
        <v>3</v>
      </c>
      <c r="G11" s="32"/>
      <c r="H11" s="8">
        <v>3</v>
      </c>
      <c r="I11" s="8">
        <f t="shared" ref="I11:I18" si="1">H11*F11</f>
        <v>9</v>
      </c>
      <c r="J11" s="100"/>
      <c r="K11" s="8"/>
      <c r="L11" s="8"/>
      <c r="M11" s="100"/>
      <c r="O11" s="6"/>
      <c r="Q11" s="6"/>
    </row>
    <row r="12" spans="1:17" x14ac:dyDescent="0.25">
      <c r="A12" s="97"/>
      <c r="B12" s="69"/>
      <c r="C12" s="60">
        <v>2.6</v>
      </c>
      <c r="D12" s="14" t="s">
        <v>80</v>
      </c>
      <c r="E12" s="5" t="s">
        <v>5</v>
      </c>
      <c r="F12" s="21">
        <v>7</v>
      </c>
      <c r="G12" s="32"/>
      <c r="H12" s="8">
        <v>2</v>
      </c>
      <c r="I12" s="8">
        <f t="shared" si="1"/>
        <v>14</v>
      </c>
      <c r="J12" s="100"/>
      <c r="K12" s="8"/>
      <c r="L12" s="8"/>
      <c r="M12" s="100"/>
      <c r="O12" s="6"/>
      <c r="Q12" s="6"/>
    </row>
    <row r="13" spans="1:17" x14ac:dyDescent="0.25">
      <c r="A13" s="97"/>
      <c r="B13" s="69"/>
      <c r="C13" s="60">
        <v>2.7</v>
      </c>
      <c r="D13" s="14" t="s">
        <v>97</v>
      </c>
      <c r="E13" s="5" t="s">
        <v>9</v>
      </c>
      <c r="F13" s="21">
        <v>3</v>
      </c>
      <c r="G13" s="32"/>
      <c r="H13" s="8">
        <v>3</v>
      </c>
      <c r="I13" s="8">
        <f t="shared" si="1"/>
        <v>9</v>
      </c>
      <c r="J13" s="100"/>
      <c r="K13" s="8"/>
      <c r="L13" s="8"/>
      <c r="M13" s="100"/>
      <c r="O13" s="6"/>
      <c r="Q13" s="6"/>
    </row>
    <row r="14" spans="1:17" x14ac:dyDescent="0.25">
      <c r="A14" s="97"/>
      <c r="B14" s="69"/>
      <c r="C14" s="60">
        <v>2.8</v>
      </c>
      <c r="D14" s="14" t="s">
        <v>81</v>
      </c>
      <c r="E14" s="5" t="s">
        <v>8</v>
      </c>
      <c r="F14" s="21">
        <v>4</v>
      </c>
      <c r="G14" s="32"/>
      <c r="H14" s="8">
        <v>3</v>
      </c>
      <c r="I14" s="8">
        <f t="shared" si="1"/>
        <v>12</v>
      </c>
      <c r="J14" s="100"/>
      <c r="K14" s="8"/>
      <c r="L14" s="8"/>
      <c r="M14" s="100"/>
      <c r="O14" s="6"/>
      <c r="Q14" s="6"/>
    </row>
    <row r="15" spans="1:17" x14ac:dyDescent="0.25">
      <c r="A15" s="97"/>
      <c r="B15" s="69"/>
      <c r="C15" s="60">
        <v>2.9</v>
      </c>
      <c r="D15" s="14" t="s">
        <v>82</v>
      </c>
      <c r="E15" s="5" t="s">
        <v>8</v>
      </c>
      <c r="F15" s="21">
        <v>4</v>
      </c>
      <c r="G15" s="32"/>
      <c r="H15" s="8">
        <v>3</v>
      </c>
      <c r="I15" s="8">
        <f t="shared" si="1"/>
        <v>12</v>
      </c>
      <c r="J15" s="100"/>
      <c r="K15" s="8"/>
      <c r="L15" s="8"/>
      <c r="M15" s="100"/>
      <c r="O15" s="6"/>
      <c r="Q15" s="6"/>
    </row>
    <row r="16" spans="1:17" x14ac:dyDescent="0.25">
      <c r="A16" s="97"/>
      <c r="B16" s="69"/>
      <c r="C16" s="60" t="s">
        <v>83</v>
      </c>
      <c r="D16" s="14" t="s">
        <v>41</v>
      </c>
      <c r="E16" s="5" t="s">
        <v>8</v>
      </c>
      <c r="F16" s="21">
        <v>4</v>
      </c>
      <c r="G16" s="32"/>
      <c r="H16" s="8">
        <v>3</v>
      </c>
      <c r="I16" s="8">
        <f t="shared" si="1"/>
        <v>12</v>
      </c>
      <c r="J16" s="100"/>
      <c r="K16" s="8"/>
      <c r="L16" s="8"/>
      <c r="M16" s="100"/>
      <c r="O16" s="6"/>
      <c r="Q16" s="6"/>
    </row>
    <row r="17" spans="1:17" x14ac:dyDescent="0.25">
      <c r="A17" s="97"/>
      <c r="B17" s="69"/>
      <c r="C17" s="60" t="s">
        <v>93</v>
      </c>
      <c r="D17" s="14" t="s">
        <v>94</v>
      </c>
      <c r="E17" s="5" t="s">
        <v>8</v>
      </c>
      <c r="F17" s="21">
        <v>4</v>
      </c>
      <c r="G17" s="32"/>
      <c r="H17" s="8">
        <v>3</v>
      </c>
      <c r="I17" s="8">
        <f t="shared" si="1"/>
        <v>12</v>
      </c>
      <c r="J17" s="100"/>
      <c r="K17" s="8"/>
      <c r="L17" s="8"/>
      <c r="M17" s="100"/>
      <c r="O17" s="6"/>
      <c r="Q17" s="6"/>
    </row>
    <row r="18" spans="1:17" x14ac:dyDescent="0.25">
      <c r="A18" s="97"/>
      <c r="B18" s="69"/>
      <c r="C18" s="60" t="s">
        <v>95</v>
      </c>
      <c r="D18" s="14" t="s">
        <v>96</v>
      </c>
      <c r="E18" s="5" t="s">
        <v>8</v>
      </c>
      <c r="F18" s="21">
        <v>4</v>
      </c>
      <c r="G18" s="32"/>
      <c r="H18" s="8">
        <v>2</v>
      </c>
      <c r="I18" s="8">
        <f t="shared" si="1"/>
        <v>8</v>
      </c>
      <c r="J18" s="100"/>
      <c r="K18" s="8"/>
      <c r="L18" s="8"/>
      <c r="M18" s="100"/>
      <c r="O18" s="6"/>
      <c r="Q18" s="6"/>
    </row>
    <row r="19" spans="1:17" ht="15" customHeight="1" x14ac:dyDescent="0.25">
      <c r="A19" s="68"/>
      <c r="B19" s="68"/>
      <c r="C19" s="68"/>
      <c r="D19" s="68"/>
      <c r="E19" s="68"/>
      <c r="F19" s="68"/>
      <c r="G19" s="32"/>
      <c r="H19" s="65" t="s">
        <v>20</v>
      </c>
      <c r="I19" s="65"/>
      <c r="J19" s="66">
        <f>SUM(I7:I10,I11:I18)/(SUM(F7:F10,F11:F18)*3)</f>
        <v>0.84397163120567376</v>
      </c>
      <c r="K19" s="65" t="s">
        <v>20</v>
      </c>
      <c r="L19" s="65"/>
      <c r="M19" s="66"/>
      <c r="O19" s="61"/>
      <c r="Q19" s="61"/>
    </row>
    <row r="20" spans="1:17" ht="15" customHeight="1" x14ac:dyDescent="0.25">
      <c r="A20" s="68"/>
      <c r="B20" s="68"/>
      <c r="C20" s="68"/>
      <c r="D20" s="68"/>
      <c r="E20" s="68"/>
      <c r="F20" s="68"/>
      <c r="G20" s="32"/>
      <c r="H20" s="65"/>
      <c r="I20" s="65"/>
      <c r="J20" s="66"/>
      <c r="K20" s="65"/>
      <c r="L20" s="65"/>
      <c r="M20" s="66"/>
      <c r="O20" s="61"/>
      <c r="Q20" s="61"/>
    </row>
    <row r="21" spans="1:17" x14ac:dyDescent="0.25">
      <c r="A21" s="97">
        <v>3</v>
      </c>
      <c r="B21" s="97" t="s">
        <v>84</v>
      </c>
      <c r="C21" s="60">
        <v>3.1</v>
      </c>
      <c r="D21" s="22" t="s">
        <v>86</v>
      </c>
      <c r="E21" s="5" t="s">
        <v>5</v>
      </c>
      <c r="F21" s="21">
        <v>7</v>
      </c>
      <c r="G21" s="32"/>
      <c r="H21" s="37">
        <v>3</v>
      </c>
      <c r="I21" s="8">
        <f>H21*F21</f>
        <v>21</v>
      </c>
      <c r="J21" s="62" t="str">
        <f>IF(J28&gt;0.85,"High",IF(J28&gt;0.5,"Average","Low"))</f>
        <v>High</v>
      </c>
      <c r="K21" s="57"/>
      <c r="L21" s="8"/>
      <c r="M21" s="62"/>
      <c r="O21" s="6"/>
      <c r="Q21" s="6"/>
    </row>
    <row r="22" spans="1:17" x14ac:dyDescent="0.25">
      <c r="A22" s="97"/>
      <c r="B22" s="97"/>
      <c r="C22" s="60">
        <v>3.2</v>
      </c>
      <c r="D22" s="22" t="s">
        <v>85</v>
      </c>
      <c r="E22" s="5" t="s">
        <v>8</v>
      </c>
      <c r="F22" s="21">
        <v>4</v>
      </c>
      <c r="G22" s="32"/>
      <c r="H22" s="54">
        <v>3</v>
      </c>
      <c r="I22" s="8">
        <f>H22*F22</f>
        <v>12</v>
      </c>
      <c r="J22" s="62"/>
      <c r="K22" s="57"/>
      <c r="L22" s="8"/>
      <c r="M22" s="62"/>
      <c r="O22" s="6"/>
      <c r="Q22" s="6"/>
    </row>
    <row r="23" spans="1:17" x14ac:dyDescent="0.25">
      <c r="A23" s="97"/>
      <c r="B23" s="97"/>
      <c r="C23" s="60">
        <v>3.3</v>
      </c>
      <c r="D23" s="22" t="s">
        <v>87</v>
      </c>
      <c r="E23" s="5" t="s">
        <v>9</v>
      </c>
      <c r="F23" s="21">
        <v>3</v>
      </c>
      <c r="G23" s="32"/>
      <c r="H23" s="54">
        <v>3</v>
      </c>
      <c r="I23" s="8">
        <f>H23*F23</f>
        <v>9</v>
      </c>
      <c r="J23" s="62"/>
      <c r="K23" s="57"/>
      <c r="L23" s="8"/>
      <c r="M23" s="62"/>
      <c r="O23" s="6"/>
      <c r="Q23" s="6"/>
    </row>
    <row r="24" spans="1:17" x14ac:dyDescent="0.25">
      <c r="A24" s="97"/>
      <c r="B24" s="97"/>
      <c r="C24" s="60">
        <v>3.4</v>
      </c>
      <c r="D24" s="22" t="s">
        <v>88</v>
      </c>
      <c r="E24" s="5" t="s">
        <v>9</v>
      </c>
      <c r="F24" s="21">
        <v>3</v>
      </c>
      <c r="G24" s="32"/>
      <c r="H24" s="57">
        <v>3</v>
      </c>
      <c r="I24" s="8">
        <f>H24*F24</f>
        <v>9</v>
      </c>
      <c r="J24" s="62"/>
      <c r="K24" s="57"/>
      <c r="L24" s="8"/>
      <c r="M24" s="62"/>
      <c r="O24" s="6"/>
      <c r="Q24" s="6"/>
    </row>
    <row r="25" spans="1:17" x14ac:dyDescent="0.25">
      <c r="A25" s="97"/>
      <c r="B25" s="97"/>
      <c r="C25" s="60">
        <v>3.5</v>
      </c>
      <c r="D25" s="22" t="s">
        <v>90</v>
      </c>
      <c r="E25" s="5" t="s">
        <v>8</v>
      </c>
      <c r="F25" s="21">
        <v>4</v>
      </c>
      <c r="G25" s="32"/>
      <c r="H25" s="57">
        <v>3</v>
      </c>
      <c r="I25" s="8">
        <f>H25*F25</f>
        <v>12</v>
      </c>
      <c r="J25" s="62"/>
      <c r="K25" s="57"/>
      <c r="L25" s="8"/>
      <c r="M25" s="62"/>
      <c r="O25" s="6"/>
      <c r="Q25" s="6"/>
    </row>
    <row r="26" spans="1:17" x14ac:dyDescent="0.25">
      <c r="A26" s="97"/>
      <c r="B26" s="97"/>
      <c r="C26" s="60">
        <v>3.6</v>
      </c>
      <c r="D26" s="22" t="s">
        <v>89</v>
      </c>
      <c r="E26" s="5" t="s">
        <v>5</v>
      </c>
      <c r="F26" s="21">
        <v>7</v>
      </c>
      <c r="G26" s="32"/>
      <c r="H26" s="57">
        <v>3</v>
      </c>
      <c r="I26" s="8">
        <f>H26*F26</f>
        <v>21</v>
      </c>
      <c r="J26" s="62"/>
      <c r="K26" s="57"/>
      <c r="L26" s="8"/>
      <c r="M26" s="62"/>
      <c r="O26" s="6"/>
      <c r="Q26" s="6"/>
    </row>
    <row r="27" spans="1:17" x14ac:dyDescent="0.25">
      <c r="A27" s="97"/>
      <c r="B27" s="97"/>
      <c r="C27" s="60">
        <v>3.7</v>
      </c>
      <c r="D27" s="22" t="s">
        <v>91</v>
      </c>
      <c r="E27" s="5" t="s">
        <v>9</v>
      </c>
      <c r="F27" s="21">
        <v>3</v>
      </c>
      <c r="G27" s="32"/>
      <c r="H27" s="37">
        <v>1</v>
      </c>
      <c r="I27" s="8">
        <f>H27*F27</f>
        <v>3</v>
      </c>
      <c r="J27" s="62"/>
      <c r="K27" s="57"/>
      <c r="L27" s="8"/>
      <c r="M27" s="62"/>
      <c r="O27" s="6"/>
      <c r="Q27" s="6"/>
    </row>
    <row r="28" spans="1:17" ht="15" customHeight="1" x14ac:dyDescent="0.25">
      <c r="A28" s="68"/>
      <c r="B28" s="68"/>
      <c r="C28" s="68"/>
      <c r="D28" s="68"/>
      <c r="E28" s="68"/>
      <c r="F28" s="68"/>
      <c r="G28" s="32"/>
      <c r="H28" s="65" t="s">
        <v>20</v>
      </c>
      <c r="I28" s="65"/>
      <c r="J28" s="74">
        <f>SUM(I21:I27)/(SUM(F21:F27)*3)</f>
        <v>0.93548387096774188</v>
      </c>
      <c r="K28" s="65" t="s">
        <v>20</v>
      </c>
      <c r="L28" s="65"/>
      <c r="M28" s="74"/>
      <c r="O28" s="58"/>
      <c r="Q28" s="58"/>
    </row>
    <row r="29" spans="1:17" ht="15" customHeight="1" x14ac:dyDescent="0.25">
      <c r="A29" s="68"/>
      <c r="B29" s="68"/>
      <c r="C29" s="68"/>
      <c r="D29" s="68"/>
      <c r="E29" s="68"/>
      <c r="F29" s="68"/>
      <c r="G29" s="32"/>
      <c r="H29" s="65" t="s">
        <v>20</v>
      </c>
      <c r="I29" s="65"/>
      <c r="J29" s="101"/>
      <c r="K29" s="65" t="s">
        <v>20</v>
      </c>
      <c r="L29" s="65"/>
      <c r="M29" s="101"/>
      <c r="O29" s="53"/>
      <c r="Q29" s="58"/>
    </row>
    <row r="30" spans="1:17" x14ac:dyDescent="0.25">
      <c r="A30" s="97">
        <v>4</v>
      </c>
      <c r="B30" s="69" t="s">
        <v>98</v>
      </c>
      <c r="C30" s="60">
        <v>4.0999999999999996</v>
      </c>
      <c r="D30" s="23" t="s">
        <v>99</v>
      </c>
      <c r="E30" s="40" t="s">
        <v>9</v>
      </c>
      <c r="F30" s="21">
        <v>3</v>
      </c>
      <c r="G30" s="32"/>
      <c r="H30" s="37">
        <v>2</v>
      </c>
      <c r="I30" s="8">
        <f t="shared" ref="I30:I33" si="2">H30*F30</f>
        <v>6</v>
      </c>
      <c r="J30" s="62" t="str">
        <f>IF(J34&gt;0.85,"High",IF(J34&gt;0.5,"Average","Low"))</f>
        <v>Average</v>
      </c>
      <c r="K30" s="57"/>
      <c r="L30" s="8"/>
      <c r="M30" s="62"/>
      <c r="O30" s="6"/>
      <c r="Q30" s="6"/>
    </row>
    <row r="31" spans="1:17" x14ac:dyDescent="0.25">
      <c r="A31" s="97"/>
      <c r="B31" s="69"/>
      <c r="C31" s="60">
        <v>4.2</v>
      </c>
      <c r="D31" s="23" t="s">
        <v>100</v>
      </c>
      <c r="E31" s="40" t="s">
        <v>8</v>
      </c>
      <c r="F31" s="21">
        <v>4</v>
      </c>
      <c r="G31" s="32"/>
      <c r="H31" s="37">
        <v>2</v>
      </c>
      <c r="I31" s="8">
        <f t="shared" si="2"/>
        <v>8</v>
      </c>
      <c r="J31" s="62"/>
      <c r="K31" s="57"/>
      <c r="L31" s="8"/>
      <c r="M31" s="62"/>
      <c r="O31" s="6"/>
      <c r="Q31" s="6"/>
    </row>
    <row r="32" spans="1:17" x14ac:dyDescent="0.25">
      <c r="A32" s="97"/>
      <c r="B32" s="69"/>
      <c r="C32" s="60">
        <v>4.3</v>
      </c>
      <c r="D32" s="24" t="s">
        <v>101</v>
      </c>
      <c r="E32" s="40" t="s">
        <v>8</v>
      </c>
      <c r="F32" s="21">
        <v>4</v>
      </c>
      <c r="G32" s="32"/>
      <c r="H32" s="37">
        <v>3</v>
      </c>
      <c r="I32" s="8">
        <f t="shared" si="2"/>
        <v>12</v>
      </c>
      <c r="J32" s="62"/>
      <c r="K32" s="57"/>
      <c r="L32" s="8"/>
      <c r="M32" s="62"/>
      <c r="O32" s="6"/>
      <c r="Q32" s="6"/>
    </row>
    <row r="33" spans="1:17" x14ac:dyDescent="0.25">
      <c r="A33" s="97"/>
      <c r="B33" s="69"/>
      <c r="C33" s="60">
        <v>4.4000000000000004</v>
      </c>
      <c r="D33" s="24" t="s">
        <v>102</v>
      </c>
      <c r="E33" s="4" t="s">
        <v>9</v>
      </c>
      <c r="F33" s="21">
        <v>3</v>
      </c>
      <c r="G33" s="32"/>
      <c r="H33" s="37">
        <v>0</v>
      </c>
      <c r="I33" s="8">
        <f t="shared" si="2"/>
        <v>0</v>
      </c>
      <c r="J33" s="62"/>
      <c r="K33" s="57"/>
      <c r="L33" s="8"/>
      <c r="M33" s="62"/>
      <c r="O33" s="6"/>
      <c r="Q33" s="6"/>
    </row>
    <row r="34" spans="1:17" ht="15" customHeight="1" x14ac:dyDescent="0.25">
      <c r="A34" s="68"/>
      <c r="B34" s="68"/>
      <c r="C34" s="68"/>
      <c r="D34" s="68"/>
      <c r="E34" s="68"/>
      <c r="F34" s="68"/>
      <c r="G34" s="32"/>
      <c r="H34" s="65" t="s">
        <v>20</v>
      </c>
      <c r="I34" s="65"/>
      <c r="J34" s="66">
        <f>SUM(I30:I33)/(SUM(F30:F33)*3)</f>
        <v>0.61904761904761907</v>
      </c>
      <c r="K34" s="65" t="s">
        <v>20</v>
      </c>
      <c r="L34" s="65"/>
      <c r="M34" s="66"/>
      <c r="O34" s="61"/>
      <c r="Q34" s="61"/>
    </row>
    <row r="35" spans="1:17" ht="15" customHeight="1" x14ac:dyDescent="0.25">
      <c r="A35" s="68"/>
      <c r="B35" s="68"/>
      <c r="C35" s="68"/>
      <c r="D35" s="68"/>
      <c r="E35" s="68"/>
      <c r="F35" s="68"/>
      <c r="G35" s="32"/>
      <c r="H35" s="65"/>
      <c r="I35" s="65"/>
      <c r="J35" s="66"/>
      <c r="K35" s="65"/>
      <c r="L35" s="65"/>
      <c r="M35" s="66"/>
      <c r="O35" s="61"/>
      <c r="Q35" s="61"/>
    </row>
    <row r="36" spans="1:17" x14ac:dyDescent="0.25">
      <c r="A36" s="95">
        <v>6</v>
      </c>
      <c r="B36" s="69" t="s">
        <v>43</v>
      </c>
      <c r="C36" s="37">
        <v>6.01</v>
      </c>
      <c r="D36" s="25" t="s">
        <v>44</v>
      </c>
      <c r="E36" s="41" t="s">
        <v>5</v>
      </c>
      <c r="F36" s="28">
        <v>7</v>
      </c>
      <c r="G36" s="32"/>
      <c r="H36" s="21">
        <v>2</v>
      </c>
      <c r="I36" s="8">
        <f>H36*F36</f>
        <v>14</v>
      </c>
      <c r="J36" s="62" t="str">
        <f>IF(J44&gt;0.85,"High",IF(J44&gt;0.5,"Average","Low"))</f>
        <v>Average</v>
      </c>
      <c r="K36" s="21"/>
      <c r="L36" s="8"/>
      <c r="M36" s="62"/>
      <c r="O36" s="6"/>
      <c r="Q36" s="6"/>
    </row>
    <row r="37" spans="1:17" x14ac:dyDescent="0.25">
      <c r="A37" s="95"/>
      <c r="B37" s="69"/>
      <c r="C37" s="37">
        <v>6.02</v>
      </c>
      <c r="D37" s="25" t="s">
        <v>45</v>
      </c>
      <c r="E37" s="41" t="s">
        <v>8</v>
      </c>
      <c r="F37" s="28">
        <v>4</v>
      </c>
      <c r="G37" s="32"/>
      <c r="H37" s="21">
        <v>1</v>
      </c>
      <c r="I37" s="8">
        <f>H37*F37</f>
        <v>4</v>
      </c>
      <c r="J37" s="62"/>
      <c r="K37" s="21"/>
      <c r="L37" s="8"/>
      <c r="M37" s="62"/>
      <c r="O37" s="6"/>
      <c r="Q37" s="6"/>
    </row>
    <row r="38" spans="1:17" x14ac:dyDescent="0.25">
      <c r="A38" s="95"/>
      <c r="B38" s="69"/>
      <c r="C38" s="57">
        <v>6.03</v>
      </c>
      <c r="D38" s="25" t="s">
        <v>46</v>
      </c>
      <c r="E38" s="41" t="s">
        <v>9</v>
      </c>
      <c r="F38" s="28">
        <v>1</v>
      </c>
      <c r="G38" s="32"/>
      <c r="H38" s="21">
        <v>0</v>
      </c>
      <c r="I38" s="8">
        <f>H38*F38</f>
        <v>0</v>
      </c>
      <c r="J38" s="62"/>
      <c r="K38" s="21"/>
      <c r="L38" s="8"/>
      <c r="M38" s="62"/>
      <c r="O38" s="6"/>
      <c r="Q38" s="6"/>
    </row>
    <row r="39" spans="1:17" x14ac:dyDescent="0.25">
      <c r="A39" s="95"/>
      <c r="B39" s="69"/>
      <c r="C39" s="57">
        <v>6.04</v>
      </c>
      <c r="D39" s="25" t="s">
        <v>47</v>
      </c>
      <c r="E39" s="41" t="s">
        <v>9</v>
      </c>
      <c r="F39" s="28">
        <v>1</v>
      </c>
      <c r="G39" s="32"/>
      <c r="H39" s="21">
        <v>0</v>
      </c>
      <c r="I39" s="8">
        <f>H39*F39</f>
        <v>0</v>
      </c>
      <c r="J39" s="62"/>
      <c r="K39" s="21"/>
      <c r="L39" s="8"/>
      <c r="M39" s="62"/>
      <c r="O39" s="6"/>
      <c r="Q39" s="6"/>
    </row>
    <row r="40" spans="1:17" x14ac:dyDescent="0.25">
      <c r="A40" s="95"/>
      <c r="B40" s="69"/>
      <c r="C40" s="57">
        <v>6.05</v>
      </c>
      <c r="D40" s="25" t="s">
        <v>104</v>
      </c>
      <c r="E40" s="56" t="s">
        <v>8</v>
      </c>
      <c r="F40" s="28">
        <v>4</v>
      </c>
      <c r="G40" s="32"/>
      <c r="H40" s="21">
        <v>0</v>
      </c>
      <c r="I40" s="8">
        <f>H40*F40</f>
        <v>0</v>
      </c>
      <c r="J40" s="62"/>
      <c r="K40" s="21"/>
      <c r="L40" s="8"/>
      <c r="M40" s="62"/>
      <c r="O40" s="6"/>
      <c r="Q40" s="6"/>
    </row>
    <row r="41" spans="1:17" x14ac:dyDescent="0.25">
      <c r="A41" s="95"/>
      <c r="B41" s="69"/>
      <c r="C41" s="57">
        <v>6.06</v>
      </c>
      <c r="D41" s="25" t="s">
        <v>48</v>
      </c>
      <c r="E41" s="41" t="s">
        <v>5</v>
      </c>
      <c r="F41" s="28">
        <v>7</v>
      </c>
      <c r="G41" s="32"/>
      <c r="H41" s="21">
        <v>3</v>
      </c>
      <c r="I41" s="8">
        <f>H41*F41</f>
        <v>21</v>
      </c>
      <c r="J41" s="62"/>
      <c r="K41" s="21"/>
      <c r="L41" s="8"/>
      <c r="M41" s="62"/>
      <c r="O41" s="6"/>
      <c r="Q41" s="6"/>
    </row>
    <row r="42" spans="1:17" x14ac:dyDescent="0.25">
      <c r="A42" s="95"/>
      <c r="B42" s="69"/>
      <c r="C42" s="57">
        <v>6.07</v>
      </c>
      <c r="D42" s="25" t="s">
        <v>49</v>
      </c>
      <c r="E42" s="56" t="s">
        <v>5</v>
      </c>
      <c r="F42" s="28">
        <v>7</v>
      </c>
      <c r="G42" s="32"/>
      <c r="H42" s="29">
        <v>3</v>
      </c>
      <c r="I42" s="8">
        <f>H42*F42</f>
        <v>21</v>
      </c>
      <c r="J42" s="62"/>
      <c r="K42" s="29"/>
      <c r="L42" s="8"/>
      <c r="M42" s="62"/>
      <c r="O42" s="35"/>
      <c r="Q42" s="35"/>
    </row>
    <row r="43" spans="1:17" x14ac:dyDescent="0.25">
      <c r="A43" s="95"/>
      <c r="B43" s="69"/>
      <c r="C43" s="57">
        <v>6.08</v>
      </c>
      <c r="D43" s="26" t="s">
        <v>50</v>
      </c>
      <c r="E43" s="41" t="s">
        <v>5</v>
      </c>
      <c r="F43" s="28">
        <v>7</v>
      </c>
      <c r="G43" s="32"/>
      <c r="H43" s="21">
        <v>2</v>
      </c>
      <c r="I43" s="8">
        <f>H43*F43</f>
        <v>14</v>
      </c>
      <c r="J43" s="62"/>
      <c r="K43" s="21"/>
      <c r="L43" s="8"/>
      <c r="M43" s="62"/>
      <c r="O43" s="6"/>
      <c r="Q43" s="6"/>
    </row>
    <row r="44" spans="1:17" ht="15" customHeight="1" x14ac:dyDescent="0.25">
      <c r="A44" s="68"/>
      <c r="B44" s="68"/>
      <c r="C44" s="68"/>
      <c r="D44" s="68"/>
      <c r="E44" s="68"/>
      <c r="F44" s="68"/>
      <c r="G44" s="32"/>
      <c r="H44" s="65" t="s">
        <v>20</v>
      </c>
      <c r="I44" s="65"/>
      <c r="J44" s="66">
        <f>SUM(I36:I41,I43)/(SUM(F36:F41,F43)*3)</f>
        <v>0.56989247311827962</v>
      </c>
      <c r="K44" s="65" t="s">
        <v>20</v>
      </c>
      <c r="L44" s="65"/>
      <c r="M44" s="66"/>
      <c r="O44" s="61"/>
      <c r="Q44" s="61"/>
    </row>
    <row r="45" spans="1:17" ht="15" customHeight="1" x14ac:dyDescent="0.25">
      <c r="A45" s="68"/>
      <c r="B45" s="68"/>
      <c r="C45" s="68"/>
      <c r="D45" s="68"/>
      <c r="E45" s="68"/>
      <c r="F45" s="68"/>
      <c r="G45" s="32"/>
      <c r="H45" s="65"/>
      <c r="I45" s="65"/>
      <c r="J45" s="66"/>
      <c r="K45" s="65"/>
      <c r="L45" s="65"/>
      <c r="M45" s="66"/>
      <c r="O45" s="61"/>
      <c r="Q45" s="61"/>
    </row>
    <row r="46" spans="1:17" x14ac:dyDescent="0.25">
      <c r="A46" s="95">
        <v>7</v>
      </c>
      <c r="B46" s="69" t="s">
        <v>34</v>
      </c>
      <c r="C46" s="3">
        <v>7.01</v>
      </c>
      <c r="D46" s="25" t="s">
        <v>31</v>
      </c>
      <c r="E46" s="41" t="s">
        <v>8</v>
      </c>
      <c r="F46" s="28">
        <v>4</v>
      </c>
      <c r="G46" s="32"/>
      <c r="H46" s="37">
        <v>2</v>
      </c>
      <c r="I46" s="8">
        <f>H46*F46</f>
        <v>8</v>
      </c>
      <c r="J46" s="62" t="str">
        <f>IF(J50&gt;0.85,"High",IF(J50&gt;0.5,"Average","Low"))</f>
        <v>High</v>
      </c>
      <c r="K46" s="57"/>
      <c r="L46" s="8"/>
      <c r="M46" s="62"/>
      <c r="O46" s="6"/>
      <c r="Q46" s="6"/>
    </row>
    <row r="47" spans="1:17" x14ac:dyDescent="0.25">
      <c r="A47" s="95"/>
      <c r="B47" s="69"/>
      <c r="C47" s="3">
        <v>7.02</v>
      </c>
      <c r="D47" s="25" t="s">
        <v>32</v>
      </c>
      <c r="E47" s="41" t="s">
        <v>9</v>
      </c>
      <c r="F47" s="28">
        <v>1</v>
      </c>
      <c r="G47" s="32"/>
      <c r="H47" s="37">
        <v>3</v>
      </c>
      <c r="I47" s="8">
        <f>H47*F47</f>
        <v>3</v>
      </c>
      <c r="J47" s="62"/>
      <c r="K47" s="57"/>
      <c r="L47" s="8"/>
      <c r="M47" s="62"/>
      <c r="O47" s="6"/>
      <c r="Q47" s="6"/>
    </row>
    <row r="48" spans="1:17" x14ac:dyDescent="0.25">
      <c r="A48" s="95"/>
      <c r="B48" s="69"/>
      <c r="C48" s="3">
        <v>7.03</v>
      </c>
      <c r="D48" s="25" t="s">
        <v>33</v>
      </c>
      <c r="E48" s="41" t="s">
        <v>9</v>
      </c>
      <c r="F48" s="28">
        <v>1</v>
      </c>
      <c r="G48" s="32"/>
      <c r="H48" s="37">
        <v>2</v>
      </c>
      <c r="I48" s="8">
        <f>H48*F48</f>
        <v>2</v>
      </c>
      <c r="J48" s="62"/>
      <c r="K48" s="57"/>
      <c r="L48" s="8"/>
      <c r="M48" s="62"/>
      <c r="O48" s="6"/>
      <c r="Q48" s="6"/>
    </row>
    <row r="49" spans="1:17" x14ac:dyDescent="0.25">
      <c r="A49" s="95"/>
      <c r="B49" s="69"/>
      <c r="C49" s="3">
        <v>7.04</v>
      </c>
      <c r="D49" s="25" t="s">
        <v>51</v>
      </c>
      <c r="E49" s="27" t="s">
        <v>5</v>
      </c>
      <c r="F49" s="28">
        <v>7</v>
      </c>
      <c r="G49" s="32"/>
      <c r="H49" s="37">
        <v>3</v>
      </c>
      <c r="I49" s="8">
        <f>H49*F49</f>
        <v>21</v>
      </c>
      <c r="J49" s="62"/>
      <c r="K49" s="57"/>
      <c r="L49" s="8"/>
      <c r="M49" s="62"/>
    </row>
    <row r="50" spans="1:17" ht="15" customHeight="1" x14ac:dyDescent="0.25">
      <c r="A50" s="68"/>
      <c r="B50" s="68"/>
      <c r="C50" s="68"/>
      <c r="D50" s="68"/>
      <c r="E50" s="68"/>
      <c r="F50" s="68"/>
      <c r="G50" s="32"/>
      <c r="H50" s="65" t="s">
        <v>20</v>
      </c>
      <c r="I50" s="65"/>
      <c r="J50" s="66">
        <f>SUM(I46:I49)/(SUM(F46:F49)*3)</f>
        <v>0.87179487179487181</v>
      </c>
      <c r="K50" s="65" t="s">
        <v>20</v>
      </c>
      <c r="L50" s="65"/>
      <c r="M50" s="66"/>
      <c r="O50" s="61"/>
      <c r="Q50" s="61"/>
    </row>
    <row r="51" spans="1:17" ht="15" customHeight="1" x14ac:dyDescent="0.25">
      <c r="A51" s="68"/>
      <c r="B51" s="68"/>
      <c r="C51" s="68"/>
      <c r="D51" s="68"/>
      <c r="E51" s="68"/>
      <c r="F51" s="68"/>
      <c r="G51" s="32"/>
      <c r="H51" s="65"/>
      <c r="I51" s="65"/>
      <c r="J51" s="66"/>
      <c r="K51" s="65"/>
      <c r="L51" s="65"/>
      <c r="M51" s="66"/>
      <c r="O51" s="61"/>
      <c r="Q51" s="61"/>
    </row>
    <row r="52" spans="1:17" x14ac:dyDescent="0.25">
      <c r="A52" s="84">
        <v>8</v>
      </c>
      <c r="B52" s="84" t="s">
        <v>35</v>
      </c>
      <c r="C52" s="15">
        <v>8.01</v>
      </c>
      <c r="D52" s="25" t="s">
        <v>36</v>
      </c>
      <c r="E52" s="37" t="s">
        <v>5</v>
      </c>
      <c r="F52" s="21">
        <v>7</v>
      </c>
      <c r="G52" s="32"/>
      <c r="H52" s="57">
        <v>1</v>
      </c>
      <c r="I52" s="8">
        <f>H52*F52</f>
        <v>7</v>
      </c>
      <c r="J52" s="62" t="str">
        <f>IF(J56&gt;0.85,"High",IF(J56&gt;0.5,"Average","Low"))</f>
        <v>Low</v>
      </c>
      <c r="K52" s="57"/>
      <c r="L52" s="8"/>
      <c r="M52" s="62"/>
      <c r="O52" s="6"/>
      <c r="Q52" s="6"/>
    </row>
    <row r="53" spans="1:17" x14ac:dyDescent="0.25">
      <c r="A53" s="85"/>
      <c r="B53" s="85"/>
      <c r="C53" s="15">
        <v>8.02</v>
      </c>
      <c r="D53" s="25" t="s">
        <v>37</v>
      </c>
      <c r="E53" s="37" t="s">
        <v>5</v>
      </c>
      <c r="F53" s="21">
        <v>7</v>
      </c>
      <c r="G53" s="32"/>
      <c r="H53" s="57">
        <v>1</v>
      </c>
      <c r="I53" s="8">
        <f>H53*F53</f>
        <v>7</v>
      </c>
      <c r="J53" s="62"/>
      <c r="K53" s="57"/>
      <c r="L53" s="8"/>
      <c r="M53" s="62"/>
      <c r="O53" s="6"/>
      <c r="Q53" s="6"/>
    </row>
    <row r="54" spans="1:17" x14ac:dyDescent="0.25">
      <c r="A54" s="85"/>
      <c r="B54" s="85"/>
      <c r="C54" s="15">
        <v>8.0299999999999994</v>
      </c>
      <c r="D54" s="25" t="s">
        <v>38</v>
      </c>
      <c r="E54" s="37" t="s">
        <v>8</v>
      </c>
      <c r="F54" s="21">
        <v>4</v>
      </c>
      <c r="G54" s="32"/>
      <c r="H54" s="57">
        <v>1</v>
      </c>
      <c r="I54" s="8">
        <f>H54*F54</f>
        <v>4</v>
      </c>
      <c r="J54" s="62"/>
      <c r="K54" s="57"/>
      <c r="L54" s="8"/>
      <c r="M54" s="62"/>
      <c r="O54" s="6"/>
      <c r="Q54" s="6"/>
    </row>
    <row r="55" spans="1:17" x14ac:dyDescent="0.25">
      <c r="A55" s="85"/>
      <c r="B55" s="85"/>
      <c r="C55" s="15">
        <v>8.0399999999999991</v>
      </c>
      <c r="D55" s="25" t="s">
        <v>39</v>
      </c>
      <c r="E55" s="37" t="s">
        <v>8</v>
      </c>
      <c r="F55" s="21">
        <v>4</v>
      </c>
      <c r="G55" s="32"/>
      <c r="H55" s="57">
        <v>1</v>
      </c>
      <c r="I55" s="8">
        <f>H55*F55</f>
        <v>4</v>
      </c>
      <c r="J55" s="62"/>
      <c r="K55" s="57"/>
      <c r="L55" s="8"/>
      <c r="M55" s="62"/>
      <c r="O55" s="6"/>
      <c r="Q55" s="6"/>
    </row>
    <row r="56" spans="1:17" ht="15" customHeight="1" x14ac:dyDescent="0.25">
      <c r="A56" s="68"/>
      <c r="B56" s="68"/>
      <c r="C56" s="68"/>
      <c r="D56" s="68"/>
      <c r="E56" s="68"/>
      <c r="F56" s="68"/>
      <c r="G56" s="32"/>
      <c r="H56" s="65" t="s">
        <v>20</v>
      </c>
      <c r="I56" s="65"/>
      <c r="J56" s="66">
        <f>SUM(I52:I55)/(SUM(F52:F55)*3)</f>
        <v>0.33333333333333331</v>
      </c>
      <c r="K56" s="65" t="s">
        <v>20</v>
      </c>
      <c r="L56" s="65"/>
      <c r="M56" s="66"/>
      <c r="O56" s="61"/>
      <c r="Q56" s="61"/>
    </row>
    <row r="57" spans="1:17" ht="15" customHeight="1" x14ac:dyDescent="0.25">
      <c r="A57" s="96"/>
      <c r="B57" s="96"/>
      <c r="C57" s="96"/>
      <c r="D57" s="96"/>
      <c r="E57" s="96"/>
      <c r="F57" s="96"/>
      <c r="G57" s="32"/>
      <c r="H57" s="67"/>
      <c r="I57" s="67"/>
      <c r="J57" s="74"/>
      <c r="K57" s="67"/>
      <c r="L57" s="67"/>
      <c r="M57" s="74"/>
      <c r="O57" s="61"/>
      <c r="Q57" s="61"/>
    </row>
    <row r="58" spans="1:17" ht="15.75" x14ac:dyDescent="0.25">
      <c r="A58" s="63"/>
      <c r="B58" s="63"/>
      <c r="C58" s="63"/>
      <c r="D58" s="63"/>
      <c r="E58" s="63"/>
      <c r="F58" s="63"/>
      <c r="G58" s="33"/>
      <c r="H58" s="64"/>
      <c r="I58" s="64"/>
      <c r="J58" s="64"/>
      <c r="K58" s="64"/>
      <c r="L58" s="64"/>
      <c r="M58" s="64"/>
    </row>
    <row r="59" spans="1:17" ht="15" customHeight="1" x14ac:dyDescent="0.25">
      <c r="A59" s="86"/>
      <c r="B59" s="86"/>
      <c r="C59" s="86"/>
      <c r="D59" s="86"/>
      <c r="E59" s="86"/>
      <c r="F59" s="86"/>
      <c r="G59" s="32"/>
      <c r="H59" s="94" t="s">
        <v>28</v>
      </c>
      <c r="I59" s="94"/>
      <c r="J59" s="75">
        <f>AVERAGE(J5,J19,J28,J34,J44,J50,J56)</f>
        <v>0.72478911420964554</v>
      </c>
      <c r="K59" s="94" t="s">
        <v>28</v>
      </c>
      <c r="L59" s="94"/>
      <c r="M59" s="75"/>
    </row>
    <row r="60" spans="1:17" ht="15" customHeight="1" x14ac:dyDescent="0.25">
      <c r="A60" s="87"/>
      <c r="B60" s="87"/>
      <c r="C60" s="87"/>
      <c r="D60" s="87"/>
      <c r="E60" s="87"/>
      <c r="F60" s="87"/>
      <c r="G60" s="32"/>
      <c r="H60" s="76"/>
      <c r="I60" s="76"/>
      <c r="J60" s="76"/>
      <c r="K60" s="76"/>
      <c r="L60" s="76"/>
      <c r="M60" s="76"/>
    </row>
    <row r="61" spans="1:17" ht="15" customHeight="1" x14ac:dyDescent="0.25">
      <c r="A61" s="78"/>
      <c r="B61" s="79"/>
      <c r="C61" s="79"/>
      <c r="D61" s="79"/>
      <c r="E61" s="79"/>
      <c r="F61" s="80"/>
      <c r="G61" s="32"/>
      <c r="H61" s="88" t="s">
        <v>27</v>
      </c>
      <c r="I61" s="89"/>
      <c r="J61" s="92">
        <f>SUM(I3:I4,I7:I10,I11:I18,I21:I27,I30:I33,I36:I41,I43,I46:I49,I52:I55)/(SUM(F3:F4,F7:F10,F11:F18,F21:F27,F30:F33,F36:F41,F43,F46:F49,F52:F55)*3)</f>
        <v>0.73015873015873012</v>
      </c>
      <c r="K61" s="88" t="s">
        <v>27</v>
      </c>
      <c r="L61" s="89"/>
      <c r="M61" s="92"/>
    </row>
    <row r="62" spans="1:17" ht="15" customHeight="1" x14ac:dyDescent="0.25">
      <c r="A62" s="81"/>
      <c r="B62" s="82"/>
      <c r="C62" s="82"/>
      <c r="D62" s="82"/>
      <c r="E62" s="82"/>
      <c r="F62" s="83"/>
      <c r="G62" s="34"/>
      <c r="H62" s="90"/>
      <c r="I62" s="91"/>
      <c r="J62" s="93"/>
      <c r="K62" s="90"/>
      <c r="L62" s="91"/>
      <c r="M62" s="93"/>
    </row>
    <row r="65" spans="4:5" x14ac:dyDescent="0.25">
      <c r="D65" s="11" t="s">
        <v>10</v>
      </c>
      <c r="E65" s="16" t="s">
        <v>11</v>
      </c>
    </row>
    <row r="66" spans="4:5" x14ac:dyDescent="0.25">
      <c r="D66" s="6" t="s">
        <v>7</v>
      </c>
      <c r="E66" s="7">
        <v>7</v>
      </c>
    </row>
    <row r="67" spans="4:5" x14ac:dyDescent="0.25">
      <c r="D67" s="6" t="s">
        <v>8</v>
      </c>
      <c r="E67" s="7">
        <v>4</v>
      </c>
    </row>
    <row r="68" spans="4:5" x14ac:dyDescent="0.25">
      <c r="D68" s="6" t="s">
        <v>9</v>
      </c>
      <c r="E68" s="7">
        <v>1</v>
      </c>
    </row>
    <row r="70" spans="4:5" x14ac:dyDescent="0.25">
      <c r="D70" s="11" t="s">
        <v>12</v>
      </c>
      <c r="E70" s="16" t="s">
        <v>13</v>
      </c>
    </row>
    <row r="71" spans="4:5" x14ac:dyDescent="0.25">
      <c r="D71" s="6" t="s">
        <v>16</v>
      </c>
      <c r="E71" s="7">
        <v>3</v>
      </c>
    </row>
    <row r="72" spans="4:5" x14ac:dyDescent="0.25">
      <c r="D72" s="6" t="s">
        <v>14</v>
      </c>
      <c r="E72" s="7">
        <v>2</v>
      </c>
    </row>
    <row r="73" spans="4:5" x14ac:dyDescent="0.25">
      <c r="D73" s="6" t="s">
        <v>15</v>
      </c>
      <c r="E73" s="7">
        <v>1</v>
      </c>
    </row>
    <row r="74" spans="4:5" x14ac:dyDescent="0.25">
      <c r="D74" s="35" t="s">
        <v>54</v>
      </c>
      <c r="E74" s="7">
        <v>0</v>
      </c>
    </row>
    <row r="76" spans="4:5" x14ac:dyDescent="0.25">
      <c r="D76" s="71" t="s">
        <v>21</v>
      </c>
      <c r="E76" s="71"/>
    </row>
    <row r="77" spans="4:5" x14ac:dyDescent="0.25">
      <c r="D77" s="72" t="s">
        <v>22</v>
      </c>
      <c r="E77" s="72"/>
    </row>
    <row r="78" spans="4:5" x14ac:dyDescent="0.25">
      <c r="D78" s="73" t="s">
        <v>23</v>
      </c>
      <c r="E78" s="73"/>
    </row>
    <row r="79" spans="4:5" x14ac:dyDescent="0.25">
      <c r="D79" s="70" t="s">
        <v>24</v>
      </c>
      <c r="E79" s="70"/>
    </row>
  </sheetData>
  <mergeCells count="94">
    <mergeCell ref="Q56:Q57"/>
    <mergeCell ref="Q5:Q6"/>
    <mergeCell ref="Q19:Q20"/>
    <mergeCell ref="Q34:Q35"/>
    <mergeCell ref="Q44:Q45"/>
    <mergeCell ref="Q50:Q51"/>
    <mergeCell ref="K58:M58"/>
    <mergeCell ref="K59:L60"/>
    <mergeCell ref="M59:M60"/>
    <mergeCell ref="K61:L62"/>
    <mergeCell ref="M61:M62"/>
    <mergeCell ref="M46:M49"/>
    <mergeCell ref="K50:L51"/>
    <mergeCell ref="M50:M51"/>
    <mergeCell ref="M52:M55"/>
    <mergeCell ref="K56:L57"/>
    <mergeCell ref="M56:M57"/>
    <mergeCell ref="M30:M33"/>
    <mergeCell ref="K34:L35"/>
    <mergeCell ref="M34:M35"/>
    <mergeCell ref="M36:M43"/>
    <mergeCell ref="K44:L45"/>
    <mergeCell ref="M44:M45"/>
    <mergeCell ref="A28:F29"/>
    <mergeCell ref="H28:I29"/>
    <mergeCell ref="J28:J29"/>
    <mergeCell ref="K1:M1"/>
    <mergeCell ref="M3:M4"/>
    <mergeCell ref="K5:L6"/>
    <mergeCell ref="M5:M6"/>
    <mergeCell ref="M7:M18"/>
    <mergeCell ref="K19:L20"/>
    <mergeCell ref="M19:M20"/>
    <mergeCell ref="M21:M27"/>
    <mergeCell ref="K28:L29"/>
    <mergeCell ref="M28:M29"/>
    <mergeCell ref="J3:J4"/>
    <mergeCell ref="J7:J18"/>
    <mergeCell ref="H19:I20"/>
    <mergeCell ref="H5:I6"/>
    <mergeCell ref="A3:A4"/>
    <mergeCell ref="B3:B4"/>
    <mergeCell ref="A7:A18"/>
    <mergeCell ref="B7:B18"/>
    <mergeCell ref="A21:A27"/>
    <mergeCell ref="B21:B27"/>
    <mergeCell ref="A5:F6"/>
    <mergeCell ref="A19:F20"/>
    <mergeCell ref="B46:B49"/>
    <mergeCell ref="A30:A33"/>
    <mergeCell ref="B30:B33"/>
    <mergeCell ref="A34:F35"/>
    <mergeCell ref="J50:J51"/>
    <mergeCell ref="J34:J35"/>
    <mergeCell ref="J36:J43"/>
    <mergeCell ref="J44:J45"/>
    <mergeCell ref="H1:J1"/>
    <mergeCell ref="J19:J20"/>
    <mergeCell ref="J5:J6"/>
    <mergeCell ref="J52:J55"/>
    <mergeCell ref="A61:F62"/>
    <mergeCell ref="B52:B55"/>
    <mergeCell ref="A52:A55"/>
    <mergeCell ref="A59:F60"/>
    <mergeCell ref="H61:I62"/>
    <mergeCell ref="J61:J62"/>
    <mergeCell ref="H59:I60"/>
    <mergeCell ref="J46:J49"/>
    <mergeCell ref="A36:A43"/>
    <mergeCell ref="A56:F57"/>
    <mergeCell ref="H44:I45"/>
    <mergeCell ref="D79:E79"/>
    <mergeCell ref="D76:E76"/>
    <mergeCell ref="D77:E77"/>
    <mergeCell ref="D78:E78"/>
    <mergeCell ref="J56:J57"/>
    <mergeCell ref="J59:J60"/>
    <mergeCell ref="O50:O51"/>
    <mergeCell ref="O56:O57"/>
    <mergeCell ref="J21:J27"/>
    <mergeCell ref="A58:F58"/>
    <mergeCell ref="H58:J58"/>
    <mergeCell ref="H50:I51"/>
    <mergeCell ref="H56:I57"/>
    <mergeCell ref="A44:F45"/>
    <mergeCell ref="A50:F51"/>
    <mergeCell ref="B36:B43"/>
    <mergeCell ref="J30:J33"/>
    <mergeCell ref="H34:I35"/>
    <mergeCell ref="A46:A49"/>
    <mergeCell ref="O5:O6"/>
    <mergeCell ref="O19:O20"/>
    <mergeCell ref="O34:O35"/>
    <mergeCell ref="O44:O45"/>
  </mergeCells>
  <dataValidations count="2">
    <dataValidation type="list" allowBlank="1" showInputMessage="1" showErrorMessage="1" sqref="H46:H49 H52:H55 H30:H33 H36:H43 H7:H18 K46:K49 K52:K55 K30:K33 K36:K43 K7:K18">
      <formula1>$E$71:$E$74</formula1>
    </dataValidation>
    <dataValidation type="list" allowBlank="1" showInputMessage="1" showErrorMessage="1" sqref="H3:H4 H21:H27 K3:K4 K21:K27">
      <formula1>$E$71:$E$73</formula1>
    </dataValidation>
  </dataValidations>
  <pageMargins left="0.7" right="0.7" top="0.75" bottom="0.75" header="0.3" footer="0.3"/>
  <pageSetup orientation="portrait" r:id="rId1"/>
  <headerFooter>
    <oddHeader>&amp;L&amp;"wingdings,Bold"&amp;10&amp;KFF8000lll &amp;"arial,Regular"&amp;K000000CONFIDENTIAL  秘</oddHeader>
    <evenHeader>&amp;L&amp;"wingdings,Bold"&amp;10&amp;KFF8000lll &amp;"arial,Regular"&amp;K000000CONFIDENTIAL  秘</evenHeader>
    <firstHeader>&amp;L&amp;"wingdings,Bold"&amp;10&amp;KFF8000lll &amp;"arial,Regular"&amp;K000000CONFIDENTIAL  秘</first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38"/>
  <sheetViews>
    <sheetView zoomScale="80" zoomScaleNormal="80" workbookViewId="0">
      <selection activeCell="X28" sqref="X28"/>
    </sheetView>
  </sheetViews>
  <sheetFormatPr defaultRowHeight="15" x14ac:dyDescent="0.25"/>
  <cols>
    <col min="1" max="1" width="39" bestFit="1" customWidth="1"/>
    <col min="2" max="2" width="11.28515625" customWidth="1"/>
    <col min="3" max="3" width="9.85546875" bestFit="1" customWidth="1"/>
  </cols>
  <sheetData>
    <row r="2" spans="1:3" ht="15.75" x14ac:dyDescent="0.25">
      <c r="A2" s="9" t="s">
        <v>25</v>
      </c>
      <c r="B2" s="10" t="s">
        <v>106</v>
      </c>
      <c r="C2" s="10" t="s">
        <v>105</v>
      </c>
    </row>
    <row r="3" spans="1:3" x14ac:dyDescent="0.25">
      <c r="A3" s="42" t="s">
        <v>40</v>
      </c>
      <c r="B3" s="18">
        <f>'Score Sheet'!J5</f>
        <v>0.9</v>
      </c>
      <c r="C3" s="18" t="e">
        <f>'Score Sheet'!#REF!</f>
        <v>#REF!</v>
      </c>
    </row>
    <row r="4" spans="1:3" x14ac:dyDescent="0.25">
      <c r="A4" s="42" t="s">
        <v>52</v>
      </c>
      <c r="B4" s="18">
        <f>'Score Sheet'!J19</f>
        <v>0.84397163120567376</v>
      </c>
      <c r="C4" s="18" t="e">
        <f>'Score Sheet'!#REF!</f>
        <v>#REF!</v>
      </c>
    </row>
    <row r="5" spans="1:3" x14ac:dyDescent="0.25">
      <c r="A5" s="42" t="s">
        <v>53</v>
      </c>
      <c r="B5" s="18">
        <f>'Score Sheet'!J28</f>
        <v>0.93548387096774188</v>
      </c>
      <c r="C5" s="18" t="e">
        <f>'Score Sheet'!#REF!</f>
        <v>#REF!</v>
      </c>
    </row>
    <row r="6" spans="1:3" x14ac:dyDescent="0.25">
      <c r="A6" s="42" t="s">
        <v>42</v>
      </c>
      <c r="B6" s="18">
        <f>'Score Sheet'!J34</f>
        <v>0.61904761904761907</v>
      </c>
      <c r="C6" s="18" t="e">
        <f>'Score Sheet'!#REF!</f>
        <v>#REF!</v>
      </c>
    </row>
    <row r="7" spans="1:3" x14ac:dyDescent="0.25">
      <c r="A7" s="45" t="s">
        <v>43</v>
      </c>
      <c r="B7" s="18">
        <f>'Score Sheet'!J44</f>
        <v>0.56989247311827962</v>
      </c>
      <c r="C7" s="18" t="e">
        <f>'Score Sheet'!#REF!</f>
        <v>#REF!</v>
      </c>
    </row>
    <row r="8" spans="1:3" x14ac:dyDescent="0.25">
      <c r="A8" s="45" t="s">
        <v>34</v>
      </c>
      <c r="B8" s="18">
        <f>'Score Sheet'!J50</f>
        <v>0.87179487179487181</v>
      </c>
      <c r="C8" s="18" t="e">
        <f>'Score Sheet'!#REF!</f>
        <v>#REF!</v>
      </c>
    </row>
    <row r="9" spans="1:3" x14ac:dyDescent="0.25">
      <c r="A9" s="45" t="s">
        <v>35</v>
      </c>
      <c r="B9" s="18">
        <f>'Score Sheet'!J56</f>
        <v>0.33333333333333331</v>
      </c>
      <c r="C9" s="18" t="e">
        <f>'Score Sheet'!#REF!</f>
        <v>#REF!</v>
      </c>
    </row>
    <row r="10" spans="1:3" ht="15.75" x14ac:dyDescent="0.25">
      <c r="A10" s="9" t="s">
        <v>29</v>
      </c>
      <c r="B10" s="12">
        <f>'Score Sheet'!J59</f>
        <v>0.72478911420964554</v>
      </c>
      <c r="C10" s="12" t="e">
        <f>'Score Sheet'!#REF!</f>
        <v>#REF!</v>
      </c>
    </row>
    <row r="11" spans="1:3" ht="15.75" x14ac:dyDescent="0.25">
      <c r="A11" s="17" t="s">
        <v>30</v>
      </c>
      <c r="B11" s="12">
        <f>'Score Sheet'!J61</f>
        <v>0.73015873015873012</v>
      </c>
      <c r="C11" s="12" t="e">
        <f>'Score Sheet'!#REF!</f>
        <v>#REF!</v>
      </c>
    </row>
    <row r="12" spans="1:3" x14ac:dyDescent="0.25">
      <c r="B12" s="13"/>
      <c r="C12" s="13"/>
    </row>
    <row r="34" spans="1:3" ht="15.75" x14ac:dyDescent="0.25">
      <c r="A34" s="9" t="s">
        <v>58</v>
      </c>
      <c r="B34" s="55" t="s">
        <v>106</v>
      </c>
      <c r="C34" s="55" t="s">
        <v>105</v>
      </c>
    </row>
    <row r="35" spans="1:3" x14ac:dyDescent="0.25">
      <c r="A35" s="42" t="s">
        <v>52</v>
      </c>
      <c r="B35" s="18">
        <f>B4</f>
        <v>0.84397163120567376</v>
      </c>
      <c r="C35" s="18" t="e">
        <f t="shared" ref="C35" si="0">C4</f>
        <v>#REF!</v>
      </c>
    </row>
    <row r="36" spans="1:3" x14ac:dyDescent="0.25">
      <c r="A36" s="42" t="s">
        <v>42</v>
      </c>
      <c r="B36" s="18">
        <f>B6</f>
        <v>0.61904761904761907</v>
      </c>
      <c r="C36" s="18" t="e">
        <f t="shared" ref="C36" si="1">C6</f>
        <v>#REF!</v>
      </c>
    </row>
    <row r="37" spans="1:3" ht="15.75" x14ac:dyDescent="0.25">
      <c r="A37" s="9" t="s">
        <v>29</v>
      </c>
      <c r="B37" s="12">
        <f>AVERAGE(B35:B36)</f>
        <v>0.73150962512664641</v>
      </c>
      <c r="C37" s="12" t="e">
        <f>AVERAGE(C35:C36)</f>
        <v>#REF!</v>
      </c>
    </row>
    <row r="38" spans="1:3" ht="15.75" x14ac:dyDescent="0.25">
      <c r="A38" s="17" t="s">
        <v>30</v>
      </c>
      <c r="B38" s="19">
        <f>SUM('Score Sheet'!I7:I10,'Score Sheet'!I11:I18,'Score Sheet'!I30:I33)/(SUM('Score Sheet'!F7:F10,'Score Sheet'!F11:F18,'Score Sheet'!F30:F33)*3)</f>
        <v>0.79234972677595628</v>
      </c>
      <c r="C38" s="19" t="e">
        <f>SUM('Score Sheet'!#REF!,'Score Sheet'!#REF!,'Score Sheet'!#REF!,'Score Sheet'!#REF!,'Score Sheet'!#REF!)/(SUM('Score Sheet'!F7:F10,'Score Sheet'!F11:F18,'Score Sheet'!#REF!,'Score Sheet'!F30:F33,'Score Sheet'!#REF!)*3)</f>
        <v>#REF!</v>
      </c>
    </row>
  </sheetData>
  <pageMargins left="0.7" right="0.7" top="0.75" bottom="0.75" header="0.3" footer="0.3"/>
  <pageSetup orientation="portrait" r:id="rId1"/>
  <headerFooter>
    <oddHeader>&amp;L&amp;"wingdings,Bold"&amp;10&amp;KFF8000lll &amp;"arial,Regular"&amp;K000000CONFIDENTIAL  秘</oddHeader>
    <evenHeader>&amp;L&amp;"wingdings,Bold"&amp;10&amp;KFF8000lll &amp;"arial,Regular"&amp;K000000CONFIDENTIAL  秘</evenHeader>
    <firstHeader>&amp;L&amp;"wingdings,Bold"&amp;10&amp;KFF8000lll &amp;"arial,Regular"&amp;K000000CONFIDENTIAL  秘</first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33"/>
  <sheetViews>
    <sheetView zoomScale="90" zoomScaleNormal="90" workbookViewId="0">
      <selection activeCell="B29" sqref="B29"/>
    </sheetView>
  </sheetViews>
  <sheetFormatPr defaultRowHeight="15" x14ac:dyDescent="0.25"/>
  <cols>
    <col min="1" max="1" width="54.7109375" customWidth="1"/>
    <col min="2" max="2" width="28.85546875" customWidth="1"/>
    <col min="3" max="3" width="28.140625" customWidth="1"/>
    <col min="5" max="5" width="23.85546875" customWidth="1"/>
    <col min="6" max="6" width="25.85546875" customWidth="1"/>
    <col min="7" max="7" width="29" customWidth="1"/>
  </cols>
  <sheetData>
    <row r="1" spans="1:3" ht="15.75" x14ac:dyDescent="0.25">
      <c r="A1" s="9" t="s">
        <v>55</v>
      </c>
      <c r="B1" s="39" t="s">
        <v>106</v>
      </c>
      <c r="C1" s="39" t="s">
        <v>105</v>
      </c>
    </row>
    <row r="2" spans="1:3" x14ac:dyDescent="0.25">
      <c r="A2" s="42" t="s">
        <v>107</v>
      </c>
      <c r="B2" s="43" t="s">
        <v>56</v>
      </c>
      <c r="C2" s="43" t="s">
        <v>56</v>
      </c>
    </row>
    <row r="3" spans="1:3" x14ac:dyDescent="0.25">
      <c r="A3" s="47" t="s">
        <v>35</v>
      </c>
      <c r="B3" s="49" t="s">
        <v>61</v>
      </c>
      <c r="C3" s="49" t="s">
        <v>61</v>
      </c>
    </row>
    <row r="4" spans="1:3" x14ac:dyDescent="0.25">
      <c r="A4" s="47" t="s">
        <v>67</v>
      </c>
      <c r="B4" s="49" t="s">
        <v>70</v>
      </c>
      <c r="C4" s="49" t="s">
        <v>63</v>
      </c>
    </row>
    <row r="5" spans="1:3" x14ac:dyDescent="0.25">
      <c r="A5" s="47" t="s">
        <v>68</v>
      </c>
      <c r="B5" s="49" t="s">
        <v>64</v>
      </c>
      <c r="C5" s="49" t="s">
        <v>71</v>
      </c>
    </row>
    <row r="6" spans="1:3" x14ac:dyDescent="0.25">
      <c r="A6" s="47" t="s">
        <v>60</v>
      </c>
      <c r="B6" s="48">
        <f>VLOOKUP(B3,$F$25:$G$33,2, FALSE ) + VLOOKUP(B4,$F$25:$G$33,2, FALSE ) + VLOOKUP(B5,$F$25:$G$33,2, FALSE )</f>
        <v>6</v>
      </c>
      <c r="C6" s="48">
        <f>VLOOKUP(C3,$F$25:$G$33,2, FALSE ) + VLOOKUP(C4,$F$25:$G$33,2, FALSE ) + VLOOKUP(C5,$F$25:$G$33,2, FALSE )</f>
        <v>10</v>
      </c>
    </row>
    <row r="7" spans="1:3" x14ac:dyDescent="0.25">
      <c r="A7" s="42" t="s">
        <v>108</v>
      </c>
      <c r="B7" s="43" t="s">
        <v>56</v>
      </c>
      <c r="C7" s="43" t="s">
        <v>56</v>
      </c>
    </row>
    <row r="8" spans="1:3" x14ac:dyDescent="0.25">
      <c r="A8" s="47" t="s">
        <v>35</v>
      </c>
      <c r="B8" s="48" t="s">
        <v>61</v>
      </c>
      <c r="C8" s="49" t="s">
        <v>62</v>
      </c>
    </row>
    <row r="9" spans="1:3" x14ac:dyDescent="0.25">
      <c r="A9" s="47" t="s">
        <v>67</v>
      </c>
      <c r="B9" s="48" t="s">
        <v>63</v>
      </c>
      <c r="C9" s="49" t="s">
        <v>63</v>
      </c>
    </row>
    <row r="10" spans="1:3" x14ac:dyDescent="0.25">
      <c r="A10" s="47" t="s">
        <v>68</v>
      </c>
      <c r="B10" s="48" t="s">
        <v>71</v>
      </c>
      <c r="C10" s="49" t="s">
        <v>71</v>
      </c>
    </row>
    <row r="11" spans="1:3" x14ac:dyDescent="0.25">
      <c r="A11" s="47" t="s">
        <v>60</v>
      </c>
      <c r="B11" s="48">
        <f>VLOOKUP(B8,$F$25:$G$33,2, FALSE ) + VLOOKUP(B9,$F$25:$G$33,2, FALSE ) + VLOOKUP(B10,$F$25:$G$33,2, FALSE )</f>
        <v>10</v>
      </c>
      <c r="C11" s="48">
        <f>VLOOKUP(C8,$F$25:$G$33,2, FALSE ) + VLOOKUP(C9,$F$25:$G$33,2, FALSE ) + VLOOKUP(C10,$F$25:$G$33,2, FALSE )</f>
        <v>7</v>
      </c>
    </row>
    <row r="12" spans="1:3" x14ac:dyDescent="0.25">
      <c r="A12" s="46" t="s">
        <v>109</v>
      </c>
      <c r="B12" s="44" t="s">
        <v>57</v>
      </c>
      <c r="C12" s="43" t="s">
        <v>56</v>
      </c>
    </row>
    <row r="13" spans="1:3" x14ac:dyDescent="0.25">
      <c r="A13" s="47" t="s">
        <v>35</v>
      </c>
      <c r="B13" s="49" t="s">
        <v>61</v>
      </c>
      <c r="C13" s="49" t="s">
        <v>61</v>
      </c>
    </row>
    <row r="14" spans="1:3" x14ac:dyDescent="0.25">
      <c r="A14" s="47" t="s">
        <v>67</v>
      </c>
      <c r="B14" s="49" t="s">
        <v>63</v>
      </c>
      <c r="C14" s="49" t="s">
        <v>63</v>
      </c>
    </row>
    <row r="15" spans="1:3" x14ac:dyDescent="0.25">
      <c r="A15" s="47" t="s">
        <v>68</v>
      </c>
      <c r="B15" s="49" t="s">
        <v>65</v>
      </c>
      <c r="C15" s="49" t="s">
        <v>71</v>
      </c>
    </row>
    <row r="16" spans="1:3" x14ac:dyDescent="0.25">
      <c r="A16" s="47" t="s">
        <v>60</v>
      </c>
      <c r="B16" s="48">
        <f>VLOOKUP(B13,$F$25:$G$33,2, FALSE ) + VLOOKUP(B14,$F$25:$G$33,2, FALSE ) + VLOOKUP(B15,$F$25:$G$33,2, FALSE )</f>
        <v>5</v>
      </c>
      <c r="C16" s="48">
        <f>VLOOKUP(C13,$F$25:$G$33,2, FALSE ) + VLOOKUP(C14,$F$25:$G$33,2, FALSE ) + VLOOKUP(C15,$F$25:$G$33,2, FALSE )</f>
        <v>10</v>
      </c>
    </row>
    <row r="17" spans="1:7" x14ac:dyDescent="0.25">
      <c r="A17" s="46" t="s">
        <v>110</v>
      </c>
      <c r="B17" s="43" t="s">
        <v>56</v>
      </c>
      <c r="C17" s="43" t="s">
        <v>56</v>
      </c>
    </row>
    <row r="18" spans="1:7" x14ac:dyDescent="0.25">
      <c r="A18" s="47" t="s">
        <v>35</v>
      </c>
      <c r="B18" s="49" t="s">
        <v>61</v>
      </c>
      <c r="C18" s="49" t="s">
        <v>61</v>
      </c>
    </row>
    <row r="19" spans="1:7" x14ac:dyDescent="0.25">
      <c r="A19" s="47" t="s">
        <v>67</v>
      </c>
      <c r="B19" s="49" t="s">
        <v>63</v>
      </c>
      <c r="C19" s="49" t="s">
        <v>63</v>
      </c>
    </row>
    <row r="20" spans="1:7" x14ac:dyDescent="0.25">
      <c r="A20" s="47" t="s">
        <v>68</v>
      </c>
      <c r="B20" s="49" t="s">
        <v>71</v>
      </c>
      <c r="C20" s="49" t="s">
        <v>71</v>
      </c>
    </row>
    <row r="21" spans="1:7" x14ac:dyDescent="0.25">
      <c r="A21" s="47" t="s">
        <v>60</v>
      </c>
      <c r="B21" s="48">
        <f>VLOOKUP(B18,$F$25:$G$33,2, FALSE ) + VLOOKUP(B19,$F$25:$G$33,2, FALSE ) + VLOOKUP(B20,$F$25:$G$33,2, FALSE )</f>
        <v>10</v>
      </c>
      <c r="C21" s="48">
        <f>VLOOKUP(C18,$F$25:$G$33,2, FALSE ) + VLOOKUP(C19,$F$25:$G$33,2, FALSE ) + VLOOKUP(C20,$F$25:$G$33,2, FALSE )</f>
        <v>10</v>
      </c>
    </row>
    <row r="22" spans="1:7" x14ac:dyDescent="0.25">
      <c r="A22" s="51" t="s">
        <v>59</v>
      </c>
      <c r="B22" s="52">
        <f>SUM(B6,B11,B16,B21)</f>
        <v>31</v>
      </c>
      <c r="C22" s="52">
        <f>SUM(C6,C11,C16,C21)</f>
        <v>37</v>
      </c>
    </row>
    <row r="24" spans="1:7" x14ac:dyDescent="0.25">
      <c r="A24" s="50"/>
    </row>
    <row r="25" spans="1:7" x14ac:dyDescent="0.25">
      <c r="F25" s="38" t="s">
        <v>61</v>
      </c>
      <c r="G25" s="38">
        <v>5</v>
      </c>
    </row>
    <row r="26" spans="1:7" x14ac:dyDescent="0.25">
      <c r="F26" s="38" t="s">
        <v>62</v>
      </c>
      <c r="G26" s="38">
        <v>2</v>
      </c>
    </row>
    <row r="27" spans="1:7" x14ac:dyDescent="0.25">
      <c r="F27" s="38" t="s">
        <v>66</v>
      </c>
      <c r="G27" s="38">
        <v>-1</v>
      </c>
    </row>
    <row r="28" spans="1:7" x14ac:dyDescent="0.25">
      <c r="F28" s="38" t="s">
        <v>69</v>
      </c>
      <c r="G28" s="38">
        <v>0</v>
      </c>
    </row>
    <row r="29" spans="1:7" x14ac:dyDescent="0.25">
      <c r="F29" t="s">
        <v>63</v>
      </c>
      <c r="G29">
        <v>5</v>
      </c>
    </row>
    <row r="30" spans="1:7" x14ac:dyDescent="0.25">
      <c r="F30" t="s">
        <v>70</v>
      </c>
      <c r="G30">
        <v>2</v>
      </c>
    </row>
    <row r="31" spans="1:7" x14ac:dyDescent="0.25">
      <c r="F31" s="38" t="s">
        <v>64</v>
      </c>
      <c r="G31" s="38">
        <v>-1</v>
      </c>
    </row>
    <row r="32" spans="1:7" x14ac:dyDescent="0.25">
      <c r="F32" s="38" t="s">
        <v>65</v>
      </c>
      <c r="G32" s="38">
        <v>-5</v>
      </c>
    </row>
    <row r="33" spans="6:7" x14ac:dyDescent="0.25">
      <c r="F33" s="38" t="s">
        <v>71</v>
      </c>
      <c r="G33" s="38">
        <v>0</v>
      </c>
    </row>
  </sheetData>
  <dataValidations count="3">
    <dataValidation type="list" allowBlank="1" showInputMessage="1" showErrorMessage="1" sqref="B3:C3 B8:C8 B13:C13 B18:C18">
      <formula1>$F$25:$F$28</formula1>
    </dataValidation>
    <dataValidation type="list" allowBlank="1" showInputMessage="1" showErrorMessage="1" sqref="B4:C4 B9:C9 B14:C14 B19:C19">
      <formula1>$F$29:$F$30</formula1>
    </dataValidation>
    <dataValidation type="list" allowBlank="1" showInputMessage="1" showErrorMessage="1" sqref="B5:C5 B10:C10 B15:C15 B20:C20">
      <formula1>$F$31:$F$33</formula1>
    </dataValidation>
  </dataValidations>
  <pageMargins left="0.7" right="0.7" top="0.75" bottom="0.75" header="0.3" footer="0.3"/>
  <pageSetup orientation="portrait" r:id="rId1"/>
  <headerFooter>
    <oddHeader>&amp;L&amp;"wingdings,Bold"&amp;10&amp;KFF8000lll &amp;"arial,Regular"&amp;K000000CONFIDENTIAL  秘</oddHeader>
    <evenHeader>&amp;L&amp;"wingdings,Bold"&amp;10&amp;KFF8000lll &amp;"arial,Regular"&amp;K000000CONFIDENTIAL  秘</evenHeader>
    <firstHeader>&amp;L&amp;"wingdings,Bold"&amp;10&amp;KFF8000lll &amp;"arial,Regular"&amp;K000000CONFIDENTIAL  秘</first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tifact_x0020_Type xmlns="52BA9DA5-6410-4207-B9AB-76161BC96BC0">Business Requirements Document</Artifact_x0020_Type>
    <Status xmlns="52BA9DA5-6410-4207-B9AB-76161BC96BC0">Active</Status>
    <Discipline xmlns="52BA9DA5-6410-4207-B9AB-76161BC96BC0">Testing</Disciplin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122969F4606A488DADE10484B80CDC" ma:contentTypeVersion="" ma:contentTypeDescription="Create a new document." ma:contentTypeScope="" ma:versionID="02110f5f2586316c4a37a6bd386cd980">
  <xsd:schema xmlns:xsd="http://www.w3.org/2001/XMLSchema" xmlns:xs="http://www.w3.org/2001/XMLSchema" xmlns:p="http://schemas.microsoft.com/office/2006/metadata/properties" xmlns:ns2="52BA9DA5-6410-4207-B9AB-76161BC96BC0" targetNamespace="http://schemas.microsoft.com/office/2006/metadata/properties" ma:root="true" ma:fieldsID="ed57dbed85f9b2722867a93bd7d5eae9" ns2:_="">
    <xsd:import namespace="52BA9DA5-6410-4207-B9AB-76161BC96BC0"/>
    <xsd:element name="properties">
      <xsd:complexType>
        <xsd:sequence>
          <xsd:element name="documentManagement">
            <xsd:complexType>
              <xsd:all>
                <xsd:element ref="ns2:Discipline"/>
                <xsd:element ref="ns2:Artifact_x0020_Type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A9DA5-6410-4207-B9AB-76161BC96BC0" elementFormDefault="qualified">
    <xsd:import namespace="http://schemas.microsoft.com/office/2006/documentManagement/types"/>
    <xsd:import namespace="http://schemas.microsoft.com/office/infopath/2007/PartnerControls"/>
    <xsd:element name="Discipline" ma:index="8" ma:displayName="Discipline" ma:format="Dropdown" ma:internalName="Discipline">
      <xsd:simpleType>
        <xsd:restriction base="dms:Choice">
          <xsd:enumeration value="Architecture"/>
          <xsd:enumeration value="Design"/>
          <xsd:enumeration value="Development"/>
          <xsd:enumeration value="Operations"/>
          <xsd:enumeration value="Requirements"/>
          <xsd:enumeration value="Security"/>
          <xsd:enumeration value="Testing"/>
        </xsd:restriction>
      </xsd:simpleType>
    </xsd:element>
    <xsd:element name="Artifact_x0020_Type" ma:index="9" ma:displayName="Artifact Type" ma:format="Dropdown" ma:internalName="Artifact_x0020_Type">
      <xsd:simpleType>
        <xsd:restriction base="dms:Choice">
          <xsd:enumeration value="Application Design Document (ADD)"/>
          <xsd:enumeration value="Build"/>
          <xsd:enumeration value="Build Farm Build Request"/>
          <xsd:enumeration value="Builde Farm Onboarding Request Form"/>
          <xsd:enumeration value="Business Models"/>
          <xsd:enumeration value="Business Requirements Document"/>
          <xsd:enumeration value="Data Design Document (DDD)"/>
          <xsd:enumeration value="DR Gap Analysis"/>
          <xsd:enumeration value="Enterprise Monitoring Charter"/>
          <xsd:enumeration value="FIRM Report"/>
          <xsd:enumeration value="Heuristic Evaluation"/>
          <xsd:enumeration value="Infrastructure Design (IDD)"/>
          <xsd:enumeration value="Onboarding worksheet"/>
          <xsd:enumeration value="Operations Support Guide with DR"/>
          <xsd:enumeration value="Project DR Test Exercise"/>
          <xsd:enumeration value="Reporting &amp; Analytics Specifications"/>
          <xsd:enumeration value="Requirements Plan"/>
          <xsd:enumeration value="Requirements Traceability Matrix"/>
          <xsd:enumeration value="Scripted Requirements Walkthrough"/>
          <xsd:enumeration value="Service Design Document"/>
          <xsd:enumeration value="Service Desk Support Form"/>
          <xsd:enumeration value="Service Level Specifications"/>
          <xsd:enumeration value="Solution Architecture Document (SAD)"/>
          <xsd:enumeration value="Supplementary Specs"/>
          <xsd:enumeration value="Test Cases"/>
          <xsd:enumeration value="Test Data"/>
          <xsd:enumeration value="Test Plan"/>
          <xsd:enumeration value="Test Results"/>
          <xsd:enumeration value="Use Cases &amp; Storyboards"/>
        </xsd:restriction>
      </xsd:simpleType>
    </xsd:element>
    <xsd:element name="Status" ma:index="10" nillable="true" ma:displayName="Status" ma:default="Active" ma:format="Dropdown" ma:internalName="Status">
      <xsd:simpleType>
        <xsd:restriction base="dms:Choice">
          <xsd:enumeration value="Active"/>
          <xsd:enumeration value="Archiv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8B73B3-A98C-4D85-BD29-D97EDB3ED5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680538-4444-421B-8987-BAC3D9CA0F12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2BA9DA5-6410-4207-B9AB-76161BC96BC0"/>
  </ds:schemaRefs>
</ds:datastoreItem>
</file>

<file path=customXml/itemProps3.xml><?xml version="1.0" encoding="utf-8"?>
<ds:datastoreItem xmlns:ds="http://schemas.openxmlformats.org/officeDocument/2006/customXml" ds:itemID="{54DA86A7-1B5E-43FE-9D01-B2821B69DD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BA9DA5-6410-4207-B9AB-76161BC96B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 Sheet</vt:lpstr>
      <vt:lpstr>Totals</vt:lpstr>
      <vt:lpstr>TestCases</vt:lpstr>
    </vt:vector>
  </TitlesOfParts>
  <Company>Toyota Motor Sales, USA,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Toyota Motor Sales, USA, Inc.</dc:creator>
  <cp:keywords>CONFIDENTIAL</cp:keywords>
  <cp:lastModifiedBy>Toyota Financial Services</cp:lastModifiedBy>
  <dcterms:created xsi:type="dcterms:W3CDTF">2015-07-10T20:39:11Z</dcterms:created>
  <dcterms:modified xsi:type="dcterms:W3CDTF">2018-03-28T15:13:22Z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ba9fcc8e-7e14-43a4-94dd-7f2a4abefd95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ContentTypeId">
    <vt:lpwstr>0x01010064122969F4606A488DADE10484B80CDC</vt:lpwstr>
  </property>
  <property fmtid="{D5CDD505-2E9C-101B-9397-08002B2CF9AE}" pid="5" name="xClassification">
    <vt:lpwstr>CONFIDENTIAL</vt:lpwstr>
  </property>
  <property fmtid="{D5CDD505-2E9C-101B-9397-08002B2CF9AE}" pid="6" name="xVisual Markings">
    <vt:lpwstr>Top Left</vt:lpwstr>
  </property>
</Properties>
</file>