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6845" windowHeight="6195" tabRatio="588" firstSheet="2" activeTab="4"/>
  </bookViews>
  <sheets>
    <sheet name="Sheet2" sheetId="2" state="hidden" r:id="rId1"/>
    <sheet name="Sheet3" sheetId="3" state="hidden" r:id="rId2"/>
    <sheet name="Test Case Estimate-New" sheetId="7" r:id="rId3"/>
    <sheet name="Revised Effort" sheetId="8" r:id="rId4"/>
    <sheet name="ConsultantSheet" sheetId="9" r:id="rId5"/>
    <sheet name="Sheet1" sheetId="10" r:id="rId6"/>
  </sheets>
  <definedNames>
    <definedName name="_xlnm._FilterDatabase" localSheetId="0" hidden="1">Sheet2!$A$1:$C$17</definedName>
  </definedNames>
  <calcPr calcId="145621"/>
</workbook>
</file>

<file path=xl/calcChain.xml><?xml version="1.0" encoding="utf-8"?>
<calcChain xmlns="http://schemas.openxmlformats.org/spreadsheetml/2006/main">
  <c r="AF29" i="9" l="1"/>
  <c r="AE29" i="9"/>
  <c r="AD29" i="9"/>
  <c r="AC29" i="9"/>
  <c r="AB29" i="9"/>
  <c r="AG28" i="9"/>
  <c r="AG27" i="9"/>
  <c r="AG24" i="9"/>
  <c r="AG21" i="9"/>
  <c r="AG14" i="9"/>
  <c r="AG11" i="9"/>
  <c r="AG8" i="9"/>
  <c r="E29" i="8" l="1"/>
  <c r="AG26" i="9"/>
  <c r="AG25" i="9"/>
  <c r="AG23" i="9"/>
  <c r="AG22" i="9"/>
  <c r="AG20" i="9"/>
  <c r="AG19" i="9"/>
  <c r="AG18" i="9"/>
  <c r="AG17" i="9"/>
  <c r="AG16" i="9"/>
  <c r="AG15" i="9"/>
  <c r="AG13" i="9"/>
  <c r="AG12" i="9"/>
  <c r="AG5" i="9"/>
  <c r="AG7" i="9"/>
  <c r="AG6" i="9"/>
  <c r="AG9" i="9"/>
  <c r="AG10" i="9"/>
  <c r="V29" i="9"/>
  <c r="W29" i="9"/>
  <c r="X29" i="9"/>
  <c r="Y29" i="9"/>
  <c r="Z29" i="9"/>
  <c r="AA29" i="9"/>
  <c r="E3" i="9" l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U29" i="9"/>
  <c r="T29" i="9"/>
  <c r="S29" i="9"/>
  <c r="R29" i="9"/>
  <c r="Q29" i="9"/>
  <c r="P29" i="9"/>
  <c r="O29" i="9"/>
  <c r="L29" i="9"/>
  <c r="K29" i="9"/>
  <c r="J29" i="9"/>
  <c r="D29" i="9"/>
  <c r="N29" i="9"/>
  <c r="M29" i="9"/>
  <c r="AK28" i="9" l="1"/>
  <c r="E29" i="9"/>
  <c r="I29" i="9"/>
  <c r="AK26" i="9"/>
  <c r="G29" i="9"/>
  <c r="F29" i="9"/>
  <c r="H29" i="9"/>
  <c r="AJ26" i="9" l="1"/>
  <c r="AJ28" i="9"/>
  <c r="AJ7" i="9"/>
  <c r="AK7" i="9"/>
  <c r="AK25" i="9"/>
  <c r="AJ25" i="9"/>
  <c r="AJ13" i="9"/>
  <c r="AK13" i="9"/>
  <c r="AK23" i="9"/>
  <c r="AJ23" i="9"/>
  <c r="AJ16" i="9"/>
  <c r="AK16" i="9"/>
  <c r="AJ22" i="9"/>
  <c r="AK22" i="9"/>
  <c r="AJ8" i="9"/>
  <c r="AK8" i="9"/>
  <c r="AK20" i="9"/>
  <c r="AJ20" i="9"/>
  <c r="AK12" i="9"/>
  <c r="AJ12" i="9"/>
  <c r="AK15" i="9"/>
  <c r="AJ15" i="9"/>
  <c r="AJ10" i="9"/>
  <c r="AK10" i="9"/>
  <c r="AJ18" i="9"/>
  <c r="AK18" i="9"/>
  <c r="AK24" i="9"/>
  <c r="AJ24" i="9"/>
  <c r="AJ11" i="9"/>
  <c r="AK11" i="9"/>
  <c r="AK21" i="9"/>
  <c r="AJ21" i="9"/>
  <c r="AJ27" i="9"/>
  <c r="AK27" i="9"/>
  <c r="AK9" i="9"/>
  <c r="AJ9" i="9"/>
  <c r="AK17" i="9"/>
  <c r="AJ17" i="9"/>
  <c r="AK6" i="9"/>
  <c r="AJ6" i="9"/>
  <c r="AG29" i="9"/>
  <c r="AK5" i="9"/>
  <c r="AJ5" i="9"/>
  <c r="AJ14" i="9"/>
  <c r="AK14" i="9"/>
  <c r="AK19" i="9"/>
  <c r="AJ19" i="9"/>
  <c r="AJ29" i="9" l="1"/>
  <c r="AK29" i="9"/>
  <c r="E15" i="8" l="1"/>
  <c r="E7" i="8"/>
  <c r="E6" i="8"/>
  <c r="D15" i="8" l="1"/>
  <c r="D7" i="8"/>
  <c r="D6" i="8"/>
  <c r="D5" i="8"/>
  <c r="E5" i="8" s="1"/>
  <c r="O79" i="7" l="1"/>
  <c r="P79" i="7" s="1"/>
  <c r="J79" i="7"/>
  <c r="L79" i="7" s="1"/>
  <c r="O78" i="7"/>
  <c r="P78" i="7" s="1"/>
  <c r="J78" i="7"/>
  <c r="L78" i="7" s="1"/>
  <c r="O77" i="7"/>
  <c r="P77" i="7" s="1"/>
  <c r="J77" i="7"/>
  <c r="L77" i="7" s="1"/>
  <c r="J76" i="7"/>
  <c r="L76" i="7" s="1"/>
  <c r="O75" i="7"/>
  <c r="P75" i="7" s="1"/>
  <c r="J75" i="7"/>
  <c r="L75" i="7" s="1"/>
  <c r="O74" i="7"/>
  <c r="P74" i="7" s="1"/>
  <c r="J74" i="7"/>
  <c r="L74" i="7" s="1"/>
  <c r="O73" i="7"/>
  <c r="P73" i="7" s="1"/>
  <c r="J73" i="7"/>
  <c r="L73" i="7" s="1"/>
  <c r="J72" i="7"/>
  <c r="L72" i="7" s="1"/>
  <c r="O71" i="7"/>
  <c r="P71" i="7" s="1"/>
  <c r="J71" i="7"/>
  <c r="L71" i="7" s="1"/>
  <c r="J70" i="7"/>
  <c r="O70" i="7" s="1"/>
  <c r="P70" i="7" s="1"/>
  <c r="O69" i="7"/>
  <c r="P69" i="7" s="1"/>
  <c r="J69" i="7"/>
  <c r="L69" i="7" s="1"/>
  <c r="J68" i="7"/>
  <c r="L68" i="7" s="1"/>
  <c r="O67" i="7"/>
  <c r="P67" i="7" s="1"/>
  <c r="J67" i="7"/>
  <c r="L67" i="7" s="1"/>
  <c r="J66" i="7"/>
  <c r="O66" i="7" s="1"/>
  <c r="P66" i="7" s="1"/>
  <c r="O65" i="7"/>
  <c r="P65" i="7" s="1"/>
  <c r="J65" i="7"/>
  <c r="L65" i="7" s="1"/>
  <c r="J64" i="7"/>
  <c r="O63" i="7"/>
  <c r="P63" i="7" s="1"/>
  <c r="J63" i="7"/>
  <c r="L63" i="7" s="1"/>
  <c r="J62" i="7"/>
  <c r="O62" i="7" s="1"/>
  <c r="P62" i="7" s="1"/>
  <c r="O61" i="7"/>
  <c r="P61" i="7" s="1"/>
  <c r="J61" i="7"/>
  <c r="L61" i="7" s="1"/>
  <c r="J60" i="7"/>
  <c r="O59" i="7"/>
  <c r="P59" i="7" s="1"/>
  <c r="J59" i="7"/>
  <c r="L59" i="7" s="1"/>
  <c r="J58" i="7"/>
  <c r="O58" i="7" s="1"/>
  <c r="P58" i="7" s="1"/>
  <c r="O57" i="7"/>
  <c r="P57" i="7" s="1"/>
  <c r="J57" i="7"/>
  <c r="L57" i="7" s="1"/>
  <c r="J56" i="7"/>
  <c r="O55" i="7"/>
  <c r="P55" i="7" s="1"/>
  <c r="J55" i="7"/>
  <c r="L55" i="7" s="1"/>
  <c r="J54" i="7"/>
  <c r="O54" i="7" s="1"/>
  <c r="P54" i="7" s="1"/>
  <c r="O53" i="7"/>
  <c r="P53" i="7" s="1"/>
  <c r="J53" i="7"/>
  <c r="L53" i="7" s="1"/>
  <c r="J52" i="7"/>
  <c r="O51" i="7"/>
  <c r="P51" i="7" s="1"/>
  <c r="J51" i="7"/>
  <c r="L51" i="7" s="1"/>
  <c r="J50" i="7"/>
  <c r="O50" i="7" s="1"/>
  <c r="P50" i="7" s="1"/>
  <c r="O49" i="7"/>
  <c r="P49" i="7" s="1"/>
  <c r="J49" i="7"/>
  <c r="L49" i="7" s="1"/>
  <c r="J48" i="7"/>
  <c r="O47" i="7"/>
  <c r="P47" i="7" s="1"/>
  <c r="J47" i="7"/>
  <c r="L47" i="7" s="1"/>
  <c r="J46" i="7"/>
  <c r="O46" i="7" s="1"/>
  <c r="P46" i="7" s="1"/>
  <c r="O45" i="7"/>
  <c r="P45" i="7" s="1"/>
  <c r="J45" i="7"/>
  <c r="L45" i="7" s="1"/>
  <c r="J44" i="7"/>
  <c r="O43" i="7"/>
  <c r="P43" i="7" s="1"/>
  <c r="J43" i="7"/>
  <c r="L43" i="7" s="1"/>
  <c r="J42" i="7"/>
  <c r="O42" i="7" s="1"/>
  <c r="P42" i="7" s="1"/>
  <c r="J4" i="7"/>
  <c r="K4" i="7" s="1"/>
  <c r="O4" i="7" s="1"/>
  <c r="J20" i="7"/>
  <c r="L20" i="7" s="1"/>
  <c r="J21" i="7"/>
  <c r="L21" i="7" s="1"/>
  <c r="J22" i="7"/>
  <c r="K22" i="7" s="1"/>
  <c r="O22" i="7" s="1"/>
  <c r="P22" i="7" s="1"/>
  <c r="J23" i="7"/>
  <c r="L23" i="7" s="1"/>
  <c r="J24" i="7"/>
  <c r="L24" i="7" s="1"/>
  <c r="J25" i="7"/>
  <c r="L25" i="7" s="1"/>
  <c r="J26" i="7"/>
  <c r="K26" i="7" s="1"/>
  <c r="O26" i="7" s="1"/>
  <c r="P26" i="7" s="1"/>
  <c r="J27" i="7"/>
  <c r="L27" i="7" s="1"/>
  <c r="J28" i="7"/>
  <c r="L28" i="7" s="1"/>
  <c r="J29" i="7"/>
  <c r="L29" i="7" s="1"/>
  <c r="J30" i="7"/>
  <c r="K30" i="7" s="1"/>
  <c r="O30" i="7" s="1"/>
  <c r="P30" i="7" s="1"/>
  <c r="J31" i="7"/>
  <c r="L31" i="7" s="1"/>
  <c r="J32" i="7"/>
  <c r="L32" i="7" s="1"/>
  <c r="J33" i="7"/>
  <c r="L33" i="7" s="1"/>
  <c r="J34" i="7"/>
  <c r="K34" i="7" s="1"/>
  <c r="O34" i="7" s="1"/>
  <c r="P34" i="7" s="1"/>
  <c r="J35" i="7"/>
  <c r="L35" i="7" s="1"/>
  <c r="J36" i="7"/>
  <c r="L36" i="7" s="1"/>
  <c r="J37" i="7"/>
  <c r="L37" i="7" s="1"/>
  <c r="J38" i="7"/>
  <c r="K38" i="7" s="1"/>
  <c r="O38" i="7" s="1"/>
  <c r="P38" i="7" s="1"/>
  <c r="J39" i="7"/>
  <c r="L39" i="7" s="1"/>
  <c r="J40" i="7"/>
  <c r="L40" i="7" s="1"/>
  <c r="J41" i="7"/>
  <c r="L41" i="7" s="1"/>
  <c r="J10" i="7"/>
  <c r="L10" i="7" s="1"/>
  <c r="I80" i="7"/>
  <c r="H80" i="7"/>
  <c r="G80" i="7"/>
  <c r="F80" i="7"/>
  <c r="E80" i="7"/>
  <c r="D80" i="7"/>
  <c r="J19" i="7"/>
  <c r="J18" i="7"/>
  <c r="L18" i="7" s="1"/>
  <c r="M18" i="7" s="1"/>
  <c r="J17" i="7"/>
  <c r="L17" i="7" s="1"/>
  <c r="J16" i="7"/>
  <c r="L16" i="7" s="1"/>
  <c r="M16" i="7" s="1"/>
  <c r="J15" i="7"/>
  <c r="J14" i="7"/>
  <c r="L14" i="7" s="1"/>
  <c r="M14" i="7" s="1"/>
  <c r="J13" i="7"/>
  <c r="L13" i="7" s="1"/>
  <c r="J12" i="7"/>
  <c r="K12" i="7" s="1"/>
  <c r="O12" i="7" s="1"/>
  <c r="J11" i="7"/>
  <c r="J9" i="7"/>
  <c r="L9" i="7" s="1"/>
  <c r="M9" i="7" s="1"/>
  <c r="J8" i="7"/>
  <c r="K8" i="7" s="1"/>
  <c r="O8" i="7" s="1"/>
  <c r="J7" i="7"/>
  <c r="L7" i="7" s="1"/>
  <c r="M7" i="7" s="1"/>
  <c r="J6" i="7"/>
  <c r="K6" i="7" s="1"/>
  <c r="J5" i="7"/>
  <c r="L5" i="7" s="1"/>
  <c r="L46" i="7" l="1"/>
  <c r="L62" i="7"/>
  <c r="K39" i="7"/>
  <c r="O39" i="7" s="1"/>
  <c r="P39" i="7" s="1"/>
  <c r="K31" i="7"/>
  <c r="O31" i="7" s="1"/>
  <c r="P31" i="7" s="1"/>
  <c r="K36" i="7"/>
  <c r="O36" i="7" s="1"/>
  <c r="P36" i="7" s="1"/>
  <c r="K28" i="7"/>
  <c r="O28" i="7" s="1"/>
  <c r="P28" i="7" s="1"/>
  <c r="K20" i="7"/>
  <c r="O20" i="7" s="1"/>
  <c r="P20" i="7" s="1"/>
  <c r="L54" i="7"/>
  <c r="M54" i="7" s="1"/>
  <c r="N54" i="7" s="1"/>
  <c r="Q54" i="7" s="1"/>
  <c r="R54" i="7" s="1"/>
  <c r="K35" i="7"/>
  <c r="O35" i="7" s="1"/>
  <c r="P35" i="7" s="1"/>
  <c r="K27" i="7"/>
  <c r="O27" i="7" s="1"/>
  <c r="P27" i="7" s="1"/>
  <c r="K40" i="7"/>
  <c r="O40" i="7" s="1"/>
  <c r="P40" i="7" s="1"/>
  <c r="K32" i="7"/>
  <c r="O32" i="7" s="1"/>
  <c r="P32" i="7" s="1"/>
  <c r="K24" i="7"/>
  <c r="O24" i="7" s="1"/>
  <c r="P24" i="7" s="1"/>
  <c r="K23" i="7"/>
  <c r="O23" i="7" s="1"/>
  <c r="P23" i="7" s="1"/>
  <c r="M36" i="7"/>
  <c r="N36" i="7" s="1"/>
  <c r="Q36" i="7" s="1"/>
  <c r="R36" i="7" s="1"/>
  <c r="M24" i="7"/>
  <c r="N24" i="7" s="1"/>
  <c r="Q24" i="7" s="1"/>
  <c r="R24" i="7" s="1"/>
  <c r="M41" i="7"/>
  <c r="N41" i="7" s="1"/>
  <c r="Q41" i="7" s="1"/>
  <c r="R41" i="7" s="1"/>
  <c r="M37" i="7"/>
  <c r="N37" i="7" s="1"/>
  <c r="Q37" i="7" s="1"/>
  <c r="R37" i="7" s="1"/>
  <c r="M33" i="7"/>
  <c r="N33" i="7" s="1"/>
  <c r="Q33" i="7" s="1"/>
  <c r="R33" i="7" s="1"/>
  <c r="M29" i="7"/>
  <c r="N29" i="7" s="1"/>
  <c r="Q29" i="7" s="1"/>
  <c r="R29" i="7" s="1"/>
  <c r="M25" i="7"/>
  <c r="N25" i="7" s="1"/>
  <c r="Q25" i="7" s="1"/>
  <c r="R25" i="7" s="1"/>
  <c r="M21" i="7"/>
  <c r="N21" i="7" s="1"/>
  <c r="Q21" i="7" s="1"/>
  <c r="R21" i="7" s="1"/>
  <c r="M57" i="7"/>
  <c r="N57" i="7" s="1"/>
  <c r="Q57" i="7" s="1"/>
  <c r="R57" i="7" s="1"/>
  <c r="M40" i="7"/>
  <c r="N40" i="7" s="1"/>
  <c r="Q40" i="7" s="1"/>
  <c r="R40" i="7" s="1"/>
  <c r="M28" i="7"/>
  <c r="N28" i="7" s="1"/>
  <c r="Q28" i="7" s="1"/>
  <c r="R28" i="7" s="1"/>
  <c r="M20" i="7"/>
  <c r="N20" i="7" s="1"/>
  <c r="Q20" i="7" s="1"/>
  <c r="R20" i="7" s="1"/>
  <c r="M39" i="7"/>
  <c r="N39" i="7" s="1"/>
  <c r="Q39" i="7" s="1"/>
  <c r="R39" i="7" s="1"/>
  <c r="M35" i="7"/>
  <c r="N35" i="7" s="1"/>
  <c r="Q35" i="7" s="1"/>
  <c r="R35" i="7" s="1"/>
  <c r="M31" i="7"/>
  <c r="N31" i="7" s="1"/>
  <c r="Q31" i="7" s="1"/>
  <c r="R31" i="7" s="1"/>
  <c r="M27" i="7"/>
  <c r="N27" i="7" s="1"/>
  <c r="Q27" i="7" s="1"/>
  <c r="R27" i="7" s="1"/>
  <c r="M23" i="7"/>
  <c r="N23" i="7" s="1"/>
  <c r="Q23" i="7" s="1"/>
  <c r="R23" i="7" s="1"/>
  <c r="M49" i="7"/>
  <c r="N49" i="7" s="1"/>
  <c r="Q49" i="7" s="1"/>
  <c r="R49" i="7" s="1"/>
  <c r="M65" i="7"/>
  <c r="N65" i="7" s="1"/>
  <c r="Q65" i="7" s="1"/>
  <c r="R65" i="7" s="1"/>
  <c r="M77" i="7"/>
  <c r="N77" i="7" s="1"/>
  <c r="Q77" i="7" s="1"/>
  <c r="R77" i="7" s="1"/>
  <c r="M32" i="7"/>
  <c r="N32" i="7" s="1"/>
  <c r="Q32" i="7" s="1"/>
  <c r="R32" i="7" s="1"/>
  <c r="M73" i="7"/>
  <c r="N73" i="7" s="1"/>
  <c r="Q73" i="7" s="1"/>
  <c r="R73" i="7" s="1"/>
  <c r="K41" i="7"/>
  <c r="O41" i="7" s="1"/>
  <c r="P41" i="7" s="1"/>
  <c r="K37" i="7"/>
  <c r="O37" i="7" s="1"/>
  <c r="P37" i="7" s="1"/>
  <c r="K33" i="7"/>
  <c r="O33" i="7" s="1"/>
  <c r="P33" i="7" s="1"/>
  <c r="K29" i="7"/>
  <c r="O29" i="7" s="1"/>
  <c r="P29" i="7" s="1"/>
  <c r="K25" i="7"/>
  <c r="O25" i="7" s="1"/>
  <c r="P25" i="7" s="1"/>
  <c r="K21" i="7"/>
  <c r="O21" i="7" s="1"/>
  <c r="P21" i="7" s="1"/>
  <c r="L4" i="7"/>
  <c r="L70" i="7"/>
  <c r="M70" i="7" s="1"/>
  <c r="N70" i="7" s="1"/>
  <c r="Q70" i="7" s="1"/>
  <c r="R70" i="7" s="1"/>
  <c r="L38" i="7"/>
  <c r="L34" i="7"/>
  <c r="L30" i="7"/>
  <c r="L26" i="7"/>
  <c r="L22" i="7"/>
  <c r="M10" i="7"/>
  <c r="N10" i="7" s="1"/>
  <c r="Q10" i="7" s="1"/>
  <c r="R10" i="7" s="1"/>
  <c r="M45" i="7"/>
  <c r="N45" i="7" s="1"/>
  <c r="Q45" i="7" s="1"/>
  <c r="R45" i="7" s="1"/>
  <c r="M53" i="7"/>
  <c r="N53" i="7" s="1"/>
  <c r="Q53" i="7" s="1"/>
  <c r="R53" i="7" s="1"/>
  <c r="M61" i="7"/>
  <c r="N61" i="7" s="1"/>
  <c r="Q61" i="7" s="1"/>
  <c r="R61" i="7" s="1"/>
  <c r="M69" i="7"/>
  <c r="N69" i="7" s="1"/>
  <c r="Q69" i="7" s="1"/>
  <c r="R69" i="7" s="1"/>
  <c r="P12" i="7"/>
  <c r="O6" i="7"/>
  <c r="P6" i="7" s="1"/>
  <c r="L50" i="7"/>
  <c r="M50" i="7" s="1"/>
  <c r="N50" i="7" s="1"/>
  <c r="Q50" i="7" s="1"/>
  <c r="R50" i="7" s="1"/>
  <c r="L58" i="7"/>
  <c r="L66" i="7"/>
  <c r="M66" i="7" s="1"/>
  <c r="N66" i="7" s="1"/>
  <c r="Q66" i="7" s="1"/>
  <c r="R66" i="7" s="1"/>
  <c r="L42" i="7"/>
  <c r="M42" i="7" s="1"/>
  <c r="N42" i="7" s="1"/>
  <c r="Q42" i="7" s="1"/>
  <c r="R42" i="7" s="1"/>
  <c r="M55" i="7"/>
  <c r="N55" i="7" s="1"/>
  <c r="Q55" i="7" s="1"/>
  <c r="R55" i="7" s="1"/>
  <c r="M63" i="7"/>
  <c r="N63" i="7" s="1"/>
  <c r="Q63" i="7" s="1"/>
  <c r="R63" i="7" s="1"/>
  <c r="M68" i="7"/>
  <c r="N68" i="7" s="1"/>
  <c r="Q68" i="7" s="1"/>
  <c r="R68" i="7" s="1"/>
  <c r="L44" i="7"/>
  <c r="O44" i="7"/>
  <c r="P44" i="7" s="1"/>
  <c r="L52" i="7"/>
  <c r="O52" i="7"/>
  <c r="P52" i="7" s="1"/>
  <c r="L60" i="7"/>
  <c r="O60" i="7"/>
  <c r="P60" i="7" s="1"/>
  <c r="M72" i="7"/>
  <c r="N72" i="7" s="1"/>
  <c r="Q72" i="7" s="1"/>
  <c r="R72" i="7" s="1"/>
  <c r="M75" i="7"/>
  <c r="N75" i="7" s="1"/>
  <c r="Q75" i="7" s="1"/>
  <c r="R75" i="7" s="1"/>
  <c r="M43" i="7"/>
  <c r="N43" i="7" s="1"/>
  <c r="Q43" i="7" s="1"/>
  <c r="R43" i="7" s="1"/>
  <c r="M46" i="7"/>
  <c r="N46" i="7" s="1"/>
  <c r="Q46" i="7" s="1"/>
  <c r="R46" i="7" s="1"/>
  <c r="M51" i="7"/>
  <c r="N51" i="7" s="1"/>
  <c r="Q51" i="7" s="1"/>
  <c r="R51" i="7" s="1"/>
  <c r="M59" i="7"/>
  <c r="N59" i="7" s="1"/>
  <c r="Q59" i="7" s="1"/>
  <c r="R59" i="7" s="1"/>
  <c r="M62" i="7"/>
  <c r="N62" i="7" s="1"/>
  <c r="Q62" i="7" s="1"/>
  <c r="R62" i="7" s="1"/>
  <c r="M67" i="7"/>
  <c r="N67" i="7" s="1"/>
  <c r="Q67" i="7" s="1"/>
  <c r="R67" i="7" s="1"/>
  <c r="L48" i="7"/>
  <c r="O48" i="7"/>
  <c r="P48" i="7" s="1"/>
  <c r="L56" i="7"/>
  <c r="O56" i="7"/>
  <c r="P56" i="7" s="1"/>
  <c r="L64" i="7"/>
  <c r="O64" i="7"/>
  <c r="P64" i="7" s="1"/>
  <c r="M71" i="7"/>
  <c r="N71" i="7" s="1"/>
  <c r="Q71" i="7" s="1"/>
  <c r="R71" i="7" s="1"/>
  <c r="M76" i="7"/>
  <c r="N76" i="7" s="1"/>
  <c r="Q76" i="7" s="1"/>
  <c r="R76" i="7" s="1"/>
  <c r="M79" i="7"/>
  <c r="N79" i="7" s="1"/>
  <c r="Q79" i="7" s="1"/>
  <c r="R79" i="7" s="1"/>
  <c r="M47" i="7"/>
  <c r="N47" i="7" s="1"/>
  <c r="Q47" i="7" s="1"/>
  <c r="R47" i="7" s="1"/>
  <c r="M58" i="7"/>
  <c r="N58" i="7" s="1"/>
  <c r="Q58" i="7" s="1"/>
  <c r="R58" i="7" s="1"/>
  <c r="O68" i="7"/>
  <c r="P68" i="7" s="1"/>
  <c r="O72" i="7"/>
  <c r="P72" i="7" s="1"/>
  <c r="M74" i="7"/>
  <c r="N74" i="7" s="1"/>
  <c r="Q74" i="7" s="1"/>
  <c r="R74" i="7" s="1"/>
  <c r="O76" i="7"/>
  <c r="P76" i="7" s="1"/>
  <c r="M78" i="7"/>
  <c r="N78" i="7" s="1"/>
  <c r="Q78" i="7" s="1"/>
  <c r="R78" i="7" s="1"/>
  <c r="P8" i="7"/>
  <c r="N14" i="7"/>
  <c r="K10" i="7"/>
  <c r="O10" i="7" s="1"/>
  <c r="P10" i="7" s="1"/>
  <c r="K17" i="7"/>
  <c r="L12" i="7"/>
  <c r="M12" i="7" s="1"/>
  <c r="N12" i="7" s="1"/>
  <c r="K13" i="7"/>
  <c r="K5" i="7"/>
  <c r="K7" i="7"/>
  <c r="K9" i="7"/>
  <c r="J80" i="7"/>
  <c r="L6" i="7"/>
  <c r="L8" i="7"/>
  <c r="K16" i="7"/>
  <c r="K18" i="7"/>
  <c r="M17" i="7"/>
  <c r="N17" i="7" s="1"/>
  <c r="L19" i="7"/>
  <c r="K19" i="7"/>
  <c r="M5" i="7"/>
  <c r="N5" i="7" s="1"/>
  <c r="L11" i="7"/>
  <c r="K11" i="7"/>
  <c r="N18" i="7"/>
  <c r="M13" i="7"/>
  <c r="N13" i="7" s="1"/>
  <c r="K14" i="7"/>
  <c r="N16" i="7"/>
  <c r="N7" i="7"/>
  <c r="N9" i="7"/>
  <c r="L15" i="7"/>
  <c r="K15" i="7"/>
  <c r="Q7" i="7" l="1"/>
  <c r="R7" i="7" s="1"/>
  <c r="Q9" i="7"/>
  <c r="R9" i="7" s="1"/>
  <c r="Q13" i="7"/>
  <c r="R13" i="7" s="1"/>
  <c r="Q5" i="7"/>
  <c r="R5" i="7" s="1"/>
  <c r="O18" i="7"/>
  <c r="P18" i="7" s="1"/>
  <c r="O13" i="7"/>
  <c r="P13" i="7" s="1"/>
  <c r="Q14" i="7"/>
  <c r="R14" i="7" s="1"/>
  <c r="M30" i="7"/>
  <c r="N30" i="7" s="1"/>
  <c r="Q30" i="7" s="1"/>
  <c r="R30" i="7" s="1"/>
  <c r="M4" i="7"/>
  <c r="N4" i="7" s="1"/>
  <c r="Q4" i="7" s="1"/>
  <c r="Q12" i="7"/>
  <c r="R12" i="7" s="1"/>
  <c r="M34" i="7"/>
  <c r="N34" i="7" s="1"/>
  <c r="Q34" i="7" s="1"/>
  <c r="R34" i="7" s="1"/>
  <c r="O19" i="7"/>
  <c r="P19" i="7" s="1"/>
  <c r="O9" i="7"/>
  <c r="P9" i="7" s="1"/>
  <c r="O15" i="7"/>
  <c r="P15" i="7" s="1"/>
  <c r="O11" i="7"/>
  <c r="P11" i="7" s="1"/>
  <c r="O17" i="7"/>
  <c r="P17" i="7" s="1"/>
  <c r="M22" i="7"/>
  <c r="N22" i="7" s="1"/>
  <c r="Q22" i="7" s="1"/>
  <c r="R22" i="7" s="1"/>
  <c r="M38" i="7"/>
  <c r="N38" i="7" s="1"/>
  <c r="Q38" i="7" s="1"/>
  <c r="R38" i="7" s="1"/>
  <c r="Q18" i="7"/>
  <c r="R18" i="7" s="1"/>
  <c r="O16" i="7"/>
  <c r="P16" i="7" s="1"/>
  <c r="Q16" i="7"/>
  <c r="R16" i="7" s="1"/>
  <c r="O7" i="7"/>
  <c r="P7" i="7" s="1"/>
  <c r="O14" i="7"/>
  <c r="P14" i="7" s="1"/>
  <c r="Q17" i="7"/>
  <c r="R17" i="7" s="1"/>
  <c r="O5" i="7"/>
  <c r="P5" i="7" s="1"/>
  <c r="M26" i="7"/>
  <c r="N26" i="7" s="1"/>
  <c r="Q26" i="7" s="1"/>
  <c r="R26" i="7" s="1"/>
  <c r="M52" i="7"/>
  <c r="N52" i="7" s="1"/>
  <c r="Q52" i="7" s="1"/>
  <c r="R52" i="7" s="1"/>
  <c r="M60" i="7"/>
  <c r="N60" i="7" s="1"/>
  <c r="Q60" i="7" s="1"/>
  <c r="R60" i="7" s="1"/>
  <c r="M44" i="7"/>
  <c r="N44" i="7" s="1"/>
  <c r="Q44" i="7" s="1"/>
  <c r="R44" i="7" s="1"/>
  <c r="M56" i="7"/>
  <c r="N56" i="7" s="1"/>
  <c r="Q56" i="7" s="1"/>
  <c r="R56" i="7" s="1"/>
  <c r="M64" i="7"/>
  <c r="N64" i="7" s="1"/>
  <c r="Q64" i="7" s="1"/>
  <c r="R64" i="7" s="1"/>
  <c r="M48" i="7"/>
  <c r="N48" i="7" s="1"/>
  <c r="Q48" i="7" s="1"/>
  <c r="R48" i="7" s="1"/>
  <c r="M6" i="7"/>
  <c r="N6" i="7" s="1"/>
  <c r="M8" i="7"/>
  <c r="N8" i="7" s="1"/>
  <c r="M11" i="7"/>
  <c r="N11" i="7" s="1"/>
  <c r="K80" i="7"/>
  <c r="M15" i="7"/>
  <c r="N15" i="7" s="1"/>
  <c r="M19" i="7"/>
  <c r="N19" i="7" s="1"/>
  <c r="L80" i="7"/>
  <c r="Q11" i="7" l="1"/>
  <c r="R11" i="7" s="1"/>
  <c r="Q19" i="7"/>
  <c r="R19" i="7" s="1"/>
  <c r="Q6" i="7"/>
  <c r="R6" i="7" s="1"/>
  <c r="Q8" i="7"/>
  <c r="R8" i="7" s="1"/>
  <c r="Q15" i="7"/>
  <c r="R15" i="7" s="1"/>
  <c r="N80" i="7"/>
  <c r="O80" i="7"/>
  <c r="P4" i="7"/>
  <c r="P80" i="7" s="1"/>
  <c r="M80" i="7"/>
  <c r="D2" i="8" l="1"/>
  <c r="D8" i="8" s="1"/>
  <c r="E8" i="8" s="1"/>
  <c r="E2" i="8"/>
  <c r="Q80" i="7"/>
  <c r="R4" i="7"/>
  <c r="D3" i="8" l="1"/>
  <c r="E3" i="8" s="1"/>
  <c r="E9" i="8" s="1"/>
  <c r="R80" i="7"/>
  <c r="D9" i="8" l="1"/>
  <c r="D13" i="8"/>
  <c r="E13" i="8" s="1"/>
  <c r="D26" i="8"/>
  <c r="E26" i="8" s="1"/>
  <c r="D21" i="8"/>
  <c r="E21" i="8" s="1"/>
  <c r="D14" i="8" l="1"/>
  <c r="E14" i="8" s="1"/>
  <c r="D17" i="8" l="1"/>
  <c r="E17" i="8" s="1"/>
  <c r="D20" i="8"/>
  <c r="E20" i="8" s="1"/>
  <c r="D16" i="8"/>
  <c r="E16" i="8" s="1"/>
  <c r="D22" i="8"/>
  <c r="E22" i="8" s="1"/>
  <c r="E18" i="8"/>
  <c r="D18" i="8" l="1"/>
  <c r="D23" i="8" s="1"/>
  <c r="E23" i="8" l="1"/>
  <c r="D32" i="8"/>
  <c r="D33" i="8" l="1"/>
  <c r="E33" i="8" s="1"/>
  <c r="E32" i="8"/>
</calcChain>
</file>

<file path=xl/sharedStrings.xml><?xml version="1.0" encoding="utf-8"?>
<sst xmlns="http://schemas.openxmlformats.org/spreadsheetml/2006/main" count="291" uniqueCount="173">
  <si>
    <t>Forgot Password</t>
  </si>
  <si>
    <t>Forgot Username</t>
  </si>
  <si>
    <t>Mobile Web</t>
  </si>
  <si>
    <t>Mobile App</t>
  </si>
  <si>
    <t>Desktop
(Website)</t>
  </si>
  <si>
    <t>14-Registration Scanning QA Code &amp; Manual Entry</t>
  </si>
  <si>
    <t>03-Forgot Username</t>
  </si>
  <si>
    <t>04-Forgot Password</t>
  </si>
  <si>
    <t>1-Authentication (Conversion included)</t>
  </si>
  <si>
    <t>42-Registration</t>
  </si>
  <si>
    <t xml:space="preserve">13-Authentication Website Registered Users </t>
  </si>
  <si>
    <t>01-Registration</t>
  </si>
  <si>
    <t xml:space="preserve">12-Authentication (Login for Mobile App Registered Users) </t>
  </si>
  <si>
    <t>Session Time Out</t>
  </si>
  <si>
    <t>Module</t>
  </si>
  <si>
    <t>Registration</t>
  </si>
  <si>
    <t>Use cases</t>
  </si>
  <si>
    <t>Device Name</t>
  </si>
  <si>
    <t>Authentication</t>
  </si>
  <si>
    <t>pending</t>
  </si>
  <si>
    <t>23-session timeout_website</t>
  </si>
  <si>
    <t>23-session timeout_Mob Web</t>
  </si>
  <si>
    <t>23-session timeout_Mob app</t>
  </si>
  <si>
    <t>04- Forgot Password Website</t>
  </si>
  <si>
    <t xml:space="preserve">16-Reset a Forgotten Password - pending </t>
  </si>
  <si>
    <t>15-Retrieving a Forgotten Username - pending</t>
  </si>
  <si>
    <t>Unlockin an Account</t>
  </si>
  <si>
    <t>17-Unlocking an Account-pending</t>
  </si>
  <si>
    <t>Total</t>
  </si>
  <si>
    <t>Yet to Receive</t>
  </si>
  <si>
    <t>Alternate Flows (exception cases)</t>
  </si>
  <si>
    <t>Conversion</t>
  </si>
  <si>
    <t>Profile</t>
  </si>
  <si>
    <t>Legacy Desktop</t>
  </si>
  <si>
    <t>Conversion Redirection</t>
  </si>
  <si>
    <t>Alternate Flows (exception cases) Redirection</t>
  </si>
  <si>
    <t>Profile Redirection</t>
  </si>
  <si>
    <t>mApp Android</t>
  </si>
  <si>
    <t>Profile &amp; Conversion</t>
  </si>
  <si>
    <t>mApp iOS</t>
  </si>
  <si>
    <t>Self-service (Forgot UN, Forgot Pswd)
Alternate Flows (exception cases)</t>
  </si>
  <si>
    <t>eMails</t>
  </si>
  <si>
    <t>Email Templates &amp; Service</t>
  </si>
  <si>
    <t>Execution Effort (in Minutes)</t>
  </si>
  <si>
    <t>Execution Effort (in Hours)</t>
  </si>
  <si>
    <t>Test Execution Effort</t>
  </si>
  <si>
    <t xml:space="preserve">Execution Effort </t>
  </si>
  <si>
    <t>Effort in Hours</t>
  </si>
  <si>
    <t>TFS</t>
  </si>
  <si>
    <t xml:space="preserve">Preparation Effort </t>
  </si>
  <si>
    <t>Prepration  Effort (in Minutes)</t>
  </si>
  <si>
    <t>Preparation Effort (in Hours)</t>
  </si>
  <si>
    <t>Test Case Preparation Effort</t>
  </si>
  <si>
    <t>Retest Count (20%)</t>
  </si>
  <si>
    <t>LFS</t>
  </si>
  <si>
    <t>TC count</t>
  </si>
  <si>
    <t>Website</t>
  </si>
  <si>
    <t>Deliverable# as per SOW</t>
  </si>
  <si>
    <t>Channel
Name</t>
  </si>
  <si>
    <t>iOS</t>
  </si>
  <si>
    <t>Android</t>
  </si>
  <si>
    <t>No of Test
 cases</t>
  </si>
  <si>
    <t>Test Case to 
be prepared</t>
  </si>
  <si>
    <t>Test Case to 
be executed</t>
  </si>
  <si>
    <t>Module
/Function as per SOW</t>
  </si>
  <si>
    <t>Mobile First-Option2</t>
  </si>
  <si>
    <t>D2</t>
  </si>
  <si>
    <t>D3</t>
  </si>
  <si>
    <t>View Statement</t>
  </si>
  <si>
    <t>Go Paperless - Billing Statement</t>
  </si>
  <si>
    <t>Multiple Go Paperless</t>
  </si>
  <si>
    <t>Go Paperless - ePrivacy, IVR/ER</t>
  </si>
  <si>
    <t>Remove Account</t>
  </si>
  <si>
    <t>D4</t>
  </si>
  <si>
    <t>Throttling for EBA/OC</t>
  </si>
  <si>
    <t>D5</t>
  </si>
  <si>
    <t>Login</t>
  </si>
  <si>
    <t>RBA</t>
  </si>
  <si>
    <t>MFA Login</t>
  </si>
  <si>
    <t>MFA Converion</t>
  </si>
  <si>
    <t>EBA/OC Reacceptance</t>
  </si>
  <si>
    <t>Token Registration</t>
  </si>
  <si>
    <t xml:space="preserve">Forgot SQA </t>
  </si>
  <si>
    <t>Mini Registration</t>
  </si>
  <si>
    <t>Account Overview</t>
  </si>
  <si>
    <t>Add  Accounts</t>
  </si>
  <si>
    <t>Add Multiple Accounts</t>
  </si>
  <si>
    <t>View Contract Info</t>
  </si>
  <si>
    <t>Account History</t>
  </si>
  <si>
    <t>View Agreements</t>
  </si>
  <si>
    <t>D6</t>
  </si>
  <si>
    <t>My Profile - Change Username, Password, SQA</t>
  </si>
  <si>
    <t>My Profile - Change Account Management Email, Information Email</t>
  </si>
  <si>
    <t>Address Change</t>
  </si>
  <si>
    <t>Change Privacy Options</t>
  </si>
  <si>
    <t>Change Marketing Preference</t>
  </si>
  <si>
    <t>MFA Preferences</t>
  </si>
  <si>
    <t>D7</t>
  </si>
  <si>
    <t>View Privacy Notice</t>
  </si>
  <si>
    <t>View IVR/ER Notice</t>
  </si>
  <si>
    <t>View Legal Servicing Notice</t>
  </si>
  <si>
    <t>Change Account Notification</t>
  </si>
  <si>
    <t>Change Pay online  Notification</t>
  </si>
  <si>
    <t>D8</t>
  </si>
  <si>
    <t>Citi/Kubra &amp; Salesforce Integration</t>
  </si>
  <si>
    <t>Header &amp; Footer for Citi</t>
  </si>
  <si>
    <t>Support Center/Case Mgmt/DDC</t>
  </si>
  <si>
    <t>Contact Us(Non Secure Email)</t>
  </si>
  <si>
    <t>D9</t>
  </si>
  <si>
    <t>Mobile
Web</t>
  </si>
  <si>
    <t>Total Test Case to be executed</t>
  </si>
  <si>
    <t>Effort In person Days</t>
  </si>
  <si>
    <t>AEM Test Case Preparation (20% of Functional effort)</t>
  </si>
  <si>
    <t xml:space="preserve">Copy Deck &amp; Email Templates Test Case Preparation </t>
  </si>
  <si>
    <t>E2E Test Case Preparation(30% of Functional effort)</t>
  </si>
  <si>
    <t>Test Execution Effort - STAGE (40%)</t>
  </si>
  <si>
    <t>Test Management Effort(20%)</t>
  </si>
  <si>
    <t>#</t>
  </si>
  <si>
    <t>a</t>
  </si>
  <si>
    <t>b</t>
  </si>
  <si>
    <t>c</t>
  </si>
  <si>
    <t>Functional Test Execution Effort</t>
  </si>
  <si>
    <t>AEM Test Execution (20% of Functional effort)</t>
  </si>
  <si>
    <t>Functional Test Case (75 Test Cases)</t>
  </si>
  <si>
    <t>Copy Deck Content (75 Test Cases)</t>
  </si>
  <si>
    <t>EBA/OC - Throtlling(75 Test Cases)</t>
  </si>
  <si>
    <t>Copy Deck &amp; Email Templates(225 Test Cases) Test Execution</t>
  </si>
  <si>
    <t>Compatibility Testing (30% of functional Test cases, executed in various devices and browsers)</t>
  </si>
  <si>
    <t>Regression Testing For Every Sprint(25% of Functional Testing)</t>
  </si>
  <si>
    <t>STAGE Environment</t>
  </si>
  <si>
    <t>TEST Environment</t>
  </si>
  <si>
    <t>Total Test Execution Effort in TEST</t>
  </si>
  <si>
    <t>E2E Test Execution in STAGE (30%)</t>
  </si>
  <si>
    <t>Total Test Execution Effort In STAGE</t>
  </si>
  <si>
    <t>Total Test Design Effort</t>
  </si>
  <si>
    <t>Test Design Effort</t>
  </si>
  <si>
    <t>Overall Test Execution Effort</t>
  </si>
  <si>
    <t>Automation Effort(TEST&amp; STAGE)</t>
  </si>
  <si>
    <t>Test Automation Effort(including automated Regression Test execution)</t>
  </si>
  <si>
    <t>Test Management Effort(TEST&amp; STAGE)</t>
  </si>
  <si>
    <t>Total Overall Effort</t>
  </si>
  <si>
    <t>Dec</t>
  </si>
  <si>
    <t>Roles</t>
  </si>
  <si>
    <t xml:space="preserve"> Grade</t>
  </si>
  <si>
    <t>Location</t>
  </si>
  <si>
    <t>Total PDs</t>
  </si>
  <si>
    <t>Hours /Day</t>
  </si>
  <si>
    <t>Rate/Hr</t>
  </si>
  <si>
    <t>Total Effort In Hours</t>
  </si>
  <si>
    <t>Total Cost</t>
  </si>
  <si>
    <t>Days</t>
  </si>
  <si>
    <t>Test Manager</t>
  </si>
  <si>
    <t>Onsite</t>
  </si>
  <si>
    <t xml:space="preserve">Offshore </t>
  </si>
  <si>
    <t xml:space="preserve">Nearshore </t>
  </si>
  <si>
    <t>Test Lead</t>
  </si>
  <si>
    <t>G6/G7</t>
  </si>
  <si>
    <t>Test Automation Architect</t>
  </si>
  <si>
    <t>G5/6</t>
  </si>
  <si>
    <t>Performance Test Architect</t>
  </si>
  <si>
    <t>U/X Consultant</t>
  </si>
  <si>
    <t>G3/4</t>
  </si>
  <si>
    <t>Functional</t>
  </si>
  <si>
    <t>Automation Consultants</t>
  </si>
  <si>
    <t>Performance Test Consultants</t>
  </si>
  <si>
    <t>Nov</t>
  </si>
  <si>
    <t>Performance Testing Effort(including components and UI)</t>
  </si>
  <si>
    <t>June</t>
  </si>
  <si>
    <t>July</t>
  </si>
  <si>
    <t>Aug</t>
  </si>
  <si>
    <t>Sep</t>
  </si>
  <si>
    <t>Oct</t>
  </si>
  <si>
    <t>G8/G9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</si>
</sst>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2BFC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191">
    <xf numFmtId="0" fontId="0" fillId="0" borderId="0" xfId="0"/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1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/>
    <xf numFmtId="0" fontId="1" fillId="10" borderId="3" xfId="0" applyFont="1" applyFill="1" applyBorder="1" applyAlignment="1">
      <alignment vertical="center"/>
    </xf>
    <xf numFmtId="0" fontId="2" fillId="10" borderId="2" xfId="0" applyFont="1" applyFill="1" applyBorder="1"/>
    <xf numFmtId="0" fontId="2" fillId="10" borderId="1" xfId="0" applyFont="1" applyFill="1" applyBorder="1"/>
    <xf numFmtId="0" fontId="0" fillId="11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12" borderId="1" xfId="0" applyFill="1" applyBorder="1" applyAlignment="1">
      <alignment vertical="top"/>
    </xf>
    <xf numFmtId="0" fontId="3" fillId="12" borderId="1" xfId="0" applyFont="1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11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Fill="1"/>
    <xf numFmtId="0" fontId="11" fillId="17" borderId="1" xfId="0" applyFont="1" applyFill="1" applyBorder="1" applyAlignment="1">
      <alignment horizontal="left" vertical="top" wrapText="1"/>
    </xf>
    <xf numFmtId="0" fontId="8" fillId="17" borderId="1" xfId="0" applyFont="1" applyFill="1" applyBorder="1" applyAlignment="1">
      <alignment horizontal="center" vertical="top"/>
    </xf>
    <xf numFmtId="2" fontId="8" fillId="17" borderId="1" xfId="0" applyNumberFormat="1" applyFont="1" applyFill="1" applyBorder="1" applyAlignment="1">
      <alignment horizontal="center" vertical="top"/>
    </xf>
    <xf numFmtId="1" fontId="8" fillId="17" borderId="1" xfId="0" applyNumberFormat="1" applyFont="1" applyFill="1" applyBorder="1" applyAlignment="1">
      <alignment horizontal="center" vertical="top"/>
    </xf>
    <xf numFmtId="164" fontId="8" fillId="17" borderId="1" xfId="0" applyNumberFormat="1" applyFont="1" applyFill="1" applyBorder="1" applyAlignment="1">
      <alignment horizontal="center" vertical="top"/>
    </xf>
    <xf numFmtId="1" fontId="10" fillId="16" borderId="1" xfId="0" applyNumberFormat="1" applyFont="1" applyFill="1" applyBorder="1" applyAlignment="1">
      <alignment horizontal="center" vertical="top"/>
    </xf>
    <xf numFmtId="164" fontId="5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 vertical="top" wrapText="1"/>
    </xf>
    <xf numFmtId="0" fontId="8" fillId="17" borderId="4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2" fontId="8" fillId="4" borderId="1" xfId="0" applyNumberFormat="1" applyFont="1" applyFill="1" applyBorder="1" applyAlignment="1">
      <alignment horizontal="center" vertical="top"/>
    </xf>
    <xf numFmtId="1" fontId="8" fillId="4" borderId="1" xfId="0" applyNumberFormat="1" applyFont="1" applyFill="1" applyBorder="1" applyAlignment="1">
      <alignment horizontal="center" vertical="top"/>
    </xf>
    <xf numFmtId="164" fontId="8" fillId="4" borderId="1" xfId="0" applyNumberFormat="1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164" fontId="14" fillId="4" borderId="1" xfId="0" applyNumberFormat="1" applyFont="1" applyFill="1" applyBorder="1" applyAlignment="1">
      <alignment horizontal="center" wrapText="1"/>
    </xf>
    <xf numFmtId="164" fontId="15" fillId="4" borderId="1" xfId="0" applyNumberFormat="1" applyFont="1" applyFill="1" applyBorder="1" applyAlignment="1">
      <alignment horizontal="center" wrapText="1"/>
    </xf>
    <xf numFmtId="164" fontId="12" fillId="4" borderId="1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164" fontId="16" fillId="0" borderId="1" xfId="0" applyNumberFormat="1" applyFont="1" applyFill="1" applyBorder="1" applyAlignment="1">
      <alignment horizontal="center" wrapText="1"/>
    </xf>
    <xf numFmtId="164" fontId="12" fillId="12" borderId="1" xfId="0" applyNumberFormat="1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1" fontId="14" fillId="0" borderId="1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1" fontId="14" fillId="0" borderId="0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4" fillId="0" borderId="0" xfId="0" applyFont="1" applyBorder="1" applyAlignment="1">
      <alignment horizontal="center" wrapText="1"/>
    </xf>
    <xf numFmtId="1" fontId="4" fillId="17" borderId="1" xfId="0" applyNumberFormat="1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 wrapText="1"/>
    </xf>
    <xf numFmtId="164" fontId="17" fillId="17" borderId="1" xfId="0" applyNumberFormat="1" applyFont="1" applyFill="1" applyBorder="1" applyAlignment="1">
      <alignment horizontal="center" wrapText="1"/>
    </xf>
    <xf numFmtId="164" fontId="4" fillId="17" borderId="1" xfId="0" applyNumberFormat="1" applyFont="1" applyFill="1" applyBorder="1" applyAlignment="1">
      <alignment horizontal="center" wrapText="1"/>
    </xf>
    <xf numFmtId="1" fontId="19" fillId="17" borderId="1" xfId="0" applyNumberFormat="1" applyFont="1" applyFill="1" applyBorder="1" applyAlignment="1">
      <alignment horizontal="center" wrapText="1"/>
    </xf>
    <xf numFmtId="164" fontId="19" fillId="17" borderId="1" xfId="0" applyNumberFormat="1" applyFont="1" applyFill="1" applyBorder="1" applyAlignment="1">
      <alignment horizontal="center" wrapText="1"/>
    </xf>
    <xf numFmtId="0" fontId="20" fillId="0" borderId="0" xfId="0" applyFont="1"/>
    <xf numFmtId="0" fontId="21" fillId="0" borderId="0" xfId="1" applyFont="1"/>
    <xf numFmtId="0" fontId="23" fillId="19" borderId="8" xfId="1" applyFont="1" applyFill="1" applyBorder="1" applyAlignment="1">
      <alignment horizontal="center" vertical="center" wrapText="1" readingOrder="1"/>
    </xf>
    <xf numFmtId="0" fontId="23" fillId="19" borderId="9" xfId="1" applyFont="1" applyFill="1" applyBorder="1" applyAlignment="1">
      <alignment horizontal="center" vertical="center" wrapText="1" readingOrder="1"/>
    </xf>
    <xf numFmtId="0" fontId="23" fillId="19" borderId="10" xfId="1" applyFont="1" applyFill="1" applyBorder="1" applyAlignment="1">
      <alignment horizontal="left" vertical="center" wrapText="1" readingOrder="1"/>
    </xf>
    <xf numFmtId="16" fontId="22" fillId="18" borderId="11" xfId="1" applyNumberFormat="1" applyFont="1" applyFill="1" applyBorder="1" applyAlignment="1">
      <alignment horizontal="center" textRotation="90" wrapText="1" readingOrder="1"/>
    </xf>
    <xf numFmtId="0" fontId="23" fillId="19" borderId="12" xfId="1" applyFont="1" applyFill="1" applyBorder="1" applyAlignment="1">
      <alignment horizontal="center" vertical="center" wrapText="1" readingOrder="1"/>
    </xf>
    <xf numFmtId="0" fontId="23" fillId="19" borderId="3" xfId="1" applyFont="1" applyFill="1" applyBorder="1" applyAlignment="1">
      <alignment horizontal="center" vertical="center" wrapText="1" readingOrder="1"/>
    </xf>
    <xf numFmtId="0" fontId="25" fillId="0" borderId="9" xfId="1" applyFont="1" applyFill="1" applyBorder="1" applyAlignment="1">
      <alignment horizontal="left" vertical="center" wrapText="1" readingOrder="1"/>
    </xf>
    <xf numFmtId="0" fontId="25" fillId="0" borderId="10" xfId="1" applyFont="1" applyFill="1" applyBorder="1" applyAlignment="1">
      <alignment horizontal="left" wrapText="1" readingOrder="1"/>
    </xf>
    <xf numFmtId="0" fontId="26" fillId="0" borderId="1" xfId="1" applyFont="1" applyFill="1" applyBorder="1" applyAlignment="1">
      <alignment horizontal="center" wrapText="1" readingOrder="1"/>
    </xf>
    <xf numFmtId="1" fontId="21" fillId="0" borderId="1" xfId="1" applyNumberFormat="1" applyFont="1" applyFill="1" applyBorder="1" applyAlignment="1">
      <alignment horizontal="center"/>
    </xf>
    <xf numFmtId="2" fontId="21" fillId="0" borderId="1" xfId="1" applyNumberFormat="1" applyFont="1" applyFill="1" applyBorder="1"/>
    <xf numFmtId="0" fontId="21" fillId="20" borderId="1" xfId="1" applyFont="1" applyFill="1" applyBorder="1"/>
    <xf numFmtId="0" fontId="25" fillId="0" borderId="1" xfId="1" applyFont="1" applyFill="1" applyBorder="1" applyAlignment="1">
      <alignment horizontal="left" vertical="center" wrapText="1" readingOrder="1"/>
    </xf>
    <xf numFmtId="0" fontId="25" fillId="0" borderId="5" xfId="1" applyFont="1" applyFill="1" applyBorder="1" applyAlignment="1">
      <alignment horizontal="left" wrapText="1" readingOrder="1"/>
    </xf>
    <xf numFmtId="0" fontId="21" fillId="0" borderId="1" xfId="1" applyNumberFormat="1" applyFont="1" applyFill="1" applyBorder="1" applyAlignment="1">
      <alignment horizontal="center"/>
    </xf>
    <xf numFmtId="0" fontId="25" fillId="0" borderId="15" xfId="1" applyFont="1" applyFill="1" applyBorder="1" applyAlignment="1">
      <alignment horizontal="left" vertical="center" wrapText="1" readingOrder="1"/>
    </xf>
    <xf numFmtId="0" fontId="25" fillId="0" borderId="16" xfId="1" applyFont="1" applyFill="1" applyBorder="1" applyAlignment="1">
      <alignment horizontal="left" wrapText="1" readingOrder="1"/>
    </xf>
    <xf numFmtId="0" fontId="25" fillId="22" borderId="9" xfId="1" applyFont="1" applyFill="1" applyBorder="1" applyAlignment="1">
      <alignment horizontal="left" vertical="center" wrapText="1" readingOrder="1"/>
    </xf>
    <xf numFmtId="0" fontId="25" fillId="22" borderId="10" xfId="1" applyFont="1" applyFill="1" applyBorder="1" applyAlignment="1">
      <alignment horizontal="left" wrapText="1" readingOrder="1"/>
    </xf>
    <xf numFmtId="0" fontId="26" fillId="22" borderId="1" xfId="1" applyFont="1" applyFill="1" applyBorder="1" applyAlignment="1">
      <alignment horizontal="center" wrapText="1" readingOrder="1"/>
    </xf>
    <xf numFmtId="2" fontId="21" fillId="22" borderId="1" xfId="1" applyNumberFormat="1" applyFont="1" applyFill="1" applyBorder="1"/>
    <xf numFmtId="0" fontId="21" fillId="22" borderId="1" xfId="1" applyNumberFormat="1" applyFont="1" applyFill="1" applyBorder="1" applyAlignment="1">
      <alignment horizontal="center"/>
    </xf>
    <xf numFmtId="0" fontId="25" fillId="22" borderId="1" xfId="1" applyFont="1" applyFill="1" applyBorder="1" applyAlignment="1">
      <alignment horizontal="left" vertical="center" wrapText="1" readingOrder="1"/>
    </xf>
    <xf numFmtId="0" fontId="25" fillId="22" borderId="5" xfId="1" applyFont="1" applyFill="1" applyBorder="1" applyAlignment="1">
      <alignment horizontal="left" wrapText="1" readingOrder="1"/>
    </xf>
    <xf numFmtId="0" fontId="26" fillId="22" borderId="1" xfId="1" applyFont="1" applyFill="1" applyBorder="1" applyAlignment="1">
      <alignment horizontal="center" vertical="center" wrapText="1"/>
    </xf>
    <xf numFmtId="0" fontId="25" fillId="22" borderId="15" xfId="1" applyFont="1" applyFill="1" applyBorder="1" applyAlignment="1">
      <alignment horizontal="left" vertical="center" wrapText="1" readingOrder="1"/>
    </xf>
    <xf numFmtId="0" fontId="25" fillId="22" borderId="16" xfId="1" applyFont="1" applyFill="1" applyBorder="1" applyAlignment="1">
      <alignment horizontal="left" wrapText="1" readingOrder="1"/>
    </xf>
    <xf numFmtId="0" fontId="26" fillId="0" borderId="1" xfId="1" applyFont="1" applyFill="1" applyBorder="1" applyAlignment="1">
      <alignment horizontal="center" vertical="center" wrapText="1"/>
    </xf>
    <xf numFmtId="1" fontId="22" fillId="19" borderId="3" xfId="1" applyNumberFormat="1" applyFont="1" applyFill="1" applyBorder="1" applyAlignment="1">
      <alignment vertical="center" textRotation="255" wrapText="1" readingOrder="1"/>
    </xf>
    <xf numFmtId="0" fontId="26" fillId="0" borderId="9" xfId="1" applyFont="1" applyFill="1" applyBorder="1" applyAlignment="1">
      <alignment horizontal="center" wrapText="1" readingOrder="1"/>
    </xf>
    <xf numFmtId="1" fontId="21" fillId="0" borderId="9" xfId="1" applyNumberFormat="1" applyFont="1" applyFill="1" applyBorder="1" applyAlignment="1">
      <alignment horizontal="center"/>
    </xf>
    <xf numFmtId="2" fontId="21" fillId="0" borderId="9" xfId="1" applyNumberFormat="1" applyFont="1" applyFill="1" applyBorder="1"/>
    <xf numFmtId="0" fontId="21" fillId="20" borderId="9" xfId="1" applyFont="1" applyFill="1" applyBorder="1"/>
    <xf numFmtId="0" fontId="21" fillId="0" borderId="9" xfId="1" applyFont="1" applyFill="1" applyBorder="1" applyAlignment="1">
      <alignment horizontal="center"/>
    </xf>
    <xf numFmtId="0" fontId="21" fillId="0" borderId="19" xfId="1" applyFont="1" applyFill="1" applyBorder="1" applyAlignment="1">
      <alignment horizontal="center"/>
    </xf>
    <xf numFmtId="0" fontId="21" fillId="0" borderId="20" xfId="1" applyFont="1" applyFill="1" applyBorder="1" applyAlignment="1">
      <alignment horizontal="center"/>
    </xf>
    <xf numFmtId="0" fontId="26" fillId="0" borderId="15" xfId="1" applyFont="1" applyFill="1" applyBorder="1" applyAlignment="1">
      <alignment horizontal="center" wrapText="1" readingOrder="1"/>
    </xf>
    <xf numFmtId="1" fontId="21" fillId="0" borderId="15" xfId="1" applyNumberFormat="1" applyFont="1" applyFill="1" applyBorder="1" applyAlignment="1">
      <alignment horizontal="center"/>
    </xf>
    <xf numFmtId="2" fontId="21" fillId="0" borderId="15" xfId="1" applyNumberFormat="1" applyFont="1" applyFill="1" applyBorder="1"/>
    <xf numFmtId="0" fontId="21" fillId="20" borderId="15" xfId="1" applyFont="1" applyFill="1" applyBorder="1"/>
    <xf numFmtId="0" fontId="21" fillId="0" borderId="15" xfId="1" applyNumberFormat="1" applyFont="1" applyFill="1" applyBorder="1" applyAlignment="1">
      <alignment horizontal="center"/>
    </xf>
    <xf numFmtId="0" fontId="21" fillId="0" borderId="21" xfId="1" applyFont="1" applyFill="1" applyBorder="1" applyAlignment="1">
      <alignment horizontal="center"/>
    </xf>
    <xf numFmtId="0" fontId="26" fillId="22" borderId="9" xfId="1" applyFont="1" applyFill="1" applyBorder="1" applyAlignment="1">
      <alignment horizontal="center" wrapText="1" readingOrder="1"/>
    </xf>
    <xf numFmtId="2" fontId="21" fillId="22" borderId="9" xfId="1" applyNumberFormat="1" applyFont="1" applyFill="1" applyBorder="1"/>
    <xf numFmtId="0" fontId="21" fillId="22" borderId="9" xfId="1" applyNumberFormat="1" applyFont="1" applyFill="1" applyBorder="1" applyAlignment="1">
      <alignment horizontal="center"/>
    </xf>
    <xf numFmtId="0" fontId="21" fillId="22" borderId="19" xfId="1" applyFont="1" applyFill="1" applyBorder="1" applyAlignment="1">
      <alignment horizontal="center"/>
    </xf>
    <xf numFmtId="0" fontId="21" fillId="22" borderId="20" xfId="1" applyFont="1" applyFill="1" applyBorder="1" applyAlignment="1">
      <alignment horizontal="center"/>
    </xf>
    <xf numFmtId="0" fontId="26" fillId="22" borderId="15" xfId="1" applyFont="1" applyFill="1" applyBorder="1" applyAlignment="1">
      <alignment horizontal="center" vertical="center" wrapText="1"/>
    </xf>
    <xf numFmtId="2" fontId="21" fillId="22" borderId="15" xfId="1" applyNumberFormat="1" applyFont="1" applyFill="1" applyBorder="1"/>
    <xf numFmtId="0" fontId="21" fillId="22" borderId="15" xfId="1" applyNumberFormat="1" applyFont="1" applyFill="1" applyBorder="1" applyAlignment="1">
      <alignment horizontal="center"/>
    </xf>
    <xf numFmtId="0" fontId="21" fillId="22" borderId="21" xfId="1" applyFont="1" applyFill="1" applyBorder="1" applyAlignment="1">
      <alignment horizontal="center"/>
    </xf>
    <xf numFmtId="0" fontId="26" fillId="22" borderId="15" xfId="1" applyFont="1" applyFill="1" applyBorder="1" applyAlignment="1">
      <alignment horizontal="center" wrapText="1" readingOrder="1"/>
    </xf>
    <xf numFmtId="2" fontId="27" fillId="2" borderId="4" xfId="1" applyNumberFormat="1" applyFont="1" applyFill="1" applyBorder="1" applyAlignment="1">
      <alignment horizontal="center"/>
    </xf>
    <xf numFmtId="1" fontId="27" fillId="2" borderId="4" xfId="1" applyNumberFormat="1" applyFont="1" applyFill="1" applyBorder="1" applyAlignment="1">
      <alignment horizontal="center"/>
    </xf>
    <xf numFmtId="0" fontId="27" fillId="2" borderId="4" xfId="1" applyNumberFormat="1" applyFont="1" applyFill="1" applyBorder="1" applyAlignment="1">
      <alignment horizontal="center"/>
    </xf>
    <xf numFmtId="0" fontId="26" fillId="0" borderId="15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" fontId="21" fillId="0" borderId="23" xfId="1" applyNumberFormat="1" applyFont="1" applyFill="1" applyBorder="1" applyAlignment="1">
      <alignment horizontal="center"/>
    </xf>
    <xf numFmtId="1" fontId="21" fillId="0" borderId="4" xfId="1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top"/>
    </xf>
    <xf numFmtId="0" fontId="6" fillId="13" borderId="7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top"/>
    </xf>
    <xf numFmtId="0" fontId="6" fillId="8" borderId="6" xfId="0" applyFont="1" applyFill="1" applyBorder="1" applyAlignment="1">
      <alignment horizontal="center" vertical="top"/>
    </xf>
    <xf numFmtId="0" fontId="6" fillId="14" borderId="1" xfId="0" applyFont="1" applyFill="1" applyBorder="1" applyAlignment="1">
      <alignment horizontal="center" vertical="top"/>
    </xf>
    <xf numFmtId="0" fontId="6" fillId="15" borderId="1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3" xfId="0" applyFont="1" applyFill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7" fillId="17" borderId="5" xfId="0" applyFont="1" applyFill="1" applyBorder="1" applyAlignment="1">
      <alignment horizontal="center" wrapText="1"/>
    </xf>
    <xf numFmtId="0" fontId="17" fillId="17" borderId="6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wrapText="1"/>
    </xf>
    <xf numFmtId="0" fontId="18" fillId="17" borderId="5" xfId="0" applyFont="1" applyFill="1" applyBorder="1" applyAlignment="1">
      <alignment horizontal="center" wrapText="1"/>
    </xf>
    <xf numFmtId="0" fontId="18" fillId="17" borderId="6" xfId="0" applyFont="1" applyFill="1" applyBorder="1" applyAlignment="1">
      <alignment horizontal="center" wrapText="1"/>
    </xf>
    <xf numFmtId="17" fontId="22" fillId="19" borderId="0" xfId="1" applyNumberFormat="1" applyFont="1" applyFill="1" applyBorder="1" applyAlignment="1">
      <alignment horizontal="center" vertical="center" wrapText="1" readingOrder="1"/>
    </xf>
    <xf numFmtId="0" fontId="24" fillId="21" borderId="1" xfId="1" applyFont="1" applyFill="1" applyBorder="1" applyAlignment="1">
      <alignment horizontal="center" textRotation="90" wrapText="1" readingOrder="1"/>
    </xf>
    <xf numFmtId="0" fontId="24" fillId="21" borderId="3" xfId="1" applyFont="1" applyFill="1" applyBorder="1" applyAlignment="1">
      <alignment horizontal="center" textRotation="90" wrapText="1" readingOrder="1"/>
    </xf>
    <xf numFmtId="0" fontId="25" fillId="0" borderId="8" xfId="1" applyFont="1" applyFill="1" applyBorder="1" applyAlignment="1">
      <alignment horizontal="left" vertical="center" wrapText="1" readingOrder="1"/>
    </xf>
    <xf numFmtId="0" fontId="25" fillId="0" borderId="13" xfId="1" applyFont="1" applyFill="1" applyBorder="1" applyAlignment="1">
      <alignment horizontal="left" vertical="center" wrapText="1" readingOrder="1"/>
    </xf>
    <xf numFmtId="0" fontId="25" fillId="0" borderId="14" xfId="1" applyFont="1" applyFill="1" applyBorder="1" applyAlignment="1">
      <alignment horizontal="left" vertical="center" wrapText="1" readingOrder="1"/>
    </xf>
    <xf numFmtId="0" fontId="27" fillId="2" borderId="17" xfId="1" applyFont="1" applyFill="1" applyBorder="1" applyAlignment="1">
      <alignment horizontal="center"/>
    </xf>
    <xf numFmtId="0" fontId="27" fillId="2" borderId="18" xfId="1" applyFont="1" applyFill="1" applyBorder="1" applyAlignment="1">
      <alignment horizontal="center"/>
    </xf>
    <xf numFmtId="0" fontId="20" fillId="18" borderId="4" xfId="0" applyFont="1" applyFill="1" applyBorder="1" applyAlignment="1">
      <alignment horizontal="center"/>
    </xf>
    <xf numFmtId="0" fontId="25" fillId="22" borderId="8" xfId="1" applyFont="1" applyFill="1" applyBorder="1" applyAlignment="1">
      <alignment vertical="center" wrapText="1" readingOrder="1"/>
    </xf>
    <xf numFmtId="0" fontId="25" fillId="22" borderId="13" xfId="1" applyFont="1" applyFill="1" applyBorder="1" applyAlignment="1">
      <alignment vertical="center" wrapText="1" readingOrder="1"/>
    </xf>
    <xf numFmtId="0" fontId="25" fillId="22" borderId="14" xfId="1" applyFont="1" applyFill="1" applyBorder="1" applyAlignment="1">
      <alignment vertical="center" wrapText="1" readingOrder="1"/>
    </xf>
    <xf numFmtId="0" fontId="25" fillId="22" borderId="8" xfId="1" applyFont="1" applyFill="1" applyBorder="1" applyAlignment="1">
      <alignment horizontal="left" vertical="center" wrapText="1" readingOrder="1"/>
    </xf>
    <xf numFmtId="0" fontId="25" fillId="22" borderId="13" xfId="1" applyFont="1" applyFill="1" applyBorder="1" applyAlignment="1">
      <alignment horizontal="left" vertical="center" wrapText="1" readingOrder="1"/>
    </xf>
    <xf numFmtId="0" fontId="25" fillId="22" borderId="14" xfId="1" applyFont="1" applyFill="1" applyBorder="1" applyAlignment="1">
      <alignment horizontal="left" vertical="center" wrapText="1" readingOrder="1"/>
    </xf>
    <xf numFmtId="0" fontId="25" fillId="0" borderId="8" xfId="1" applyFont="1" applyFill="1" applyBorder="1" applyAlignment="1">
      <alignment vertical="center" wrapText="1" readingOrder="1"/>
    </xf>
    <xf numFmtId="0" fontId="25" fillId="0" borderId="13" xfId="1" applyFont="1" applyFill="1" applyBorder="1" applyAlignment="1">
      <alignment vertical="center" wrapText="1" readingOrder="1"/>
    </xf>
    <xf numFmtId="0" fontId="25" fillId="0" borderId="14" xfId="1" applyFont="1" applyFill="1" applyBorder="1" applyAlignment="1">
      <alignment vertical="center" wrapText="1" readingOrder="1"/>
    </xf>
    <xf numFmtId="17" fontId="22" fillId="19" borderId="22" xfId="1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ColWidth="14.140625" defaultRowHeight="15" x14ac:dyDescent="0.25"/>
  <cols>
    <col min="1" max="1" width="19.28515625" bestFit="1" customWidth="1"/>
    <col min="2" max="2" width="31.42578125" bestFit="1" customWidth="1"/>
    <col min="3" max="3" width="18.7109375" bestFit="1" customWidth="1"/>
  </cols>
  <sheetData>
    <row r="1" spans="1:3" ht="14.45" x14ac:dyDescent="0.3">
      <c r="A1" s="2" t="s">
        <v>14</v>
      </c>
      <c r="B1" s="2" t="s">
        <v>16</v>
      </c>
      <c r="C1" s="2" t="s">
        <v>17</v>
      </c>
    </row>
    <row r="2" spans="1:3" ht="30" x14ac:dyDescent="0.25">
      <c r="A2" s="146" t="s">
        <v>15</v>
      </c>
      <c r="B2" s="3" t="s">
        <v>11</v>
      </c>
      <c r="C2" s="3" t="s">
        <v>4</v>
      </c>
    </row>
    <row r="3" spans="1:3" x14ac:dyDescent="0.25">
      <c r="A3" s="146"/>
      <c r="B3" s="3" t="s">
        <v>9</v>
      </c>
      <c r="C3" s="4" t="s">
        <v>2</v>
      </c>
    </row>
    <row r="4" spans="1:3" ht="30" x14ac:dyDescent="0.25">
      <c r="A4" s="146"/>
      <c r="B4" s="3" t="s">
        <v>5</v>
      </c>
      <c r="C4" s="4" t="s">
        <v>3</v>
      </c>
    </row>
    <row r="5" spans="1:3" ht="30" x14ac:dyDescent="0.25">
      <c r="A5" s="147" t="s">
        <v>18</v>
      </c>
      <c r="B5" s="5" t="s">
        <v>19</v>
      </c>
      <c r="C5" s="6" t="s">
        <v>4</v>
      </c>
    </row>
    <row r="6" spans="1:3" ht="30" x14ac:dyDescent="0.25">
      <c r="A6" s="147"/>
      <c r="B6" s="7" t="s">
        <v>8</v>
      </c>
      <c r="C6" s="7" t="s">
        <v>2</v>
      </c>
    </row>
    <row r="7" spans="1:3" ht="30" x14ac:dyDescent="0.25">
      <c r="A7" s="147"/>
      <c r="B7" s="7" t="s">
        <v>10</v>
      </c>
      <c r="C7" s="147" t="s">
        <v>3</v>
      </c>
    </row>
    <row r="8" spans="1:3" ht="30" x14ac:dyDescent="0.25">
      <c r="A8" s="147"/>
      <c r="B8" s="7" t="s">
        <v>12</v>
      </c>
      <c r="C8" s="147"/>
    </row>
    <row r="9" spans="1:3" ht="30" x14ac:dyDescent="0.25">
      <c r="A9" s="143" t="s">
        <v>1</v>
      </c>
      <c r="B9" s="8" t="s">
        <v>6</v>
      </c>
      <c r="C9" s="8" t="s">
        <v>4</v>
      </c>
    </row>
    <row r="10" spans="1:3" x14ac:dyDescent="0.25">
      <c r="A10" s="144"/>
      <c r="B10" s="8" t="s">
        <v>6</v>
      </c>
      <c r="C10" s="9" t="s">
        <v>2</v>
      </c>
    </row>
    <row r="11" spans="1:3" ht="30" x14ac:dyDescent="0.25">
      <c r="A11" s="145"/>
      <c r="B11" s="15" t="s">
        <v>25</v>
      </c>
      <c r="C11" s="16" t="s">
        <v>3</v>
      </c>
    </row>
    <row r="12" spans="1:3" ht="30" x14ac:dyDescent="0.25">
      <c r="A12" s="140" t="s">
        <v>0</v>
      </c>
      <c r="B12" s="10" t="s">
        <v>23</v>
      </c>
      <c r="C12" s="10" t="s">
        <v>4</v>
      </c>
    </row>
    <row r="13" spans="1:3" x14ac:dyDescent="0.25">
      <c r="A13" s="141"/>
      <c r="B13" s="10" t="s">
        <v>7</v>
      </c>
      <c r="C13" s="12" t="s">
        <v>2</v>
      </c>
    </row>
    <row r="14" spans="1:3" ht="30" x14ac:dyDescent="0.25">
      <c r="A14" s="142"/>
      <c r="B14" s="11" t="s">
        <v>24</v>
      </c>
      <c r="C14" s="14" t="s">
        <v>3</v>
      </c>
    </row>
    <row r="15" spans="1:3" x14ac:dyDescent="0.25">
      <c r="A15" s="137" t="s">
        <v>13</v>
      </c>
      <c r="B15" s="13" t="s">
        <v>20</v>
      </c>
      <c r="C15" s="13" t="s">
        <v>4</v>
      </c>
    </row>
    <row r="16" spans="1:3" x14ac:dyDescent="0.25">
      <c r="A16" s="138"/>
      <c r="B16" s="13" t="s">
        <v>21</v>
      </c>
      <c r="C16" s="13" t="s">
        <v>2</v>
      </c>
    </row>
    <row r="17" spans="1:3" x14ac:dyDescent="0.25">
      <c r="A17" s="139"/>
      <c r="B17" s="13" t="s">
        <v>22</v>
      </c>
      <c r="C17" s="13" t="s">
        <v>3</v>
      </c>
    </row>
    <row r="18" spans="1:3" x14ac:dyDescent="0.25">
      <c r="A18" s="17" t="s">
        <v>26</v>
      </c>
      <c r="B18" s="18" t="s">
        <v>27</v>
      </c>
      <c r="C18" s="19" t="s">
        <v>3</v>
      </c>
    </row>
  </sheetData>
  <mergeCells count="6">
    <mergeCell ref="A15:A17"/>
    <mergeCell ref="A12:A14"/>
    <mergeCell ref="A9:A11"/>
    <mergeCell ref="A2:A4"/>
    <mergeCell ref="C7:C8"/>
    <mergeCell ref="A5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0:D109"/>
  <sheetViews>
    <sheetView topLeftCell="A73" workbookViewId="0">
      <selection activeCell="K107" sqref="K107"/>
    </sheetView>
  </sheetViews>
  <sheetFormatPr defaultRowHeight="15" x14ac:dyDescent="0.25"/>
  <cols>
    <col min="1" max="1" width="14.7109375" bestFit="1" customWidth="1"/>
    <col min="2" max="2" width="42.7109375" bestFit="1" customWidth="1"/>
    <col min="3" max="3" width="13.7109375" bestFit="1" customWidth="1"/>
  </cols>
  <sheetData>
    <row r="100" spans="1:4" x14ac:dyDescent="0.25">
      <c r="A100" s="20" t="s">
        <v>2</v>
      </c>
      <c r="B100" s="20" t="s">
        <v>30</v>
      </c>
      <c r="C100" s="1" t="s">
        <v>29</v>
      </c>
      <c r="D100" s="26">
        <v>23</v>
      </c>
    </row>
    <row r="101" spans="1:4" x14ac:dyDescent="0.25">
      <c r="A101" s="20" t="s">
        <v>2</v>
      </c>
      <c r="B101" s="20" t="s">
        <v>31</v>
      </c>
      <c r="C101" s="1"/>
      <c r="D101" s="26">
        <v>25</v>
      </c>
    </row>
    <row r="102" spans="1:4" x14ac:dyDescent="0.25">
      <c r="A102" s="20" t="s">
        <v>2</v>
      </c>
      <c r="B102" s="20" t="s">
        <v>32</v>
      </c>
      <c r="C102" s="1"/>
      <c r="D102" s="26">
        <v>34</v>
      </c>
    </row>
    <row r="103" spans="1:4" x14ac:dyDescent="0.25">
      <c r="A103" s="21" t="s">
        <v>33</v>
      </c>
      <c r="B103" s="21" t="s">
        <v>34</v>
      </c>
      <c r="C103" s="1"/>
      <c r="D103" s="27">
        <v>25</v>
      </c>
    </row>
    <row r="104" spans="1:4" x14ac:dyDescent="0.25">
      <c r="A104" s="21" t="s">
        <v>33</v>
      </c>
      <c r="B104" s="21" t="s">
        <v>35</v>
      </c>
      <c r="C104" s="1"/>
      <c r="D104" s="27">
        <v>10</v>
      </c>
    </row>
    <row r="105" spans="1:4" x14ac:dyDescent="0.25">
      <c r="A105" s="21" t="s">
        <v>33</v>
      </c>
      <c r="B105" s="21" t="s">
        <v>36</v>
      </c>
      <c r="C105" s="1"/>
      <c r="D105" s="27">
        <v>25</v>
      </c>
    </row>
    <row r="106" spans="1:4" x14ac:dyDescent="0.25">
      <c r="A106" s="22" t="s">
        <v>37</v>
      </c>
      <c r="B106" s="22" t="s">
        <v>38</v>
      </c>
      <c r="C106" s="1"/>
      <c r="D106" s="28">
        <v>34</v>
      </c>
    </row>
    <row r="107" spans="1:4" x14ac:dyDescent="0.25">
      <c r="A107" s="22" t="s">
        <v>39</v>
      </c>
      <c r="B107" s="22" t="s">
        <v>38</v>
      </c>
      <c r="C107" s="1"/>
      <c r="D107" s="28">
        <v>20</v>
      </c>
    </row>
    <row r="108" spans="1:4" ht="30" x14ac:dyDescent="0.25">
      <c r="A108" s="22" t="s">
        <v>37</v>
      </c>
      <c r="B108" s="25" t="s">
        <v>40</v>
      </c>
      <c r="C108" s="1"/>
      <c r="D108" s="28">
        <v>20</v>
      </c>
    </row>
    <row r="109" spans="1:4" x14ac:dyDescent="0.25">
      <c r="A109" s="23" t="s">
        <v>41</v>
      </c>
      <c r="B109" s="24" t="s">
        <v>42</v>
      </c>
      <c r="C109" s="1"/>
      <c r="D109" s="2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xSplit="9" ySplit="3" topLeftCell="J51" activePane="bottomRight" state="frozen"/>
      <selection pane="topRight" activeCell="J1" sqref="J1"/>
      <selection pane="bottomLeft" activeCell="A4" sqref="A4"/>
      <selection pane="bottomRight" activeCell="J4" sqref="J4:J79"/>
    </sheetView>
  </sheetViews>
  <sheetFormatPr defaultColWidth="9.140625" defaultRowHeight="15" x14ac:dyDescent="0.25"/>
  <cols>
    <col min="1" max="1" width="26.85546875" style="31" bestFit="1" customWidth="1"/>
    <col min="2" max="2" width="12.28515625" style="31" bestFit="1" customWidth="1"/>
    <col min="3" max="3" width="69.7109375" style="31" bestFit="1" customWidth="1"/>
    <col min="4" max="4" width="18" style="31" bestFit="1" customWidth="1"/>
    <col min="5" max="5" width="17" style="31" customWidth="1"/>
    <col min="6" max="6" width="6.28515625" style="31" customWidth="1"/>
    <col min="7" max="7" width="7" style="31" bestFit="1" customWidth="1"/>
    <col min="8" max="8" width="6.42578125" style="31" customWidth="1"/>
    <col min="9" max="9" width="5" style="31" bestFit="1" customWidth="1"/>
    <col min="10" max="10" width="11.5703125" style="31" bestFit="1" customWidth="1"/>
    <col min="11" max="12" width="14" style="31" bestFit="1" customWidth="1"/>
    <col min="13" max="13" width="14.140625" style="31" customWidth="1"/>
    <col min="14" max="14" width="13.7109375" style="31" customWidth="1"/>
    <col min="15" max="16" width="18" style="31" customWidth="1"/>
    <col min="17" max="17" width="19.140625" style="31" customWidth="1"/>
    <col min="18" max="18" width="16.85546875" style="31" customWidth="1"/>
    <col min="19" max="16384" width="9.140625" style="31"/>
  </cols>
  <sheetData>
    <row r="1" spans="1:18" ht="23.25" x14ac:dyDescent="0.25">
      <c r="A1" s="148" t="s">
        <v>65</v>
      </c>
      <c r="B1" s="149"/>
      <c r="C1" s="149"/>
      <c r="D1" s="150" t="s">
        <v>55</v>
      </c>
      <c r="E1" s="150"/>
      <c r="F1" s="150"/>
      <c r="G1" s="150"/>
      <c r="H1" s="150"/>
      <c r="I1" s="150"/>
      <c r="J1" s="150"/>
      <c r="K1" s="150"/>
      <c r="L1" s="150"/>
      <c r="M1" s="150"/>
      <c r="N1" s="151"/>
      <c r="O1" s="152" t="s">
        <v>49</v>
      </c>
      <c r="P1" s="152"/>
      <c r="Q1" s="153" t="s">
        <v>46</v>
      </c>
      <c r="R1" s="153"/>
    </row>
    <row r="2" spans="1:18" x14ac:dyDescent="0.25">
      <c r="A2" s="154" t="s">
        <v>57</v>
      </c>
      <c r="B2" s="154" t="s">
        <v>58</v>
      </c>
      <c r="C2" s="154" t="s">
        <v>64</v>
      </c>
      <c r="D2" s="154" t="s">
        <v>48</v>
      </c>
      <c r="E2" s="154" t="s">
        <v>54</v>
      </c>
      <c r="F2" s="160" t="s">
        <v>59</v>
      </c>
      <c r="G2" s="161"/>
      <c r="H2" s="160" t="s">
        <v>60</v>
      </c>
      <c r="I2" s="161"/>
      <c r="J2" s="154" t="s">
        <v>61</v>
      </c>
      <c r="K2" s="154" t="s">
        <v>62</v>
      </c>
      <c r="L2" s="154" t="s">
        <v>63</v>
      </c>
      <c r="M2" s="154" t="s">
        <v>53</v>
      </c>
      <c r="N2" s="154" t="s">
        <v>110</v>
      </c>
      <c r="O2" s="154" t="s">
        <v>50</v>
      </c>
      <c r="P2" s="154" t="s">
        <v>51</v>
      </c>
      <c r="Q2" s="154" t="s">
        <v>43</v>
      </c>
      <c r="R2" s="154" t="s">
        <v>44</v>
      </c>
    </row>
    <row r="3" spans="1:18" ht="25.5" customHeight="1" x14ac:dyDescent="0.25">
      <c r="A3" s="155"/>
      <c r="B3" s="155"/>
      <c r="C3" s="155"/>
      <c r="D3" s="155"/>
      <c r="E3" s="155"/>
      <c r="F3" s="30" t="s">
        <v>48</v>
      </c>
      <c r="G3" s="30" t="s">
        <v>54</v>
      </c>
      <c r="H3" s="30" t="s">
        <v>48</v>
      </c>
      <c r="I3" s="30" t="s">
        <v>54</v>
      </c>
      <c r="J3" s="155"/>
      <c r="K3" s="155"/>
      <c r="L3" s="155"/>
      <c r="M3" s="155"/>
      <c r="N3" s="155"/>
      <c r="O3" s="155"/>
      <c r="P3" s="155"/>
      <c r="Q3" s="155"/>
      <c r="R3" s="155"/>
    </row>
    <row r="4" spans="1:18" ht="18.75" customHeight="1" x14ac:dyDescent="0.25">
      <c r="A4" s="156" t="s">
        <v>66</v>
      </c>
      <c r="B4" s="157" t="s">
        <v>56</v>
      </c>
      <c r="C4" s="32" t="s">
        <v>76</v>
      </c>
      <c r="D4" s="33">
        <v>35</v>
      </c>
      <c r="E4" s="33">
        <v>35</v>
      </c>
      <c r="F4" s="33">
        <v>0</v>
      </c>
      <c r="G4" s="33">
        <v>0</v>
      </c>
      <c r="H4" s="33">
        <v>0</v>
      </c>
      <c r="I4" s="33">
        <v>0</v>
      </c>
      <c r="J4" s="33">
        <f t="shared" ref="J4:J42" si="0">SUM(D4:I4)</f>
        <v>70</v>
      </c>
      <c r="K4" s="33">
        <f>J4</f>
        <v>70</v>
      </c>
      <c r="L4" s="33">
        <f>J4</f>
        <v>70</v>
      </c>
      <c r="M4" s="34">
        <f>(L4)*0.2</f>
        <v>14</v>
      </c>
      <c r="N4" s="35">
        <f>SUM(L4+M4)</f>
        <v>84</v>
      </c>
      <c r="O4" s="36">
        <f>K4*40</f>
        <v>2800</v>
      </c>
      <c r="P4" s="36">
        <f t="shared" ref="P4:P41" si="1">O4/60</f>
        <v>46.666666666666664</v>
      </c>
      <c r="Q4" s="36">
        <f>N4*50</f>
        <v>4200</v>
      </c>
      <c r="R4" s="36">
        <f t="shared" ref="R4:R41" si="2">Q4/60</f>
        <v>70</v>
      </c>
    </row>
    <row r="5" spans="1:18" ht="18.75" customHeight="1" x14ac:dyDescent="0.25">
      <c r="A5" s="156"/>
      <c r="B5" s="158"/>
      <c r="C5" s="32" t="s">
        <v>77</v>
      </c>
      <c r="D5" s="33">
        <v>12</v>
      </c>
      <c r="E5" s="33">
        <v>12</v>
      </c>
      <c r="F5" s="33">
        <v>0</v>
      </c>
      <c r="G5" s="33">
        <v>0</v>
      </c>
      <c r="H5" s="33">
        <v>0</v>
      </c>
      <c r="I5" s="33">
        <v>0</v>
      </c>
      <c r="J5" s="33">
        <f t="shared" si="0"/>
        <v>24</v>
      </c>
      <c r="K5" s="33">
        <f t="shared" ref="K5:K41" si="3">J5</f>
        <v>24</v>
      </c>
      <c r="L5" s="33">
        <f t="shared" ref="L5:L41" si="4">J5</f>
        <v>24</v>
      </c>
      <c r="M5" s="34">
        <f t="shared" ref="M5:M41" si="5">(L5)*0.2</f>
        <v>4.8000000000000007</v>
      </c>
      <c r="N5" s="35">
        <f t="shared" ref="N5:N41" si="6">SUM(L5+M5)</f>
        <v>28.8</v>
      </c>
      <c r="O5" s="36">
        <f t="shared" ref="O5:O41" si="7">K5*40</f>
        <v>960</v>
      </c>
      <c r="P5" s="36">
        <f t="shared" si="1"/>
        <v>16</v>
      </c>
      <c r="Q5" s="36">
        <f t="shared" ref="Q5:Q41" si="8">N5*50</f>
        <v>1440</v>
      </c>
      <c r="R5" s="36">
        <f t="shared" si="2"/>
        <v>24</v>
      </c>
    </row>
    <row r="6" spans="1:18" ht="18.75" customHeight="1" x14ac:dyDescent="0.25">
      <c r="A6" s="156"/>
      <c r="B6" s="158"/>
      <c r="C6" s="32" t="s">
        <v>78</v>
      </c>
      <c r="D6" s="33">
        <v>36</v>
      </c>
      <c r="E6" s="33">
        <v>36</v>
      </c>
      <c r="F6" s="33">
        <v>0</v>
      </c>
      <c r="G6" s="33">
        <v>0</v>
      </c>
      <c r="H6" s="33">
        <v>0</v>
      </c>
      <c r="I6" s="33">
        <v>0</v>
      </c>
      <c r="J6" s="33">
        <f t="shared" si="0"/>
        <v>72</v>
      </c>
      <c r="K6" s="33">
        <f t="shared" si="3"/>
        <v>72</v>
      </c>
      <c r="L6" s="33">
        <f t="shared" si="4"/>
        <v>72</v>
      </c>
      <c r="M6" s="34">
        <f t="shared" si="5"/>
        <v>14.4</v>
      </c>
      <c r="N6" s="35">
        <f t="shared" si="6"/>
        <v>86.4</v>
      </c>
      <c r="O6" s="36">
        <f t="shared" si="7"/>
        <v>2880</v>
      </c>
      <c r="P6" s="36">
        <f t="shared" si="1"/>
        <v>48</v>
      </c>
      <c r="Q6" s="36">
        <f t="shared" si="8"/>
        <v>4320</v>
      </c>
      <c r="R6" s="36">
        <f t="shared" si="2"/>
        <v>72</v>
      </c>
    </row>
    <row r="7" spans="1:18" ht="18.75" customHeight="1" x14ac:dyDescent="0.25">
      <c r="A7" s="156"/>
      <c r="B7" s="159"/>
      <c r="C7" s="32" t="s">
        <v>79</v>
      </c>
      <c r="D7" s="33">
        <v>40</v>
      </c>
      <c r="E7" s="33">
        <v>40</v>
      </c>
      <c r="F7" s="33">
        <v>0</v>
      </c>
      <c r="G7" s="33">
        <v>0</v>
      </c>
      <c r="H7" s="33">
        <v>0</v>
      </c>
      <c r="I7" s="33">
        <v>0</v>
      </c>
      <c r="J7" s="33">
        <f t="shared" si="0"/>
        <v>80</v>
      </c>
      <c r="K7" s="33">
        <f t="shared" si="3"/>
        <v>80</v>
      </c>
      <c r="L7" s="33">
        <f t="shared" si="4"/>
        <v>80</v>
      </c>
      <c r="M7" s="34">
        <f t="shared" si="5"/>
        <v>16</v>
      </c>
      <c r="N7" s="35">
        <f t="shared" si="6"/>
        <v>96</v>
      </c>
      <c r="O7" s="36">
        <f t="shared" si="7"/>
        <v>3200</v>
      </c>
      <c r="P7" s="36">
        <f t="shared" si="1"/>
        <v>53.333333333333336</v>
      </c>
      <c r="Q7" s="36">
        <f t="shared" si="8"/>
        <v>4800</v>
      </c>
      <c r="R7" s="36">
        <f t="shared" si="2"/>
        <v>80</v>
      </c>
    </row>
    <row r="8" spans="1:18" ht="18.75" customHeight="1" x14ac:dyDescent="0.25">
      <c r="A8" s="156" t="s">
        <v>67</v>
      </c>
      <c r="B8" s="156" t="s">
        <v>56</v>
      </c>
      <c r="C8" s="32" t="s">
        <v>80</v>
      </c>
      <c r="D8" s="33">
        <v>18</v>
      </c>
      <c r="E8" s="33">
        <v>18</v>
      </c>
      <c r="F8" s="33">
        <v>0</v>
      </c>
      <c r="G8" s="33">
        <v>0</v>
      </c>
      <c r="H8" s="33">
        <v>0</v>
      </c>
      <c r="I8" s="33">
        <v>0</v>
      </c>
      <c r="J8" s="33">
        <f t="shared" si="0"/>
        <v>36</v>
      </c>
      <c r="K8" s="33">
        <f t="shared" si="3"/>
        <v>36</v>
      </c>
      <c r="L8" s="33">
        <f t="shared" si="4"/>
        <v>36</v>
      </c>
      <c r="M8" s="34">
        <f t="shared" si="5"/>
        <v>7.2</v>
      </c>
      <c r="N8" s="35">
        <f t="shared" si="6"/>
        <v>43.2</v>
      </c>
      <c r="O8" s="36">
        <f t="shared" si="7"/>
        <v>1440</v>
      </c>
      <c r="P8" s="36">
        <f t="shared" si="1"/>
        <v>24</v>
      </c>
      <c r="Q8" s="36">
        <f t="shared" si="8"/>
        <v>2160</v>
      </c>
      <c r="R8" s="36">
        <f t="shared" si="2"/>
        <v>36</v>
      </c>
    </row>
    <row r="9" spans="1:18" ht="18.75" customHeight="1" x14ac:dyDescent="0.25">
      <c r="A9" s="156"/>
      <c r="B9" s="156"/>
      <c r="C9" s="32" t="s">
        <v>15</v>
      </c>
      <c r="D9" s="33">
        <v>35</v>
      </c>
      <c r="E9" s="33">
        <v>35</v>
      </c>
      <c r="F9" s="33">
        <v>0</v>
      </c>
      <c r="G9" s="33">
        <v>0</v>
      </c>
      <c r="H9" s="33">
        <v>0</v>
      </c>
      <c r="I9" s="33">
        <v>0</v>
      </c>
      <c r="J9" s="33">
        <f t="shared" si="0"/>
        <v>70</v>
      </c>
      <c r="K9" s="33">
        <f t="shared" si="3"/>
        <v>70</v>
      </c>
      <c r="L9" s="33">
        <f t="shared" si="4"/>
        <v>70</v>
      </c>
      <c r="M9" s="34">
        <f t="shared" si="5"/>
        <v>14</v>
      </c>
      <c r="N9" s="35">
        <f t="shared" si="6"/>
        <v>84</v>
      </c>
      <c r="O9" s="36">
        <f t="shared" si="7"/>
        <v>2800</v>
      </c>
      <c r="P9" s="36">
        <f t="shared" si="1"/>
        <v>46.666666666666664</v>
      </c>
      <c r="Q9" s="36">
        <f t="shared" si="8"/>
        <v>4200</v>
      </c>
      <c r="R9" s="36">
        <f t="shared" si="2"/>
        <v>70</v>
      </c>
    </row>
    <row r="10" spans="1:18" ht="18.75" customHeight="1" x14ac:dyDescent="0.25">
      <c r="A10" s="156"/>
      <c r="B10" s="156"/>
      <c r="C10" s="32" t="s">
        <v>81</v>
      </c>
      <c r="D10" s="33">
        <v>10</v>
      </c>
      <c r="E10" s="33">
        <v>10</v>
      </c>
      <c r="F10" s="33">
        <v>0</v>
      </c>
      <c r="G10" s="33">
        <v>0</v>
      </c>
      <c r="H10" s="33">
        <v>0</v>
      </c>
      <c r="I10" s="33">
        <v>0</v>
      </c>
      <c r="J10" s="33">
        <f t="shared" si="0"/>
        <v>20</v>
      </c>
      <c r="K10" s="33">
        <f>J10</f>
        <v>20</v>
      </c>
      <c r="L10" s="33">
        <f t="shared" si="4"/>
        <v>20</v>
      </c>
      <c r="M10" s="34">
        <f t="shared" si="5"/>
        <v>4</v>
      </c>
      <c r="N10" s="35">
        <f t="shared" si="6"/>
        <v>24</v>
      </c>
      <c r="O10" s="36">
        <f t="shared" si="7"/>
        <v>800</v>
      </c>
      <c r="P10" s="36">
        <f t="shared" si="1"/>
        <v>13.333333333333334</v>
      </c>
      <c r="Q10" s="36">
        <f t="shared" si="8"/>
        <v>1200</v>
      </c>
      <c r="R10" s="36">
        <f t="shared" si="2"/>
        <v>20</v>
      </c>
    </row>
    <row r="11" spans="1:18" ht="18.75" customHeight="1" x14ac:dyDescent="0.25">
      <c r="A11" s="156" t="s">
        <v>73</v>
      </c>
      <c r="B11" s="156" t="s">
        <v>56</v>
      </c>
      <c r="C11" s="32" t="s">
        <v>1</v>
      </c>
      <c r="D11" s="33">
        <v>16</v>
      </c>
      <c r="E11" s="33">
        <v>16</v>
      </c>
      <c r="F11" s="33">
        <v>0</v>
      </c>
      <c r="G11" s="33">
        <v>0</v>
      </c>
      <c r="H11" s="33">
        <v>0</v>
      </c>
      <c r="I11" s="33">
        <v>0</v>
      </c>
      <c r="J11" s="33">
        <f t="shared" si="0"/>
        <v>32</v>
      </c>
      <c r="K11" s="33">
        <f t="shared" si="3"/>
        <v>32</v>
      </c>
      <c r="L11" s="33">
        <f t="shared" si="4"/>
        <v>32</v>
      </c>
      <c r="M11" s="34">
        <f t="shared" si="5"/>
        <v>6.4</v>
      </c>
      <c r="N11" s="35">
        <f t="shared" si="6"/>
        <v>38.4</v>
      </c>
      <c r="O11" s="36">
        <f t="shared" si="7"/>
        <v>1280</v>
      </c>
      <c r="P11" s="36">
        <f t="shared" si="1"/>
        <v>21.333333333333332</v>
      </c>
      <c r="Q11" s="36">
        <f t="shared" si="8"/>
        <v>1920</v>
      </c>
      <c r="R11" s="36">
        <f t="shared" si="2"/>
        <v>32</v>
      </c>
    </row>
    <row r="12" spans="1:18" ht="18.75" customHeight="1" x14ac:dyDescent="0.25">
      <c r="A12" s="156"/>
      <c r="B12" s="156"/>
      <c r="C12" s="32" t="s">
        <v>0</v>
      </c>
      <c r="D12" s="33">
        <v>15</v>
      </c>
      <c r="E12" s="33">
        <v>15</v>
      </c>
      <c r="F12" s="33">
        <v>0</v>
      </c>
      <c r="G12" s="33">
        <v>0</v>
      </c>
      <c r="H12" s="33">
        <v>0</v>
      </c>
      <c r="I12" s="33">
        <v>0</v>
      </c>
      <c r="J12" s="33">
        <f t="shared" si="0"/>
        <v>30</v>
      </c>
      <c r="K12" s="33">
        <f t="shared" si="3"/>
        <v>30</v>
      </c>
      <c r="L12" s="33">
        <f t="shared" si="4"/>
        <v>30</v>
      </c>
      <c r="M12" s="34">
        <f t="shared" si="5"/>
        <v>6</v>
      </c>
      <c r="N12" s="35">
        <f t="shared" si="6"/>
        <v>36</v>
      </c>
      <c r="O12" s="36">
        <f t="shared" si="7"/>
        <v>1200</v>
      </c>
      <c r="P12" s="36">
        <f t="shared" si="1"/>
        <v>20</v>
      </c>
      <c r="Q12" s="36">
        <f t="shared" si="8"/>
        <v>1800</v>
      </c>
      <c r="R12" s="36">
        <f t="shared" si="2"/>
        <v>30</v>
      </c>
    </row>
    <row r="13" spans="1:18" ht="18.75" customHeight="1" x14ac:dyDescent="0.25">
      <c r="A13" s="156"/>
      <c r="B13" s="156"/>
      <c r="C13" s="32" t="s">
        <v>82</v>
      </c>
      <c r="D13" s="33">
        <v>12</v>
      </c>
      <c r="E13" s="33">
        <v>12</v>
      </c>
      <c r="F13" s="33">
        <v>0</v>
      </c>
      <c r="G13" s="33">
        <v>0</v>
      </c>
      <c r="H13" s="33">
        <v>0</v>
      </c>
      <c r="I13" s="33">
        <v>0</v>
      </c>
      <c r="J13" s="33">
        <f t="shared" si="0"/>
        <v>24</v>
      </c>
      <c r="K13" s="33">
        <f t="shared" si="3"/>
        <v>24</v>
      </c>
      <c r="L13" s="33">
        <f t="shared" si="4"/>
        <v>24</v>
      </c>
      <c r="M13" s="34">
        <f t="shared" si="5"/>
        <v>4.8000000000000007</v>
      </c>
      <c r="N13" s="35">
        <f t="shared" si="6"/>
        <v>28.8</v>
      </c>
      <c r="O13" s="36">
        <f t="shared" si="7"/>
        <v>960</v>
      </c>
      <c r="P13" s="36">
        <f t="shared" si="1"/>
        <v>16</v>
      </c>
      <c r="Q13" s="36">
        <f t="shared" si="8"/>
        <v>1440</v>
      </c>
      <c r="R13" s="36">
        <f t="shared" si="2"/>
        <v>24</v>
      </c>
    </row>
    <row r="14" spans="1:18" ht="18.75" customHeight="1" x14ac:dyDescent="0.25">
      <c r="A14" s="156"/>
      <c r="B14" s="156"/>
      <c r="C14" s="32" t="s">
        <v>83</v>
      </c>
      <c r="D14" s="33">
        <v>10</v>
      </c>
      <c r="E14" s="33">
        <v>10</v>
      </c>
      <c r="F14" s="33">
        <v>0</v>
      </c>
      <c r="G14" s="33">
        <v>0</v>
      </c>
      <c r="H14" s="33">
        <v>0</v>
      </c>
      <c r="I14" s="33">
        <v>0</v>
      </c>
      <c r="J14" s="33">
        <f t="shared" si="0"/>
        <v>20</v>
      </c>
      <c r="K14" s="33">
        <f t="shared" si="3"/>
        <v>20</v>
      </c>
      <c r="L14" s="33">
        <f t="shared" si="4"/>
        <v>20</v>
      </c>
      <c r="M14" s="34">
        <f t="shared" si="5"/>
        <v>4</v>
      </c>
      <c r="N14" s="35">
        <f t="shared" si="6"/>
        <v>24</v>
      </c>
      <c r="O14" s="36">
        <f t="shared" si="7"/>
        <v>800</v>
      </c>
      <c r="P14" s="36">
        <f t="shared" si="1"/>
        <v>13.333333333333334</v>
      </c>
      <c r="Q14" s="36">
        <f t="shared" si="8"/>
        <v>1200</v>
      </c>
      <c r="R14" s="36">
        <f t="shared" si="2"/>
        <v>20</v>
      </c>
    </row>
    <row r="15" spans="1:18" ht="18.75" customHeight="1" x14ac:dyDescent="0.25">
      <c r="A15" s="156" t="s">
        <v>75</v>
      </c>
      <c r="B15" s="156" t="s">
        <v>56</v>
      </c>
      <c r="C15" s="32" t="s">
        <v>84</v>
      </c>
      <c r="D15" s="33">
        <v>45</v>
      </c>
      <c r="E15" s="33">
        <v>45</v>
      </c>
      <c r="F15" s="33">
        <v>0</v>
      </c>
      <c r="G15" s="33">
        <v>0</v>
      </c>
      <c r="H15" s="33">
        <v>0</v>
      </c>
      <c r="I15" s="33">
        <v>0</v>
      </c>
      <c r="J15" s="33">
        <f t="shared" si="0"/>
        <v>90</v>
      </c>
      <c r="K15" s="33">
        <f t="shared" si="3"/>
        <v>90</v>
      </c>
      <c r="L15" s="33">
        <f t="shared" si="4"/>
        <v>90</v>
      </c>
      <c r="M15" s="34">
        <f t="shared" si="5"/>
        <v>18</v>
      </c>
      <c r="N15" s="35">
        <f t="shared" si="6"/>
        <v>108</v>
      </c>
      <c r="O15" s="36">
        <f t="shared" si="7"/>
        <v>3600</v>
      </c>
      <c r="P15" s="36">
        <f t="shared" si="1"/>
        <v>60</v>
      </c>
      <c r="Q15" s="36">
        <f t="shared" si="8"/>
        <v>5400</v>
      </c>
      <c r="R15" s="36">
        <f t="shared" si="2"/>
        <v>90</v>
      </c>
    </row>
    <row r="16" spans="1:18" ht="18.75" customHeight="1" x14ac:dyDescent="0.25">
      <c r="A16" s="156"/>
      <c r="B16" s="156"/>
      <c r="C16" s="32" t="s">
        <v>85</v>
      </c>
      <c r="D16" s="33">
        <v>22</v>
      </c>
      <c r="E16" s="33">
        <v>22</v>
      </c>
      <c r="F16" s="33">
        <v>0</v>
      </c>
      <c r="G16" s="33">
        <v>0</v>
      </c>
      <c r="H16" s="33">
        <v>0</v>
      </c>
      <c r="I16" s="33">
        <v>0</v>
      </c>
      <c r="J16" s="33">
        <f t="shared" si="0"/>
        <v>44</v>
      </c>
      <c r="K16" s="33">
        <f t="shared" si="3"/>
        <v>44</v>
      </c>
      <c r="L16" s="33">
        <f t="shared" si="4"/>
        <v>44</v>
      </c>
      <c r="M16" s="34">
        <f t="shared" si="5"/>
        <v>8.8000000000000007</v>
      </c>
      <c r="N16" s="35">
        <f t="shared" si="6"/>
        <v>52.8</v>
      </c>
      <c r="O16" s="36">
        <f t="shared" si="7"/>
        <v>1760</v>
      </c>
      <c r="P16" s="36">
        <f t="shared" si="1"/>
        <v>29.333333333333332</v>
      </c>
      <c r="Q16" s="36">
        <f t="shared" si="8"/>
        <v>2640</v>
      </c>
      <c r="R16" s="36">
        <f t="shared" si="2"/>
        <v>44</v>
      </c>
    </row>
    <row r="17" spans="1:18" ht="18.75" customHeight="1" x14ac:dyDescent="0.25">
      <c r="A17" s="156"/>
      <c r="B17" s="156"/>
      <c r="C17" s="32" t="s">
        <v>86</v>
      </c>
      <c r="D17" s="33">
        <v>10</v>
      </c>
      <c r="E17" s="33">
        <v>10</v>
      </c>
      <c r="F17" s="33">
        <v>0</v>
      </c>
      <c r="G17" s="33">
        <v>0</v>
      </c>
      <c r="H17" s="33">
        <v>0</v>
      </c>
      <c r="I17" s="33">
        <v>0</v>
      </c>
      <c r="J17" s="33">
        <f t="shared" si="0"/>
        <v>20</v>
      </c>
      <c r="K17" s="33">
        <f t="shared" si="3"/>
        <v>20</v>
      </c>
      <c r="L17" s="33">
        <f t="shared" si="4"/>
        <v>20</v>
      </c>
      <c r="M17" s="34">
        <f t="shared" si="5"/>
        <v>4</v>
      </c>
      <c r="N17" s="35">
        <f t="shared" si="6"/>
        <v>24</v>
      </c>
      <c r="O17" s="36">
        <f t="shared" si="7"/>
        <v>800</v>
      </c>
      <c r="P17" s="36">
        <f t="shared" si="1"/>
        <v>13.333333333333334</v>
      </c>
      <c r="Q17" s="36">
        <f t="shared" si="8"/>
        <v>1200</v>
      </c>
      <c r="R17" s="36">
        <f t="shared" si="2"/>
        <v>20</v>
      </c>
    </row>
    <row r="18" spans="1:18" ht="18.75" customHeight="1" x14ac:dyDescent="0.25">
      <c r="A18" s="156"/>
      <c r="B18" s="156"/>
      <c r="C18" s="32" t="s">
        <v>72</v>
      </c>
      <c r="D18" s="33">
        <v>12</v>
      </c>
      <c r="E18" s="33">
        <v>12</v>
      </c>
      <c r="F18" s="33">
        <v>0</v>
      </c>
      <c r="G18" s="33">
        <v>0</v>
      </c>
      <c r="H18" s="33">
        <v>0</v>
      </c>
      <c r="I18" s="33">
        <v>0</v>
      </c>
      <c r="J18" s="33">
        <f t="shared" si="0"/>
        <v>24</v>
      </c>
      <c r="K18" s="33">
        <f t="shared" si="3"/>
        <v>24</v>
      </c>
      <c r="L18" s="33">
        <f t="shared" si="4"/>
        <v>24</v>
      </c>
      <c r="M18" s="34">
        <f t="shared" si="5"/>
        <v>4.8000000000000007</v>
      </c>
      <c r="N18" s="35">
        <f t="shared" si="6"/>
        <v>28.8</v>
      </c>
      <c r="O18" s="36">
        <f t="shared" si="7"/>
        <v>960</v>
      </c>
      <c r="P18" s="36">
        <f t="shared" si="1"/>
        <v>16</v>
      </c>
      <c r="Q18" s="36">
        <f t="shared" si="8"/>
        <v>1440</v>
      </c>
      <c r="R18" s="36">
        <f t="shared" si="2"/>
        <v>24</v>
      </c>
    </row>
    <row r="19" spans="1:18" ht="18.75" customHeight="1" x14ac:dyDescent="0.25">
      <c r="A19" s="156"/>
      <c r="B19" s="156"/>
      <c r="C19" s="32" t="s">
        <v>87</v>
      </c>
      <c r="D19" s="33">
        <v>8</v>
      </c>
      <c r="E19" s="33">
        <v>8</v>
      </c>
      <c r="F19" s="33">
        <v>0</v>
      </c>
      <c r="G19" s="33">
        <v>0</v>
      </c>
      <c r="H19" s="33">
        <v>0</v>
      </c>
      <c r="I19" s="33">
        <v>0</v>
      </c>
      <c r="J19" s="33">
        <f t="shared" si="0"/>
        <v>16</v>
      </c>
      <c r="K19" s="33">
        <f t="shared" si="3"/>
        <v>16</v>
      </c>
      <c r="L19" s="33">
        <f t="shared" si="4"/>
        <v>16</v>
      </c>
      <c r="M19" s="34">
        <f t="shared" si="5"/>
        <v>3.2</v>
      </c>
      <c r="N19" s="35">
        <f t="shared" si="6"/>
        <v>19.2</v>
      </c>
      <c r="O19" s="36">
        <f t="shared" si="7"/>
        <v>640</v>
      </c>
      <c r="P19" s="36">
        <f t="shared" si="1"/>
        <v>10.666666666666666</v>
      </c>
      <c r="Q19" s="36">
        <f t="shared" si="8"/>
        <v>960</v>
      </c>
      <c r="R19" s="36">
        <f t="shared" si="2"/>
        <v>16</v>
      </c>
    </row>
    <row r="20" spans="1:18" ht="18.75" customHeight="1" x14ac:dyDescent="0.25">
      <c r="A20" s="156" t="s">
        <v>90</v>
      </c>
      <c r="B20" s="156" t="s">
        <v>56</v>
      </c>
      <c r="C20" s="32" t="s">
        <v>88</v>
      </c>
      <c r="D20" s="33">
        <v>20</v>
      </c>
      <c r="E20" s="33">
        <v>20</v>
      </c>
      <c r="F20" s="33">
        <v>0</v>
      </c>
      <c r="G20" s="33">
        <v>0</v>
      </c>
      <c r="H20" s="33">
        <v>0</v>
      </c>
      <c r="I20" s="33">
        <v>0</v>
      </c>
      <c r="J20" s="33">
        <f t="shared" si="0"/>
        <v>40</v>
      </c>
      <c r="K20" s="33">
        <f t="shared" si="3"/>
        <v>40</v>
      </c>
      <c r="L20" s="33">
        <f t="shared" si="4"/>
        <v>40</v>
      </c>
      <c r="M20" s="34">
        <f t="shared" si="5"/>
        <v>8</v>
      </c>
      <c r="N20" s="35">
        <f t="shared" si="6"/>
        <v>48</v>
      </c>
      <c r="O20" s="36">
        <f t="shared" si="7"/>
        <v>1600</v>
      </c>
      <c r="P20" s="36">
        <f t="shared" si="1"/>
        <v>26.666666666666668</v>
      </c>
      <c r="Q20" s="36">
        <f t="shared" si="8"/>
        <v>2400</v>
      </c>
      <c r="R20" s="36">
        <f t="shared" si="2"/>
        <v>40</v>
      </c>
    </row>
    <row r="21" spans="1:18" ht="18.75" customHeight="1" x14ac:dyDescent="0.25">
      <c r="A21" s="156"/>
      <c r="B21" s="156"/>
      <c r="C21" s="32" t="s">
        <v>89</v>
      </c>
      <c r="D21" s="33">
        <v>10</v>
      </c>
      <c r="E21" s="33">
        <v>10</v>
      </c>
      <c r="F21" s="33">
        <v>0</v>
      </c>
      <c r="G21" s="33">
        <v>0</v>
      </c>
      <c r="H21" s="33">
        <v>0</v>
      </c>
      <c r="I21" s="33">
        <v>0</v>
      </c>
      <c r="J21" s="33">
        <f t="shared" si="0"/>
        <v>20</v>
      </c>
      <c r="K21" s="33">
        <f t="shared" si="3"/>
        <v>20</v>
      </c>
      <c r="L21" s="33">
        <f t="shared" si="4"/>
        <v>20</v>
      </c>
      <c r="M21" s="34">
        <f t="shared" si="5"/>
        <v>4</v>
      </c>
      <c r="N21" s="35">
        <f t="shared" si="6"/>
        <v>24</v>
      </c>
      <c r="O21" s="36">
        <f t="shared" si="7"/>
        <v>800</v>
      </c>
      <c r="P21" s="36">
        <f t="shared" si="1"/>
        <v>13.333333333333334</v>
      </c>
      <c r="Q21" s="36">
        <f t="shared" si="8"/>
        <v>1200</v>
      </c>
      <c r="R21" s="36">
        <f t="shared" si="2"/>
        <v>20</v>
      </c>
    </row>
    <row r="22" spans="1:18" ht="18.75" customHeight="1" x14ac:dyDescent="0.25">
      <c r="A22" s="156"/>
      <c r="B22" s="156"/>
      <c r="C22" s="32" t="s">
        <v>69</v>
      </c>
      <c r="D22" s="33">
        <v>15</v>
      </c>
      <c r="E22" s="33">
        <v>15</v>
      </c>
      <c r="F22" s="33">
        <v>0</v>
      </c>
      <c r="G22" s="33">
        <v>0</v>
      </c>
      <c r="H22" s="33">
        <v>0</v>
      </c>
      <c r="I22" s="33">
        <v>0</v>
      </c>
      <c r="J22" s="33">
        <f t="shared" si="0"/>
        <v>30</v>
      </c>
      <c r="K22" s="33">
        <f t="shared" si="3"/>
        <v>30</v>
      </c>
      <c r="L22" s="33">
        <f t="shared" si="4"/>
        <v>30</v>
      </c>
      <c r="M22" s="34">
        <f t="shared" si="5"/>
        <v>6</v>
      </c>
      <c r="N22" s="35">
        <f t="shared" si="6"/>
        <v>36</v>
      </c>
      <c r="O22" s="36">
        <f t="shared" si="7"/>
        <v>1200</v>
      </c>
      <c r="P22" s="36">
        <f t="shared" si="1"/>
        <v>20</v>
      </c>
      <c r="Q22" s="36">
        <f t="shared" si="8"/>
        <v>1800</v>
      </c>
      <c r="R22" s="36">
        <f t="shared" si="2"/>
        <v>30</v>
      </c>
    </row>
    <row r="23" spans="1:18" ht="18.75" customHeight="1" x14ac:dyDescent="0.25">
      <c r="A23" s="156"/>
      <c r="B23" s="156"/>
      <c r="C23" s="32" t="s">
        <v>70</v>
      </c>
      <c r="D23" s="33">
        <v>10</v>
      </c>
      <c r="E23" s="33">
        <v>10</v>
      </c>
      <c r="F23" s="33">
        <v>0</v>
      </c>
      <c r="G23" s="33">
        <v>0</v>
      </c>
      <c r="H23" s="33">
        <v>0</v>
      </c>
      <c r="I23" s="33">
        <v>0</v>
      </c>
      <c r="J23" s="33">
        <f t="shared" si="0"/>
        <v>20</v>
      </c>
      <c r="K23" s="33">
        <f t="shared" si="3"/>
        <v>20</v>
      </c>
      <c r="L23" s="33">
        <f t="shared" si="4"/>
        <v>20</v>
      </c>
      <c r="M23" s="34">
        <f t="shared" si="5"/>
        <v>4</v>
      </c>
      <c r="N23" s="35">
        <f t="shared" si="6"/>
        <v>24</v>
      </c>
      <c r="O23" s="36">
        <f t="shared" si="7"/>
        <v>800</v>
      </c>
      <c r="P23" s="36">
        <f t="shared" si="1"/>
        <v>13.333333333333334</v>
      </c>
      <c r="Q23" s="36">
        <f t="shared" si="8"/>
        <v>1200</v>
      </c>
      <c r="R23" s="36">
        <f t="shared" si="2"/>
        <v>20</v>
      </c>
    </row>
    <row r="24" spans="1:18" ht="18.75" customHeight="1" x14ac:dyDescent="0.25">
      <c r="A24" s="156"/>
      <c r="B24" s="156"/>
      <c r="C24" s="32" t="s">
        <v>71</v>
      </c>
      <c r="D24" s="33">
        <v>10</v>
      </c>
      <c r="E24" s="33">
        <v>10</v>
      </c>
      <c r="F24" s="33">
        <v>0</v>
      </c>
      <c r="G24" s="33">
        <v>0</v>
      </c>
      <c r="H24" s="33">
        <v>0</v>
      </c>
      <c r="I24" s="33">
        <v>0</v>
      </c>
      <c r="J24" s="33">
        <f t="shared" si="0"/>
        <v>20</v>
      </c>
      <c r="K24" s="33">
        <f t="shared" si="3"/>
        <v>20</v>
      </c>
      <c r="L24" s="33">
        <f t="shared" si="4"/>
        <v>20</v>
      </c>
      <c r="M24" s="34">
        <f t="shared" si="5"/>
        <v>4</v>
      </c>
      <c r="N24" s="35">
        <f t="shared" si="6"/>
        <v>24</v>
      </c>
      <c r="O24" s="36">
        <f t="shared" si="7"/>
        <v>800</v>
      </c>
      <c r="P24" s="36">
        <f t="shared" si="1"/>
        <v>13.333333333333334</v>
      </c>
      <c r="Q24" s="36">
        <f t="shared" si="8"/>
        <v>1200</v>
      </c>
      <c r="R24" s="36">
        <f t="shared" si="2"/>
        <v>20</v>
      </c>
    </row>
    <row r="25" spans="1:18" ht="27.75" customHeight="1" x14ac:dyDescent="0.25">
      <c r="A25" s="156" t="s">
        <v>97</v>
      </c>
      <c r="B25" s="156" t="s">
        <v>56</v>
      </c>
      <c r="C25" s="32" t="s">
        <v>91</v>
      </c>
      <c r="D25" s="41">
        <v>12</v>
      </c>
      <c r="E25" s="33">
        <v>12</v>
      </c>
      <c r="F25" s="33">
        <v>0</v>
      </c>
      <c r="G25" s="33">
        <v>0</v>
      </c>
      <c r="H25" s="33">
        <v>0</v>
      </c>
      <c r="I25" s="33">
        <v>0</v>
      </c>
      <c r="J25" s="33">
        <f t="shared" si="0"/>
        <v>24</v>
      </c>
      <c r="K25" s="33">
        <f t="shared" si="3"/>
        <v>24</v>
      </c>
      <c r="L25" s="33">
        <f t="shared" si="4"/>
        <v>24</v>
      </c>
      <c r="M25" s="34">
        <f t="shared" si="5"/>
        <v>4.8000000000000007</v>
      </c>
      <c r="N25" s="35">
        <f t="shared" si="6"/>
        <v>28.8</v>
      </c>
      <c r="O25" s="36">
        <f t="shared" si="7"/>
        <v>960</v>
      </c>
      <c r="P25" s="36">
        <f t="shared" si="1"/>
        <v>16</v>
      </c>
      <c r="Q25" s="36">
        <f t="shared" si="8"/>
        <v>1440</v>
      </c>
      <c r="R25" s="36">
        <f t="shared" si="2"/>
        <v>24</v>
      </c>
    </row>
    <row r="26" spans="1:18" x14ac:dyDescent="0.25">
      <c r="A26" s="156"/>
      <c r="B26" s="156"/>
      <c r="C26" s="32" t="s">
        <v>92</v>
      </c>
      <c r="D26" s="33">
        <v>13</v>
      </c>
      <c r="E26" s="33">
        <v>13</v>
      </c>
      <c r="F26" s="33">
        <v>0</v>
      </c>
      <c r="G26" s="33">
        <v>0</v>
      </c>
      <c r="H26" s="33">
        <v>0</v>
      </c>
      <c r="I26" s="33">
        <v>0</v>
      </c>
      <c r="J26" s="33">
        <f t="shared" si="0"/>
        <v>26</v>
      </c>
      <c r="K26" s="33">
        <f t="shared" si="3"/>
        <v>26</v>
      </c>
      <c r="L26" s="33">
        <f t="shared" si="4"/>
        <v>26</v>
      </c>
      <c r="M26" s="34">
        <f t="shared" si="5"/>
        <v>5.2</v>
      </c>
      <c r="N26" s="35">
        <f t="shared" si="6"/>
        <v>31.2</v>
      </c>
      <c r="O26" s="36">
        <f t="shared" si="7"/>
        <v>1040</v>
      </c>
      <c r="P26" s="36">
        <f t="shared" si="1"/>
        <v>17.333333333333332</v>
      </c>
      <c r="Q26" s="36">
        <f t="shared" si="8"/>
        <v>1560</v>
      </c>
      <c r="R26" s="36">
        <f t="shared" si="2"/>
        <v>26</v>
      </c>
    </row>
    <row r="27" spans="1:18" ht="18.75" customHeight="1" x14ac:dyDescent="0.25">
      <c r="A27" s="156"/>
      <c r="B27" s="156"/>
      <c r="C27" s="32" t="s">
        <v>93</v>
      </c>
      <c r="D27" s="33">
        <v>6</v>
      </c>
      <c r="E27" s="33">
        <v>6</v>
      </c>
      <c r="F27" s="33">
        <v>0</v>
      </c>
      <c r="G27" s="33">
        <v>0</v>
      </c>
      <c r="H27" s="33">
        <v>0</v>
      </c>
      <c r="I27" s="33">
        <v>0</v>
      </c>
      <c r="J27" s="33">
        <f t="shared" si="0"/>
        <v>12</v>
      </c>
      <c r="K27" s="33">
        <f t="shared" si="3"/>
        <v>12</v>
      </c>
      <c r="L27" s="33">
        <f t="shared" si="4"/>
        <v>12</v>
      </c>
      <c r="M27" s="34">
        <f t="shared" si="5"/>
        <v>2.4000000000000004</v>
      </c>
      <c r="N27" s="35">
        <f t="shared" si="6"/>
        <v>14.4</v>
      </c>
      <c r="O27" s="36">
        <f t="shared" si="7"/>
        <v>480</v>
      </c>
      <c r="P27" s="36">
        <f t="shared" si="1"/>
        <v>8</v>
      </c>
      <c r="Q27" s="36">
        <f t="shared" si="8"/>
        <v>720</v>
      </c>
      <c r="R27" s="36">
        <f t="shared" si="2"/>
        <v>12</v>
      </c>
    </row>
    <row r="28" spans="1:18" ht="18.75" customHeight="1" x14ac:dyDescent="0.25">
      <c r="A28" s="156"/>
      <c r="B28" s="156"/>
      <c r="C28" s="32" t="s">
        <v>94</v>
      </c>
      <c r="D28" s="33">
        <v>6</v>
      </c>
      <c r="E28" s="33">
        <v>6</v>
      </c>
      <c r="F28" s="33">
        <v>0</v>
      </c>
      <c r="G28" s="33">
        <v>0</v>
      </c>
      <c r="H28" s="33">
        <v>0</v>
      </c>
      <c r="I28" s="33">
        <v>0</v>
      </c>
      <c r="J28" s="33">
        <f t="shared" si="0"/>
        <v>12</v>
      </c>
      <c r="K28" s="33">
        <f t="shared" si="3"/>
        <v>12</v>
      </c>
      <c r="L28" s="33">
        <f t="shared" si="4"/>
        <v>12</v>
      </c>
      <c r="M28" s="34">
        <f t="shared" si="5"/>
        <v>2.4000000000000004</v>
      </c>
      <c r="N28" s="35">
        <f t="shared" si="6"/>
        <v>14.4</v>
      </c>
      <c r="O28" s="36">
        <f t="shared" si="7"/>
        <v>480</v>
      </c>
      <c r="P28" s="36">
        <f t="shared" si="1"/>
        <v>8</v>
      </c>
      <c r="Q28" s="36">
        <f t="shared" si="8"/>
        <v>720</v>
      </c>
      <c r="R28" s="36">
        <f t="shared" si="2"/>
        <v>12</v>
      </c>
    </row>
    <row r="29" spans="1:18" ht="18.75" customHeight="1" x14ac:dyDescent="0.25">
      <c r="A29" s="156"/>
      <c r="B29" s="156"/>
      <c r="C29" s="32" t="s">
        <v>95</v>
      </c>
      <c r="D29" s="33">
        <v>4</v>
      </c>
      <c r="E29" s="33">
        <v>4</v>
      </c>
      <c r="F29" s="33">
        <v>0</v>
      </c>
      <c r="G29" s="33">
        <v>0</v>
      </c>
      <c r="H29" s="33">
        <v>0</v>
      </c>
      <c r="I29" s="33">
        <v>0</v>
      </c>
      <c r="J29" s="33">
        <f t="shared" si="0"/>
        <v>8</v>
      </c>
      <c r="K29" s="33">
        <f t="shared" si="3"/>
        <v>8</v>
      </c>
      <c r="L29" s="33">
        <f t="shared" si="4"/>
        <v>8</v>
      </c>
      <c r="M29" s="34">
        <f t="shared" si="5"/>
        <v>1.6</v>
      </c>
      <c r="N29" s="35">
        <f t="shared" si="6"/>
        <v>9.6</v>
      </c>
      <c r="O29" s="36">
        <f t="shared" si="7"/>
        <v>320</v>
      </c>
      <c r="P29" s="36">
        <f t="shared" si="1"/>
        <v>5.333333333333333</v>
      </c>
      <c r="Q29" s="36">
        <f t="shared" si="8"/>
        <v>480</v>
      </c>
      <c r="R29" s="36">
        <f t="shared" si="2"/>
        <v>8</v>
      </c>
    </row>
    <row r="30" spans="1:18" ht="18.75" customHeight="1" x14ac:dyDescent="0.25">
      <c r="A30" s="156"/>
      <c r="B30" s="156"/>
      <c r="C30" s="32" t="s">
        <v>96</v>
      </c>
      <c r="D30" s="33">
        <v>10</v>
      </c>
      <c r="E30" s="33">
        <v>10</v>
      </c>
      <c r="F30" s="33">
        <v>0</v>
      </c>
      <c r="G30" s="33">
        <v>0</v>
      </c>
      <c r="H30" s="33">
        <v>0</v>
      </c>
      <c r="I30" s="33">
        <v>0</v>
      </c>
      <c r="J30" s="33">
        <f t="shared" si="0"/>
        <v>20</v>
      </c>
      <c r="K30" s="33">
        <f t="shared" si="3"/>
        <v>20</v>
      </c>
      <c r="L30" s="33">
        <f t="shared" si="4"/>
        <v>20</v>
      </c>
      <c r="M30" s="34">
        <f t="shared" si="5"/>
        <v>4</v>
      </c>
      <c r="N30" s="35">
        <f t="shared" si="6"/>
        <v>24</v>
      </c>
      <c r="O30" s="36">
        <f t="shared" si="7"/>
        <v>800</v>
      </c>
      <c r="P30" s="36">
        <f t="shared" si="1"/>
        <v>13.333333333333334</v>
      </c>
      <c r="Q30" s="36">
        <f t="shared" si="8"/>
        <v>1200</v>
      </c>
      <c r="R30" s="36">
        <f t="shared" si="2"/>
        <v>20</v>
      </c>
    </row>
    <row r="31" spans="1:18" ht="18.75" customHeight="1" x14ac:dyDescent="0.25">
      <c r="A31" s="157" t="s">
        <v>103</v>
      </c>
      <c r="B31" s="157" t="s">
        <v>56</v>
      </c>
      <c r="C31" s="32" t="s">
        <v>68</v>
      </c>
      <c r="D31" s="33">
        <v>10</v>
      </c>
      <c r="E31" s="33">
        <v>10</v>
      </c>
      <c r="F31" s="33">
        <v>0</v>
      </c>
      <c r="G31" s="33">
        <v>0</v>
      </c>
      <c r="H31" s="33">
        <v>0</v>
      </c>
      <c r="I31" s="33">
        <v>0</v>
      </c>
      <c r="J31" s="33">
        <f t="shared" si="0"/>
        <v>20</v>
      </c>
      <c r="K31" s="33">
        <f t="shared" si="3"/>
        <v>20</v>
      </c>
      <c r="L31" s="33">
        <f t="shared" si="4"/>
        <v>20</v>
      </c>
      <c r="M31" s="34">
        <f t="shared" si="5"/>
        <v>4</v>
      </c>
      <c r="N31" s="35">
        <f t="shared" si="6"/>
        <v>24</v>
      </c>
      <c r="O31" s="36">
        <f t="shared" si="7"/>
        <v>800</v>
      </c>
      <c r="P31" s="36">
        <f t="shared" si="1"/>
        <v>13.333333333333334</v>
      </c>
      <c r="Q31" s="36">
        <f t="shared" si="8"/>
        <v>1200</v>
      </c>
      <c r="R31" s="36">
        <f t="shared" si="2"/>
        <v>20</v>
      </c>
    </row>
    <row r="32" spans="1:18" ht="18.75" customHeight="1" x14ac:dyDescent="0.25">
      <c r="A32" s="158"/>
      <c r="B32" s="158"/>
      <c r="C32" s="32" t="s">
        <v>98</v>
      </c>
      <c r="D32" s="33">
        <v>8</v>
      </c>
      <c r="E32" s="33">
        <v>8</v>
      </c>
      <c r="F32" s="33">
        <v>0</v>
      </c>
      <c r="G32" s="33">
        <v>0</v>
      </c>
      <c r="H32" s="33">
        <v>0</v>
      </c>
      <c r="I32" s="33">
        <v>0</v>
      </c>
      <c r="J32" s="33">
        <f t="shared" si="0"/>
        <v>16</v>
      </c>
      <c r="K32" s="33">
        <f t="shared" si="3"/>
        <v>16</v>
      </c>
      <c r="L32" s="33">
        <f t="shared" si="4"/>
        <v>16</v>
      </c>
      <c r="M32" s="34">
        <f t="shared" si="5"/>
        <v>3.2</v>
      </c>
      <c r="N32" s="35">
        <f t="shared" si="6"/>
        <v>19.2</v>
      </c>
      <c r="O32" s="36">
        <f t="shared" si="7"/>
        <v>640</v>
      </c>
      <c r="P32" s="36">
        <f t="shared" si="1"/>
        <v>10.666666666666666</v>
      </c>
      <c r="Q32" s="36">
        <f t="shared" si="8"/>
        <v>960</v>
      </c>
      <c r="R32" s="36">
        <f t="shared" si="2"/>
        <v>16</v>
      </c>
    </row>
    <row r="33" spans="1:18" ht="18.75" customHeight="1" x14ac:dyDescent="0.25">
      <c r="A33" s="158"/>
      <c r="B33" s="158"/>
      <c r="C33" s="32" t="s">
        <v>99</v>
      </c>
      <c r="D33" s="33">
        <v>10</v>
      </c>
      <c r="E33" s="33">
        <v>10</v>
      </c>
      <c r="F33" s="33">
        <v>0</v>
      </c>
      <c r="G33" s="33">
        <v>0</v>
      </c>
      <c r="H33" s="33">
        <v>0</v>
      </c>
      <c r="I33" s="33">
        <v>0</v>
      </c>
      <c r="J33" s="33">
        <f t="shared" si="0"/>
        <v>20</v>
      </c>
      <c r="K33" s="33">
        <f t="shared" si="3"/>
        <v>20</v>
      </c>
      <c r="L33" s="33">
        <f t="shared" si="4"/>
        <v>20</v>
      </c>
      <c r="M33" s="34">
        <f t="shared" si="5"/>
        <v>4</v>
      </c>
      <c r="N33" s="35">
        <f t="shared" si="6"/>
        <v>24</v>
      </c>
      <c r="O33" s="36">
        <f t="shared" si="7"/>
        <v>800</v>
      </c>
      <c r="P33" s="36">
        <f t="shared" si="1"/>
        <v>13.333333333333334</v>
      </c>
      <c r="Q33" s="36">
        <f t="shared" si="8"/>
        <v>1200</v>
      </c>
      <c r="R33" s="36">
        <f t="shared" si="2"/>
        <v>20</v>
      </c>
    </row>
    <row r="34" spans="1:18" ht="18.75" customHeight="1" x14ac:dyDescent="0.25">
      <c r="A34" s="158"/>
      <c r="B34" s="158"/>
      <c r="C34" s="32" t="s">
        <v>100</v>
      </c>
      <c r="D34" s="33">
        <v>5</v>
      </c>
      <c r="E34" s="33">
        <v>5</v>
      </c>
      <c r="F34" s="33">
        <v>0</v>
      </c>
      <c r="G34" s="33">
        <v>0</v>
      </c>
      <c r="H34" s="33">
        <v>0</v>
      </c>
      <c r="I34" s="33">
        <v>0</v>
      </c>
      <c r="J34" s="33">
        <f t="shared" si="0"/>
        <v>10</v>
      </c>
      <c r="K34" s="33">
        <f t="shared" si="3"/>
        <v>10</v>
      </c>
      <c r="L34" s="33">
        <f t="shared" si="4"/>
        <v>10</v>
      </c>
      <c r="M34" s="34">
        <f t="shared" si="5"/>
        <v>2</v>
      </c>
      <c r="N34" s="35">
        <f t="shared" si="6"/>
        <v>12</v>
      </c>
      <c r="O34" s="36">
        <f t="shared" si="7"/>
        <v>400</v>
      </c>
      <c r="P34" s="36">
        <f t="shared" si="1"/>
        <v>6.666666666666667</v>
      </c>
      <c r="Q34" s="36">
        <f t="shared" si="8"/>
        <v>600</v>
      </c>
      <c r="R34" s="36">
        <f t="shared" si="2"/>
        <v>10</v>
      </c>
    </row>
    <row r="35" spans="1:18" ht="18.75" customHeight="1" x14ac:dyDescent="0.25">
      <c r="A35" s="158"/>
      <c r="B35" s="158"/>
      <c r="C35" s="32" t="s">
        <v>101</v>
      </c>
      <c r="D35" s="33">
        <v>6</v>
      </c>
      <c r="E35" s="33">
        <v>6</v>
      </c>
      <c r="F35" s="33">
        <v>0</v>
      </c>
      <c r="G35" s="33">
        <v>0</v>
      </c>
      <c r="H35" s="33">
        <v>0</v>
      </c>
      <c r="I35" s="33">
        <v>0</v>
      </c>
      <c r="J35" s="33">
        <f t="shared" si="0"/>
        <v>12</v>
      </c>
      <c r="K35" s="33">
        <f t="shared" si="3"/>
        <v>12</v>
      </c>
      <c r="L35" s="33">
        <f t="shared" si="4"/>
        <v>12</v>
      </c>
      <c r="M35" s="34">
        <f t="shared" si="5"/>
        <v>2.4000000000000004</v>
      </c>
      <c r="N35" s="35">
        <f t="shared" si="6"/>
        <v>14.4</v>
      </c>
      <c r="O35" s="36">
        <f t="shared" si="7"/>
        <v>480</v>
      </c>
      <c r="P35" s="36">
        <f t="shared" si="1"/>
        <v>8</v>
      </c>
      <c r="Q35" s="36">
        <f t="shared" si="8"/>
        <v>720</v>
      </c>
      <c r="R35" s="36">
        <f t="shared" si="2"/>
        <v>12</v>
      </c>
    </row>
    <row r="36" spans="1:18" ht="18.75" customHeight="1" x14ac:dyDescent="0.25">
      <c r="A36" s="158"/>
      <c r="B36" s="158"/>
      <c r="C36" s="32" t="s">
        <v>102</v>
      </c>
      <c r="D36" s="33">
        <v>8</v>
      </c>
      <c r="E36" s="33">
        <v>8</v>
      </c>
      <c r="F36" s="33">
        <v>0</v>
      </c>
      <c r="G36" s="33">
        <v>0</v>
      </c>
      <c r="H36" s="33">
        <v>0</v>
      </c>
      <c r="I36" s="33">
        <v>0</v>
      </c>
      <c r="J36" s="33">
        <f t="shared" si="0"/>
        <v>16</v>
      </c>
      <c r="K36" s="33">
        <f t="shared" si="3"/>
        <v>16</v>
      </c>
      <c r="L36" s="33">
        <f t="shared" si="4"/>
        <v>16</v>
      </c>
      <c r="M36" s="34">
        <f t="shared" si="5"/>
        <v>3.2</v>
      </c>
      <c r="N36" s="35">
        <f t="shared" si="6"/>
        <v>19.2</v>
      </c>
      <c r="O36" s="36">
        <f t="shared" si="7"/>
        <v>640</v>
      </c>
      <c r="P36" s="36">
        <f t="shared" si="1"/>
        <v>10.666666666666666</v>
      </c>
      <c r="Q36" s="36">
        <f t="shared" si="8"/>
        <v>960</v>
      </c>
      <c r="R36" s="36">
        <f t="shared" si="2"/>
        <v>16</v>
      </c>
    </row>
    <row r="37" spans="1:18" ht="18.75" customHeight="1" x14ac:dyDescent="0.25">
      <c r="A37" s="159"/>
      <c r="B37" s="159"/>
      <c r="C37" s="32" t="s">
        <v>74</v>
      </c>
      <c r="D37" s="33">
        <v>10</v>
      </c>
      <c r="E37" s="33">
        <v>10</v>
      </c>
      <c r="F37" s="33">
        <v>0</v>
      </c>
      <c r="G37" s="33">
        <v>0</v>
      </c>
      <c r="H37" s="33">
        <v>0</v>
      </c>
      <c r="I37" s="33">
        <v>0</v>
      </c>
      <c r="J37" s="33">
        <f t="shared" si="0"/>
        <v>20</v>
      </c>
      <c r="K37" s="33">
        <f t="shared" si="3"/>
        <v>20</v>
      </c>
      <c r="L37" s="33">
        <f t="shared" si="4"/>
        <v>20</v>
      </c>
      <c r="M37" s="34">
        <f t="shared" si="5"/>
        <v>4</v>
      </c>
      <c r="N37" s="35">
        <f t="shared" si="6"/>
        <v>24</v>
      </c>
      <c r="O37" s="36">
        <f t="shared" si="7"/>
        <v>800</v>
      </c>
      <c r="P37" s="36">
        <f t="shared" si="1"/>
        <v>13.333333333333334</v>
      </c>
      <c r="Q37" s="36">
        <f t="shared" si="8"/>
        <v>1200</v>
      </c>
      <c r="R37" s="36">
        <f t="shared" si="2"/>
        <v>20</v>
      </c>
    </row>
    <row r="38" spans="1:18" ht="18.75" customHeight="1" x14ac:dyDescent="0.25">
      <c r="A38" s="157" t="s">
        <v>108</v>
      </c>
      <c r="B38" s="157" t="s">
        <v>56</v>
      </c>
      <c r="C38" s="32" t="s">
        <v>104</v>
      </c>
      <c r="D38" s="33">
        <v>50</v>
      </c>
      <c r="E38" s="33">
        <v>50</v>
      </c>
      <c r="F38" s="33">
        <v>0</v>
      </c>
      <c r="G38" s="33">
        <v>0</v>
      </c>
      <c r="H38" s="33">
        <v>0</v>
      </c>
      <c r="I38" s="33">
        <v>0</v>
      </c>
      <c r="J38" s="33">
        <f t="shared" si="0"/>
        <v>100</v>
      </c>
      <c r="K38" s="33">
        <f t="shared" si="3"/>
        <v>100</v>
      </c>
      <c r="L38" s="33">
        <f t="shared" si="4"/>
        <v>100</v>
      </c>
      <c r="M38" s="34">
        <f t="shared" si="5"/>
        <v>20</v>
      </c>
      <c r="N38" s="35">
        <f t="shared" si="6"/>
        <v>120</v>
      </c>
      <c r="O38" s="36">
        <f t="shared" si="7"/>
        <v>4000</v>
      </c>
      <c r="P38" s="36">
        <f t="shared" si="1"/>
        <v>66.666666666666671</v>
      </c>
      <c r="Q38" s="36">
        <f t="shared" si="8"/>
        <v>6000</v>
      </c>
      <c r="R38" s="36">
        <f t="shared" si="2"/>
        <v>100</v>
      </c>
    </row>
    <row r="39" spans="1:18" ht="18.75" customHeight="1" x14ac:dyDescent="0.25">
      <c r="A39" s="158"/>
      <c r="B39" s="158"/>
      <c r="C39" s="32" t="s">
        <v>105</v>
      </c>
      <c r="D39" s="33">
        <v>25</v>
      </c>
      <c r="E39" s="33">
        <v>25</v>
      </c>
      <c r="F39" s="33">
        <v>0</v>
      </c>
      <c r="G39" s="33">
        <v>0</v>
      </c>
      <c r="H39" s="33">
        <v>0</v>
      </c>
      <c r="I39" s="33">
        <v>0</v>
      </c>
      <c r="J39" s="33">
        <f t="shared" si="0"/>
        <v>50</v>
      </c>
      <c r="K39" s="33">
        <f t="shared" si="3"/>
        <v>50</v>
      </c>
      <c r="L39" s="33">
        <f t="shared" si="4"/>
        <v>50</v>
      </c>
      <c r="M39" s="34">
        <f t="shared" si="5"/>
        <v>10</v>
      </c>
      <c r="N39" s="35">
        <f t="shared" si="6"/>
        <v>60</v>
      </c>
      <c r="O39" s="36">
        <f t="shared" si="7"/>
        <v>2000</v>
      </c>
      <c r="P39" s="36">
        <f t="shared" si="1"/>
        <v>33.333333333333336</v>
      </c>
      <c r="Q39" s="36">
        <f t="shared" si="8"/>
        <v>3000</v>
      </c>
      <c r="R39" s="36">
        <f t="shared" si="2"/>
        <v>50</v>
      </c>
    </row>
    <row r="40" spans="1:18" ht="18.75" customHeight="1" x14ac:dyDescent="0.25">
      <c r="A40" s="158"/>
      <c r="B40" s="158"/>
      <c r="C40" s="32" t="s">
        <v>106</v>
      </c>
      <c r="D40" s="33">
        <v>20</v>
      </c>
      <c r="E40" s="33">
        <v>20</v>
      </c>
      <c r="F40" s="33">
        <v>0</v>
      </c>
      <c r="G40" s="33">
        <v>0</v>
      </c>
      <c r="H40" s="33">
        <v>0</v>
      </c>
      <c r="I40" s="33">
        <v>0</v>
      </c>
      <c r="J40" s="33">
        <f t="shared" si="0"/>
        <v>40</v>
      </c>
      <c r="K40" s="33">
        <f t="shared" si="3"/>
        <v>40</v>
      </c>
      <c r="L40" s="33">
        <f t="shared" si="4"/>
        <v>40</v>
      </c>
      <c r="M40" s="34">
        <f t="shared" si="5"/>
        <v>8</v>
      </c>
      <c r="N40" s="35">
        <f t="shared" si="6"/>
        <v>48</v>
      </c>
      <c r="O40" s="36">
        <f t="shared" si="7"/>
        <v>1600</v>
      </c>
      <c r="P40" s="36">
        <f t="shared" si="1"/>
        <v>26.666666666666668</v>
      </c>
      <c r="Q40" s="36">
        <f t="shared" si="8"/>
        <v>2400</v>
      </c>
      <c r="R40" s="36">
        <f t="shared" si="2"/>
        <v>40</v>
      </c>
    </row>
    <row r="41" spans="1:18" ht="18.75" customHeight="1" x14ac:dyDescent="0.25">
      <c r="A41" s="159"/>
      <c r="B41" s="159"/>
      <c r="C41" s="32" t="s">
        <v>107</v>
      </c>
      <c r="D41" s="33">
        <v>5</v>
      </c>
      <c r="E41" s="33">
        <v>5</v>
      </c>
      <c r="F41" s="33">
        <v>0</v>
      </c>
      <c r="G41" s="33">
        <v>0</v>
      </c>
      <c r="H41" s="33">
        <v>0</v>
      </c>
      <c r="I41" s="33">
        <v>0</v>
      </c>
      <c r="J41" s="33">
        <f t="shared" si="0"/>
        <v>10</v>
      </c>
      <c r="K41" s="33">
        <f t="shared" si="3"/>
        <v>10</v>
      </c>
      <c r="L41" s="33">
        <f t="shared" si="4"/>
        <v>10</v>
      </c>
      <c r="M41" s="34">
        <f t="shared" si="5"/>
        <v>2</v>
      </c>
      <c r="N41" s="35">
        <f t="shared" si="6"/>
        <v>12</v>
      </c>
      <c r="O41" s="36">
        <f t="shared" si="7"/>
        <v>400</v>
      </c>
      <c r="P41" s="36">
        <f t="shared" si="1"/>
        <v>6.666666666666667</v>
      </c>
      <c r="Q41" s="36">
        <f t="shared" si="8"/>
        <v>600</v>
      </c>
      <c r="R41" s="36">
        <f t="shared" si="2"/>
        <v>10</v>
      </c>
    </row>
    <row r="42" spans="1:18" ht="18.75" customHeight="1" x14ac:dyDescent="0.25">
      <c r="A42" s="163" t="s">
        <v>66</v>
      </c>
      <c r="B42" s="164" t="s">
        <v>109</v>
      </c>
      <c r="C42" s="40" t="s">
        <v>76</v>
      </c>
      <c r="D42" s="42">
        <v>35</v>
      </c>
      <c r="E42" s="42">
        <v>35</v>
      </c>
      <c r="F42" s="42">
        <v>0</v>
      </c>
      <c r="G42" s="42">
        <v>0</v>
      </c>
      <c r="H42" s="42">
        <v>0</v>
      </c>
      <c r="I42" s="42">
        <v>0</v>
      </c>
      <c r="J42" s="42">
        <f t="shared" si="0"/>
        <v>70</v>
      </c>
      <c r="K42" s="42">
        <v>0</v>
      </c>
      <c r="L42" s="42">
        <f>J42</f>
        <v>70</v>
      </c>
      <c r="M42" s="43">
        <f>(L42)*0.2</f>
        <v>14</v>
      </c>
      <c r="N42" s="44">
        <f>SUM(L42+M42)</f>
        <v>84</v>
      </c>
      <c r="O42" s="45">
        <f>K42*40</f>
        <v>0</v>
      </c>
      <c r="P42" s="45">
        <f t="shared" ref="P42:P79" si="9">O42/60</f>
        <v>0</v>
      </c>
      <c r="Q42" s="45">
        <f>N42*50</f>
        <v>4200</v>
      </c>
      <c r="R42" s="45">
        <f t="shared" ref="R42:R79" si="10">Q42/60</f>
        <v>70</v>
      </c>
    </row>
    <row r="43" spans="1:18" ht="18.75" customHeight="1" x14ac:dyDescent="0.25">
      <c r="A43" s="163"/>
      <c r="B43" s="165"/>
      <c r="C43" s="40" t="s">
        <v>77</v>
      </c>
      <c r="D43" s="42">
        <v>12</v>
      </c>
      <c r="E43" s="42">
        <v>12</v>
      </c>
      <c r="F43" s="42">
        <v>0</v>
      </c>
      <c r="G43" s="42">
        <v>0</v>
      </c>
      <c r="H43" s="42">
        <v>0</v>
      </c>
      <c r="I43" s="42">
        <v>0</v>
      </c>
      <c r="J43" s="42">
        <f t="shared" ref="J43:J79" si="11">SUM(D43:I43)</f>
        <v>24</v>
      </c>
      <c r="K43" s="42">
        <v>0</v>
      </c>
      <c r="L43" s="42">
        <f t="shared" ref="L43:L79" si="12">J43</f>
        <v>24</v>
      </c>
      <c r="M43" s="43">
        <f t="shared" ref="M43:M79" si="13">(L43)*0.2</f>
        <v>4.8000000000000007</v>
      </c>
      <c r="N43" s="44">
        <f t="shared" ref="N43:N79" si="14">SUM(L43+M43)</f>
        <v>28.8</v>
      </c>
      <c r="O43" s="45">
        <f t="shared" ref="O43:O79" si="15">K43*40</f>
        <v>0</v>
      </c>
      <c r="P43" s="45">
        <f t="shared" si="9"/>
        <v>0</v>
      </c>
      <c r="Q43" s="45">
        <f t="shared" ref="Q43:Q79" si="16">N43*50</f>
        <v>1440</v>
      </c>
      <c r="R43" s="45">
        <f t="shared" si="10"/>
        <v>24</v>
      </c>
    </row>
    <row r="44" spans="1:18" ht="18.75" customHeight="1" x14ac:dyDescent="0.25">
      <c r="A44" s="163"/>
      <c r="B44" s="165"/>
      <c r="C44" s="40" t="s">
        <v>78</v>
      </c>
      <c r="D44" s="42">
        <v>36</v>
      </c>
      <c r="E44" s="42">
        <v>36</v>
      </c>
      <c r="F44" s="42">
        <v>0</v>
      </c>
      <c r="G44" s="42">
        <v>0</v>
      </c>
      <c r="H44" s="42">
        <v>0</v>
      </c>
      <c r="I44" s="42">
        <v>0</v>
      </c>
      <c r="J44" s="42">
        <f t="shared" si="11"/>
        <v>72</v>
      </c>
      <c r="K44" s="42">
        <v>0</v>
      </c>
      <c r="L44" s="42">
        <f t="shared" si="12"/>
        <v>72</v>
      </c>
      <c r="M44" s="43">
        <f t="shared" si="13"/>
        <v>14.4</v>
      </c>
      <c r="N44" s="44">
        <f t="shared" si="14"/>
        <v>86.4</v>
      </c>
      <c r="O44" s="45">
        <f t="shared" si="15"/>
        <v>0</v>
      </c>
      <c r="P44" s="45">
        <f t="shared" si="9"/>
        <v>0</v>
      </c>
      <c r="Q44" s="45">
        <f t="shared" si="16"/>
        <v>4320</v>
      </c>
      <c r="R44" s="45">
        <f t="shared" si="10"/>
        <v>72</v>
      </c>
    </row>
    <row r="45" spans="1:18" ht="18.75" customHeight="1" x14ac:dyDescent="0.25">
      <c r="A45" s="163"/>
      <c r="B45" s="166"/>
      <c r="C45" s="40" t="s">
        <v>79</v>
      </c>
      <c r="D45" s="42">
        <v>40</v>
      </c>
      <c r="E45" s="42">
        <v>40</v>
      </c>
      <c r="F45" s="42">
        <v>0</v>
      </c>
      <c r="G45" s="42">
        <v>0</v>
      </c>
      <c r="H45" s="42">
        <v>0</v>
      </c>
      <c r="I45" s="42">
        <v>0</v>
      </c>
      <c r="J45" s="42">
        <f t="shared" si="11"/>
        <v>80</v>
      </c>
      <c r="K45" s="42">
        <v>0</v>
      </c>
      <c r="L45" s="42">
        <f t="shared" si="12"/>
        <v>80</v>
      </c>
      <c r="M45" s="43">
        <f t="shared" si="13"/>
        <v>16</v>
      </c>
      <c r="N45" s="44">
        <f t="shared" si="14"/>
        <v>96</v>
      </c>
      <c r="O45" s="45">
        <f t="shared" si="15"/>
        <v>0</v>
      </c>
      <c r="P45" s="45">
        <f t="shared" si="9"/>
        <v>0</v>
      </c>
      <c r="Q45" s="45">
        <f t="shared" si="16"/>
        <v>4800</v>
      </c>
      <c r="R45" s="45">
        <f t="shared" si="10"/>
        <v>80</v>
      </c>
    </row>
    <row r="46" spans="1:18" ht="18.75" customHeight="1" x14ac:dyDescent="0.25">
      <c r="A46" s="163" t="s">
        <v>67</v>
      </c>
      <c r="B46" s="163" t="s">
        <v>109</v>
      </c>
      <c r="C46" s="40" t="s">
        <v>80</v>
      </c>
      <c r="D46" s="42">
        <v>18</v>
      </c>
      <c r="E46" s="42">
        <v>18</v>
      </c>
      <c r="F46" s="42">
        <v>0</v>
      </c>
      <c r="G46" s="42">
        <v>0</v>
      </c>
      <c r="H46" s="42">
        <v>0</v>
      </c>
      <c r="I46" s="42">
        <v>0</v>
      </c>
      <c r="J46" s="42">
        <f t="shared" si="11"/>
        <v>36</v>
      </c>
      <c r="K46" s="42">
        <v>0</v>
      </c>
      <c r="L46" s="42">
        <f t="shared" si="12"/>
        <v>36</v>
      </c>
      <c r="M46" s="43">
        <f t="shared" si="13"/>
        <v>7.2</v>
      </c>
      <c r="N46" s="44">
        <f t="shared" si="14"/>
        <v>43.2</v>
      </c>
      <c r="O46" s="45">
        <f t="shared" si="15"/>
        <v>0</v>
      </c>
      <c r="P46" s="45">
        <f t="shared" si="9"/>
        <v>0</v>
      </c>
      <c r="Q46" s="45">
        <f t="shared" si="16"/>
        <v>2160</v>
      </c>
      <c r="R46" s="45">
        <f t="shared" si="10"/>
        <v>36</v>
      </c>
    </row>
    <row r="47" spans="1:18" ht="18.75" customHeight="1" x14ac:dyDescent="0.25">
      <c r="A47" s="163"/>
      <c r="B47" s="163"/>
      <c r="C47" s="40" t="s">
        <v>15</v>
      </c>
      <c r="D47" s="42">
        <v>35</v>
      </c>
      <c r="E47" s="42">
        <v>35</v>
      </c>
      <c r="F47" s="42">
        <v>0</v>
      </c>
      <c r="G47" s="42">
        <v>0</v>
      </c>
      <c r="H47" s="42">
        <v>0</v>
      </c>
      <c r="I47" s="42">
        <v>0</v>
      </c>
      <c r="J47" s="42">
        <f t="shared" si="11"/>
        <v>70</v>
      </c>
      <c r="K47" s="42">
        <v>0</v>
      </c>
      <c r="L47" s="42">
        <f t="shared" si="12"/>
        <v>70</v>
      </c>
      <c r="M47" s="43">
        <f t="shared" si="13"/>
        <v>14</v>
      </c>
      <c r="N47" s="44">
        <f t="shared" si="14"/>
        <v>84</v>
      </c>
      <c r="O47" s="45">
        <f t="shared" si="15"/>
        <v>0</v>
      </c>
      <c r="P47" s="45">
        <f t="shared" si="9"/>
        <v>0</v>
      </c>
      <c r="Q47" s="45">
        <f t="shared" si="16"/>
        <v>4200</v>
      </c>
      <c r="R47" s="45">
        <f t="shared" si="10"/>
        <v>70</v>
      </c>
    </row>
    <row r="48" spans="1:18" ht="18.75" customHeight="1" x14ac:dyDescent="0.25">
      <c r="A48" s="163"/>
      <c r="B48" s="163"/>
      <c r="C48" s="40" t="s">
        <v>81</v>
      </c>
      <c r="D48" s="42">
        <v>10</v>
      </c>
      <c r="E48" s="42">
        <v>10</v>
      </c>
      <c r="F48" s="42">
        <v>0</v>
      </c>
      <c r="G48" s="42">
        <v>0</v>
      </c>
      <c r="H48" s="42">
        <v>0</v>
      </c>
      <c r="I48" s="42">
        <v>0</v>
      </c>
      <c r="J48" s="42">
        <f t="shared" si="11"/>
        <v>20</v>
      </c>
      <c r="K48" s="42">
        <v>0</v>
      </c>
      <c r="L48" s="42">
        <f t="shared" si="12"/>
        <v>20</v>
      </c>
      <c r="M48" s="43">
        <f t="shared" si="13"/>
        <v>4</v>
      </c>
      <c r="N48" s="44">
        <f t="shared" si="14"/>
        <v>24</v>
      </c>
      <c r="O48" s="45">
        <f t="shared" si="15"/>
        <v>0</v>
      </c>
      <c r="P48" s="45">
        <f t="shared" si="9"/>
        <v>0</v>
      </c>
      <c r="Q48" s="45">
        <f t="shared" si="16"/>
        <v>1200</v>
      </c>
      <c r="R48" s="45">
        <f t="shared" si="10"/>
        <v>20</v>
      </c>
    </row>
    <row r="49" spans="1:18" ht="18.75" customHeight="1" x14ac:dyDescent="0.25">
      <c r="A49" s="163" t="s">
        <v>73</v>
      </c>
      <c r="B49" s="163" t="s">
        <v>109</v>
      </c>
      <c r="C49" s="40" t="s">
        <v>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f t="shared" si="11"/>
        <v>32</v>
      </c>
      <c r="K49" s="42">
        <v>0</v>
      </c>
      <c r="L49" s="42">
        <f t="shared" si="12"/>
        <v>32</v>
      </c>
      <c r="M49" s="43">
        <f t="shared" si="13"/>
        <v>6.4</v>
      </c>
      <c r="N49" s="44">
        <f t="shared" si="14"/>
        <v>38.4</v>
      </c>
      <c r="O49" s="45">
        <f t="shared" si="15"/>
        <v>0</v>
      </c>
      <c r="P49" s="45">
        <f t="shared" si="9"/>
        <v>0</v>
      </c>
      <c r="Q49" s="45">
        <f t="shared" si="16"/>
        <v>1920</v>
      </c>
      <c r="R49" s="45">
        <f t="shared" si="10"/>
        <v>32</v>
      </c>
    </row>
    <row r="50" spans="1:18" ht="18.75" customHeight="1" x14ac:dyDescent="0.25">
      <c r="A50" s="163"/>
      <c r="B50" s="163"/>
      <c r="C50" s="40" t="s">
        <v>0</v>
      </c>
      <c r="D50" s="42">
        <v>15</v>
      </c>
      <c r="E50" s="42">
        <v>15</v>
      </c>
      <c r="F50" s="42">
        <v>0</v>
      </c>
      <c r="G50" s="42">
        <v>0</v>
      </c>
      <c r="H50" s="42">
        <v>0</v>
      </c>
      <c r="I50" s="42">
        <v>0</v>
      </c>
      <c r="J50" s="42">
        <f t="shared" si="11"/>
        <v>30</v>
      </c>
      <c r="K50" s="42">
        <v>0</v>
      </c>
      <c r="L50" s="42">
        <f t="shared" si="12"/>
        <v>30</v>
      </c>
      <c r="M50" s="43">
        <f t="shared" si="13"/>
        <v>6</v>
      </c>
      <c r="N50" s="44">
        <f t="shared" si="14"/>
        <v>36</v>
      </c>
      <c r="O50" s="45">
        <f t="shared" si="15"/>
        <v>0</v>
      </c>
      <c r="P50" s="45">
        <f t="shared" si="9"/>
        <v>0</v>
      </c>
      <c r="Q50" s="45">
        <f t="shared" si="16"/>
        <v>1800</v>
      </c>
      <c r="R50" s="45">
        <f t="shared" si="10"/>
        <v>30</v>
      </c>
    </row>
    <row r="51" spans="1:18" ht="18.75" customHeight="1" x14ac:dyDescent="0.25">
      <c r="A51" s="163"/>
      <c r="B51" s="163"/>
      <c r="C51" s="40" t="s">
        <v>82</v>
      </c>
      <c r="D51" s="42">
        <v>12</v>
      </c>
      <c r="E51" s="42">
        <v>12</v>
      </c>
      <c r="F51" s="42">
        <v>0</v>
      </c>
      <c r="G51" s="42">
        <v>0</v>
      </c>
      <c r="H51" s="42">
        <v>0</v>
      </c>
      <c r="I51" s="42">
        <v>0</v>
      </c>
      <c r="J51" s="42">
        <f t="shared" si="11"/>
        <v>24</v>
      </c>
      <c r="K51" s="42">
        <v>0</v>
      </c>
      <c r="L51" s="42">
        <f t="shared" si="12"/>
        <v>24</v>
      </c>
      <c r="M51" s="43">
        <f t="shared" si="13"/>
        <v>4.8000000000000007</v>
      </c>
      <c r="N51" s="44">
        <f t="shared" si="14"/>
        <v>28.8</v>
      </c>
      <c r="O51" s="45">
        <f t="shared" si="15"/>
        <v>0</v>
      </c>
      <c r="P51" s="45">
        <f t="shared" si="9"/>
        <v>0</v>
      </c>
      <c r="Q51" s="45">
        <f t="shared" si="16"/>
        <v>1440</v>
      </c>
      <c r="R51" s="45">
        <f t="shared" si="10"/>
        <v>24</v>
      </c>
    </row>
    <row r="52" spans="1:18" ht="18.75" customHeight="1" x14ac:dyDescent="0.25">
      <c r="A52" s="163"/>
      <c r="B52" s="163"/>
      <c r="C52" s="40" t="s">
        <v>83</v>
      </c>
      <c r="D52" s="42">
        <v>10</v>
      </c>
      <c r="E52" s="42">
        <v>10</v>
      </c>
      <c r="F52" s="42">
        <v>0</v>
      </c>
      <c r="G52" s="42">
        <v>0</v>
      </c>
      <c r="H52" s="42">
        <v>0</v>
      </c>
      <c r="I52" s="42">
        <v>0</v>
      </c>
      <c r="J52" s="42">
        <f t="shared" si="11"/>
        <v>20</v>
      </c>
      <c r="K52" s="42">
        <v>0</v>
      </c>
      <c r="L52" s="42">
        <f t="shared" si="12"/>
        <v>20</v>
      </c>
      <c r="M52" s="43">
        <f t="shared" si="13"/>
        <v>4</v>
      </c>
      <c r="N52" s="44">
        <f t="shared" si="14"/>
        <v>24</v>
      </c>
      <c r="O52" s="45">
        <f t="shared" si="15"/>
        <v>0</v>
      </c>
      <c r="P52" s="45">
        <f t="shared" si="9"/>
        <v>0</v>
      </c>
      <c r="Q52" s="45">
        <f t="shared" si="16"/>
        <v>1200</v>
      </c>
      <c r="R52" s="45">
        <f t="shared" si="10"/>
        <v>20</v>
      </c>
    </row>
    <row r="53" spans="1:18" ht="18.75" customHeight="1" x14ac:dyDescent="0.25">
      <c r="A53" s="163" t="s">
        <v>75</v>
      </c>
      <c r="B53" s="163" t="s">
        <v>109</v>
      </c>
      <c r="C53" s="40" t="s">
        <v>84</v>
      </c>
      <c r="D53" s="42">
        <v>45</v>
      </c>
      <c r="E53" s="42">
        <v>45</v>
      </c>
      <c r="F53" s="42">
        <v>0</v>
      </c>
      <c r="G53" s="42">
        <v>0</v>
      </c>
      <c r="H53" s="42">
        <v>0</v>
      </c>
      <c r="I53" s="42">
        <v>0</v>
      </c>
      <c r="J53" s="42">
        <f t="shared" si="11"/>
        <v>90</v>
      </c>
      <c r="K53" s="42">
        <v>0</v>
      </c>
      <c r="L53" s="42">
        <f t="shared" si="12"/>
        <v>90</v>
      </c>
      <c r="M53" s="43">
        <f t="shared" si="13"/>
        <v>18</v>
      </c>
      <c r="N53" s="44">
        <f t="shared" si="14"/>
        <v>108</v>
      </c>
      <c r="O53" s="45">
        <f t="shared" si="15"/>
        <v>0</v>
      </c>
      <c r="P53" s="45">
        <f t="shared" si="9"/>
        <v>0</v>
      </c>
      <c r="Q53" s="45">
        <f t="shared" si="16"/>
        <v>5400</v>
      </c>
      <c r="R53" s="45">
        <f t="shared" si="10"/>
        <v>90</v>
      </c>
    </row>
    <row r="54" spans="1:18" ht="18.75" customHeight="1" x14ac:dyDescent="0.25">
      <c r="A54" s="163"/>
      <c r="B54" s="163"/>
      <c r="C54" s="40" t="s">
        <v>85</v>
      </c>
      <c r="D54" s="42">
        <v>22</v>
      </c>
      <c r="E54" s="42">
        <v>22</v>
      </c>
      <c r="F54" s="42">
        <v>0</v>
      </c>
      <c r="G54" s="42">
        <v>0</v>
      </c>
      <c r="H54" s="42">
        <v>0</v>
      </c>
      <c r="I54" s="42">
        <v>0</v>
      </c>
      <c r="J54" s="42">
        <f t="shared" si="11"/>
        <v>44</v>
      </c>
      <c r="K54" s="42">
        <v>0</v>
      </c>
      <c r="L54" s="42">
        <f t="shared" si="12"/>
        <v>44</v>
      </c>
      <c r="M54" s="43">
        <f t="shared" si="13"/>
        <v>8.8000000000000007</v>
      </c>
      <c r="N54" s="44">
        <f t="shared" si="14"/>
        <v>52.8</v>
      </c>
      <c r="O54" s="45">
        <f t="shared" si="15"/>
        <v>0</v>
      </c>
      <c r="P54" s="45">
        <f t="shared" si="9"/>
        <v>0</v>
      </c>
      <c r="Q54" s="45">
        <f t="shared" si="16"/>
        <v>2640</v>
      </c>
      <c r="R54" s="45">
        <f t="shared" si="10"/>
        <v>44</v>
      </c>
    </row>
    <row r="55" spans="1:18" ht="18.75" customHeight="1" x14ac:dyDescent="0.25">
      <c r="A55" s="163"/>
      <c r="B55" s="163"/>
      <c r="C55" s="40" t="s">
        <v>86</v>
      </c>
      <c r="D55" s="42">
        <v>10</v>
      </c>
      <c r="E55" s="42">
        <v>10</v>
      </c>
      <c r="F55" s="42">
        <v>0</v>
      </c>
      <c r="G55" s="42">
        <v>0</v>
      </c>
      <c r="H55" s="42">
        <v>0</v>
      </c>
      <c r="I55" s="42">
        <v>0</v>
      </c>
      <c r="J55" s="42">
        <f t="shared" si="11"/>
        <v>20</v>
      </c>
      <c r="K55" s="42">
        <v>0</v>
      </c>
      <c r="L55" s="42">
        <f t="shared" si="12"/>
        <v>20</v>
      </c>
      <c r="M55" s="43">
        <f t="shared" si="13"/>
        <v>4</v>
      </c>
      <c r="N55" s="44">
        <f t="shared" si="14"/>
        <v>24</v>
      </c>
      <c r="O55" s="45">
        <f t="shared" si="15"/>
        <v>0</v>
      </c>
      <c r="P55" s="45">
        <f t="shared" si="9"/>
        <v>0</v>
      </c>
      <c r="Q55" s="45">
        <f t="shared" si="16"/>
        <v>1200</v>
      </c>
      <c r="R55" s="45">
        <f t="shared" si="10"/>
        <v>20</v>
      </c>
    </row>
    <row r="56" spans="1:18" ht="18.75" customHeight="1" x14ac:dyDescent="0.25">
      <c r="A56" s="163"/>
      <c r="B56" s="163"/>
      <c r="C56" s="40" t="s">
        <v>72</v>
      </c>
      <c r="D56" s="42">
        <v>12</v>
      </c>
      <c r="E56" s="42">
        <v>12</v>
      </c>
      <c r="F56" s="42">
        <v>0</v>
      </c>
      <c r="G56" s="42">
        <v>0</v>
      </c>
      <c r="H56" s="42">
        <v>0</v>
      </c>
      <c r="I56" s="42">
        <v>0</v>
      </c>
      <c r="J56" s="42">
        <f t="shared" si="11"/>
        <v>24</v>
      </c>
      <c r="K56" s="42">
        <v>0</v>
      </c>
      <c r="L56" s="42">
        <f t="shared" si="12"/>
        <v>24</v>
      </c>
      <c r="M56" s="43">
        <f t="shared" si="13"/>
        <v>4.8000000000000007</v>
      </c>
      <c r="N56" s="44">
        <f t="shared" si="14"/>
        <v>28.8</v>
      </c>
      <c r="O56" s="45">
        <f t="shared" si="15"/>
        <v>0</v>
      </c>
      <c r="P56" s="45">
        <f t="shared" si="9"/>
        <v>0</v>
      </c>
      <c r="Q56" s="45">
        <f t="shared" si="16"/>
        <v>1440</v>
      </c>
      <c r="R56" s="45">
        <f t="shared" si="10"/>
        <v>24</v>
      </c>
    </row>
    <row r="57" spans="1:18" ht="18.75" customHeight="1" x14ac:dyDescent="0.25">
      <c r="A57" s="163"/>
      <c r="B57" s="163"/>
      <c r="C57" s="40" t="s">
        <v>87</v>
      </c>
      <c r="D57" s="42">
        <v>8</v>
      </c>
      <c r="E57" s="42">
        <v>8</v>
      </c>
      <c r="F57" s="42">
        <v>0</v>
      </c>
      <c r="G57" s="42">
        <v>0</v>
      </c>
      <c r="H57" s="42">
        <v>0</v>
      </c>
      <c r="I57" s="42">
        <v>0</v>
      </c>
      <c r="J57" s="42">
        <f t="shared" si="11"/>
        <v>16</v>
      </c>
      <c r="K57" s="42">
        <v>0</v>
      </c>
      <c r="L57" s="42">
        <f t="shared" si="12"/>
        <v>16</v>
      </c>
      <c r="M57" s="43">
        <f t="shared" si="13"/>
        <v>3.2</v>
      </c>
      <c r="N57" s="44">
        <f t="shared" si="14"/>
        <v>19.2</v>
      </c>
      <c r="O57" s="45">
        <f t="shared" si="15"/>
        <v>0</v>
      </c>
      <c r="P57" s="45">
        <f t="shared" si="9"/>
        <v>0</v>
      </c>
      <c r="Q57" s="45">
        <f t="shared" si="16"/>
        <v>960</v>
      </c>
      <c r="R57" s="45">
        <f t="shared" si="10"/>
        <v>16</v>
      </c>
    </row>
    <row r="58" spans="1:18" ht="18.75" customHeight="1" x14ac:dyDescent="0.25">
      <c r="A58" s="163" t="s">
        <v>90</v>
      </c>
      <c r="B58" s="163" t="s">
        <v>109</v>
      </c>
      <c r="C58" s="40" t="s">
        <v>88</v>
      </c>
      <c r="D58" s="42">
        <v>20</v>
      </c>
      <c r="E58" s="42">
        <v>20</v>
      </c>
      <c r="F58" s="42">
        <v>0</v>
      </c>
      <c r="G58" s="42">
        <v>0</v>
      </c>
      <c r="H58" s="42">
        <v>0</v>
      </c>
      <c r="I58" s="42">
        <v>0</v>
      </c>
      <c r="J58" s="42">
        <f t="shared" si="11"/>
        <v>40</v>
      </c>
      <c r="K58" s="42">
        <v>0</v>
      </c>
      <c r="L58" s="42">
        <f t="shared" si="12"/>
        <v>40</v>
      </c>
      <c r="M58" s="43">
        <f t="shared" si="13"/>
        <v>8</v>
      </c>
      <c r="N58" s="44">
        <f t="shared" si="14"/>
        <v>48</v>
      </c>
      <c r="O58" s="45">
        <f t="shared" si="15"/>
        <v>0</v>
      </c>
      <c r="P58" s="45">
        <f t="shared" si="9"/>
        <v>0</v>
      </c>
      <c r="Q58" s="45">
        <f t="shared" si="16"/>
        <v>2400</v>
      </c>
      <c r="R58" s="45">
        <f t="shared" si="10"/>
        <v>40</v>
      </c>
    </row>
    <row r="59" spans="1:18" ht="18.75" customHeight="1" x14ac:dyDescent="0.25">
      <c r="A59" s="163"/>
      <c r="B59" s="163"/>
      <c r="C59" s="40" t="s">
        <v>89</v>
      </c>
      <c r="D59" s="42">
        <v>10</v>
      </c>
      <c r="E59" s="42">
        <v>10</v>
      </c>
      <c r="F59" s="42">
        <v>0</v>
      </c>
      <c r="G59" s="42">
        <v>0</v>
      </c>
      <c r="H59" s="42">
        <v>0</v>
      </c>
      <c r="I59" s="42">
        <v>0</v>
      </c>
      <c r="J59" s="42">
        <f t="shared" si="11"/>
        <v>20</v>
      </c>
      <c r="K59" s="42">
        <v>0</v>
      </c>
      <c r="L59" s="42">
        <f t="shared" si="12"/>
        <v>20</v>
      </c>
      <c r="M59" s="43">
        <f t="shared" si="13"/>
        <v>4</v>
      </c>
      <c r="N59" s="44">
        <f t="shared" si="14"/>
        <v>24</v>
      </c>
      <c r="O59" s="45">
        <f t="shared" si="15"/>
        <v>0</v>
      </c>
      <c r="P59" s="45">
        <f t="shared" si="9"/>
        <v>0</v>
      </c>
      <c r="Q59" s="45">
        <f t="shared" si="16"/>
        <v>1200</v>
      </c>
      <c r="R59" s="45">
        <f t="shared" si="10"/>
        <v>20</v>
      </c>
    </row>
    <row r="60" spans="1:18" ht="18.75" customHeight="1" x14ac:dyDescent="0.25">
      <c r="A60" s="163"/>
      <c r="B60" s="163"/>
      <c r="C60" s="40" t="s">
        <v>69</v>
      </c>
      <c r="D60" s="42">
        <v>15</v>
      </c>
      <c r="E60" s="42">
        <v>15</v>
      </c>
      <c r="F60" s="42">
        <v>0</v>
      </c>
      <c r="G60" s="42">
        <v>0</v>
      </c>
      <c r="H60" s="42">
        <v>0</v>
      </c>
      <c r="I60" s="42">
        <v>0</v>
      </c>
      <c r="J60" s="42">
        <f t="shared" si="11"/>
        <v>30</v>
      </c>
      <c r="K60" s="42">
        <v>0</v>
      </c>
      <c r="L60" s="42">
        <f t="shared" si="12"/>
        <v>30</v>
      </c>
      <c r="M60" s="43">
        <f t="shared" si="13"/>
        <v>6</v>
      </c>
      <c r="N60" s="44">
        <f t="shared" si="14"/>
        <v>36</v>
      </c>
      <c r="O60" s="45">
        <f t="shared" si="15"/>
        <v>0</v>
      </c>
      <c r="P60" s="45">
        <f t="shared" si="9"/>
        <v>0</v>
      </c>
      <c r="Q60" s="45">
        <f t="shared" si="16"/>
        <v>1800</v>
      </c>
      <c r="R60" s="45">
        <f t="shared" si="10"/>
        <v>30</v>
      </c>
    </row>
    <row r="61" spans="1:18" ht="18.75" customHeight="1" x14ac:dyDescent="0.25">
      <c r="A61" s="163"/>
      <c r="B61" s="163"/>
      <c r="C61" s="40" t="s">
        <v>70</v>
      </c>
      <c r="D61" s="42">
        <v>10</v>
      </c>
      <c r="E61" s="42">
        <v>10</v>
      </c>
      <c r="F61" s="42">
        <v>0</v>
      </c>
      <c r="G61" s="42">
        <v>0</v>
      </c>
      <c r="H61" s="42">
        <v>0</v>
      </c>
      <c r="I61" s="42">
        <v>0</v>
      </c>
      <c r="J61" s="42">
        <f t="shared" si="11"/>
        <v>20</v>
      </c>
      <c r="K61" s="42">
        <v>0</v>
      </c>
      <c r="L61" s="42">
        <f t="shared" si="12"/>
        <v>20</v>
      </c>
      <c r="M61" s="43">
        <f t="shared" si="13"/>
        <v>4</v>
      </c>
      <c r="N61" s="44">
        <f t="shared" si="14"/>
        <v>24</v>
      </c>
      <c r="O61" s="45">
        <f t="shared" si="15"/>
        <v>0</v>
      </c>
      <c r="P61" s="45">
        <f t="shared" si="9"/>
        <v>0</v>
      </c>
      <c r="Q61" s="45">
        <f t="shared" si="16"/>
        <v>1200</v>
      </c>
      <c r="R61" s="45">
        <f t="shared" si="10"/>
        <v>20</v>
      </c>
    </row>
    <row r="62" spans="1:18" ht="18.75" customHeight="1" x14ac:dyDescent="0.25">
      <c r="A62" s="163"/>
      <c r="B62" s="163"/>
      <c r="C62" s="40" t="s">
        <v>71</v>
      </c>
      <c r="D62" s="42">
        <v>10</v>
      </c>
      <c r="E62" s="42">
        <v>10</v>
      </c>
      <c r="F62" s="42">
        <v>0</v>
      </c>
      <c r="G62" s="42">
        <v>0</v>
      </c>
      <c r="H62" s="42">
        <v>0</v>
      </c>
      <c r="I62" s="42">
        <v>0</v>
      </c>
      <c r="J62" s="42">
        <f t="shared" si="11"/>
        <v>20</v>
      </c>
      <c r="K62" s="42">
        <v>0</v>
      </c>
      <c r="L62" s="42">
        <f t="shared" si="12"/>
        <v>20</v>
      </c>
      <c r="M62" s="43">
        <f t="shared" si="13"/>
        <v>4</v>
      </c>
      <c r="N62" s="44">
        <f t="shared" si="14"/>
        <v>24</v>
      </c>
      <c r="O62" s="45">
        <f t="shared" si="15"/>
        <v>0</v>
      </c>
      <c r="P62" s="45">
        <f t="shared" si="9"/>
        <v>0</v>
      </c>
      <c r="Q62" s="45">
        <f t="shared" si="16"/>
        <v>1200</v>
      </c>
      <c r="R62" s="45">
        <f t="shared" si="10"/>
        <v>20</v>
      </c>
    </row>
    <row r="63" spans="1:18" ht="18.75" customHeight="1" x14ac:dyDescent="0.25">
      <c r="A63" s="163" t="s">
        <v>97</v>
      </c>
      <c r="B63" s="163" t="s">
        <v>109</v>
      </c>
      <c r="C63" s="40" t="s">
        <v>91</v>
      </c>
      <c r="D63" s="46">
        <v>12</v>
      </c>
      <c r="E63" s="42">
        <v>12</v>
      </c>
      <c r="F63" s="42">
        <v>0</v>
      </c>
      <c r="G63" s="42">
        <v>0</v>
      </c>
      <c r="H63" s="42">
        <v>0</v>
      </c>
      <c r="I63" s="42">
        <v>0</v>
      </c>
      <c r="J63" s="42">
        <f t="shared" si="11"/>
        <v>24</v>
      </c>
      <c r="K63" s="42">
        <v>0</v>
      </c>
      <c r="L63" s="42">
        <f t="shared" si="12"/>
        <v>24</v>
      </c>
      <c r="M63" s="43">
        <f t="shared" si="13"/>
        <v>4.8000000000000007</v>
      </c>
      <c r="N63" s="44">
        <f t="shared" si="14"/>
        <v>28.8</v>
      </c>
      <c r="O63" s="45">
        <f t="shared" si="15"/>
        <v>0</v>
      </c>
      <c r="P63" s="45">
        <f t="shared" si="9"/>
        <v>0</v>
      </c>
      <c r="Q63" s="45">
        <f t="shared" si="16"/>
        <v>1440</v>
      </c>
      <c r="R63" s="45">
        <f t="shared" si="10"/>
        <v>24</v>
      </c>
    </row>
    <row r="64" spans="1:18" ht="18.75" customHeight="1" x14ac:dyDescent="0.25">
      <c r="A64" s="163"/>
      <c r="B64" s="163"/>
      <c r="C64" s="40" t="s">
        <v>92</v>
      </c>
      <c r="D64" s="42">
        <v>13</v>
      </c>
      <c r="E64" s="42">
        <v>13</v>
      </c>
      <c r="F64" s="42">
        <v>0</v>
      </c>
      <c r="G64" s="42">
        <v>0</v>
      </c>
      <c r="H64" s="42">
        <v>0</v>
      </c>
      <c r="I64" s="42">
        <v>0</v>
      </c>
      <c r="J64" s="42">
        <f t="shared" si="11"/>
        <v>26</v>
      </c>
      <c r="K64" s="42">
        <v>0</v>
      </c>
      <c r="L64" s="42">
        <f t="shared" si="12"/>
        <v>26</v>
      </c>
      <c r="M64" s="43">
        <f t="shared" si="13"/>
        <v>5.2</v>
      </c>
      <c r="N64" s="44">
        <f t="shared" si="14"/>
        <v>31.2</v>
      </c>
      <c r="O64" s="45">
        <f t="shared" si="15"/>
        <v>0</v>
      </c>
      <c r="P64" s="45">
        <f t="shared" si="9"/>
        <v>0</v>
      </c>
      <c r="Q64" s="45">
        <f t="shared" si="16"/>
        <v>1560</v>
      </c>
      <c r="R64" s="45">
        <f t="shared" si="10"/>
        <v>26</v>
      </c>
    </row>
    <row r="65" spans="1:18" ht="18.75" customHeight="1" x14ac:dyDescent="0.25">
      <c r="A65" s="163"/>
      <c r="B65" s="163"/>
      <c r="C65" s="40" t="s">
        <v>93</v>
      </c>
      <c r="D65" s="42">
        <v>6</v>
      </c>
      <c r="E65" s="42">
        <v>6</v>
      </c>
      <c r="F65" s="42">
        <v>0</v>
      </c>
      <c r="G65" s="42">
        <v>0</v>
      </c>
      <c r="H65" s="42">
        <v>0</v>
      </c>
      <c r="I65" s="42">
        <v>0</v>
      </c>
      <c r="J65" s="42">
        <f t="shared" si="11"/>
        <v>12</v>
      </c>
      <c r="K65" s="42">
        <v>0</v>
      </c>
      <c r="L65" s="42">
        <f t="shared" si="12"/>
        <v>12</v>
      </c>
      <c r="M65" s="43">
        <f t="shared" si="13"/>
        <v>2.4000000000000004</v>
      </c>
      <c r="N65" s="44">
        <f t="shared" si="14"/>
        <v>14.4</v>
      </c>
      <c r="O65" s="45">
        <f t="shared" si="15"/>
        <v>0</v>
      </c>
      <c r="P65" s="45">
        <f t="shared" si="9"/>
        <v>0</v>
      </c>
      <c r="Q65" s="45">
        <f t="shared" si="16"/>
        <v>720</v>
      </c>
      <c r="R65" s="45">
        <f t="shared" si="10"/>
        <v>12</v>
      </c>
    </row>
    <row r="66" spans="1:18" ht="18.75" customHeight="1" x14ac:dyDescent="0.25">
      <c r="A66" s="163"/>
      <c r="B66" s="163"/>
      <c r="C66" s="40" t="s">
        <v>94</v>
      </c>
      <c r="D66" s="42">
        <v>6</v>
      </c>
      <c r="E66" s="42">
        <v>6</v>
      </c>
      <c r="F66" s="42">
        <v>0</v>
      </c>
      <c r="G66" s="42">
        <v>0</v>
      </c>
      <c r="H66" s="42">
        <v>0</v>
      </c>
      <c r="I66" s="42">
        <v>0</v>
      </c>
      <c r="J66" s="42">
        <f t="shared" si="11"/>
        <v>12</v>
      </c>
      <c r="K66" s="42">
        <v>0</v>
      </c>
      <c r="L66" s="42">
        <f t="shared" si="12"/>
        <v>12</v>
      </c>
      <c r="M66" s="43">
        <f t="shared" si="13"/>
        <v>2.4000000000000004</v>
      </c>
      <c r="N66" s="44">
        <f t="shared" si="14"/>
        <v>14.4</v>
      </c>
      <c r="O66" s="45">
        <f t="shared" si="15"/>
        <v>0</v>
      </c>
      <c r="P66" s="45">
        <f t="shared" si="9"/>
        <v>0</v>
      </c>
      <c r="Q66" s="45">
        <f t="shared" si="16"/>
        <v>720</v>
      </c>
      <c r="R66" s="45">
        <f t="shared" si="10"/>
        <v>12</v>
      </c>
    </row>
    <row r="67" spans="1:18" ht="18.75" customHeight="1" x14ac:dyDescent="0.25">
      <c r="A67" s="163"/>
      <c r="B67" s="163"/>
      <c r="C67" s="40" t="s">
        <v>95</v>
      </c>
      <c r="D67" s="42">
        <v>4</v>
      </c>
      <c r="E67" s="42">
        <v>4</v>
      </c>
      <c r="F67" s="42">
        <v>0</v>
      </c>
      <c r="G67" s="42">
        <v>0</v>
      </c>
      <c r="H67" s="42">
        <v>0</v>
      </c>
      <c r="I67" s="42">
        <v>0</v>
      </c>
      <c r="J67" s="42">
        <f t="shared" si="11"/>
        <v>8</v>
      </c>
      <c r="K67" s="42">
        <v>0</v>
      </c>
      <c r="L67" s="42">
        <f t="shared" si="12"/>
        <v>8</v>
      </c>
      <c r="M67" s="43">
        <f t="shared" si="13"/>
        <v>1.6</v>
      </c>
      <c r="N67" s="44">
        <f t="shared" si="14"/>
        <v>9.6</v>
      </c>
      <c r="O67" s="45">
        <f t="shared" si="15"/>
        <v>0</v>
      </c>
      <c r="P67" s="45">
        <f t="shared" si="9"/>
        <v>0</v>
      </c>
      <c r="Q67" s="45">
        <f t="shared" si="16"/>
        <v>480</v>
      </c>
      <c r="R67" s="45">
        <f t="shared" si="10"/>
        <v>8</v>
      </c>
    </row>
    <row r="68" spans="1:18" ht="18.75" customHeight="1" x14ac:dyDescent="0.25">
      <c r="A68" s="163"/>
      <c r="B68" s="163"/>
      <c r="C68" s="40" t="s">
        <v>96</v>
      </c>
      <c r="D68" s="42">
        <v>10</v>
      </c>
      <c r="E68" s="42">
        <v>10</v>
      </c>
      <c r="F68" s="42">
        <v>0</v>
      </c>
      <c r="G68" s="42">
        <v>0</v>
      </c>
      <c r="H68" s="42">
        <v>0</v>
      </c>
      <c r="I68" s="42">
        <v>0</v>
      </c>
      <c r="J68" s="42">
        <f t="shared" si="11"/>
        <v>20</v>
      </c>
      <c r="K68" s="42">
        <v>0</v>
      </c>
      <c r="L68" s="42">
        <f t="shared" si="12"/>
        <v>20</v>
      </c>
      <c r="M68" s="43">
        <f t="shared" si="13"/>
        <v>4</v>
      </c>
      <c r="N68" s="44">
        <f t="shared" si="14"/>
        <v>24</v>
      </c>
      <c r="O68" s="45">
        <f t="shared" si="15"/>
        <v>0</v>
      </c>
      <c r="P68" s="45">
        <f t="shared" si="9"/>
        <v>0</v>
      </c>
      <c r="Q68" s="45">
        <f t="shared" si="16"/>
        <v>1200</v>
      </c>
      <c r="R68" s="45">
        <f t="shared" si="10"/>
        <v>20</v>
      </c>
    </row>
    <row r="69" spans="1:18" ht="18.75" customHeight="1" x14ac:dyDescent="0.25">
      <c r="A69" s="164" t="s">
        <v>103</v>
      </c>
      <c r="B69" s="164" t="s">
        <v>109</v>
      </c>
      <c r="C69" s="40" t="s">
        <v>68</v>
      </c>
      <c r="D69" s="42">
        <v>10</v>
      </c>
      <c r="E69" s="42">
        <v>10</v>
      </c>
      <c r="F69" s="42">
        <v>0</v>
      </c>
      <c r="G69" s="42">
        <v>0</v>
      </c>
      <c r="H69" s="42">
        <v>0</v>
      </c>
      <c r="I69" s="42">
        <v>0</v>
      </c>
      <c r="J69" s="42">
        <f t="shared" si="11"/>
        <v>20</v>
      </c>
      <c r="K69" s="42">
        <v>0</v>
      </c>
      <c r="L69" s="42">
        <f t="shared" si="12"/>
        <v>20</v>
      </c>
      <c r="M69" s="43">
        <f t="shared" si="13"/>
        <v>4</v>
      </c>
      <c r="N69" s="44">
        <f t="shared" si="14"/>
        <v>24</v>
      </c>
      <c r="O69" s="45">
        <f t="shared" si="15"/>
        <v>0</v>
      </c>
      <c r="P69" s="45">
        <f t="shared" si="9"/>
        <v>0</v>
      </c>
      <c r="Q69" s="45">
        <f t="shared" si="16"/>
        <v>1200</v>
      </c>
      <c r="R69" s="45">
        <f t="shared" si="10"/>
        <v>20</v>
      </c>
    </row>
    <row r="70" spans="1:18" ht="18.75" customHeight="1" x14ac:dyDescent="0.25">
      <c r="A70" s="165"/>
      <c r="B70" s="165"/>
      <c r="C70" s="40" t="s">
        <v>98</v>
      </c>
      <c r="D70" s="42">
        <v>8</v>
      </c>
      <c r="E70" s="42">
        <v>8</v>
      </c>
      <c r="F70" s="42">
        <v>0</v>
      </c>
      <c r="G70" s="42">
        <v>0</v>
      </c>
      <c r="H70" s="42">
        <v>0</v>
      </c>
      <c r="I70" s="42">
        <v>0</v>
      </c>
      <c r="J70" s="42">
        <f t="shared" si="11"/>
        <v>16</v>
      </c>
      <c r="K70" s="42">
        <v>0</v>
      </c>
      <c r="L70" s="42">
        <f t="shared" si="12"/>
        <v>16</v>
      </c>
      <c r="M70" s="43">
        <f t="shared" si="13"/>
        <v>3.2</v>
      </c>
      <c r="N70" s="44">
        <f t="shared" si="14"/>
        <v>19.2</v>
      </c>
      <c r="O70" s="45">
        <f t="shared" si="15"/>
        <v>0</v>
      </c>
      <c r="P70" s="45">
        <f t="shared" si="9"/>
        <v>0</v>
      </c>
      <c r="Q70" s="45">
        <f t="shared" si="16"/>
        <v>960</v>
      </c>
      <c r="R70" s="45">
        <f t="shared" si="10"/>
        <v>16</v>
      </c>
    </row>
    <row r="71" spans="1:18" ht="18.75" customHeight="1" x14ac:dyDescent="0.25">
      <c r="A71" s="165"/>
      <c r="B71" s="165"/>
      <c r="C71" s="40" t="s">
        <v>99</v>
      </c>
      <c r="D71" s="42">
        <v>10</v>
      </c>
      <c r="E71" s="42">
        <v>10</v>
      </c>
      <c r="F71" s="42">
        <v>0</v>
      </c>
      <c r="G71" s="42">
        <v>0</v>
      </c>
      <c r="H71" s="42">
        <v>0</v>
      </c>
      <c r="I71" s="42">
        <v>0</v>
      </c>
      <c r="J71" s="42">
        <f t="shared" si="11"/>
        <v>20</v>
      </c>
      <c r="K71" s="42">
        <v>0</v>
      </c>
      <c r="L71" s="42">
        <f t="shared" si="12"/>
        <v>20</v>
      </c>
      <c r="M71" s="43">
        <f t="shared" si="13"/>
        <v>4</v>
      </c>
      <c r="N71" s="44">
        <f t="shared" si="14"/>
        <v>24</v>
      </c>
      <c r="O71" s="45">
        <f t="shared" si="15"/>
        <v>0</v>
      </c>
      <c r="P71" s="45">
        <f t="shared" si="9"/>
        <v>0</v>
      </c>
      <c r="Q71" s="45">
        <f t="shared" si="16"/>
        <v>1200</v>
      </c>
      <c r="R71" s="45">
        <f t="shared" si="10"/>
        <v>20</v>
      </c>
    </row>
    <row r="72" spans="1:18" ht="18.75" customHeight="1" x14ac:dyDescent="0.25">
      <c r="A72" s="165"/>
      <c r="B72" s="165"/>
      <c r="C72" s="40" t="s">
        <v>100</v>
      </c>
      <c r="D72" s="42">
        <v>5</v>
      </c>
      <c r="E72" s="42">
        <v>5</v>
      </c>
      <c r="F72" s="42">
        <v>0</v>
      </c>
      <c r="G72" s="42">
        <v>0</v>
      </c>
      <c r="H72" s="42">
        <v>0</v>
      </c>
      <c r="I72" s="42">
        <v>0</v>
      </c>
      <c r="J72" s="42">
        <f t="shared" si="11"/>
        <v>10</v>
      </c>
      <c r="K72" s="42">
        <v>0</v>
      </c>
      <c r="L72" s="42">
        <f t="shared" si="12"/>
        <v>10</v>
      </c>
      <c r="M72" s="43">
        <f t="shared" si="13"/>
        <v>2</v>
      </c>
      <c r="N72" s="44">
        <f t="shared" si="14"/>
        <v>12</v>
      </c>
      <c r="O72" s="45">
        <f t="shared" si="15"/>
        <v>0</v>
      </c>
      <c r="P72" s="45">
        <f t="shared" si="9"/>
        <v>0</v>
      </c>
      <c r="Q72" s="45">
        <f t="shared" si="16"/>
        <v>600</v>
      </c>
      <c r="R72" s="45">
        <f t="shared" si="10"/>
        <v>10</v>
      </c>
    </row>
    <row r="73" spans="1:18" ht="18.75" customHeight="1" x14ac:dyDescent="0.25">
      <c r="A73" s="165"/>
      <c r="B73" s="165"/>
      <c r="C73" s="40" t="s">
        <v>101</v>
      </c>
      <c r="D73" s="42">
        <v>6</v>
      </c>
      <c r="E73" s="42">
        <v>6</v>
      </c>
      <c r="F73" s="42">
        <v>0</v>
      </c>
      <c r="G73" s="42">
        <v>0</v>
      </c>
      <c r="H73" s="42">
        <v>0</v>
      </c>
      <c r="I73" s="42">
        <v>0</v>
      </c>
      <c r="J73" s="42">
        <f t="shared" si="11"/>
        <v>12</v>
      </c>
      <c r="K73" s="42">
        <v>0</v>
      </c>
      <c r="L73" s="42">
        <f t="shared" si="12"/>
        <v>12</v>
      </c>
      <c r="M73" s="43">
        <f t="shared" si="13"/>
        <v>2.4000000000000004</v>
      </c>
      <c r="N73" s="44">
        <f t="shared" si="14"/>
        <v>14.4</v>
      </c>
      <c r="O73" s="45">
        <f t="shared" si="15"/>
        <v>0</v>
      </c>
      <c r="P73" s="45">
        <f t="shared" si="9"/>
        <v>0</v>
      </c>
      <c r="Q73" s="45">
        <f t="shared" si="16"/>
        <v>720</v>
      </c>
      <c r="R73" s="45">
        <f t="shared" si="10"/>
        <v>12</v>
      </c>
    </row>
    <row r="74" spans="1:18" ht="18.75" customHeight="1" x14ac:dyDescent="0.25">
      <c r="A74" s="165"/>
      <c r="B74" s="165"/>
      <c r="C74" s="40" t="s">
        <v>102</v>
      </c>
      <c r="D74" s="42">
        <v>8</v>
      </c>
      <c r="E74" s="42">
        <v>8</v>
      </c>
      <c r="F74" s="42">
        <v>0</v>
      </c>
      <c r="G74" s="42">
        <v>0</v>
      </c>
      <c r="H74" s="42">
        <v>0</v>
      </c>
      <c r="I74" s="42">
        <v>0</v>
      </c>
      <c r="J74" s="42">
        <f t="shared" si="11"/>
        <v>16</v>
      </c>
      <c r="K74" s="42">
        <v>0</v>
      </c>
      <c r="L74" s="42">
        <f t="shared" si="12"/>
        <v>16</v>
      </c>
      <c r="M74" s="43">
        <f t="shared" si="13"/>
        <v>3.2</v>
      </c>
      <c r="N74" s="44">
        <f t="shared" si="14"/>
        <v>19.2</v>
      </c>
      <c r="O74" s="45">
        <f t="shared" si="15"/>
        <v>0</v>
      </c>
      <c r="P74" s="45">
        <f t="shared" si="9"/>
        <v>0</v>
      </c>
      <c r="Q74" s="45">
        <f t="shared" si="16"/>
        <v>960</v>
      </c>
      <c r="R74" s="45">
        <f t="shared" si="10"/>
        <v>16</v>
      </c>
    </row>
    <row r="75" spans="1:18" ht="18.75" customHeight="1" x14ac:dyDescent="0.25">
      <c r="A75" s="166"/>
      <c r="B75" s="166"/>
      <c r="C75" s="40" t="s">
        <v>74</v>
      </c>
      <c r="D75" s="42">
        <v>10</v>
      </c>
      <c r="E75" s="42">
        <v>10</v>
      </c>
      <c r="F75" s="42">
        <v>0</v>
      </c>
      <c r="G75" s="42">
        <v>0</v>
      </c>
      <c r="H75" s="42">
        <v>0</v>
      </c>
      <c r="I75" s="42">
        <v>0</v>
      </c>
      <c r="J75" s="42">
        <f t="shared" si="11"/>
        <v>20</v>
      </c>
      <c r="K75" s="42">
        <v>0</v>
      </c>
      <c r="L75" s="42">
        <f t="shared" si="12"/>
        <v>20</v>
      </c>
      <c r="M75" s="43">
        <f t="shared" si="13"/>
        <v>4</v>
      </c>
      <c r="N75" s="44">
        <f t="shared" si="14"/>
        <v>24</v>
      </c>
      <c r="O75" s="45">
        <f t="shared" si="15"/>
        <v>0</v>
      </c>
      <c r="P75" s="45">
        <f t="shared" si="9"/>
        <v>0</v>
      </c>
      <c r="Q75" s="45">
        <f t="shared" si="16"/>
        <v>1200</v>
      </c>
      <c r="R75" s="45">
        <f t="shared" si="10"/>
        <v>20</v>
      </c>
    </row>
    <row r="76" spans="1:18" ht="18.75" customHeight="1" x14ac:dyDescent="0.25">
      <c r="A76" s="164" t="s">
        <v>108</v>
      </c>
      <c r="B76" s="164" t="s">
        <v>109</v>
      </c>
      <c r="C76" s="40" t="s">
        <v>104</v>
      </c>
      <c r="D76" s="42">
        <v>50</v>
      </c>
      <c r="E76" s="42">
        <v>50</v>
      </c>
      <c r="F76" s="42">
        <v>0</v>
      </c>
      <c r="G76" s="42">
        <v>0</v>
      </c>
      <c r="H76" s="42">
        <v>0</v>
      </c>
      <c r="I76" s="42">
        <v>0</v>
      </c>
      <c r="J76" s="42">
        <f t="shared" si="11"/>
        <v>100</v>
      </c>
      <c r="K76" s="42">
        <v>0</v>
      </c>
      <c r="L76" s="42">
        <f t="shared" si="12"/>
        <v>100</v>
      </c>
      <c r="M76" s="43">
        <f t="shared" si="13"/>
        <v>20</v>
      </c>
      <c r="N76" s="44">
        <f t="shared" si="14"/>
        <v>120</v>
      </c>
      <c r="O76" s="45">
        <f t="shared" si="15"/>
        <v>0</v>
      </c>
      <c r="P76" s="45">
        <f t="shared" si="9"/>
        <v>0</v>
      </c>
      <c r="Q76" s="45">
        <f t="shared" si="16"/>
        <v>6000</v>
      </c>
      <c r="R76" s="45">
        <f t="shared" si="10"/>
        <v>100</v>
      </c>
    </row>
    <row r="77" spans="1:18" ht="18.75" customHeight="1" x14ac:dyDescent="0.25">
      <c r="A77" s="165"/>
      <c r="B77" s="165"/>
      <c r="C77" s="40" t="s">
        <v>105</v>
      </c>
      <c r="D77" s="42">
        <v>25</v>
      </c>
      <c r="E77" s="42">
        <v>25</v>
      </c>
      <c r="F77" s="42">
        <v>0</v>
      </c>
      <c r="G77" s="42">
        <v>0</v>
      </c>
      <c r="H77" s="42">
        <v>0</v>
      </c>
      <c r="I77" s="42">
        <v>0</v>
      </c>
      <c r="J77" s="42">
        <f t="shared" si="11"/>
        <v>50</v>
      </c>
      <c r="K77" s="42">
        <v>0</v>
      </c>
      <c r="L77" s="42">
        <f t="shared" si="12"/>
        <v>50</v>
      </c>
      <c r="M77" s="43">
        <f t="shared" si="13"/>
        <v>10</v>
      </c>
      <c r="N77" s="44">
        <f t="shared" si="14"/>
        <v>60</v>
      </c>
      <c r="O77" s="45">
        <f t="shared" si="15"/>
        <v>0</v>
      </c>
      <c r="P77" s="45">
        <f t="shared" si="9"/>
        <v>0</v>
      </c>
      <c r="Q77" s="45">
        <f t="shared" si="16"/>
        <v>3000</v>
      </c>
      <c r="R77" s="45">
        <f t="shared" si="10"/>
        <v>50</v>
      </c>
    </row>
    <row r="78" spans="1:18" ht="18.75" customHeight="1" x14ac:dyDescent="0.25">
      <c r="A78" s="165"/>
      <c r="B78" s="165"/>
      <c r="C78" s="40" t="s">
        <v>106</v>
      </c>
      <c r="D78" s="42">
        <v>20</v>
      </c>
      <c r="E78" s="42">
        <v>20</v>
      </c>
      <c r="F78" s="42">
        <v>0</v>
      </c>
      <c r="G78" s="42">
        <v>0</v>
      </c>
      <c r="H78" s="42">
        <v>0</v>
      </c>
      <c r="I78" s="42">
        <v>0</v>
      </c>
      <c r="J78" s="42">
        <f t="shared" si="11"/>
        <v>40</v>
      </c>
      <c r="K78" s="42">
        <v>0</v>
      </c>
      <c r="L78" s="42">
        <f t="shared" si="12"/>
        <v>40</v>
      </c>
      <c r="M78" s="43">
        <f t="shared" si="13"/>
        <v>8</v>
      </c>
      <c r="N78" s="44">
        <f t="shared" si="14"/>
        <v>48</v>
      </c>
      <c r="O78" s="45">
        <f t="shared" si="15"/>
        <v>0</v>
      </c>
      <c r="P78" s="45">
        <f t="shared" si="9"/>
        <v>0</v>
      </c>
      <c r="Q78" s="45">
        <f t="shared" si="16"/>
        <v>2400</v>
      </c>
      <c r="R78" s="45">
        <f t="shared" si="10"/>
        <v>40</v>
      </c>
    </row>
    <row r="79" spans="1:18" ht="18.75" customHeight="1" x14ac:dyDescent="0.25">
      <c r="A79" s="166"/>
      <c r="B79" s="166"/>
      <c r="C79" s="40" t="s">
        <v>107</v>
      </c>
      <c r="D79" s="42">
        <v>5</v>
      </c>
      <c r="E79" s="42">
        <v>5</v>
      </c>
      <c r="F79" s="42">
        <v>0</v>
      </c>
      <c r="G79" s="42">
        <v>0</v>
      </c>
      <c r="H79" s="42">
        <v>0</v>
      </c>
      <c r="I79" s="42">
        <v>0</v>
      </c>
      <c r="J79" s="42">
        <f t="shared" si="11"/>
        <v>10</v>
      </c>
      <c r="K79" s="42">
        <v>0</v>
      </c>
      <c r="L79" s="42">
        <f t="shared" si="12"/>
        <v>10</v>
      </c>
      <c r="M79" s="43">
        <f t="shared" si="13"/>
        <v>2</v>
      </c>
      <c r="N79" s="44">
        <f t="shared" si="14"/>
        <v>12</v>
      </c>
      <c r="O79" s="45">
        <f t="shared" si="15"/>
        <v>0</v>
      </c>
      <c r="P79" s="45">
        <f t="shared" si="9"/>
        <v>0</v>
      </c>
      <c r="Q79" s="45">
        <f t="shared" si="16"/>
        <v>600</v>
      </c>
      <c r="R79" s="45">
        <f t="shared" si="10"/>
        <v>10</v>
      </c>
    </row>
    <row r="80" spans="1:18" ht="18.75" customHeight="1" x14ac:dyDescent="0.25">
      <c r="A80" s="162" t="s">
        <v>28</v>
      </c>
      <c r="B80" s="162"/>
      <c r="C80" s="162"/>
      <c r="D80" s="37">
        <f t="shared" ref="D80:R80" si="17">SUM(D4:D79)</f>
        <v>1218</v>
      </c>
      <c r="E80" s="37">
        <f t="shared" si="17"/>
        <v>1218</v>
      </c>
      <c r="F80" s="37">
        <f t="shared" si="17"/>
        <v>0</v>
      </c>
      <c r="G80" s="37">
        <f t="shared" si="17"/>
        <v>0</v>
      </c>
      <c r="H80" s="37">
        <f t="shared" si="17"/>
        <v>0</v>
      </c>
      <c r="I80" s="37">
        <f t="shared" si="17"/>
        <v>0</v>
      </c>
      <c r="J80" s="37">
        <f t="shared" si="17"/>
        <v>2436</v>
      </c>
      <c r="K80" s="37">
        <f t="shared" si="17"/>
        <v>1218</v>
      </c>
      <c r="L80" s="37">
        <f t="shared" si="17"/>
        <v>2436</v>
      </c>
      <c r="M80" s="37">
        <f t="shared" si="17"/>
        <v>487.19999999999993</v>
      </c>
      <c r="N80" s="37">
        <f t="shared" si="17"/>
        <v>2923.2000000000003</v>
      </c>
      <c r="O80" s="37">
        <f t="shared" si="17"/>
        <v>48720</v>
      </c>
      <c r="P80" s="37">
        <f t="shared" si="17"/>
        <v>812</v>
      </c>
      <c r="Q80" s="37">
        <f t="shared" si="17"/>
        <v>146160</v>
      </c>
      <c r="R80" s="37">
        <f t="shared" si="17"/>
        <v>2436</v>
      </c>
    </row>
  </sheetData>
  <mergeCells count="53">
    <mergeCell ref="A49:A52"/>
    <mergeCell ref="B49:B52"/>
    <mergeCell ref="A25:A30"/>
    <mergeCell ref="A31:A37"/>
    <mergeCell ref="A38:A41"/>
    <mergeCell ref="B25:B30"/>
    <mergeCell ref="B31:B37"/>
    <mergeCell ref="B38:B41"/>
    <mergeCell ref="A42:A45"/>
    <mergeCell ref="B42:B45"/>
    <mergeCell ref="A46:A48"/>
    <mergeCell ref="B46:B48"/>
    <mergeCell ref="A80:C80"/>
    <mergeCell ref="A53:A57"/>
    <mergeCell ref="B53:B57"/>
    <mergeCell ref="A58:A62"/>
    <mergeCell ref="B58:B62"/>
    <mergeCell ref="A63:A68"/>
    <mergeCell ref="B63:B68"/>
    <mergeCell ref="A69:A75"/>
    <mergeCell ref="B69:B75"/>
    <mergeCell ref="A76:A79"/>
    <mergeCell ref="B76:B79"/>
    <mergeCell ref="A8:A10"/>
    <mergeCell ref="A11:A14"/>
    <mergeCell ref="A15:A19"/>
    <mergeCell ref="A20:A24"/>
    <mergeCell ref="N2:N3"/>
    <mergeCell ref="B4:B7"/>
    <mergeCell ref="B8:B10"/>
    <mergeCell ref="B11:B14"/>
    <mergeCell ref="B15:B19"/>
    <mergeCell ref="B20:B24"/>
    <mergeCell ref="A4:A7"/>
    <mergeCell ref="F2:G2"/>
    <mergeCell ref="H2:I2"/>
    <mergeCell ref="J2:J3"/>
    <mergeCell ref="K2:K3"/>
    <mergeCell ref="A1:C1"/>
    <mergeCell ref="D1:N1"/>
    <mergeCell ref="O1:P1"/>
    <mergeCell ref="Q1:R1"/>
    <mergeCell ref="A2:A3"/>
    <mergeCell ref="B2:B3"/>
    <mergeCell ref="C2:C3"/>
    <mergeCell ref="D2:D3"/>
    <mergeCell ref="E2:E3"/>
    <mergeCell ref="O2:O3"/>
    <mergeCell ref="P2:P3"/>
    <mergeCell ref="Q2:Q3"/>
    <mergeCell ref="R2:R3"/>
    <mergeCell ref="L2:L3"/>
    <mergeCell ref="M2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D26" sqref="D26"/>
    </sheetView>
  </sheetViews>
  <sheetFormatPr defaultRowHeight="15" x14ac:dyDescent="0.25"/>
  <cols>
    <col min="1" max="1" width="9.140625" style="1"/>
    <col min="2" max="2" width="6" style="1" bestFit="1" customWidth="1"/>
    <col min="3" max="3" width="48" style="1" bestFit="1" customWidth="1"/>
    <col min="4" max="5" width="25.85546875" style="1" customWidth="1"/>
    <col min="6" max="6" width="9.140625" style="1"/>
    <col min="7" max="7" width="50.140625" style="1" bestFit="1" customWidth="1"/>
    <col min="8" max="8" width="15.42578125" style="1" bestFit="1" customWidth="1"/>
    <col min="9" max="9" width="21.85546875" style="1" bestFit="1" customWidth="1"/>
    <col min="10" max="16384" width="9.140625" style="1"/>
  </cols>
  <sheetData>
    <row r="1" spans="2:6" ht="18.75" x14ac:dyDescent="0.3">
      <c r="B1" s="49" t="s">
        <v>117</v>
      </c>
      <c r="C1" s="49" t="s">
        <v>135</v>
      </c>
      <c r="D1" s="49" t="s">
        <v>47</v>
      </c>
      <c r="E1" s="49" t="s">
        <v>111</v>
      </c>
      <c r="F1" s="38"/>
    </row>
    <row r="2" spans="2:6" ht="18.75" x14ac:dyDescent="0.3">
      <c r="B2" s="50">
        <v>1</v>
      </c>
      <c r="C2" s="51" t="s">
        <v>52</v>
      </c>
      <c r="D2" s="50">
        <f>'Test Case Estimate-New'!P80</f>
        <v>812</v>
      </c>
      <c r="E2" s="59">
        <f>D2/8</f>
        <v>101.5</v>
      </c>
      <c r="F2" s="38"/>
    </row>
    <row r="3" spans="2:6" ht="32.25" x14ac:dyDescent="0.3">
      <c r="B3" s="56">
        <v>2</v>
      </c>
      <c r="C3" s="52" t="s">
        <v>112</v>
      </c>
      <c r="D3" s="50">
        <f>D2*0.2</f>
        <v>162.4</v>
      </c>
      <c r="E3" s="59">
        <f t="shared" ref="E3:E8" si="0">D3/8</f>
        <v>20.3</v>
      </c>
      <c r="F3" s="38"/>
    </row>
    <row r="4" spans="2:6" ht="32.25" x14ac:dyDescent="0.3">
      <c r="B4" s="71">
        <v>3</v>
      </c>
      <c r="C4" s="52" t="s">
        <v>113</v>
      </c>
      <c r="D4" s="53"/>
      <c r="E4" s="59"/>
      <c r="F4" s="38"/>
    </row>
    <row r="5" spans="2:6" ht="18.75" x14ac:dyDescent="0.3">
      <c r="B5" s="71" t="s">
        <v>118</v>
      </c>
      <c r="C5" s="70" t="s">
        <v>123</v>
      </c>
      <c r="D5" s="54">
        <f>75*40/60</f>
        <v>50</v>
      </c>
      <c r="E5" s="59">
        <f t="shared" si="0"/>
        <v>6.25</v>
      </c>
      <c r="F5" s="38"/>
    </row>
    <row r="6" spans="2:6" ht="18.75" x14ac:dyDescent="0.3">
      <c r="B6" s="71" t="s">
        <v>119</v>
      </c>
      <c r="C6" s="70" t="s">
        <v>124</v>
      </c>
      <c r="D6" s="54">
        <f>75*40/60</f>
        <v>50</v>
      </c>
      <c r="E6" s="59">
        <f t="shared" si="0"/>
        <v>6.25</v>
      </c>
      <c r="F6" s="38"/>
    </row>
    <row r="7" spans="2:6" ht="18.75" x14ac:dyDescent="0.3">
      <c r="B7" s="71" t="s">
        <v>120</v>
      </c>
      <c r="C7" s="60" t="s">
        <v>125</v>
      </c>
      <c r="D7" s="54">
        <f>75*40/60</f>
        <v>50</v>
      </c>
      <c r="E7" s="59">
        <f t="shared" si="0"/>
        <v>6.25</v>
      </c>
      <c r="F7" s="39"/>
    </row>
    <row r="8" spans="2:6" ht="32.25" x14ac:dyDescent="0.3">
      <c r="B8" s="56">
        <v>7</v>
      </c>
      <c r="C8" s="52" t="s">
        <v>114</v>
      </c>
      <c r="D8" s="55">
        <f>D2*0.3*40/60</f>
        <v>162.4</v>
      </c>
      <c r="E8" s="59">
        <f t="shared" si="0"/>
        <v>20.3</v>
      </c>
      <c r="F8" s="39"/>
    </row>
    <row r="9" spans="2:6" ht="18.75" x14ac:dyDescent="0.3">
      <c r="B9" s="167" t="s">
        <v>134</v>
      </c>
      <c r="C9" s="168"/>
      <c r="D9" s="72">
        <f>SUM(D2:D8)</f>
        <v>1286.8000000000002</v>
      </c>
      <c r="E9" s="72">
        <f>SUM(E2:E8)</f>
        <v>160.85000000000002</v>
      </c>
      <c r="F9" s="39"/>
    </row>
    <row r="10" spans="2:6" ht="18.75" x14ac:dyDescent="0.3">
      <c r="C10" s="48"/>
      <c r="D10" s="39"/>
      <c r="E10" s="39"/>
      <c r="F10" s="39"/>
    </row>
    <row r="11" spans="2:6" ht="18.75" x14ac:dyDescent="0.3">
      <c r="B11" s="49" t="s">
        <v>117</v>
      </c>
      <c r="C11" s="49" t="s">
        <v>45</v>
      </c>
      <c r="D11" s="49" t="s">
        <v>47</v>
      </c>
      <c r="E11" s="49" t="s">
        <v>111</v>
      </c>
      <c r="F11" s="39"/>
    </row>
    <row r="12" spans="2:6" s="47" customFormat="1" ht="18.75" x14ac:dyDescent="0.3">
      <c r="B12" s="56"/>
      <c r="C12" s="57" t="s">
        <v>130</v>
      </c>
      <c r="D12" s="50"/>
      <c r="E12" s="50"/>
      <c r="F12" s="39"/>
    </row>
    <row r="13" spans="2:6" s="47" customFormat="1" ht="18.75" x14ac:dyDescent="0.3">
      <c r="B13" s="56">
        <v>1</v>
      </c>
      <c r="C13" s="60" t="s">
        <v>121</v>
      </c>
      <c r="D13" s="50">
        <f>'Test Case Estimate-New'!R80</f>
        <v>2436</v>
      </c>
      <c r="E13" s="59">
        <f t="shared" ref="E13:E17" si="1">D13/8</f>
        <v>304.5</v>
      </c>
      <c r="F13" s="39"/>
    </row>
    <row r="14" spans="2:6" s="47" customFormat="1" ht="18.75" x14ac:dyDescent="0.3">
      <c r="B14" s="56">
        <v>2</v>
      </c>
      <c r="C14" s="51" t="s">
        <v>122</v>
      </c>
      <c r="D14" s="50">
        <f>D13*0.2</f>
        <v>487.20000000000005</v>
      </c>
      <c r="E14" s="59">
        <f t="shared" si="1"/>
        <v>60.900000000000006</v>
      </c>
      <c r="F14" s="39"/>
    </row>
    <row r="15" spans="2:6" s="47" customFormat="1" ht="32.25" x14ac:dyDescent="0.3">
      <c r="B15" s="56">
        <v>3</v>
      </c>
      <c r="C15" s="51" t="s">
        <v>126</v>
      </c>
      <c r="D15" s="50">
        <f>225*50/60</f>
        <v>187.5</v>
      </c>
      <c r="E15" s="59">
        <f t="shared" si="1"/>
        <v>23.4375</v>
      </c>
      <c r="F15" s="39"/>
    </row>
    <row r="16" spans="2:6" ht="32.25" x14ac:dyDescent="0.3">
      <c r="B16" s="56">
        <v>4</v>
      </c>
      <c r="C16" s="60" t="s">
        <v>128</v>
      </c>
      <c r="D16" s="50">
        <f>SUM(D13:D15)*25%</f>
        <v>777.67499999999995</v>
      </c>
      <c r="E16" s="59">
        <f t="shared" si="1"/>
        <v>97.209374999999994</v>
      </c>
      <c r="F16" s="39"/>
    </row>
    <row r="17" spans="2:6" ht="32.25" x14ac:dyDescent="0.3">
      <c r="B17" s="56">
        <v>5</v>
      </c>
      <c r="C17" s="60" t="s">
        <v>127</v>
      </c>
      <c r="D17" s="50">
        <f>SUM(D13:D15)*30%</f>
        <v>933.20999999999992</v>
      </c>
      <c r="E17" s="59">
        <f t="shared" si="1"/>
        <v>116.65124999999999</v>
      </c>
      <c r="F17" s="39"/>
    </row>
    <row r="18" spans="2:6" ht="18.75" x14ac:dyDescent="0.3">
      <c r="B18" s="56"/>
      <c r="C18" s="61" t="s">
        <v>131</v>
      </c>
      <c r="D18" s="58">
        <f>SUM(D13:D17)</f>
        <v>4821.585</v>
      </c>
      <c r="E18" s="58">
        <f>SUM(E13:E17)</f>
        <v>602.698125</v>
      </c>
      <c r="F18" s="39"/>
    </row>
    <row r="19" spans="2:6" ht="18.75" x14ac:dyDescent="0.3">
      <c r="B19" s="56"/>
      <c r="C19" s="57" t="s">
        <v>129</v>
      </c>
      <c r="D19" s="50"/>
      <c r="E19" s="50"/>
      <c r="F19" s="39"/>
    </row>
    <row r="20" spans="2:6" ht="18.75" x14ac:dyDescent="0.3">
      <c r="B20" s="56">
        <v>1</v>
      </c>
      <c r="C20" s="60" t="s">
        <v>115</v>
      </c>
      <c r="D20" s="50">
        <f>SUM(D13:D15)*40%</f>
        <v>1244.28</v>
      </c>
      <c r="E20" s="59">
        <f t="shared" ref="E20:E22" si="2">D20/8</f>
        <v>155.535</v>
      </c>
      <c r="F20" s="39"/>
    </row>
    <row r="21" spans="2:6" ht="18.75" x14ac:dyDescent="0.3">
      <c r="B21" s="56">
        <v>2</v>
      </c>
      <c r="C21" s="60" t="s">
        <v>132</v>
      </c>
      <c r="D21" s="62">
        <f>D13*30%</f>
        <v>730.8</v>
      </c>
      <c r="E21" s="59">
        <f t="shared" si="2"/>
        <v>91.35</v>
      </c>
      <c r="F21" s="39"/>
    </row>
    <row r="22" spans="2:6" ht="18.75" x14ac:dyDescent="0.3">
      <c r="B22" s="56"/>
      <c r="C22" s="61" t="s">
        <v>133</v>
      </c>
      <c r="D22" s="62">
        <f>SUM(D20:D21)</f>
        <v>1975.08</v>
      </c>
      <c r="E22" s="59">
        <f t="shared" si="2"/>
        <v>246.88499999999999</v>
      </c>
      <c r="F22" s="39"/>
    </row>
    <row r="23" spans="2:6" ht="18.75" x14ac:dyDescent="0.3">
      <c r="B23" s="169" t="s">
        <v>136</v>
      </c>
      <c r="C23" s="169"/>
      <c r="D23" s="69">
        <f>SUM(D18,D22)</f>
        <v>6796.665</v>
      </c>
      <c r="E23" s="73">
        <f t="shared" ref="E23:E33" si="3">D23/8</f>
        <v>849.583125</v>
      </c>
      <c r="F23" s="39"/>
    </row>
    <row r="24" spans="2:6" ht="18.75" x14ac:dyDescent="0.3">
      <c r="B24" s="68"/>
      <c r="C24" s="68"/>
      <c r="D24" s="65"/>
      <c r="E24" s="66"/>
      <c r="F24" s="39"/>
    </row>
    <row r="25" spans="2:6" ht="18.75" x14ac:dyDescent="0.3">
      <c r="B25" s="56"/>
      <c r="C25" s="57" t="s">
        <v>137</v>
      </c>
      <c r="D25" s="62"/>
      <c r="E25" s="50"/>
      <c r="F25" s="39"/>
    </row>
    <row r="26" spans="2:6" ht="32.25" x14ac:dyDescent="0.3">
      <c r="B26" s="56">
        <v>1</v>
      </c>
      <c r="C26" s="60" t="s">
        <v>138</v>
      </c>
      <c r="D26" s="50">
        <f>D13*60%/2*8</f>
        <v>5846.4</v>
      </c>
      <c r="E26" s="50">
        <f t="shared" si="3"/>
        <v>730.8</v>
      </c>
      <c r="F26" s="39"/>
    </row>
    <row r="27" spans="2:6" ht="18.75" x14ac:dyDescent="0.3">
      <c r="B27" s="68"/>
      <c r="C27" s="68"/>
      <c r="D27" s="65"/>
      <c r="E27" s="66"/>
      <c r="F27" s="39"/>
    </row>
    <row r="28" spans="2:6" ht="18.75" x14ac:dyDescent="0.3">
      <c r="B28" s="56"/>
      <c r="C28" s="57" t="s">
        <v>137</v>
      </c>
      <c r="D28" s="62"/>
      <c r="E28" s="50"/>
      <c r="F28" s="39"/>
    </row>
    <row r="29" spans="2:6" ht="32.25" x14ac:dyDescent="0.3">
      <c r="B29" s="56">
        <v>1</v>
      </c>
      <c r="C29" s="60" t="s">
        <v>166</v>
      </c>
      <c r="D29" s="50">
        <v>2890</v>
      </c>
      <c r="E29" s="50">
        <f t="shared" ref="E29" si="4">D29/8</f>
        <v>361.25</v>
      </c>
      <c r="F29" s="39"/>
    </row>
    <row r="30" spans="2:6" s="67" customFormat="1" ht="18.75" x14ac:dyDescent="0.3">
      <c r="B30" s="63"/>
      <c r="C30" s="64"/>
      <c r="D30" s="65"/>
      <c r="E30" s="66"/>
      <c r="F30" s="39"/>
    </row>
    <row r="31" spans="2:6" ht="18.75" x14ac:dyDescent="0.3">
      <c r="B31" s="56"/>
      <c r="C31" s="57" t="s">
        <v>139</v>
      </c>
      <c r="D31" s="62"/>
      <c r="E31" s="50"/>
      <c r="F31" s="39"/>
    </row>
    <row r="32" spans="2:6" ht="18.75" x14ac:dyDescent="0.3">
      <c r="B32" s="56">
        <v>1</v>
      </c>
      <c r="C32" s="60" t="s">
        <v>116</v>
      </c>
      <c r="D32" s="62">
        <f>SUM(D9,D23)*20%</f>
        <v>1616.6930000000002</v>
      </c>
      <c r="E32" s="50">
        <f t="shared" si="3"/>
        <v>202.08662500000003</v>
      </c>
      <c r="F32" s="39"/>
    </row>
    <row r="33" spans="2:6" ht="23.25" x14ac:dyDescent="0.35">
      <c r="B33" s="170" t="s">
        <v>140</v>
      </c>
      <c r="C33" s="171"/>
      <c r="D33" s="74">
        <f>SUM(D9,D23,D26,D29,D32)</f>
        <v>18436.557999999997</v>
      </c>
      <c r="E33" s="75">
        <f t="shared" si="3"/>
        <v>2304.5697499999997</v>
      </c>
      <c r="F33" s="39"/>
    </row>
    <row r="34" spans="2:6" x14ac:dyDescent="0.25">
      <c r="C34" s="47"/>
      <c r="D34" s="47"/>
      <c r="E34" s="47"/>
      <c r="F34" s="47"/>
    </row>
  </sheetData>
  <mergeCells count="3">
    <mergeCell ref="B9:C9"/>
    <mergeCell ref="B23:C23"/>
    <mergeCell ref="B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1"/>
  <sheetViews>
    <sheetView tabSelected="1" workbookViewId="0">
      <selection activeCell="A11" sqref="A11:A13"/>
    </sheetView>
  </sheetViews>
  <sheetFormatPr defaultRowHeight="15" x14ac:dyDescent="0.25"/>
  <cols>
    <col min="1" max="1" width="17.140625" customWidth="1"/>
    <col min="3" max="3" width="12.28515625" customWidth="1"/>
    <col min="25" max="25" width="5.42578125" bestFit="1" customWidth="1"/>
    <col min="35" max="35" width="18.85546875" bestFit="1" customWidth="1"/>
  </cols>
  <sheetData>
    <row r="2" spans="1:37" ht="15.75" thickBot="1" x14ac:dyDescent="0.3">
      <c r="A2" s="76"/>
      <c r="B2" s="76"/>
      <c r="C2" s="76"/>
      <c r="D2" s="190" t="s">
        <v>167</v>
      </c>
      <c r="E2" s="172"/>
      <c r="F2" s="172" t="s">
        <v>168</v>
      </c>
      <c r="G2" s="172"/>
      <c r="H2" s="172"/>
      <c r="I2" s="172"/>
      <c r="J2" s="172"/>
      <c r="K2" s="172" t="s">
        <v>169</v>
      </c>
      <c r="L2" s="172"/>
      <c r="M2" s="172"/>
      <c r="N2" s="172"/>
      <c r="O2" s="172" t="s">
        <v>170</v>
      </c>
      <c r="P2" s="172"/>
      <c r="Q2" s="172"/>
      <c r="R2" s="172"/>
      <c r="S2" s="172" t="s">
        <v>171</v>
      </c>
      <c r="T2" s="172"/>
      <c r="U2" s="172"/>
      <c r="V2" s="172"/>
      <c r="W2" s="172"/>
      <c r="X2" s="172" t="s">
        <v>165</v>
      </c>
      <c r="Y2" s="172"/>
      <c r="Z2" s="172"/>
      <c r="AA2" s="172"/>
      <c r="AB2" s="172" t="s">
        <v>141</v>
      </c>
      <c r="AC2" s="172"/>
      <c r="AD2" s="172"/>
      <c r="AE2" s="172"/>
      <c r="AF2" s="172"/>
      <c r="AG2" s="76"/>
      <c r="AH2" s="76"/>
      <c r="AI2" s="76"/>
      <c r="AJ2" s="76"/>
      <c r="AK2" s="77"/>
    </row>
    <row r="3" spans="1:37" ht="38.25" thickBot="1" x14ac:dyDescent="0.3">
      <c r="A3" s="78" t="s">
        <v>142</v>
      </c>
      <c r="B3" s="79" t="s">
        <v>143</v>
      </c>
      <c r="C3" s="80" t="s">
        <v>144</v>
      </c>
      <c r="D3" s="81">
        <v>43269</v>
      </c>
      <c r="E3" s="81">
        <f>D3+7</f>
        <v>43276</v>
      </c>
      <c r="F3" s="81">
        <f t="shared" ref="F3:AF3" si="0">E3+7</f>
        <v>43283</v>
      </c>
      <c r="G3" s="81">
        <f t="shared" si="0"/>
        <v>43290</v>
      </c>
      <c r="H3" s="81">
        <f t="shared" si="0"/>
        <v>43297</v>
      </c>
      <c r="I3" s="81">
        <f t="shared" si="0"/>
        <v>43304</v>
      </c>
      <c r="J3" s="81">
        <f t="shared" si="0"/>
        <v>43311</v>
      </c>
      <c r="K3" s="81">
        <f t="shared" si="0"/>
        <v>43318</v>
      </c>
      <c r="L3" s="81">
        <f t="shared" si="0"/>
        <v>43325</v>
      </c>
      <c r="M3" s="81">
        <f t="shared" si="0"/>
        <v>43332</v>
      </c>
      <c r="N3" s="81">
        <f t="shared" si="0"/>
        <v>43339</v>
      </c>
      <c r="O3" s="81">
        <f t="shared" si="0"/>
        <v>43346</v>
      </c>
      <c r="P3" s="81">
        <f t="shared" si="0"/>
        <v>43353</v>
      </c>
      <c r="Q3" s="81">
        <f t="shared" si="0"/>
        <v>43360</v>
      </c>
      <c r="R3" s="81">
        <f t="shared" si="0"/>
        <v>43367</v>
      </c>
      <c r="S3" s="81">
        <f t="shared" si="0"/>
        <v>43374</v>
      </c>
      <c r="T3" s="81">
        <f t="shared" si="0"/>
        <v>43381</v>
      </c>
      <c r="U3" s="81">
        <f t="shared" si="0"/>
        <v>43388</v>
      </c>
      <c r="V3" s="81">
        <f t="shared" si="0"/>
        <v>43395</v>
      </c>
      <c r="W3" s="81">
        <f t="shared" si="0"/>
        <v>43402</v>
      </c>
      <c r="X3" s="81">
        <f t="shared" si="0"/>
        <v>43409</v>
      </c>
      <c r="Y3" s="81">
        <f t="shared" si="0"/>
        <v>43416</v>
      </c>
      <c r="Z3" s="81">
        <f t="shared" si="0"/>
        <v>43423</v>
      </c>
      <c r="AA3" s="81">
        <f t="shared" si="0"/>
        <v>43430</v>
      </c>
      <c r="AB3" s="81">
        <f t="shared" si="0"/>
        <v>43437</v>
      </c>
      <c r="AC3" s="81">
        <f t="shared" si="0"/>
        <v>43444</v>
      </c>
      <c r="AD3" s="81">
        <f t="shared" si="0"/>
        <v>43451</v>
      </c>
      <c r="AE3" s="81">
        <f t="shared" si="0"/>
        <v>43458</v>
      </c>
      <c r="AF3" s="81">
        <f t="shared" si="0"/>
        <v>43465</v>
      </c>
      <c r="AG3" s="173" t="s">
        <v>145</v>
      </c>
      <c r="AH3" s="173" t="s">
        <v>146</v>
      </c>
      <c r="AI3" s="173" t="s">
        <v>147</v>
      </c>
      <c r="AJ3" s="173" t="s">
        <v>148</v>
      </c>
      <c r="AK3" s="173" t="s">
        <v>149</v>
      </c>
    </row>
    <row r="4" spans="1:37" ht="15.75" thickBot="1" x14ac:dyDescent="0.3">
      <c r="A4" s="82"/>
      <c r="B4" s="83"/>
      <c r="C4" s="83" t="s">
        <v>150</v>
      </c>
      <c r="D4" s="106">
        <v>5</v>
      </c>
      <c r="E4" s="106">
        <v>5</v>
      </c>
      <c r="F4" s="106">
        <v>5</v>
      </c>
      <c r="G4" s="106">
        <v>5</v>
      </c>
      <c r="H4" s="106">
        <v>5</v>
      </c>
      <c r="I4" s="106">
        <v>5</v>
      </c>
      <c r="J4" s="106">
        <v>5</v>
      </c>
      <c r="K4" s="106">
        <v>5</v>
      </c>
      <c r="L4" s="106">
        <v>5</v>
      </c>
      <c r="M4" s="106">
        <v>5</v>
      </c>
      <c r="N4" s="106">
        <v>5</v>
      </c>
      <c r="O4" s="106">
        <v>5</v>
      </c>
      <c r="P4" s="106">
        <v>5</v>
      </c>
      <c r="Q4" s="106">
        <v>5</v>
      </c>
      <c r="R4" s="106">
        <v>5</v>
      </c>
      <c r="S4" s="106">
        <v>5</v>
      </c>
      <c r="T4" s="106">
        <v>5</v>
      </c>
      <c r="U4" s="106">
        <v>5</v>
      </c>
      <c r="V4" s="106">
        <v>5</v>
      </c>
      <c r="W4" s="106">
        <v>5</v>
      </c>
      <c r="X4" s="106">
        <v>5</v>
      </c>
      <c r="Y4" s="106">
        <v>5</v>
      </c>
      <c r="Z4" s="106">
        <v>5</v>
      </c>
      <c r="AA4" s="106">
        <v>5</v>
      </c>
      <c r="AB4" s="106">
        <v>5</v>
      </c>
      <c r="AC4" s="106">
        <v>5</v>
      </c>
      <c r="AD4" s="106">
        <v>5</v>
      </c>
      <c r="AE4" s="106">
        <v>5</v>
      </c>
      <c r="AF4" s="106">
        <v>5</v>
      </c>
      <c r="AG4" s="174"/>
      <c r="AH4" s="174"/>
      <c r="AI4" s="174"/>
      <c r="AJ4" s="174"/>
      <c r="AK4" s="174"/>
    </row>
    <row r="5" spans="1:37" x14ac:dyDescent="0.25">
      <c r="A5" s="175" t="s">
        <v>151</v>
      </c>
      <c r="B5" s="84" t="s">
        <v>172</v>
      </c>
      <c r="C5" s="85" t="s">
        <v>152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08">
        <f t="shared" ref="AG5:AG26" si="1">SUMPRODUCT($D$4:$AA$4,D5:AA5)</f>
        <v>0</v>
      </c>
      <c r="AH5" s="109">
        <v>8</v>
      </c>
      <c r="AI5" s="110">
        <v>75</v>
      </c>
      <c r="AJ5" s="111">
        <f>AG5*AH5</f>
        <v>0</v>
      </c>
      <c r="AK5" s="112">
        <f t="shared" ref="AK5:AK28" si="2">AG5*AH5*AI5</f>
        <v>0</v>
      </c>
    </row>
    <row r="6" spans="1:37" x14ac:dyDescent="0.25">
      <c r="A6" s="176"/>
      <c r="B6" s="90"/>
      <c r="C6" s="91" t="s">
        <v>153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87">
        <f t="shared" si="1"/>
        <v>0</v>
      </c>
      <c r="AH6" s="88">
        <v>8.75</v>
      </c>
      <c r="AI6" s="89">
        <v>25</v>
      </c>
      <c r="AJ6" s="92">
        <f t="shared" ref="AJ6:AJ28" si="3">AG6*AH6</f>
        <v>0</v>
      </c>
      <c r="AK6" s="113">
        <f t="shared" si="2"/>
        <v>0</v>
      </c>
    </row>
    <row r="7" spans="1:37" ht="15.75" thickBot="1" x14ac:dyDescent="0.3">
      <c r="A7" s="177"/>
      <c r="B7" s="93"/>
      <c r="C7" s="94" t="s">
        <v>154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15">
        <f t="shared" si="1"/>
        <v>0</v>
      </c>
      <c r="AH7" s="116">
        <v>9</v>
      </c>
      <c r="AI7" s="117"/>
      <c r="AJ7" s="118">
        <f t="shared" si="3"/>
        <v>0</v>
      </c>
      <c r="AK7" s="119">
        <f t="shared" si="2"/>
        <v>0</v>
      </c>
    </row>
    <row r="8" spans="1:37" x14ac:dyDescent="0.25">
      <c r="A8" s="175" t="s">
        <v>155</v>
      </c>
      <c r="B8" s="84" t="s">
        <v>156</v>
      </c>
      <c r="C8" s="85" t="s">
        <v>152</v>
      </c>
      <c r="D8" s="120">
        <v>0.5</v>
      </c>
      <c r="E8" s="120">
        <v>0.5</v>
      </c>
      <c r="F8" s="120">
        <v>0.5</v>
      </c>
      <c r="G8" s="120">
        <v>0.5</v>
      </c>
      <c r="H8" s="120">
        <v>0.5</v>
      </c>
      <c r="I8" s="120">
        <v>0.5</v>
      </c>
      <c r="J8" s="120">
        <v>0.5</v>
      </c>
      <c r="K8" s="120">
        <v>0.5</v>
      </c>
      <c r="L8" s="120">
        <v>0.5</v>
      </c>
      <c r="M8" s="120">
        <v>0.5</v>
      </c>
      <c r="N8" s="120">
        <v>0.5</v>
      </c>
      <c r="O8" s="120">
        <v>0.5</v>
      </c>
      <c r="P8" s="120">
        <v>0.5</v>
      </c>
      <c r="Q8" s="120">
        <v>0.5</v>
      </c>
      <c r="R8" s="120">
        <v>0.5</v>
      </c>
      <c r="S8" s="120">
        <v>0.5</v>
      </c>
      <c r="T8" s="120">
        <v>0.5</v>
      </c>
      <c r="U8" s="120">
        <v>0.5</v>
      </c>
      <c r="V8" s="120">
        <v>0.5</v>
      </c>
      <c r="W8" s="120">
        <v>0.5</v>
      </c>
      <c r="X8" s="120">
        <v>0.5</v>
      </c>
      <c r="Y8" s="120">
        <v>0.5</v>
      </c>
      <c r="Z8" s="120">
        <v>0.5</v>
      </c>
      <c r="AA8" s="120">
        <v>0.5</v>
      </c>
      <c r="AB8" s="120">
        <v>0.5</v>
      </c>
      <c r="AC8" s="120">
        <v>0.5</v>
      </c>
      <c r="AD8" s="120">
        <v>0.5</v>
      </c>
      <c r="AE8" s="120">
        <v>0.5</v>
      </c>
      <c r="AF8" s="120">
        <v>0.5</v>
      </c>
      <c r="AG8" s="108">
        <f>SUMPRODUCT($D$4:$AF$4,D8:AF8)</f>
        <v>72.5</v>
      </c>
      <c r="AH8" s="109">
        <v>8</v>
      </c>
      <c r="AI8" s="110">
        <v>70</v>
      </c>
      <c r="AJ8" s="111">
        <f t="shared" si="3"/>
        <v>580</v>
      </c>
      <c r="AK8" s="112">
        <f t="shared" si="2"/>
        <v>40600</v>
      </c>
    </row>
    <row r="9" spans="1:37" x14ac:dyDescent="0.25">
      <c r="A9" s="176"/>
      <c r="B9" s="90"/>
      <c r="C9" s="91" t="s">
        <v>153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87">
        <f t="shared" si="1"/>
        <v>0</v>
      </c>
      <c r="AH9" s="88">
        <v>8.75</v>
      </c>
      <c r="AI9" s="89">
        <v>25</v>
      </c>
      <c r="AJ9" s="92">
        <f t="shared" si="3"/>
        <v>0</v>
      </c>
      <c r="AK9" s="113">
        <f t="shared" si="2"/>
        <v>0</v>
      </c>
    </row>
    <row r="10" spans="1:37" ht="15.75" thickBot="1" x14ac:dyDescent="0.3">
      <c r="A10" s="177"/>
      <c r="B10" s="93"/>
      <c r="C10" s="94" t="s">
        <v>154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15">
        <f t="shared" si="1"/>
        <v>0</v>
      </c>
      <c r="AH10" s="116">
        <v>9</v>
      </c>
      <c r="AI10" s="117"/>
      <c r="AJ10" s="118">
        <f t="shared" si="3"/>
        <v>0</v>
      </c>
      <c r="AK10" s="119">
        <f t="shared" si="2"/>
        <v>0</v>
      </c>
    </row>
    <row r="11" spans="1:37" x14ac:dyDescent="0.25">
      <c r="A11" s="181" t="s">
        <v>157</v>
      </c>
      <c r="B11" s="95"/>
      <c r="C11" s="96" t="s">
        <v>152</v>
      </c>
      <c r="D11" s="120">
        <v>0.5</v>
      </c>
      <c r="E11" s="120">
        <v>0.5</v>
      </c>
      <c r="F11" s="120">
        <v>0.5</v>
      </c>
      <c r="G11" s="120">
        <v>0.5</v>
      </c>
      <c r="H11" s="120">
        <v>0.5</v>
      </c>
      <c r="I11" s="120">
        <v>0.5</v>
      </c>
      <c r="J11" s="120">
        <v>0.5</v>
      </c>
      <c r="K11" s="120">
        <v>0.5</v>
      </c>
      <c r="L11" s="120">
        <v>0.5</v>
      </c>
      <c r="M11" s="120">
        <v>0.5</v>
      </c>
      <c r="N11" s="120">
        <v>0.5</v>
      </c>
      <c r="O11" s="120">
        <v>0.5</v>
      </c>
      <c r="P11" s="120">
        <v>0.5</v>
      </c>
      <c r="Q11" s="120">
        <v>0.5</v>
      </c>
      <c r="R11" s="120">
        <v>0.5</v>
      </c>
      <c r="S11" s="120">
        <v>0.5</v>
      </c>
      <c r="T11" s="120">
        <v>0.5</v>
      </c>
      <c r="U11" s="120">
        <v>0.5</v>
      </c>
      <c r="V11" s="120">
        <v>0.5</v>
      </c>
      <c r="W11" s="120">
        <v>0.5</v>
      </c>
      <c r="X11" s="120">
        <v>0.5</v>
      </c>
      <c r="Y11" s="120">
        <v>0.5</v>
      </c>
      <c r="Z11" s="120">
        <v>0.5</v>
      </c>
      <c r="AA11" s="120">
        <v>0.5</v>
      </c>
      <c r="AB11" s="120">
        <v>0.5</v>
      </c>
      <c r="AC11" s="120">
        <v>0.5</v>
      </c>
      <c r="AD11" s="120">
        <v>0.5</v>
      </c>
      <c r="AE11" s="120">
        <v>0.5</v>
      </c>
      <c r="AF11" s="120">
        <v>0.5</v>
      </c>
      <c r="AG11" s="108">
        <f>SUMPRODUCT($D$4:$AF$4,D11:AF11)</f>
        <v>72.5</v>
      </c>
      <c r="AH11" s="121">
        <v>8</v>
      </c>
      <c r="AI11" s="110">
        <v>70</v>
      </c>
      <c r="AJ11" s="122">
        <f t="shared" si="3"/>
        <v>580</v>
      </c>
      <c r="AK11" s="123">
        <f t="shared" si="2"/>
        <v>40600</v>
      </c>
    </row>
    <row r="12" spans="1:37" x14ac:dyDescent="0.25">
      <c r="A12" s="182"/>
      <c r="B12" s="100" t="s">
        <v>158</v>
      </c>
      <c r="C12" s="101" t="s">
        <v>153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87">
        <f t="shared" si="1"/>
        <v>0</v>
      </c>
      <c r="AH12" s="98">
        <v>8.75</v>
      </c>
      <c r="AI12" s="89">
        <v>22</v>
      </c>
      <c r="AJ12" s="99">
        <f t="shared" si="3"/>
        <v>0</v>
      </c>
      <c r="AK12" s="124">
        <f t="shared" si="2"/>
        <v>0</v>
      </c>
    </row>
    <row r="13" spans="1:37" ht="15.75" thickBot="1" x14ac:dyDescent="0.3">
      <c r="A13" s="183"/>
      <c r="B13" s="103"/>
      <c r="C13" s="104" t="s">
        <v>154</v>
      </c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15">
        <f t="shared" si="1"/>
        <v>0</v>
      </c>
      <c r="AH13" s="126">
        <v>9</v>
      </c>
      <c r="AI13" s="117">
        <v>45</v>
      </c>
      <c r="AJ13" s="127">
        <f t="shared" si="3"/>
        <v>0</v>
      </c>
      <c r="AK13" s="128">
        <f t="shared" si="2"/>
        <v>0</v>
      </c>
    </row>
    <row r="14" spans="1:37" x14ac:dyDescent="0.25">
      <c r="A14" s="175" t="s">
        <v>159</v>
      </c>
      <c r="B14" s="84" t="s">
        <v>158</v>
      </c>
      <c r="C14" s="85" t="s">
        <v>152</v>
      </c>
      <c r="D14" s="120">
        <v>0.5</v>
      </c>
      <c r="E14" s="120">
        <v>0.5</v>
      </c>
      <c r="F14" s="120">
        <v>0.5</v>
      </c>
      <c r="G14" s="120">
        <v>0.5</v>
      </c>
      <c r="H14" s="120">
        <v>0.5</v>
      </c>
      <c r="I14" s="120">
        <v>0.5</v>
      </c>
      <c r="J14" s="120">
        <v>0.5</v>
      </c>
      <c r="K14" s="120">
        <v>0.5</v>
      </c>
      <c r="L14" s="120">
        <v>0.5</v>
      </c>
      <c r="M14" s="120">
        <v>0.5</v>
      </c>
      <c r="N14" s="120">
        <v>0.5</v>
      </c>
      <c r="O14" s="120">
        <v>0.5</v>
      </c>
      <c r="P14" s="120">
        <v>0.5</v>
      </c>
      <c r="Q14" s="120">
        <v>0.5</v>
      </c>
      <c r="R14" s="120">
        <v>0.5</v>
      </c>
      <c r="S14" s="120">
        <v>0.5</v>
      </c>
      <c r="T14" s="120">
        <v>0.5</v>
      </c>
      <c r="U14" s="120">
        <v>0.5</v>
      </c>
      <c r="V14" s="120">
        <v>0.5</v>
      </c>
      <c r="W14" s="120">
        <v>0.5</v>
      </c>
      <c r="X14" s="120">
        <v>0.5</v>
      </c>
      <c r="Y14" s="120">
        <v>0.5</v>
      </c>
      <c r="Z14" s="120">
        <v>0.5</v>
      </c>
      <c r="AA14" s="120">
        <v>0.5</v>
      </c>
      <c r="AB14" s="120">
        <v>0.5</v>
      </c>
      <c r="AC14" s="120">
        <v>0.5</v>
      </c>
      <c r="AD14" s="120">
        <v>0.5</v>
      </c>
      <c r="AE14" s="120">
        <v>0.5</v>
      </c>
      <c r="AF14" s="120">
        <v>0.5</v>
      </c>
      <c r="AG14" s="108">
        <f>SUMPRODUCT($D$4:$AF$4,D14:AF14)</f>
        <v>72.5</v>
      </c>
      <c r="AH14" s="109">
        <v>8</v>
      </c>
      <c r="AI14" s="110">
        <v>70</v>
      </c>
      <c r="AJ14" s="111">
        <f t="shared" si="3"/>
        <v>580</v>
      </c>
      <c r="AK14" s="112">
        <f t="shared" si="2"/>
        <v>40600</v>
      </c>
    </row>
    <row r="15" spans="1:37" x14ac:dyDescent="0.25">
      <c r="A15" s="176"/>
      <c r="B15" s="90"/>
      <c r="C15" s="91" t="s">
        <v>153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87">
        <f t="shared" si="1"/>
        <v>0</v>
      </c>
      <c r="AH15" s="88">
        <v>8.75</v>
      </c>
      <c r="AI15" s="89"/>
      <c r="AJ15" s="92">
        <f t="shared" si="3"/>
        <v>0</v>
      </c>
      <c r="AK15" s="113">
        <f t="shared" si="2"/>
        <v>0</v>
      </c>
    </row>
    <row r="16" spans="1:37" ht="15.75" thickBot="1" x14ac:dyDescent="0.3">
      <c r="A16" s="177"/>
      <c r="B16" s="93"/>
      <c r="C16" s="94" t="s">
        <v>154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15">
        <f t="shared" si="1"/>
        <v>0</v>
      </c>
      <c r="AH16" s="116">
        <v>9</v>
      </c>
      <c r="AI16" s="117">
        <v>45</v>
      </c>
      <c r="AJ16" s="118">
        <f t="shared" si="3"/>
        <v>0</v>
      </c>
      <c r="AK16" s="119">
        <f t="shared" si="2"/>
        <v>0</v>
      </c>
    </row>
    <row r="17" spans="1:37" x14ac:dyDescent="0.25">
      <c r="A17" s="184" t="s">
        <v>160</v>
      </c>
      <c r="B17" s="95"/>
      <c r="C17" s="96" t="s">
        <v>152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08">
        <f t="shared" si="1"/>
        <v>0</v>
      </c>
      <c r="AH17" s="121">
        <v>8</v>
      </c>
      <c r="AI17" s="110">
        <v>70</v>
      </c>
      <c r="AJ17" s="122">
        <f t="shared" si="3"/>
        <v>0</v>
      </c>
      <c r="AK17" s="123">
        <f t="shared" si="2"/>
        <v>0</v>
      </c>
    </row>
    <row r="18" spans="1:37" x14ac:dyDescent="0.25">
      <c r="A18" s="185"/>
      <c r="B18" s="100" t="s">
        <v>161</v>
      </c>
      <c r="C18" s="101" t="s">
        <v>153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87">
        <f t="shared" si="1"/>
        <v>0</v>
      </c>
      <c r="AH18" s="98">
        <v>8.75</v>
      </c>
      <c r="AI18" s="89">
        <v>22</v>
      </c>
      <c r="AJ18" s="99">
        <f t="shared" si="3"/>
        <v>0</v>
      </c>
      <c r="AK18" s="124">
        <f t="shared" si="2"/>
        <v>0</v>
      </c>
    </row>
    <row r="19" spans="1:37" ht="15.75" thickBot="1" x14ac:dyDescent="0.3">
      <c r="A19" s="186"/>
      <c r="B19" s="103"/>
      <c r="C19" s="104" t="s">
        <v>154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15">
        <f t="shared" si="1"/>
        <v>0</v>
      </c>
      <c r="AH19" s="126">
        <v>9</v>
      </c>
      <c r="AI19" s="117"/>
      <c r="AJ19" s="127">
        <f t="shared" si="3"/>
        <v>0</v>
      </c>
      <c r="AK19" s="128">
        <f t="shared" si="2"/>
        <v>0</v>
      </c>
    </row>
    <row r="20" spans="1:37" x14ac:dyDescent="0.25">
      <c r="A20" s="175" t="s">
        <v>162</v>
      </c>
      <c r="B20" s="84"/>
      <c r="C20" s="85" t="s">
        <v>152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35">
        <f t="shared" si="1"/>
        <v>0</v>
      </c>
      <c r="AH20" s="109">
        <v>8</v>
      </c>
      <c r="AI20" s="110">
        <v>70</v>
      </c>
      <c r="AJ20" s="111">
        <f t="shared" si="3"/>
        <v>0</v>
      </c>
      <c r="AK20" s="112">
        <f t="shared" si="2"/>
        <v>0</v>
      </c>
    </row>
    <row r="21" spans="1:37" x14ac:dyDescent="0.25">
      <c r="A21" s="176"/>
      <c r="B21" s="90" t="s">
        <v>161</v>
      </c>
      <c r="C21" s="91" t="s">
        <v>153</v>
      </c>
      <c r="D21" s="86">
        <v>3</v>
      </c>
      <c r="E21" s="97">
        <v>3</v>
      </c>
      <c r="F21" s="97">
        <v>5</v>
      </c>
      <c r="G21" s="97">
        <v>5</v>
      </c>
      <c r="H21" s="97">
        <v>5</v>
      </c>
      <c r="I21" s="97">
        <v>5</v>
      </c>
      <c r="J21" s="97">
        <v>6</v>
      </c>
      <c r="K21" s="97">
        <v>6</v>
      </c>
      <c r="L21" s="97">
        <v>6</v>
      </c>
      <c r="M21" s="97">
        <v>6</v>
      </c>
      <c r="N21" s="97">
        <v>6</v>
      </c>
      <c r="O21" s="86">
        <v>7</v>
      </c>
      <c r="P21" s="97">
        <v>7</v>
      </c>
      <c r="Q21" s="97">
        <v>7</v>
      </c>
      <c r="R21" s="97">
        <v>7</v>
      </c>
      <c r="S21" s="97">
        <v>7</v>
      </c>
      <c r="T21" s="97">
        <v>7</v>
      </c>
      <c r="U21" s="97">
        <v>7</v>
      </c>
      <c r="V21" s="97">
        <v>7</v>
      </c>
      <c r="W21" s="97">
        <v>7</v>
      </c>
      <c r="X21" s="97">
        <v>7</v>
      </c>
      <c r="Y21" s="97">
        <v>7</v>
      </c>
      <c r="Z21" s="97">
        <v>7</v>
      </c>
      <c r="AA21" s="97">
        <v>7</v>
      </c>
      <c r="AB21" s="97">
        <v>7</v>
      </c>
      <c r="AC21" s="97">
        <v>7</v>
      </c>
      <c r="AD21" s="97">
        <v>5</v>
      </c>
      <c r="AE21" s="97">
        <v>5</v>
      </c>
      <c r="AF21" s="97">
        <v>5</v>
      </c>
      <c r="AG21" s="87">
        <f>SUMPRODUCT($D$4:$AF$4,D21:AF21)</f>
        <v>880</v>
      </c>
      <c r="AH21" s="88">
        <v>8.75</v>
      </c>
      <c r="AI21" s="89">
        <v>22</v>
      </c>
      <c r="AJ21" s="92">
        <f t="shared" si="3"/>
        <v>7700</v>
      </c>
      <c r="AK21" s="113">
        <f t="shared" si="2"/>
        <v>169400</v>
      </c>
    </row>
    <row r="22" spans="1:37" ht="15.75" thickBot="1" x14ac:dyDescent="0.3">
      <c r="A22" s="177"/>
      <c r="B22" s="93"/>
      <c r="C22" s="94" t="s">
        <v>154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15">
        <f t="shared" si="1"/>
        <v>0</v>
      </c>
      <c r="AH22" s="116">
        <v>9</v>
      </c>
      <c r="AI22" s="117"/>
      <c r="AJ22" s="118">
        <f t="shared" si="3"/>
        <v>0</v>
      </c>
      <c r="AK22" s="119">
        <f t="shared" si="2"/>
        <v>0</v>
      </c>
    </row>
    <row r="23" spans="1:37" x14ac:dyDescent="0.25">
      <c r="A23" s="181" t="s">
        <v>163</v>
      </c>
      <c r="B23" s="95"/>
      <c r="C23" s="96" t="s">
        <v>152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35">
        <f t="shared" si="1"/>
        <v>0</v>
      </c>
      <c r="AH23" s="121">
        <v>8</v>
      </c>
      <c r="AI23" s="110"/>
      <c r="AJ23" s="122">
        <f t="shared" si="3"/>
        <v>0</v>
      </c>
      <c r="AK23" s="123">
        <f t="shared" si="2"/>
        <v>0</v>
      </c>
    </row>
    <row r="24" spans="1:37" x14ac:dyDescent="0.25">
      <c r="A24" s="182"/>
      <c r="B24" s="100" t="s">
        <v>161</v>
      </c>
      <c r="C24" s="101" t="s">
        <v>153</v>
      </c>
      <c r="D24" s="102">
        <v>0</v>
      </c>
      <c r="E24" s="102">
        <v>0</v>
      </c>
      <c r="F24" s="102">
        <v>2</v>
      </c>
      <c r="G24" s="102">
        <v>2</v>
      </c>
      <c r="H24" s="102">
        <v>2</v>
      </c>
      <c r="I24" s="102">
        <v>2</v>
      </c>
      <c r="J24" s="102">
        <v>2</v>
      </c>
      <c r="K24" s="102">
        <v>3</v>
      </c>
      <c r="L24" s="102">
        <v>3</v>
      </c>
      <c r="M24" s="102">
        <v>4</v>
      </c>
      <c r="N24" s="102">
        <v>4</v>
      </c>
      <c r="O24" s="102">
        <v>5</v>
      </c>
      <c r="P24" s="102">
        <v>5</v>
      </c>
      <c r="Q24" s="102">
        <v>5</v>
      </c>
      <c r="R24" s="102">
        <v>5</v>
      </c>
      <c r="S24" s="102">
        <v>6</v>
      </c>
      <c r="T24" s="102">
        <v>6</v>
      </c>
      <c r="U24" s="102">
        <v>6</v>
      </c>
      <c r="V24" s="97">
        <v>6</v>
      </c>
      <c r="W24" s="97">
        <v>6</v>
      </c>
      <c r="X24" s="97">
        <v>6</v>
      </c>
      <c r="Y24" s="97">
        <v>6</v>
      </c>
      <c r="Z24" s="97">
        <v>6</v>
      </c>
      <c r="AA24" s="97">
        <v>6</v>
      </c>
      <c r="AB24" s="97">
        <v>6</v>
      </c>
      <c r="AC24" s="97">
        <v>6</v>
      </c>
      <c r="AD24" s="97">
        <v>2</v>
      </c>
      <c r="AE24" s="97">
        <v>2</v>
      </c>
      <c r="AF24" s="97">
        <v>2</v>
      </c>
      <c r="AG24" s="87">
        <f>SUMPRODUCT($D$4:$AF$4,D24:AF24)</f>
        <v>580</v>
      </c>
      <c r="AH24" s="98">
        <v>8.75</v>
      </c>
      <c r="AI24" s="89">
        <v>22</v>
      </c>
      <c r="AJ24" s="99">
        <f t="shared" si="3"/>
        <v>5075</v>
      </c>
      <c r="AK24" s="124">
        <f t="shared" si="2"/>
        <v>111650</v>
      </c>
    </row>
    <row r="25" spans="1:37" ht="15.75" thickBot="1" x14ac:dyDescent="0.3">
      <c r="A25" s="183"/>
      <c r="B25" s="103"/>
      <c r="C25" s="104" t="s">
        <v>154</v>
      </c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15">
        <f t="shared" si="1"/>
        <v>0</v>
      </c>
      <c r="AH25" s="126">
        <v>9</v>
      </c>
      <c r="AI25" s="117"/>
      <c r="AJ25" s="127">
        <f t="shared" si="3"/>
        <v>0</v>
      </c>
      <c r="AK25" s="128">
        <f t="shared" si="2"/>
        <v>0</v>
      </c>
    </row>
    <row r="26" spans="1:37" x14ac:dyDescent="0.25">
      <c r="A26" s="187" t="s">
        <v>164</v>
      </c>
      <c r="B26" s="84"/>
      <c r="C26" s="85" t="s">
        <v>152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35">
        <f t="shared" si="1"/>
        <v>0</v>
      </c>
      <c r="AH26" s="109">
        <v>8</v>
      </c>
      <c r="AI26" s="110">
        <v>70</v>
      </c>
      <c r="AJ26" s="111">
        <f t="shared" si="3"/>
        <v>0</v>
      </c>
      <c r="AK26" s="112">
        <f t="shared" si="2"/>
        <v>0</v>
      </c>
    </row>
    <row r="27" spans="1:37" x14ac:dyDescent="0.25">
      <c r="A27" s="188"/>
      <c r="B27" s="90"/>
      <c r="C27" s="91" t="s">
        <v>153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  <c r="I27" s="105">
        <v>1</v>
      </c>
      <c r="J27" s="105">
        <v>1</v>
      </c>
      <c r="K27" s="105">
        <v>1</v>
      </c>
      <c r="L27" s="105">
        <v>1</v>
      </c>
      <c r="M27" s="105">
        <v>1</v>
      </c>
      <c r="N27" s="105">
        <v>2</v>
      </c>
      <c r="O27" s="105">
        <v>2</v>
      </c>
      <c r="P27" s="105">
        <v>3</v>
      </c>
      <c r="Q27" s="105">
        <v>3</v>
      </c>
      <c r="R27" s="105">
        <v>3</v>
      </c>
      <c r="S27" s="105">
        <v>3</v>
      </c>
      <c r="T27" s="105">
        <v>3</v>
      </c>
      <c r="U27" s="105">
        <v>3</v>
      </c>
      <c r="V27" s="97">
        <v>3</v>
      </c>
      <c r="W27" s="97">
        <v>3</v>
      </c>
      <c r="X27" s="97">
        <v>3</v>
      </c>
      <c r="Y27" s="97">
        <v>3</v>
      </c>
      <c r="Z27" s="97">
        <v>3</v>
      </c>
      <c r="AA27" s="97">
        <v>3</v>
      </c>
      <c r="AB27" s="97">
        <v>3</v>
      </c>
      <c r="AC27" s="97">
        <v>3</v>
      </c>
      <c r="AD27" s="97">
        <v>3</v>
      </c>
      <c r="AE27" s="97">
        <v>3</v>
      </c>
      <c r="AF27" s="97">
        <v>3</v>
      </c>
      <c r="AG27" s="87">
        <f>SUMPRODUCT($D$4:$AF$4,D27:AF27)</f>
        <v>325</v>
      </c>
      <c r="AH27" s="88">
        <v>8.75</v>
      </c>
      <c r="AI27" s="89">
        <v>22</v>
      </c>
      <c r="AJ27" s="92">
        <f t="shared" si="3"/>
        <v>2843.75</v>
      </c>
      <c r="AK27" s="113">
        <f t="shared" si="2"/>
        <v>62562.5</v>
      </c>
    </row>
    <row r="28" spans="1:37" ht="15.75" thickBot="1" x14ac:dyDescent="0.3">
      <c r="A28" s="189"/>
      <c r="B28" s="93" t="s">
        <v>161</v>
      </c>
      <c r="C28" s="94" t="s">
        <v>154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36">
        <f>SUMPRODUCT($D$4:$AF$4,D28:AF28)</f>
        <v>0</v>
      </c>
      <c r="AH28" s="116">
        <v>8</v>
      </c>
      <c r="AI28" s="117">
        <v>31.26</v>
      </c>
      <c r="AJ28" s="118">
        <f t="shared" si="3"/>
        <v>0</v>
      </c>
      <c r="AK28" s="119">
        <f t="shared" si="2"/>
        <v>0</v>
      </c>
    </row>
    <row r="29" spans="1:37" ht="15.75" thickBot="1" x14ac:dyDescent="0.3">
      <c r="A29" s="178" t="s">
        <v>28</v>
      </c>
      <c r="B29" s="179"/>
      <c r="C29" s="179"/>
      <c r="D29" s="130">
        <f t="shared" ref="D29:AG29" si="4">SUM(D5:D28)</f>
        <v>5.5</v>
      </c>
      <c r="E29" s="130">
        <f t="shared" si="4"/>
        <v>5.5</v>
      </c>
      <c r="F29" s="130">
        <f t="shared" si="4"/>
        <v>9.5</v>
      </c>
      <c r="G29" s="130">
        <f t="shared" si="4"/>
        <v>9.5</v>
      </c>
      <c r="H29" s="130">
        <f t="shared" si="4"/>
        <v>9.5</v>
      </c>
      <c r="I29" s="130">
        <f t="shared" si="4"/>
        <v>9.5</v>
      </c>
      <c r="J29" s="130">
        <f t="shared" si="4"/>
        <v>10.5</v>
      </c>
      <c r="K29" s="130">
        <f t="shared" si="4"/>
        <v>11.5</v>
      </c>
      <c r="L29" s="130">
        <f t="shared" si="4"/>
        <v>11.5</v>
      </c>
      <c r="M29" s="130">
        <f t="shared" si="4"/>
        <v>12.5</v>
      </c>
      <c r="N29" s="130">
        <f t="shared" si="4"/>
        <v>13.5</v>
      </c>
      <c r="O29" s="130">
        <f t="shared" si="4"/>
        <v>15.5</v>
      </c>
      <c r="P29" s="130">
        <f t="shared" si="4"/>
        <v>16.5</v>
      </c>
      <c r="Q29" s="130">
        <f t="shared" si="4"/>
        <v>16.5</v>
      </c>
      <c r="R29" s="130">
        <f t="shared" si="4"/>
        <v>16.5</v>
      </c>
      <c r="S29" s="130">
        <f t="shared" si="4"/>
        <v>17.5</v>
      </c>
      <c r="T29" s="130">
        <f t="shared" si="4"/>
        <v>17.5</v>
      </c>
      <c r="U29" s="130">
        <f t="shared" si="4"/>
        <v>17.5</v>
      </c>
      <c r="V29" s="130">
        <f t="shared" si="4"/>
        <v>17.5</v>
      </c>
      <c r="W29" s="130">
        <f t="shared" si="4"/>
        <v>17.5</v>
      </c>
      <c r="X29" s="130">
        <f t="shared" si="4"/>
        <v>17.5</v>
      </c>
      <c r="Y29" s="130">
        <f t="shared" si="4"/>
        <v>17.5</v>
      </c>
      <c r="Z29" s="130">
        <f t="shared" si="4"/>
        <v>17.5</v>
      </c>
      <c r="AA29" s="130">
        <f t="shared" si="4"/>
        <v>17.5</v>
      </c>
      <c r="AB29" s="130">
        <f t="shared" si="4"/>
        <v>17.5</v>
      </c>
      <c r="AC29" s="130">
        <f t="shared" si="4"/>
        <v>17.5</v>
      </c>
      <c r="AD29" s="130">
        <f t="shared" si="4"/>
        <v>11.5</v>
      </c>
      <c r="AE29" s="130">
        <f t="shared" si="4"/>
        <v>11.5</v>
      </c>
      <c r="AF29" s="130">
        <f t="shared" si="4"/>
        <v>11.5</v>
      </c>
      <c r="AG29" s="131">
        <f t="shared" si="4"/>
        <v>2002.5</v>
      </c>
      <c r="AH29" s="180"/>
      <c r="AI29" s="180"/>
      <c r="AJ29" s="131">
        <f>SUM(AJ5:AJ28)</f>
        <v>17358.75</v>
      </c>
      <c r="AK29" s="132">
        <f>SUM(AK5:AK28)</f>
        <v>465412.5</v>
      </c>
    </row>
    <row r="30" spans="1:37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</row>
    <row r="31" spans="1:37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134"/>
      <c r="AK31" s="76"/>
    </row>
  </sheetData>
  <mergeCells count="22">
    <mergeCell ref="D2:E2"/>
    <mergeCell ref="F2:J2"/>
    <mergeCell ref="K2:N2"/>
    <mergeCell ref="AK3:AK4"/>
    <mergeCell ref="A5:A7"/>
    <mergeCell ref="A8:A10"/>
    <mergeCell ref="AG3:AG4"/>
    <mergeCell ref="A29:C29"/>
    <mergeCell ref="AH29:AI29"/>
    <mergeCell ref="A11:A13"/>
    <mergeCell ref="A14:A16"/>
    <mergeCell ref="A17:A19"/>
    <mergeCell ref="A20:A22"/>
    <mergeCell ref="A23:A25"/>
    <mergeCell ref="A26:A28"/>
    <mergeCell ref="AH3:AH4"/>
    <mergeCell ref="AI3:AI4"/>
    <mergeCell ref="O2:R2"/>
    <mergeCell ref="S2:W2"/>
    <mergeCell ref="X2:AA2"/>
    <mergeCell ref="AB2:AF2"/>
    <mergeCell ref="AJ3:A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" workbookViewId="0">
      <selection activeCell="M55" sqref="L4:M5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FEFC8CB3A5CA41A8BA44967BD3B3FB" ma:contentTypeVersion="" ma:contentTypeDescription="Create a new document." ma:contentTypeScope="" ma:versionID="079d853067607bbbcee9426129c487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61C4D3-7659-4607-B604-F6AF56E85D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F519D6-3E5B-4F98-9766-34421927E4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F49C5-B77C-4937-B2C7-58C04760B547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Test Case Estimate-New</vt:lpstr>
      <vt:lpstr>Revised Effort</vt:lpstr>
      <vt:lpstr>ConsultantSheet</vt:lpstr>
      <vt:lpstr>Sheet1</vt:lpstr>
    </vt:vector>
  </TitlesOfParts>
  <Company>Toyota Financial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Mathidevan Sagadevan</dc:creator>
  <cp:lastModifiedBy>Toyota Financial Services</cp:lastModifiedBy>
  <dcterms:created xsi:type="dcterms:W3CDTF">2016-09-19T13:33:16Z</dcterms:created>
  <dcterms:modified xsi:type="dcterms:W3CDTF">2018-05-24T11:52:18Z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0x01010050FEFC8CB3A5CA41A8BA44967BD3B3FB</vt:lpwstr>
  </property>
</Properties>
</file>