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es\data_analysis\best_countries_to_live\"/>
    </mc:Choice>
  </mc:AlternateContent>
  <xr:revisionPtr revIDLastSave="0" documentId="13_ncr:1_{16C909DE-8149-42BB-BA51-3A6BE46CDF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leaned_data_with_nulls" sheetId="1" r:id="rId1"/>
    <sheet name="source" sheetId="2" r:id="rId2"/>
  </sheets>
  <definedNames>
    <definedName name="_xlnm._FilterDatabase" localSheetId="0" hidden="1">cleaned_data_with_nulls!$O$1:$AS$28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6" i="1"/>
  <c r="E2" i="1"/>
  <c r="E13" i="1"/>
  <c r="E9" i="1"/>
  <c r="E15" i="1"/>
  <c r="E11" i="1"/>
  <c r="E10" i="1"/>
  <c r="E5" i="1"/>
  <c r="E19" i="1"/>
  <c r="E22" i="1"/>
  <c r="E21" i="1"/>
  <c r="E18" i="1"/>
  <c r="E3" i="1"/>
  <c r="E17" i="1"/>
  <c r="E28" i="1"/>
  <c r="E4" i="1"/>
  <c r="E23" i="1"/>
  <c r="E12" i="1"/>
  <c r="E7" i="1"/>
  <c r="E8" i="1"/>
  <c r="E25" i="1"/>
  <c r="E27" i="1"/>
  <c r="E16" i="1"/>
  <c r="E20" i="1"/>
  <c r="E24" i="1"/>
  <c r="E26" i="1"/>
  <c r="AB8" i="1"/>
  <c r="AB16" i="1"/>
  <c r="AB2" i="1"/>
  <c r="AB20" i="1"/>
  <c r="AB7" i="1"/>
  <c r="AB28" i="1"/>
  <c r="AB26" i="1"/>
  <c r="AB12" i="1"/>
  <c r="AB3" i="1"/>
  <c r="AB19" i="1"/>
  <c r="AB27" i="1"/>
  <c r="AB4" i="1"/>
  <c r="AB6" i="1"/>
  <c r="AB14" i="1"/>
  <c r="AB25" i="1"/>
  <c r="AB24" i="1"/>
  <c r="AB23" i="1"/>
  <c r="AB17" i="1"/>
  <c r="AB21" i="1"/>
  <c r="AB18" i="1"/>
  <c r="AB9" i="1"/>
  <c r="AB22" i="1"/>
  <c r="AB15" i="1"/>
  <c r="AB10" i="1"/>
  <c r="AB11" i="1"/>
  <c r="AB13" i="1"/>
  <c r="AB5" i="1"/>
  <c r="AT8" i="1"/>
  <c r="AT16" i="1"/>
  <c r="AT2" i="1"/>
  <c r="AT20" i="1"/>
  <c r="AT7" i="1"/>
  <c r="AT28" i="1"/>
  <c r="AT26" i="1"/>
  <c r="AT12" i="1"/>
  <c r="AT3" i="1"/>
  <c r="AT19" i="1"/>
  <c r="AT27" i="1"/>
  <c r="AT4" i="1"/>
  <c r="AT6" i="1"/>
  <c r="AT14" i="1"/>
  <c r="AT25" i="1"/>
  <c r="AT24" i="1"/>
  <c r="AT23" i="1"/>
  <c r="AT17" i="1"/>
  <c r="AT21" i="1"/>
  <c r="AT18" i="1"/>
  <c r="AT9" i="1"/>
  <c r="AT22" i="1"/>
  <c r="AT15" i="1"/>
  <c r="AT10" i="1"/>
  <c r="AT11" i="1"/>
  <c r="AT13" i="1"/>
  <c r="AT5" i="1"/>
  <c r="AR8" i="1"/>
  <c r="AR16" i="1"/>
  <c r="AR2" i="1"/>
  <c r="AR20" i="1"/>
  <c r="AR7" i="1"/>
  <c r="AR28" i="1"/>
  <c r="AR26" i="1"/>
  <c r="AR12" i="1"/>
  <c r="AR3" i="1"/>
  <c r="AR19" i="1"/>
  <c r="AR27" i="1"/>
  <c r="AR4" i="1"/>
  <c r="AR6" i="1"/>
  <c r="AR14" i="1"/>
  <c r="AR25" i="1"/>
  <c r="AR24" i="1"/>
  <c r="AR23" i="1"/>
  <c r="AR17" i="1"/>
  <c r="AR21" i="1"/>
  <c r="AR18" i="1"/>
  <c r="AR9" i="1"/>
  <c r="AR22" i="1"/>
  <c r="AR15" i="1"/>
  <c r="AR10" i="1"/>
  <c r="AR11" i="1"/>
  <c r="AR13" i="1"/>
  <c r="AR5" i="1"/>
  <c r="AP8" i="1"/>
  <c r="AP16" i="1"/>
  <c r="AP2" i="1"/>
  <c r="AP20" i="1"/>
  <c r="AP7" i="1"/>
  <c r="AP28" i="1"/>
  <c r="AP26" i="1"/>
  <c r="AP12" i="1"/>
  <c r="AP3" i="1"/>
  <c r="AP19" i="1"/>
  <c r="AP27" i="1"/>
  <c r="AP4" i="1"/>
  <c r="AP6" i="1"/>
  <c r="AP14" i="1"/>
  <c r="AP25" i="1"/>
  <c r="AP24" i="1"/>
  <c r="AP23" i="1"/>
  <c r="AP17" i="1"/>
  <c r="AP21" i="1"/>
  <c r="AP18" i="1"/>
  <c r="AP9" i="1"/>
  <c r="AP22" i="1"/>
  <c r="AP15" i="1"/>
  <c r="AP10" i="1"/>
  <c r="AP11" i="1"/>
  <c r="AP13" i="1"/>
  <c r="AP5" i="1"/>
  <c r="AN8" i="1"/>
  <c r="AN16" i="1"/>
  <c r="AN2" i="1"/>
  <c r="AN20" i="1"/>
  <c r="AN7" i="1"/>
  <c r="AN28" i="1"/>
  <c r="AN26" i="1"/>
  <c r="AN12" i="1"/>
  <c r="AN3" i="1"/>
  <c r="AN19" i="1"/>
  <c r="AN27" i="1"/>
  <c r="AN4" i="1"/>
  <c r="AN6" i="1"/>
  <c r="AN14" i="1"/>
  <c r="AN25" i="1"/>
  <c r="AN24" i="1"/>
  <c r="AN23" i="1"/>
  <c r="AN17" i="1"/>
  <c r="AN21" i="1"/>
  <c r="AN18" i="1"/>
  <c r="AN9" i="1"/>
  <c r="AN22" i="1"/>
  <c r="AN15" i="1"/>
  <c r="AN10" i="1"/>
  <c r="AN11" i="1"/>
  <c r="AN13" i="1"/>
  <c r="AN5" i="1"/>
  <c r="AL8" i="1"/>
  <c r="AL16" i="1"/>
  <c r="AL2" i="1"/>
  <c r="AL20" i="1"/>
  <c r="AL7" i="1"/>
  <c r="AL28" i="1"/>
  <c r="AL26" i="1"/>
  <c r="AL12" i="1"/>
  <c r="AL3" i="1"/>
  <c r="AL19" i="1"/>
  <c r="AL27" i="1"/>
  <c r="AL4" i="1"/>
  <c r="AL6" i="1"/>
  <c r="AL14" i="1"/>
  <c r="AL25" i="1"/>
  <c r="AL24" i="1"/>
  <c r="AL23" i="1"/>
  <c r="AL17" i="1"/>
  <c r="AL21" i="1"/>
  <c r="AL18" i="1"/>
  <c r="AL9" i="1"/>
  <c r="AL22" i="1"/>
  <c r="AL15" i="1"/>
  <c r="AL10" i="1"/>
  <c r="AL11" i="1"/>
  <c r="AL13" i="1"/>
  <c r="AL5" i="1"/>
  <c r="AJ8" i="1"/>
  <c r="AJ16" i="1"/>
  <c r="AJ2" i="1"/>
  <c r="AJ20" i="1"/>
  <c r="AJ7" i="1"/>
  <c r="AJ28" i="1"/>
  <c r="AJ26" i="1"/>
  <c r="AJ12" i="1"/>
  <c r="AJ3" i="1"/>
  <c r="AJ19" i="1"/>
  <c r="AJ27" i="1"/>
  <c r="AJ4" i="1"/>
  <c r="AJ6" i="1"/>
  <c r="AJ14" i="1"/>
  <c r="AJ25" i="1"/>
  <c r="AJ24" i="1"/>
  <c r="AJ23" i="1"/>
  <c r="AJ17" i="1"/>
  <c r="AJ21" i="1"/>
  <c r="AJ18" i="1"/>
  <c r="AJ9" i="1"/>
  <c r="AJ22" i="1"/>
  <c r="AJ15" i="1"/>
  <c r="AJ10" i="1"/>
  <c r="AJ11" i="1"/>
  <c r="AJ13" i="1"/>
  <c r="AJ5" i="1"/>
  <c r="AH8" i="1"/>
  <c r="AH16" i="1"/>
  <c r="AH2" i="1"/>
  <c r="AH20" i="1"/>
  <c r="AH7" i="1"/>
  <c r="AH28" i="1"/>
  <c r="AH26" i="1"/>
  <c r="AH12" i="1"/>
  <c r="AH3" i="1"/>
  <c r="AH19" i="1"/>
  <c r="AH27" i="1"/>
  <c r="AH4" i="1"/>
  <c r="AH6" i="1"/>
  <c r="AH14" i="1"/>
  <c r="AH25" i="1"/>
  <c r="AH24" i="1"/>
  <c r="AH23" i="1"/>
  <c r="AH17" i="1"/>
  <c r="AH21" i="1"/>
  <c r="AH18" i="1"/>
  <c r="AH9" i="1"/>
  <c r="AH22" i="1"/>
  <c r="AH15" i="1"/>
  <c r="AH10" i="1"/>
  <c r="AH11" i="1"/>
  <c r="AH13" i="1"/>
  <c r="AH5" i="1"/>
  <c r="AF8" i="1"/>
  <c r="AF16" i="1"/>
  <c r="AF2" i="1"/>
  <c r="AF20" i="1"/>
  <c r="AF7" i="1"/>
  <c r="AF28" i="1"/>
  <c r="AF26" i="1"/>
  <c r="AF12" i="1"/>
  <c r="AF3" i="1"/>
  <c r="AF19" i="1"/>
  <c r="AF27" i="1"/>
  <c r="AF4" i="1"/>
  <c r="AF6" i="1"/>
  <c r="AF14" i="1"/>
  <c r="AF25" i="1"/>
  <c r="AF24" i="1"/>
  <c r="AF23" i="1"/>
  <c r="AF17" i="1"/>
  <c r="AF21" i="1"/>
  <c r="AF18" i="1"/>
  <c r="AF9" i="1"/>
  <c r="AF22" i="1"/>
  <c r="AF15" i="1"/>
  <c r="AF10" i="1"/>
  <c r="AF11" i="1"/>
  <c r="AF13" i="1"/>
  <c r="AF5" i="1"/>
  <c r="AD8" i="1"/>
  <c r="AD16" i="1"/>
  <c r="AD2" i="1"/>
  <c r="AD20" i="1"/>
  <c r="AD7" i="1"/>
  <c r="AD28" i="1"/>
  <c r="AD26" i="1"/>
  <c r="AD12" i="1"/>
  <c r="AD3" i="1"/>
  <c r="AD19" i="1"/>
  <c r="AD27" i="1"/>
  <c r="AD4" i="1"/>
  <c r="AD6" i="1"/>
  <c r="AD14" i="1"/>
  <c r="AD25" i="1"/>
  <c r="AD24" i="1"/>
  <c r="AD23" i="1"/>
  <c r="AD17" i="1"/>
  <c r="AD21" i="1"/>
  <c r="AD18" i="1"/>
  <c r="AD9" i="1"/>
  <c r="AD22" i="1"/>
  <c r="AD15" i="1"/>
  <c r="AD10" i="1"/>
  <c r="AD11" i="1"/>
  <c r="AD13" i="1"/>
  <c r="AD5" i="1"/>
  <c r="Z8" i="1"/>
  <c r="Z16" i="1"/>
  <c r="Z2" i="1"/>
  <c r="Z20" i="1"/>
  <c r="Z7" i="1"/>
  <c r="Z28" i="1"/>
  <c r="Z26" i="1"/>
  <c r="Z12" i="1"/>
  <c r="Z3" i="1"/>
  <c r="Z19" i="1"/>
  <c r="Z27" i="1"/>
  <c r="Z4" i="1"/>
  <c r="Z6" i="1"/>
  <c r="Z14" i="1"/>
  <c r="Z25" i="1"/>
  <c r="Z24" i="1"/>
  <c r="Z23" i="1"/>
  <c r="Z17" i="1"/>
  <c r="Z21" i="1"/>
  <c r="Z18" i="1"/>
  <c r="Z9" i="1"/>
  <c r="Z22" i="1"/>
  <c r="Z15" i="1"/>
  <c r="Z10" i="1"/>
  <c r="Z11" i="1"/>
  <c r="Z13" i="1"/>
  <c r="Z5" i="1"/>
  <c r="X8" i="1"/>
  <c r="X16" i="1"/>
  <c r="X2" i="1"/>
  <c r="X20" i="1"/>
  <c r="X7" i="1"/>
  <c r="X28" i="1"/>
  <c r="X26" i="1"/>
  <c r="X12" i="1"/>
  <c r="X3" i="1"/>
  <c r="X19" i="1"/>
  <c r="X27" i="1"/>
  <c r="X4" i="1"/>
  <c r="X6" i="1"/>
  <c r="X14" i="1"/>
  <c r="X25" i="1"/>
  <c r="X24" i="1"/>
  <c r="X23" i="1"/>
  <c r="X17" i="1"/>
  <c r="X21" i="1"/>
  <c r="X18" i="1"/>
  <c r="X9" i="1"/>
  <c r="X22" i="1"/>
  <c r="X15" i="1"/>
  <c r="X10" i="1"/>
  <c r="X11" i="1"/>
  <c r="X13" i="1"/>
  <c r="X5" i="1"/>
  <c r="L8" i="1"/>
  <c r="L16" i="1"/>
  <c r="L2" i="1"/>
  <c r="K2" i="1" s="1"/>
  <c r="I2" i="1" s="1"/>
  <c r="L20" i="1"/>
  <c r="L7" i="1"/>
  <c r="L28" i="1"/>
  <c r="L26" i="1"/>
  <c r="L12" i="1"/>
  <c r="L3" i="1"/>
  <c r="L19" i="1"/>
  <c r="L27" i="1"/>
  <c r="L4" i="1"/>
  <c r="K4" i="1" s="1"/>
  <c r="I4" i="1" s="1"/>
  <c r="L6" i="1"/>
  <c r="L14" i="1"/>
  <c r="K14" i="1" s="1"/>
  <c r="I14" i="1" s="1"/>
  <c r="L25" i="1"/>
  <c r="K25" i="1" s="1"/>
  <c r="I25" i="1" s="1"/>
  <c r="L24" i="1"/>
  <c r="K24" i="1" s="1"/>
  <c r="I24" i="1" s="1"/>
  <c r="L23" i="1"/>
  <c r="K23" i="1" s="1"/>
  <c r="I23" i="1" s="1"/>
  <c r="L17" i="1"/>
  <c r="L21" i="1"/>
  <c r="K21" i="1" s="1"/>
  <c r="I21" i="1" s="1"/>
  <c r="L18" i="1"/>
  <c r="L9" i="1"/>
  <c r="L22" i="1"/>
  <c r="L15" i="1"/>
  <c r="K15" i="1" s="1"/>
  <c r="I15" i="1" s="1"/>
  <c r="L10" i="1"/>
  <c r="K10" i="1" s="1"/>
  <c r="I10" i="1" s="1"/>
  <c r="L11" i="1"/>
  <c r="K11" i="1" s="1"/>
  <c r="I11" i="1" s="1"/>
  <c r="L13" i="1"/>
  <c r="K13" i="1" s="1"/>
  <c r="I13" i="1" s="1"/>
  <c r="L5" i="1"/>
  <c r="D10" i="1" l="1"/>
  <c r="D4" i="1"/>
  <c r="D20" i="1"/>
  <c r="D23" i="1"/>
  <c r="D11" i="1"/>
  <c r="D5" i="1"/>
  <c r="D25" i="1"/>
  <c r="D18" i="1"/>
  <c r="D26" i="1"/>
  <c r="D2" i="1"/>
  <c r="D9" i="1"/>
  <c r="D14" i="1"/>
  <c r="D16" i="1"/>
  <c r="D17" i="1"/>
  <c r="D22" i="1"/>
  <c r="D13" i="1"/>
  <c r="D6" i="1"/>
  <c r="D3" i="1"/>
  <c r="D7" i="1"/>
  <c r="D8" i="1"/>
  <c r="D27" i="1"/>
  <c r="D24" i="1"/>
  <c r="D15" i="1"/>
  <c r="D21" i="1"/>
  <c r="D19" i="1"/>
  <c r="D12" i="1"/>
  <c r="D28" i="1"/>
  <c r="K18" i="1"/>
  <c r="K22" i="1"/>
  <c r="K9" i="1"/>
  <c r="K6" i="1"/>
  <c r="K27" i="1"/>
  <c r="K19" i="1"/>
  <c r="K12" i="1"/>
  <c r="K28" i="1"/>
  <c r="K16" i="1"/>
  <c r="K8" i="1"/>
  <c r="K17" i="1"/>
  <c r="K3" i="1"/>
  <c r="K26" i="1"/>
  <c r="K20" i="1"/>
  <c r="K5" i="1"/>
  <c r="K7" i="1"/>
  <c r="N13" i="1"/>
  <c r="N15" i="1"/>
  <c r="N18" i="1"/>
  <c r="N25" i="1"/>
  <c r="N5" i="1"/>
  <c r="N7" i="1"/>
  <c r="N9" i="1"/>
  <c r="N6" i="1"/>
  <c r="N11" i="1"/>
  <c r="N17" i="1"/>
  <c r="N4" i="1"/>
  <c r="N3" i="1"/>
  <c r="N26" i="1"/>
  <c r="N20" i="1"/>
  <c r="N22" i="1"/>
  <c r="N21" i="1"/>
  <c r="N27" i="1"/>
  <c r="N19" i="1"/>
  <c r="N12" i="1"/>
  <c r="N28" i="1"/>
  <c r="N16" i="1"/>
  <c r="N10" i="1"/>
  <c r="N23" i="1"/>
  <c r="N24" i="1"/>
  <c r="N14" i="1"/>
  <c r="N2" i="1"/>
  <c r="N8" i="1"/>
  <c r="J13" i="1" l="1"/>
  <c r="I7" i="1"/>
  <c r="J7" i="1"/>
  <c r="I28" i="1"/>
  <c r="J28" i="1"/>
  <c r="I5" i="1"/>
  <c r="J5" i="1"/>
  <c r="I17" i="1"/>
  <c r="J17" i="1"/>
  <c r="I9" i="1"/>
  <c r="J9" i="1"/>
  <c r="I20" i="1"/>
  <c r="J20" i="1"/>
  <c r="I8" i="1"/>
  <c r="J8" i="1"/>
  <c r="I19" i="1"/>
  <c r="J19" i="1"/>
  <c r="I22" i="1"/>
  <c r="J22" i="1"/>
  <c r="J2" i="1"/>
  <c r="J11" i="1"/>
  <c r="I26" i="1"/>
  <c r="J26" i="1"/>
  <c r="I16" i="1"/>
  <c r="J16" i="1"/>
  <c r="I27" i="1"/>
  <c r="J27" i="1"/>
  <c r="I18" i="1"/>
  <c r="J18" i="1"/>
  <c r="J24" i="1"/>
  <c r="J10" i="1"/>
  <c r="I3" i="1"/>
  <c r="J3" i="1"/>
  <c r="I6" i="1"/>
  <c r="J6" i="1"/>
  <c r="J15" i="1"/>
  <c r="J21" i="1"/>
  <c r="J4" i="1"/>
  <c r="I12" i="1"/>
  <c r="J12" i="1"/>
  <c r="J14" i="1"/>
  <c r="J25" i="1"/>
  <c r="J23" i="1"/>
  <c r="M8" i="1"/>
  <c r="M23" i="1"/>
  <c r="C23" i="1" s="1"/>
  <c r="M4" i="1"/>
  <c r="M19" i="1"/>
  <c r="M20" i="1"/>
  <c r="F20" i="1" s="1"/>
  <c r="M17" i="1"/>
  <c r="M7" i="1"/>
  <c r="M15" i="1"/>
  <c r="F15" i="1" s="1"/>
  <c r="M22" i="1"/>
  <c r="M18" i="1"/>
  <c r="M2" i="1"/>
  <c r="M14" i="1"/>
  <c r="M16" i="1"/>
  <c r="M27" i="1"/>
  <c r="M26" i="1"/>
  <c r="M11" i="1"/>
  <c r="M5" i="1"/>
  <c r="M13" i="1"/>
  <c r="F13" i="1" s="1"/>
  <c r="M12" i="1"/>
  <c r="M9" i="1"/>
  <c r="F9" i="1" s="1"/>
  <c r="M10" i="1"/>
  <c r="M24" i="1"/>
  <c r="M28" i="1"/>
  <c r="M21" i="1"/>
  <c r="M3" i="1"/>
  <c r="M6" i="1"/>
  <c r="M25" i="1"/>
  <c r="C15" i="1"/>
  <c r="H8" i="1" l="1"/>
  <c r="G8" i="1" s="1"/>
  <c r="H3" i="1"/>
  <c r="B20" i="1"/>
  <c r="H26" i="1"/>
  <c r="G26" i="1" s="1"/>
  <c r="H12" i="1"/>
  <c r="H25" i="1"/>
  <c r="H19" i="1"/>
  <c r="H23" i="1"/>
  <c r="G23" i="1" s="1"/>
  <c r="H11" i="1"/>
  <c r="G11" i="1" s="1"/>
  <c r="H16" i="1"/>
  <c r="H27" i="1"/>
  <c r="G27" i="1" s="1"/>
  <c r="H22" i="1"/>
  <c r="G22" i="1" s="1"/>
  <c r="H9" i="1"/>
  <c r="B9" i="1" s="1"/>
  <c r="H5" i="1"/>
  <c r="H21" i="1"/>
  <c r="G21" i="1" s="1"/>
  <c r="H10" i="1"/>
  <c r="H18" i="1"/>
  <c r="H14" i="1"/>
  <c r="H6" i="1"/>
  <c r="G6" i="1" s="1"/>
  <c r="H4" i="1"/>
  <c r="G4" i="1" s="1"/>
  <c r="H13" i="1"/>
  <c r="B13" i="1" s="1"/>
  <c r="H20" i="1"/>
  <c r="H17" i="1"/>
  <c r="G17" i="1" s="1"/>
  <c r="H7" i="1"/>
  <c r="H15" i="1"/>
  <c r="B15" i="1" s="1"/>
  <c r="H24" i="1"/>
  <c r="H28" i="1"/>
  <c r="G28" i="1" s="1"/>
  <c r="H2" i="1"/>
  <c r="G16" i="1"/>
  <c r="G12" i="1"/>
  <c r="G25" i="1"/>
  <c r="G3" i="1"/>
  <c r="G19" i="1"/>
  <c r="G5" i="1"/>
  <c r="C20" i="1"/>
  <c r="C16" i="1"/>
  <c r="F16" i="1"/>
  <c r="B16" i="1" s="1"/>
  <c r="C19" i="1"/>
  <c r="F19" i="1"/>
  <c r="B19" i="1" s="1"/>
  <c r="F25" i="1"/>
  <c r="B25" i="1" s="1"/>
  <c r="F28" i="1"/>
  <c r="F10" i="1"/>
  <c r="F14" i="1"/>
  <c r="B14" i="1" s="1"/>
  <c r="C18" i="1"/>
  <c r="F18" i="1"/>
  <c r="B18" i="1" s="1"/>
  <c r="C7" i="1"/>
  <c r="F7" i="1"/>
  <c r="F21" i="1"/>
  <c r="C26" i="1"/>
  <c r="F26" i="1"/>
  <c r="F22" i="1"/>
  <c r="C17" i="1"/>
  <c r="F17" i="1"/>
  <c r="F4" i="1"/>
  <c r="F11" i="1"/>
  <c r="F8" i="1"/>
  <c r="C6" i="1"/>
  <c r="F6" i="1"/>
  <c r="C3" i="1"/>
  <c r="F3" i="1"/>
  <c r="B3" i="1" s="1"/>
  <c r="F24" i="1"/>
  <c r="B24" i="1" s="1"/>
  <c r="C12" i="1"/>
  <c r="F12" i="1"/>
  <c r="C5" i="1"/>
  <c r="F5" i="1"/>
  <c r="B5" i="1" s="1"/>
  <c r="C27" i="1"/>
  <c r="F27" i="1"/>
  <c r="B27" i="1" s="1"/>
  <c r="F2" i="1"/>
  <c r="F23" i="1"/>
  <c r="C14" i="1"/>
  <c r="C9" i="1"/>
  <c r="C13" i="1"/>
  <c r="C22" i="1"/>
  <c r="C8" i="1"/>
  <c r="C25" i="1"/>
  <c r="C28" i="1"/>
  <c r="C10" i="1"/>
  <c r="C21" i="1"/>
  <c r="C2" i="1"/>
  <c r="C11" i="1"/>
  <c r="C4" i="1"/>
  <c r="C24" i="1"/>
  <c r="B23" i="1" l="1"/>
  <c r="B17" i="1"/>
  <c r="B28" i="1"/>
  <c r="B8" i="1"/>
  <c r="B12" i="1"/>
  <c r="B11" i="1"/>
  <c r="B22" i="1"/>
  <c r="B7" i="1"/>
  <c r="B6" i="1"/>
  <c r="B4" i="1"/>
  <c r="B26" i="1"/>
  <c r="B10" i="1"/>
  <c r="B2" i="1"/>
  <c r="B21" i="1"/>
  <c r="G13" i="1"/>
  <c r="G2" i="1"/>
  <c r="G10" i="1"/>
  <c r="G9" i="1"/>
  <c r="G18" i="1"/>
  <c r="G24" i="1"/>
  <c r="G14" i="1"/>
  <c r="G7" i="1"/>
  <c r="G20" i="1"/>
  <c r="G15" i="1"/>
</calcChain>
</file>

<file path=xl/sharedStrings.xml><?xml version="1.0" encoding="utf-8"?>
<sst xmlns="http://schemas.openxmlformats.org/spreadsheetml/2006/main" count="131" uniqueCount="92">
  <si>
    <t>city</t>
  </si>
  <si>
    <t>country</t>
  </si>
  <si>
    <t>cost_of_living</t>
  </si>
  <si>
    <t>cost_of_rent</t>
  </si>
  <si>
    <t>health_care_index</t>
  </si>
  <si>
    <t>pollution_index</t>
  </si>
  <si>
    <t>safety_index</t>
  </si>
  <si>
    <t>personal_income_taxes</t>
  </si>
  <si>
    <t>corporate_taxes</t>
  </si>
  <si>
    <t>corruption</t>
  </si>
  <si>
    <t>economic_complexity</t>
  </si>
  <si>
    <t>democracy</t>
  </si>
  <si>
    <t>liberal_democracy</t>
  </si>
  <si>
    <t>gender_inequality</t>
  </si>
  <si>
    <t>iq</t>
  </si>
  <si>
    <t>press_freedom</t>
  </si>
  <si>
    <t>pisa</t>
  </si>
  <si>
    <t>innovation</t>
  </si>
  <si>
    <t>Zurich</t>
  </si>
  <si>
    <t>Switzerland</t>
  </si>
  <si>
    <t>New York</t>
  </si>
  <si>
    <t>United States</t>
  </si>
  <si>
    <t>San Francisco</t>
  </si>
  <si>
    <t>Seattle</t>
  </si>
  <si>
    <t>Boston</t>
  </si>
  <si>
    <t>Singapore</t>
  </si>
  <si>
    <t>Los Angeles</t>
  </si>
  <si>
    <t>Oslo</t>
  </si>
  <si>
    <t>Norway</t>
  </si>
  <si>
    <t>Miami</t>
  </si>
  <si>
    <t>London</t>
  </si>
  <si>
    <t>United Kingdom</t>
  </si>
  <si>
    <t>Chicago</t>
  </si>
  <si>
    <t>Copenhagen</t>
  </si>
  <si>
    <t>Denmark</t>
  </si>
  <si>
    <t>Denver</t>
  </si>
  <si>
    <t>Atlanta</t>
  </si>
  <si>
    <t>Dublin</t>
  </si>
  <si>
    <t>Ireland</t>
  </si>
  <si>
    <t>Paris</t>
  </si>
  <si>
    <t>France</t>
  </si>
  <si>
    <t>Houston</t>
  </si>
  <si>
    <t>Hong Kong</t>
  </si>
  <si>
    <t>Tel Aviv-Yafo</t>
  </si>
  <si>
    <t>Israel</t>
  </si>
  <si>
    <t>Germany</t>
  </si>
  <si>
    <t>Frankfurt</t>
  </si>
  <si>
    <t>Brussels</t>
  </si>
  <si>
    <t>Belgium</t>
  </si>
  <si>
    <t>Helsinki</t>
  </si>
  <si>
    <t>Finland</t>
  </si>
  <si>
    <t>Salt Lake City</t>
  </si>
  <si>
    <t>Stockholm</t>
  </si>
  <si>
    <t>Sweden</t>
  </si>
  <si>
    <t>Amsterdam</t>
  </si>
  <si>
    <t>Netherlands</t>
  </si>
  <si>
    <t>Spain</t>
  </si>
  <si>
    <t>Madrid</t>
  </si>
  <si>
    <t>Istanbul</t>
  </si>
  <si>
    <t>Turkey</t>
  </si>
  <si>
    <t>pros_employee</t>
  </si>
  <si>
    <t>total_employer</t>
  </si>
  <si>
    <t>total_employee</t>
  </si>
  <si>
    <t>salary_after_taxes_and_costs</t>
  </si>
  <si>
    <t>salary_after_taxes</t>
  </si>
  <si>
    <t>health</t>
  </si>
  <si>
    <t>safe</t>
  </si>
  <si>
    <t>corr</t>
  </si>
  <si>
    <t>poll</t>
  </si>
  <si>
    <t>eco-comp</t>
  </si>
  <si>
    <t>democ</t>
  </si>
  <si>
    <t>lib_democ</t>
  </si>
  <si>
    <t>gend</t>
  </si>
  <si>
    <t>iq_</t>
  </si>
  <si>
    <t>media</t>
  </si>
  <si>
    <t>p1sa</t>
  </si>
  <si>
    <t>innov</t>
  </si>
  <si>
    <t>city2</t>
  </si>
  <si>
    <t>rich_pit</t>
  </si>
  <si>
    <t>equity_research_analyst_0-1_year_experience_salary</t>
  </si>
  <si>
    <t>https://www.icalculator.com/norway.html</t>
  </si>
  <si>
    <t>https://taxsummaries.pwc.com/norway/corporate/taxes-on-corporate-income</t>
  </si>
  <si>
    <t>https://taxsummaries.pwc.com/denmark/individual/taxes-on-personal-income</t>
  </si>
  <si>
    <t>https://www.glassdoor.com/Salaries/equity-research-analyst-salary-SRCH_IM1088_KO0,23.htm?clickSource=searchBtn</t>
  </si>
  <si>
    <t>pros</t>
  </si>
  <si>
    <t>taxes</t>
  </si>
  <si>
    <t>remaining_money</t>
  </si>
  <si>
    <t>pros2</t>
  </si>
  <si>
    <t>remaining/costs</t>
  </si>
  <si>
    <t>hightax</t>
  </si>
  <si>
    <t>money</t>
  </si>
  <si>
    <t>pros + remaining money +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</si>
</sst>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7" fillId="37" borderId="10" xfId="0" applyFont="1" applyFill="1" applyBorder="1"/>
    <xf numFmtId="0" fontId="0" fillId="36" borderId="10" xfId="0" applyFill="1" applyBorder="1"/>
    <xf numFmtId="0" fontId="17" fillId="35" borderId="10" xfId="0" applyFont="1" applyFill="1" applyBorder="1"/>
    <xf numFmtId="0" fontId="0" fillId="33" borderId="10" xfId="0" applyFill="1" applyBorder="1"/>
    <xf numFmtId="0" fontId="13" fillId="39" borderId="0" xfId="0" applyFont="1" applyFill="1"/>
    <xf numFmtId="0" fontId="18" fillId="38" borderId="0" xfId="0" applyFont="1" applyFill="1"/>
    <xf numFmtId="0" fontId="13" fillId="37" borderId="0" xfId="0" applyFont="1" applyFill="1"/>
    <xf numFmtId="0" fontId="18" fillId="36" borderId="0" xfId="0" applyFont="1" applyFill="1"/>
    <xf numFmtId="0" fontId="13" fillId="35" borderId="0" xfId="0" applyFont="1" applyFill="1"/>
    <xf numFmtId="0" fontId="13" fillId="34" borderId="0" xfId="0" applyFont="1" applyFill="1"/>
    <xf numFmtId="0" fontId="18" fillId="33" borderId="0" xfId="0" applyFont="1" applyFill="1"/>
    <xf numFmtId="43" fontId="18" fillId="38" borderId="0" xfId="1" applyFont="1" applyFill="1" applyBorder="1"/>
    <xf numFmtId="43" fontId="19" fillId="38" borderId="10" xfId="1" applyFont="1" applyFill="1" applyBorder="1"/>
    <xf numFmtId="164" fontId="18" fillId="38" borderId="0" xfId="1" applyNumberFormat="1" applyFont="1" applyFill="1" applyBorder="1"/>
    <xf numFmtId="164" fontId="19" fillId="38" borderId="10" xfId="1" applyNumberFormat="1" applyFont="1" applyFill="1" applyBorder="1"/>
    <xf numFmtId="4" fontId="17" fillId="34" borderId="10" xfId="0" applyNumberFormat="1" applyFont="1" applyFill="1" applyBorder="1"/>
    <xf numFmtId="164" fontId="13" fillId="39" borderId="0" xfId="1" applyNumberFormat="1" applyFont="1" applyFill="1"/>
    <xf numFmtId="164" fontId="0" fillId="39" borderId="10" xfId="1" applyNumberFormat="1" applyFont="1" applyFill="1" applyBorder="1"/>
    <xf numFmtId="43" fontId="19" fillId="38" borderId="10" xfId="0" applyNumberFormat="1" applyFont="1" applyFill="1" applyBorder="1"/>
    <xf numFmtId="0" fontId="18" fillId="40" borderId="0" xfId="0" applyFont="1" applyFill="1"/>
    <xf numFmtId="43" fontId="0" fillId="40" borderId="10" xfId="1" applyFont="1" applyFill="1" applyBorder="1"/>
    <xf numFmtId="0" fontId="0" fillId="40" borderId="10" xfId="0" applyFill="1" applyBorder="1"/>
    <xf numFmtId="43" fontId="0" fillId="39" borderId="10" xfId="0" applyNumberFormat="1" applyFill="1" applyBorder="1"/>
    <xf numFmtId="164" fontId="0" fillId="39" borderId="10" xfId="0" applyNumberFormat="1" applyFill="1" applyBorder="1"/>
    <xf numFmtId="164" fontId="17" fillId="37" borderId="10" xfId="0" applyNumberFormat="1" applyFont="1" applyFill="1" applyBorder="1"/>
    <xf numFmtId="4" fontId="0" fillId="36" borderId="10" xfId="0" applyNumberFormat="1" applyFill="1" applyBorder="1"/>
    <xf numFmtId="0" fontId="17" fillId="0" borderId="0" xfId="0" applyFont="1"/>
    <xf numFmtId="43" fontId="0" fillId="0" borderId="0" xfId="1" applyFont="1" applyFill="1"/>
    <xf numFmtId="164" fontId="0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35" formatCode="_(* #,##0.00_);_(* \(#,##0.00\);_(* &quot;-&quot;??_);_(@_)"/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C00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numFmt numFmtId="164" formatCode="_(* #,##0_);_(* \(#,##0\);_(* &quot;-&quot;??_);_(@_)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_(* #,##0_);_(* \(#,##0\);_(* &quot;-&quot;??_);_(@_)"/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T28" totalsRowShown="0" headerRowDxfId="48" dataDxfId="47" tableBorderDxfId="46">
  <autoFilter ref="A1:AT28" xr:uid="{00000000-0009-0000-0100-000002000000}"/>
  <sortState xmlns:xlrd2="http://schemas.microsoft.com/office/spreadsheetml/2017/richdata2" ref="A2:AT28">
    <sortCondition descending="1" ref="B1:B28"/>
  </sortState>
  <tableColumns count="46">
    <tableColumn id="1" xr3:uid="{00000000-0010-0000-0000-000001000000}" name="city" dataDxfId="45"/>
    <tableColumn id="49" xr3:uid="{DF2EA28F-3C6F-42B1-BE3E-5499F680AFDE}" name="pros + remaining money + tax" dataDxfId="44">
      <calculatedColumnFormula>Table2[[#This Row],[hightax]]+Table2[[#This Row],[pros2]]+Table2[[#This Row],[remaining_money]]</calculatedColumnFormula>
    </tableColumn>
    <tableColumn id="48" xr3:uid="{D1A5F5D3-46C6-4325-B496-CAB9E2452F73}" name="total_employer" dataDxfId="43">
      <calculatedColumnFormula>Table2[[#This Row],[hightax]]+Table2[[#This Row],[pros]]</calculatedColumnFormula>
    </tableColumn>
    <tableColumn id="27" xr3:uid="{2B44EF38-3B61-4E8D-81DF-DE7BF6419C56}" name="hightax" dataDxfId="42">
      <calculatedColumnFormula>(Table2[[#This Row],[taxes]]-MIN(Table2[taxes]))/(MAX(Table2[taxes])-MIN(Table2[taxes]))*100</calculatedColumnFormula>
    </tableColumn>
    <tableColumn id="2" xr3:uid="{00000000-0010-0000-0000-000002000000}" name="taxes" dataDxfId="41" dataCellStyle="Comma">
      <calculatedColumnFormula>100-100*(1-Table2[[#This Row],[corporate_taxes]])*(1-Table2[[#This Row],[rich_pit]])</calculatedColumnFormula>
    </tableColumn>
    <tableColumn id="3" xr3:uid="{00000000-0010-0000-0000-000003000000}" name="pros2" dataDxfId="40">
      <calculatedColumnFormula>Table2[[#This Row],[pros]]</calculatedColumnFormula>
    </tableColumn>
    <tableColumn id="4" xr3:uid="{00000000-0010-0000-0000-000004000000}" name="total_employee" dataDxfId="39">
      <calculatedColumnFormula>(Table2[[#This Row],[remaining_money]]+10*Table2[[#This Row],[pros]])/11</calculatedColumnFormula>
    </tableColumn>
    <tableColumn id="47" xr3:uid="{648439F2-663A-4736-91B3-EEE5606D1878}" name="remaining_money" dataDxfId="38">
      <calculatedColumnFormula>(Table2[[#This Row],[remaining/costs]]-MIN(Table2[remaining/costs]))/(MAX(Table2[remaining/costs])-MIN(Table2[remaining/costs]))*100</calculatedColumnFormula>
    </tableColumn>
    <tableColumn id="30" xr3:uid="{FEF86F90-885B-47A9-9E3B-89393813BAF7}" name="remaining/costs" dataDxfId="37">
      <calculatedColumnFormula>Table2[[#This Row],[salary_after_taxes_and_costs]]/(Table2[[#This Row],[cost_of_living]]+Table2[[#This Row],[cost_of_rent]])</calculatedColumnFormula>
    </tableColumn>
    <tableColumn id="33" xr3:uid="{186D9DF7-239C-40CE-A90A-3BA4339E0075}" name="money" dataDxfId="36">
      <calculatedColumnFormula>(Table2[[#This Row],[salary_after_taxes_and_costs]]-MIN(Table2[salary_after_taxes_and_costs]))/(MAX(Table2[salary_after_taxes_and_costs])-MIN(Table2[salary_after_taxes_and_costs]))*100</calculatedColumnFormula>
    </tableColumn>
    <tableColumn id="5" xr3:uid="{00000000-0010-0000-0000-000005000000}" name="salary_after_taxes_and_costs" dataDxfId="35" dataCellStyle="Comma">
      <calculatedColumnFormula>Table2[[#This Row],[salary_after_taxes]]-12*(Table2[[#This Row],[cost_of_living]]+Table2[[#This Row],[cost_of_rent]])</calculatedColumnFormula>
    </tableColumn>
    <tableColumn id="26" xr3:uid="{00000000-0010-0000-0000-00001A000000}" name="salary_after_taxes" dataDxfId="34" dataCellStyle="Comma">
      <calculatedColumnFormula>Table2[[#This Row],[equity_research_analyst_0-1_year_experience_salary]]*(1-Table2[[#This Row],[personal_income_taxes]])</calculatedColumnFormula>
    </tableColumn>
    <tableColumn id="28" xr3:uid="{424187B3-4665-46B8-BFD3-AA001C536A14}" name="pros" dataDxfId="33" dataCellStyle="Comma">
      <calculatedColumnFormula>(Table2[[#This Row],[pros_employee]]-MIN(Table2[pros_employee]))/(MAX(Table2[pros_employee])-MIN(Table2[pros_employee]))*100</calculatedColumnFormula>
    </tableColumn>
    <tableColumn id="6" xr3:uid="{00000000-0010-0000-0000-000006000000}" name="pros_employee" dataDxfId="32">
      <calculatedColumnFormula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calculatedColumnFormula>
    </tableColumn>
    <tableColumn id="7" xr3:uid="{00000000-0010-0000-0000-000007000000}" name="city2" dataDxfId="31"/>
    <tableColumn id="8" xr3:uid="{00000000-0010-0000-0000-000008000000}" name="country" dataDxfId="30"/>
    <tableColumn id="9" xr3:uid="{00000000-0010-0000-0000-000009000000}" name="equity_research_analyst_0-1_year_experience_salary" dataDxfId="29"/>
    <tableColumn id="10" xr3:uid="{00000000-0010-0000-0000-00000A000000}" name="personal_income_taxes" dataDxfId="28"/>
    <tableColumn id="52" xr3:uid="{A8FE77D4-A7ED-4700-B4CC-DECCBE28A896}" name="rich_pit" dataDxfId="27"/>
    <tableColumn id="11" xr3:uid="{00000000-0010-0000-0000-00000B000000}" name="corporate_taxes" dataDxfId="26"/>
    <tableColumn id="12" xr3:uid="{00000000-0010-0000-0000-00000C000000}" name="cost_of_living" dataDxfId="25"/>
    <tableColumn id="13" xr3:uid="{00000000-0010-0000-0000-00000D000000}" name="cost_of_rent" dataDxfId="24"/>
    <tableColumn id="14" xr3:uid="{00000000-0010-0000-0000-00000E000000}" name="health" dataDxfId="23"/>
    <tableColumn id="29" xr3:uid="{E93DFC1E-4342-4BD8-8918-B090DF67D25F}" name="health_care_index" dataDxfId="22" dataCellStyle="Comma">
      <calculatedColumnFormula>(Table2[[#This Row],[health]]-MIN(Table2[health]))/(MAX(Table2[health])-MIN(Table2[health]))*100</calculatedColumnFormula>
    </tableColumn>
    <tableColumn id="15" xr3:uid="{00000000-0010-0000-0000-00000F000000}" name="poll" dataDxfId="21"/>
    <tableColumn id="36" xr3:uid="{BC575B06-1B88-4642-A0D0-7AF98DEB42B7}" name="pollution_index" dataDxfId="20" dataCellStyle="Comma">
      <calculatedColumnFormula>100-(Table2[[#This Row],[poll]]-MIN(Table2[poll]))/(MAX(Table2[poll])-MIN(Table2[poll]))*100</calculatedColumnFormula>
    </tableColumn>
    <tableColumn id="16" xr3:uid="{00000000-0010-0000-0000-000010000000}" name="safe" dataDxfId="19"/>
    <tableColumn id="46" xr3:uid="{9DC303B4-AAA6-491D-94C4-92589978FB3C}" name="safety_index" dataDxfId="18" dataCellStyle="Comma">
      <calculatedColumnFormula>(Table2[[#This Row],[safe]]-MIN(Table2[safe]))/(MAX(Table2[safe])-MIN(Table2[safe]))*100</calculatedColumnFormula>
    </tableColumn>
    <tableColumn id="17" xr3:uid="{00000000-0010-0000-0000-000011000000}" name="corr" dataDxfId="17"/>
    <tableColumn id="37" xr3:uid="{509B7929-CE9E-47CD-AAB1-6C5028313075}" name="corruption" dataDxfId="16" dataCellStyle="Comma">
      <calculatedColumnFormula>(Table2[[#This Row],[corr]]-MIN(Table2[corr]))/(MAX(Table2[corr])-MIN(Table2[corr]))*100</calculatedColumnFormula>
    </tableColumn>
    <tableColumn id="18" xr3:uid="{00000000-0010-0000-0000-000012000000}" name="eco-comp" dataDxfId="15"/>
    <tableColumn id="38" xr3:uid="{D37EDCE6-3257-4B88-9838-87D6A546B64A}" name="economic_complexity" dataDxfId="14" dataCellStyle="Comma">
      <calculatedColumnFormula>(Table2[[#This Row],[eco-comp]]-MIN(Table2[eco-comp]))/(MAX(Table2[eco-comp])-MIN(Table2[eco-comp]))*100</calculatedColumnFormula>
    </tableColumn>
    <tableColumn id="19" xr3:uid="{00000000-0010-0000-0000-000013000000}" name="democ" dataDxfId="13"/>
    <tableColumn id="39" xr3:uid="{17DB1325-268B-4912-A33A-D277AEBA4CB2}" name="democracy" dataDxfId="12" dataCellStyle="Comma">
      <calculatedColumnFormula>(Table2[[#This Row],[democ]]-MIN(Table2[democ]))/(MAX(Table2[democ])-MIN(Table2[democ]))*100</calculatedColumnFormula>
    </tableColumn>
    <tableColumn id="20" xr3:uid="{00000000-0010-0000-0000-000014000000}" name="lib_democ" dataDxfId="11"/>
    <tableColumn id="40" xr3:uid="{E0BBFF8E-53AF-44B5-BFC1-96B32E5F0FF3}" name="liberal_democracy" dataDxfId="10" dataCellStyle="Comma">
      <calculatedColumnFormula>(Table2[[#This Row],[lib_democ]]-MIN(Table2[lib_democ]))/(MAX(Table2[lib_democ])-MIN(Table2[lib_democ]))*100</calculatedColumnFormula>
    </tableColumn>
    <tableColumn id="21" xr3:uid="{00000000-0010-0000-0000-000015000000}" name="gend" dataDxfId="9"/>
    <tableColumn id="41" xr3:uid="{B9F8BC9E-DFB7-4C77-9745-BAC3CCBC93CF}" name="gender_inequality" dataDxfId="8" dataCellStyle="Comma">
      <calculatedColumnFormula>100-(Table2[[#This Row],[gend]]-MIN(Table2[gend]))/100-(MAX(Table2[gend])-MIN(Table2[gend]))*100</calculatedColumnFormula>
    </tableColumn>
    <tableColumn id="22" xr3:uid="{00000000-0010-0000-0000-000016000000}" name="iq_" dataDxfId="7"/>
    <tableColumn id="42" xr3:uid="{415B9B0D-9E26-4FF7-BBCC-86654F4D54EC}" name="iq" dataDxfId="6" dataCellStyle="Comma">
      <calculatedColumnFormula>(Table2[[#This Row],[iq_]]-MIN(Table2[iq_]))/(MAX(Table2[iq_])-MIN(Table2[iq_]))*100</calculatedColumnFormula>
    </tableColumn>
    <tableColumn id="23" xr3:uid="{00000000-0010-0000-0000-000017000000}" name="media" dataDxfId="5"/>
    <tableColumn id="43" xr3:uid="{90D292B0-8DF4-4BAA-86B5-A8B3DABC4E1B}" name="press_freedom" dataDxfId="4" dataCellStyle="Comma">
      <calculatedColumnFormula>(Table2[[#This Row],[media]]-MIN(Table2[media]))/(MAX(Table2[media])-MIN(Table2[media]))*100</calculatedColumnFormula>
    </tableColumn>
    <tableColumn id="24" xr3:uid="{00000000-0010-0000-0000-000018000000}" name="p1sa" dataDxfId="3"/>
    <tableColumn id="44" xr3:uid="{CE3EAADD-10EF-480A-8FA6-1F32BAFDCC99}" name="pisa" dataDxfId="2">
      <calculatedColumnFormula>(Table2[[#This Row],[p1sa]]-MIN(Table2[p1sa]))/(MAX(Table2[p1sa])-MIN(Table2[p1sa]))*100</calculatedColumnFormula>
    </tableColumn>
    <tableColumn id="25" xr3:uid="{00000000-0010-0000-0000-000019000000}" name="innov" dataDxfId="1"/>
    <tableColumn id="45" xr3:uid="{B8D88BD0-198F-45B4-8531-0927B366F29D}" name="innovation" dataDxfId="0" dataCellStyle="Comma">
      <calculatedColumnFormula>(Table2[[#This Row],[innov]]-MIN(Table2[innov]))/(MAX(Table2[innov])-MIN(Table2[innov]))*100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workbookViewId="0"/>
  </sheetViews>
  <sheetFormatPr defaultRowHeight="15" x14ac:dyDescent="0.25"/>
  <cols>
    <col min="1" max="1" width="27.85546875" style="28" bestFit="1" customWidth="1"/>
    <col min="2" max="2" width="27.85546875" style="28" customWidth="1"/>
    <col min="3" max="3" width="32.28515625" bestFit="1" customWidth="1"/>
    <col min="4" max="4" width="32.28515625" customWidth="1"/>
    <col min="5" max="5" width="16.85546875" bestFit="1" customWidth="1"/>
    <col min="6" max="6" width="17.5703125" bestFit="1" customWidth="1"/>
    <col min="7" max="10" width="17.5703125" customWidth="1"/>
    <col min="11" max="11" width="32.28515625" style="29" bestFit="1" customWidth="1"/>
    <col min="12" max="12" width="20" style="30" bestFit="1" customWidth="1"/>
    <col min="13" max="13" width="17.28515625" bestFit="1" customWidth="1"/>
    <col min="14" max="14" width="17.28515625" customWidth="1"/>
    <col min="15" max="15" width="20.7109375" bestFit="1" customWidth="1"/>
    <col min="16" max="16" width="15.42578125" bestFit="1" customWidth="1"/>
    <col min="17" max="17" width="33.28515625" bestFit="1" customWidth="1"/>
    <col min="18" max="18" width="24.7109375" bestFit="1" customWidth="1"/>
    <col min="19" max="19" width="17.7109375" bestFit="1" customWidth="1"/>
    <col min="20" max="20" width="15.7109375" bestFit="1" customWidth="1"/>
    <col min="21" max="21" width="20" bestFit="1" customWidth="1"/>
    <col min="22" max="22" width="17.5703125" bestFit="1" customWidth="1"/>
    <col min="23" max="23" width="14.7109375" bestFit="1" customWidth="1"/>
    <col min="24" max="24" width="12.5703125" bestFit="1" customWidth="1"/>
    <col min="25" max="25" width="23" bestFit="1" customWidth="1"/>
    <col min="26" max="26" width="12.85546875" bestFit="1" customWidth="1"/>
    <col min="27" max="28" width="19.85546875" bestFit="1" customWidth="1"/>
    <col min="29" max="29" width="7" bestFit="1" customWidth="1"/>
    <col min="30" max="30" width="16.85546875" bestFit="1" customWidth="1"/>
    <col min="31" max="31" width="6.85546875" bestFit="1" customWidth="1"/>
    <col min="32" max="32" width="12.85546875" bestFit="1" customWidth="1"/>
  </cols>
  <sheetData>
    <row r="1" spans="1:46" s="1" customFormat="1" x14ac:dyDescent="0.25">
      <c r="A1" s="8" t="s">
        <v>0</v>
      </c>
      <c r="B1" s="8" t="s">
        <v>91</v>
      </c>
      <c r="C1" s="6" t="s">
        <v>61</v>
      </c>
      <c r="D1" s="6" t="s">
        <v>89</v>
      </c>
      <c r="E1" s="18" t="s">
        <v>85</v>
      </c>
      <c r="F1" s="6" t="s">
        <v>87</v>
      </c>
      <c r="G1" s="7" t="s">
        <v>62</v>
      </c>
      <c r="H1" s="7" t="s">
        <v>86</v>
      </c>
      <c r="I1" s="7" t="s">
        <v>88</v>
      </c>
      <c r="J1" s="7" t="s">
        <v>90</v>
      </c>
      <c r="K1" s="13" t="s">
        <v>63</v>
      </c>
      <c r="L1" s="15" t="s">
        <v>64</v>
      </c>
      <c r="M1" s="15" t="s">
        <v>84</v>
      </c>
      <c r="N1" s="7" t="s">
        <v>60</v>
      </c>
      <c r="O1" s="8" t="s">
        <v>77</v>
      </c>
      <c r="P1" s="8" t="s">
        <v>1</v>
      </c>
      <c r="Q1" s="9" t="s">
        <v>79</v>
      </c>
      <c r="R1" s="10" t="s">
        <v>7</v>
      </c>
      <c r="S1" s="10" t="s">
        <v>78</v>
      </c>
      <c r="T1" s="10" t="s">
        <v>8</v>
      </c>
      <c r="U1" s="11" t="s">
        <v>2</v>
      </c>
      <c r="V1" s="11" t="s">
        <v>3</v>
      </c>
      <c r="W1" s="12" t="s">
        <v>65</v>
      </c>
      <c r="X1" s="21" t="s">
        <v>4</v>
      </c>
      <c r="Y1" s="12" t="s">
        <v>68</v>
      </c>
      <c r="Z1" s="21" t="s">
        <v>5</v>
      </c>
      <c r="AA1" s="12" t="s">
        <v>66</v>
      </c>
      <c r="AB1" s="21" t="s">
        <v>6</v>
      </c>
      <c r="AC1" s="12" t="s">
        <v>67</v>
      </c>
      <c r="AD1" s="21" t="s">
        <v>9</v>
      </c>
      <c r="AE1" s="12" t="s">
        <v>69</v>
      </c>
      <c r="AF1" s="21" t="s">
        <v>10</v>
      </c>
      <c r="AG1" s="12" t="s">
        <v>70</v>
      </c>
      <c r="AH1" s="21" t="s">
        <v>11</v>
      </c>
      <c r="AI1" s="12" t="s">
        <v>71</v>
      </c>
      <c r="AJ1" s="21" t="s">
        <v>12</v>
      </c>
      <c r="AK1" s="12" t="s">
        <v>72</v>
      </c>
      <c r="AL1" s="21" t="s">
        <v>13</v>
      </c>
      <c r="AM1" s="12" t="s">
        <v>73</v>
      </c>
      <c r="AN1" s="21" t="s">
        <v>14</v>
      </c>
      <c r="AO1" s="12" t="s">
        <v>74</v>
      </c>
      <c r="AP1" s="21" t="s">
        <v>15</v>
      </c>
      <c r="AQ1" s="12" t="s">
        <v>75</v>
      </c>
      <c r="AR1" s="21" t="s">
        <v>16</v>
      </c>
      <c r="AS1" s="12" t="s">
        <v>76</v>
      </c>
      <c r="AT1" s="21" t="s">
        <v>17</v>
      </c>
    </row>
    <row r="2" spans="1:46" x14ac:dyDescent="0.25">
      <c r="A2" s="2" t="s">
        <v>49</v>
      </c>
      <c r="B2" s="26">
        <f>Table2[[#This Row],[hightax]]+Table2[[#This Row],[pros2]]+Table2[[#This Row],[remaining_money]]</f>
        <v>276.97744549852359</v>
      </c>
      <c r="C2" s="25">
        <f>Table2[[#This Row],[hightax]]+Table2[[#This Row],[pros]]</f>
        <v>176.97744549852359</v>
      </c>
      <c r="D2" s="25">
        <f>(Table2[[#This Row],[taxes]]-MIN(Table2[taxes]))/(MAX(Table2[taxes])-MIN(Table2[taxes]))*100</f>
        <v>76.977445498523579</v>
      </c>
      <c r="E2" s="19">
        <f>100-100*(1-Table2[[#This Row],[corporate_taxes]])*(1-Table2[[#This Row],[rich_pit]])</f>
        <v>55.199999999999996</v>
      </c>
      <c r="F2" s="24">
        <f>Table2[[#This Row],[pros]]</f>
        <v>100</v>
      </c>
      <c r="G2" s="20">
        <f>(Table2[[#This Row],[remaining_money]]+10*Table2[[#This Row],[pros]])/11</f>
        <v>100</v>
      </c>
      <c r="H2" s="20">
        <f>(Table2[[#This Row],[remaining/costs]]-MIN(Table2[remaining/costs]))/(MAX(Table2[remaining/costs])-MIN(Table2[remaining/costs]))*100</f>
        <v>100</v>
      </c>
      <c r="I2" s="20">
        <f>Table2[[#This Row],[salary_after_taxes_and_costs]]/(Table2[[#This Row],[cost_of_living]]+Table2[[#This Row],[cost_of_rent]])</f>
        <v>29.642736711066849</v>
      </c>
      <c r="J2" s="20">
        <f>(Table2[[#This Row],[salary_after_taxes_and_costs]]-MIN(Table2[salary_after_taxes_and_costs]))/(MAX(Table2[salary_after_taxes_and_costs])-MIN(Table2[salary_after_taxes_and_costs]))*100</f>
        <v>62.167602690203026</v>
      </c>
      <c r="K2" s="14">
        <f>Table2[[#This Row],[salary_after_taxes]]-12*(Table2[[#This Row],[cost_of_living]]+Table2[[#This Row],[cost_of_rent]])</f>
        <v>59530.025999999998</v>
      </c>
      <c r="L2" s="16">
        <f>Table2[[#This Row],[equity_research_analyst_0-1_year_experience_salary]]*(1-Table2[[#This Row],[personal_income_taxes]])</f>
        <v>83629.025999999998</v>
      </c>
      <c r="M2" s="16">
        <f>(Table2[[#This Row],[pros_employee]]-MIN(Table2[pros_employee]))/(MAX(Table2[pros_employee])-MIN(Table2[pros_employee]))*100</f>
        <v>100</v>
      </c>
      <c r="N2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81.938401599508438</v>
      </c>
      <c r="O2" s="2" t="s">
        <v>49</v>
      </c>
      <c r="P2" s="2" t="s">
        <v>50</v>
      </c>
      <c r="Q2" s="27">
        <v>128660.04</v>
      </c>
      <c r="R2" s="4">
        <v>0.35</v>
      </c>
      <c r="S2" s="4">
        <v>0.44</v>
      </c>
      <c r="T2" s="4">
        <v>0.2</v>
      </c>
      <c r="U2" s="17">
        <v>989</v>
      </c>
      <c r="V2" s="17">
        <v>1019.25</v>
      </c>
      <c r="W2" s="5">
        <v>79.400000000000006</v>
      </c>
      <c r="X2" s="22">
        <f>(Table2[[#This Row],[health]]-MIN(Table2[health]))/(MAX(Table2[health])-MIN(Table2[health]))*100</f>
        <v>98.606271777003514</v>
      </c>
      <c r="Y2" s="5">
        <v>12.9</v>
      </c>
      <c r="Z2" s="22">
        <f>100-(Table2[[#This Row],[poll]]-MIN(Table2[poll]))/(MAX(Table2[poll])-MIN(Table2[poll]))*100</f>
        <v>100</v>
      </c>
      <c r="AA2" s="5">
        <v>75.5</v>
      </c>
      <c r="AB2" s="22">
        <f>(Table2[[#This Row],[safe]]-MIN(Table2[safe]))/(MAX(Table2[safe])-MIN(Table2[safe]))*100</f>
        <v>92.427616926503333</v>
      </c>
      <c r="AC2" s="5">
        <v>87</v>
      </c>
      <c r="AD2" s="22">
        <f>(Table2[[#This Row],[corr]]-MIN(Table2[corr]))/(MAX(Table2[corr])-MIN(Table2[corr]))*100</f>
        <v>94.444444444444443</v>
      </c>
      <c r="AE2" s="5">
        <v>1.3552112999999999</v>
      </c>
      <c r="AF2" s="22">
        <f>(Table2[[#This Row],[eco-comp]]-MIN(Table2[eco-comp]))/(MAX(Table2[eco-comp])-MIN(Table2[eco-comp]))*100</f>
        <v>63.318665628184419</v>
      </c>
      <c r="AG2" s="5">
        <v>9.3000000000000007</v>
      </c>
      <c r="AH2" s="22">
        <f>(Table2[[#This Row],[democ]]-MIN(Table2[democ]))/(MAX(Table2[democ])-MIN(Table2[democ]))*100</f>
        <v>90.909090909090907</v>
      </c>
      <c r="AI2" s="5">
        <v>0.83</v>
      </c>
      <c r="AJ2" s="22">
        <f>(Table2[[#This Row],[lib_democ]]-MIN(Table2[lib_democ]))/(MAX(Table2[lib_democ])-MIN(Table2[lib_democ]))*100</f>
        <v>93.421052631578931</v>
      </c>
      <c r="AK2" s="5">
        <v>3.3000000000000002E-2</v>
      </c>
      <c r="AL2" s="22">
        <f>100-(Table2[[#This Row],[gend]]-MIN(Table2[gend]))/100-(MAX(Table2[gend])-MIN(Table2[gend]))*100</f>
        <v>54.099799999999995</v>
      </c>
      <c r="AM2" s="5">
        <v>101.2</v>
      </c>
      <c r="AN2" s="22">
        <f>(Table2[[#This Row],[iq_]]-MIN(Table2[iq_]))/(MAX(Table2[iq_])-MIN(Table2[iq_]))*100</f>
        <v>75.432163436354131</v>
      </c>
      <c r="AO2" s="5">
        <v>87.94</v>
      </c>
      <c r="AP2" s="22">
        <f>(Table2[[#This Row],[media]]-MIN(Table2[media]))/(MAX(Table2[media])-MIN(Table2[media]))*100</f>
        <v>92.393359949569231</v>
      </c>
      <c r="AQ2" s="5">
        <v>516.29999999999995</v>
      </c>
      <c r="AR2" s="23">
        <f>(Table2[[#This Row],[p1sa]]-MIN(Table2[p1sa]))/(MAX(Table2[p1sa])-MIN(Table2[p1sa]))*100</f>
        <v>57.264957264957253</v>
      </c>
      <c r="AS2" s="5">
        <v>56.9</v>
      </c>
      <c r="AT2" s="22">
        <f>(Table2[[#This Row],[innov]]-MIN(Table2[innov]))/(MAX(Table2[innov])-MIN(Table2[innov]))*100</f>
        <v>70.943396226415103</v>
      </c>
    </row>
    <row r="3" spans="1:46" x14ac:dyDescent="0.25">
      <c r="A3" s="2" t="s">
        <v>54</v>
      </c>
      <c r="B3" s="26">
        <f>Table2[[#This Row],[hightax]]+Table2[[#This Row],[pros2]]+Table2[[#This Row],[remaining_money]]</f>
        <v>238.97774557346281</v>
      </c>
      <c r="C3" s="25">
        <f>Table2[[#This Row],[hightax]]+Table2[[#This Row],[pros]]</f>
        <v>188.44638570113372</v>
      </c>
      <c r="D3" s="25">
        <f>(Table2[[#This Row],[taxes]]-MIN(Table2[taxes]))/(MAX(Table2[taxes])-MIN(Table2[taxes]))*100</f>
        <v>100</v>
      </c>
      <c r="E3" s="19">
        <f>100-100*(1-Table2[[#This Row],[corporate_taxes]])*(1-Table2[[#This Row],[rich_pit]])</f>
        <v>62.528999999999996</v>
      </c>
      <c r="F3" s="24">
        <f>Table2[[#This Row],[pros]]</f>
        <v>88.446385701133721</v>
      </c>
      <c r="G3" s="20">
        <f>(Table2[[#This Row],[remaining_money]]+10*Table2[[#This Row],[pros]])/11</f>
        <v>84.999565171242395</v>
      </c>
      <c r="H3" s="20">
        <f>(Table2[[#This Row],[remaining/costs]]-MIN(Table2[remaining/costs]))/(MAX(Table2[remaining/costs])-MIN(Table2[remaining/costs]))*100</f>
        <v>50.531359872329105</v>
      </c>
      <c r="I3" s="20">
        <f>Table2[[#This Row],[salary_after_taxes_and_costs]]/(Table2[[#This Row],[cost_of_living]]+Table2[[#This Row],[cost_of_rent]])</f>
        <v>15.523421423335428</v>
      </c>
      <c r="J3" s="20">
        <f>(Table2[[#This Row],[salary_after_taxes_and_costs]]-MIN(Table2[salary_after_taxes_and_costs]))/(MAX(Table2[salary_after_taxes_and_costs])-MIN(Table2[salary_after_taxes_and_costs]))*100</f>
        <v>46.142000837443184</v>
      </c>
      <c r="K3" s="14">
        <f>Table2[[#This Row],[salary_after_taxes]]-12*(Table2[[#This Row],[cost_of_living]]+Table2[[#This Row],[cost_of_rent]])</f>
        <v>45106.560863999985</v>
      </c>
      <c r="L3" s="16">
        <f>Table2[[#This Row],[equity_research_analyst_0-1_year_experience_salary]]*(1-Table2[[#This Row],[personal_income_taxes]])</f>
        <v>79975.080863999989</v>
      </c>
      <c r="M3" s="16">
        <f>(Table2[[#This Row],[pros_employee]]-MIN(Table2[pros_employee]))/(MAX(Table2[pros_employee])-MIN(Table2[pros_employee]))*100</f>
        <v>88.446385701133721</v>
      </c>
      <c r="N3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74.276807953820594</v>
      </c>
      <c r="O3" s="2" t="s">
        <v>54</v>
      </c>
      <c r="P3" s="2" t="s">
        <v>55</v>
      </c>
      <c r="Q3" s="27">
        <v>128660.04</v>
      </c>
      <c r="R3" s="4">
        <v>0.37840000000000001</v>
      </c>
      <c r="S3" s="4">
        <v>0.495</v>
      </c>
      <c r="T3" s="4">
        <v>0.25800000000000001</v>
      </c>
      <c r="U3" s="17">
        <v>1028.9000000000001</v>
      </c>
      <c r="V3" s="17">
        <v>1876.81</v>
      </c>
      <c r="W3" s="5">
        <v>77.3</v>
      </c>
      <c r="X3" s="22">
        <f>(Table2[[#This Row],[health]]-MIN(Table2[health]))/(MAX(Table2[health])-MIN(Table2[health]))*100</f>
        <v>91.289198606271768</v>
      </c>
      <c r="Y3" s="5">
        <v>24.8</v>
      </c>
      <c r="Z3" s="22">
        <f>100-(Table2[[#This Row],[poll]]-MIN(Table2[poll]))/(MAX(Table2[poll])-MIN(Table2[poll]))*100</f>
        <v>78.711985688729868</v>
      </c>
      <c r="AA3" s="5">
        <v>71.3</v>
      </c>
      <c r="AB3" s="22">
        <f>(Table2[[#This Row],[safe]]-MIN(Table2[safe]))/(MAX(Table2[safe])-MIN(Table2[safe]))*100</f>
        <v>83.073496659242736</v>
      </c>
      <c r="AC3" s="5">
        <v>80</v>
      </c>
      <c r="AD3" s="22">
        <f>(Table2[[#This Row],[corr]]-MIN(Table2[corr]))/(MAX(Table2[corr])-MIN(Table2[corr]))*100</f>
        <v>81.481481481481481</v>
      </c>
      <c r="AE3" s="5">
        <v>0.99330395000000005</v>
      </c>
      <c r="AF3" s="22">
        <f>(Table2[[#This Row],[eco-comp]]-MIN(Table2[eco-comp]))/(MAX(Table2[eco-comp])-MIN(Table2[eco-comp]))*100</f>
        <v>46.409501364993652</v>
      </c>
      <c r="AG3" s="5">
        <v>8.9</v>
      </c>
      <c r="AH3" s="22">
        <f>(Table2[[#This Row],[democ]]-MIN(Table2[democ]))/(MAX(Table2[democ])-MIN(Table2[democ]))*100</f>
        <v>83.636363636363626</v>
      </c>
      <c r="AI3" s="5">
        <v>0.81</v>
      </c>
      <c r="AJ3" s="22">
        <f>(Table2[[#This Row],[lib_democ]]-MIN(Table2[lib_democ]))/(MAX(Table2[lib_democ])-MIN(Table2[lib_democ]))*100</f>
        <v>90.789473684210535</v>
      </c>
      <c r="AK3" s="5">
        <v>2.5000000000000001E-2</v>
      </c>
      <c r="AL3" s="22">
        <f>100-(Table2[[#This Row],[gend]]-MIN(Table2[gend]))/100-(MAX(Table2[gend])-MIN(Table2[gend]))*100</f>
        <v>54.099880000000006</v>
      </c>
      <c r="AM3" s="5">
        <v>100.74</v>
      </c>
      <c r="AN3" s="22">
        <f>(Table2[[#This Row],[iq_]]-MIN(Table2[iq_]))/(MAX(Table2[iq_])-MIN(Table2[iq_]))*100</f>
        <v>73.022524882137219</v>
      </c>
      <c r="AO3" s="5">
        <v>87</v>
      </c>
      <c r="AP3" s="22">
        <f>(Table2[[#This Row],[media]]-MIN(Table2[media]))/(MAX(Table2[media])-MIN(Table2[media]))*100</f>
        <v>91.40575751208236</v>
      </c>
      <c r="AQ3" s="5">
        <v>502.3</v>
      </c>
      <c r="AR3" s="23">
        <f>(Table2[[#This Row],[p1sa]]-MIN(Table2[p1sa]))/(MAX(Table2[p1sa])-MIN(Table2[p1sa]))*100</f>
        <v>42.307692307692349</v>
      </c>
      <c r="AS3" s="5">
        <v>58</v>
      </c>
      <c r="AT3" s="22">
        <f>(Table2[[#This Row],[innov]]-MIN(Table2[innov]))/(MAX(Table2[innov])-MIN(Table2[innov]))*100</f>
        <v>75.094339622641527</v>
      </c>
    </row>
    <row r="4" spans="1:46" x14ac:dyDescent="0.25">
      <c r="A4" s="2" t="s">
        <v>57</v>
      </c>
      <c r="B4" s="26">
        <f>Table2[[#This Row],[hightax]]+Table2[[#This Row],[pros2]]+Table2[[#This Row],[remaining_money]]</f>
        <v>225.38560846377959</v>
      </c>
      <c r="C4" s="25">
        <f>Table2[[#This Row],[hightax]]+Table2[[#This Row],[pros]]</f>
        <v>155.93560366800921</v>
      </c>
      <c r="D4" s="25">
        <f>(Table2[[#This Row],[taxes]]-MIN(Table2[taxes]))/(MAX(Table2[taxes])-MIN(Table2[taxes]))*100</f>
        <v>92.84098762329586</v>
      </c>
      <c r="E4" s="19">
        <f>100-100*(1-Table2[[#This Row],[corporate_taxes]])*(1-Table2[[#This Row],[rich_pit]])</f>
        <v>60.25</v>
      </c>
      <c r="F4" s="24">
        <f>Table2[[#This Row],[pros]]</f>
        <v>63.094616044713348</v>
      </c>
      <c r="G4" s="20">
        <f>(Table2[[#This Row],[remaining_money]]+10*Table2[[#This Row],[pros]])/11</f>
        <v>63.672378658445808</v>
      </c>
      <c r="H4" s="20">
        <f>(Table2[[#This Row],[remaining/costs]]-MIN(Table2[remaining/costs]))/(MAX(Table2[remaining/costs])-MIN(Table2[remaining/costs]))*100</f>
        <v>69.450004795770397</v>
      </c>
      <c r="I4" s="20">
        <f>Table2[[#This Row],[salary_after_taxes_and_costs]]/(Table2[[#This Row],[cost_of_living]]+Table2[[#This Row],[cost_of_rent]])</f>
        <v>20.923171887494462</v>
      </c>
      <c r="J4" s="20">
        <f>(Table2[[#This Row],[salary_after_taxes_and_costs]]-MIN(Table2[salary_after_taxes_and_costs]))/(MAX(Table2[salary_after_taxes_and_costs])-MIN(Table2[salary_after_taxes_and_costs]))*100</f>
        <v>39.574910015322558</v>
      </c>
      <c r="K4" s="14">
        <f>Table2[[#This Row],[salary_after_taxes]]-12*(Table2[[#This Row],[cost_of_living]]+Table2[[#This Row],[cost_of_rent]])</f>
        <v>39196.005592000001</v>
      </c>
      <c r="L4" s="16">
        <f>Table2[[#This Row],[equity_research_analyst_0-1_year_experience_salary]]*(1-Table2[[#This Row],[personal_income_taxes]])</f>
        <v>61675.965592</v>
      </c>
      <c r="M4" s="16">
        <f>(Table2[[#This Row],[pros_employee]]-MIN(Table2[pros_employee]))/(MAX(Table2[pros_employee])-MIN(Table2[pros_employee]))*100</f>
        <v>63.094616044713348</v>
      </c>
      <c r="N4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57.465189331098181</v>
      </c>
      <c r="O4" s="2" t="s">
        <v>57</v>
      </c>
      <c r="P4" s="2" t="s">
        <v>56</v>
      </c>
      <c r="Q4" s="27">
        <v>85565.99</v>
      </c>
      <c r="R4" s="4">
        <v>0.2792</v>
      </c>
      <c r="S4" s="4">
        <v>0.47</v>
      </c>
      <c r="T4" s="4">
        <v>0.25</v>
      </c>
      <c r="U4" s="17">
        <v>763.3</v>
      </c>
      <c r="V4" s="17">
        <v>1110.03</v>
      </c>
      <c r="W4" s="5">
        <v>79.8</v>
      </c>
      <c r="X4" s="22">
        <f>(Table2[[#This Row],[health]]-MIN(Table2[health]))/(MAX(Table2[health])-MIN(Table2[health]))*100</f>
        <v>100</v>
      </c>
      <c r="Y4" s="5">
        <v>38.4</v>
      </c>
      <c r="Z4" s="22">
        <f>100-(Table2[[#This Row],[poll]]-MIN(Table2[poll]))/(MAX(Table2[poll])-MIN(Table2[poll]))*100</f>
        <v>54.382826475849733</v>
      </c>
      <c r="AA4" s="5">
        <v>72.8</v>
      </c>
      <c r="AB4" s="22">
        <f>(Table2[[#This Row],[safe]]-MIN(Table2[safe]))/(MAX(Table2[safe])-MIN(Table2[safe]))*100</f>
        <v>86.414253897550097</v>
      </c>
      <c r="AC4" s="5">
        <v>60</v>
      </c>
      <c r="AD4" s="22">
        <f>(Table2[[#This Row],[corr]]-MIN(Table2[corr]))/(MAX(Table2[corr])-MIN(Table2[corr]))*100</f>
        <v>44.444444444444443</v>
      </c>
      <c r="AE4" s="5">
        <v>0.75657890000000005</v>
      </c>
      <c r="AF4" s="22">
        <f>(Table2[[#This Row],[eco-comp]]-MIN(Table2[eco-comp]))/(MAX(Table2[eco-comp])-MIN(Table2[eco-comp]))*100</f>
        <v>35.349149162525123</v>
      </c>
      <c r="AG4" s="5">
        <v>7.9</v>
      </c>
      <c r="AH4" s="22">
        <f>(Table2[[#This Row],[democ]]-MIN(Table2[democ]))/(MAX(Table2[democ])-MIN(Table2[democ]))*100</f>
        <v>65.454545454545453</v>
      </c>
      <c r="AI4" s="5">
        <v>0.78</v>
      </c>
      <c r="AJ4" s="22">
        <f>(Table2[[#This Row],[lib_democ]]-MIN(Table2[lib_democ]))/(MAX(Table2[lib_democ])-MIN(Table2[lib_democ]))*100</f>
        <v>86.842105263157904</v>
      </c>
      <c r="AK4" s="5">
        <v>5.7000000000000002E-2</v>
      </c>
      <c r="AL4" s="22">
        <f>100-(Table2[[#This Row],[gend]]-MIN(Table2[gend]))/100-(MAX(Table2[gend])-MIN(Table2[gend]))*100</f>
        <v>54.099560000000004</v>
      </c>
      <c r="AM4" s="5">
        <v>93.9</v>
      </c>
      <c r="AN4" s="22">
        <f>(Table2[[#This Row],[iq_]]-MIN(Table2[iq_]))/(MAX(Table2[iq_])-MIN(Table2[iq_]))*100</f>
        <v>37.192247249869084</v>
      </c>
      <c r="AO4" s="5">
        <v>75.37</v>
      </c>
      <c r="AP4" s="22">
        <f>(Table2[[#This Row],[media]]-MIN(Table2[media]))/(MAX(Table2[media])-MIN(Table2[media]))*100</f>
        <v>79.18680395040974</v>
      </c>
      <c r="AQ4" s="5">
        <v>483</v>
      </c>
      <c r="AR4" s="23">
        <f>(Table2[[#This Row],[p1sa]]-MIN(Table2[p1sa]))/(MAX(Table2[p1sa])-MIN(Table2[p1sa]))*100</f>
        <v>21.688034188034209</v>
      </c>
      <c r="AS4" s="5">
        <v>44.6</v>
      </c>
      <c r="AT4" s="22">
        <f>(Table2[[#This Row],[innov]]-MIN(Table2[innov]))/(MAX(Table2[innov])-MIN(Table2[innov]))*100</f>
        <v>24.528301886792459</v>
      </c>
    </row>
    <row r="5" spans="1:46" x14ac:dyDescent="0.25">
      <c r="A5" s="2" t="s">
        <v>51</v>
      </c>
      <c r="B5" s="26">
        <f>Table2[[#This Row],[hightax]]+Table2[[#This Row],[pros2]]+Table2[[#This Row],[remaining_money]]</f>
        <v>212.61025994178749</v>
      </c>
      <c r="C5" s="25">
        <f>Table2[[#This Row],[hightax]]+Table2[[#This Row],[pros]]</f>
        <v>149.66253686692284</v>
      </c>
      <c r="D5" s="25">
        <f>(Table2[[#This Row],[taxes]]-MIN(Table2[taxes]))/(MAX(Table2[taxes])-MIN(Table2[taxes]))*100</f>
        <v>81.218194383363695</v>
      </c>
      <c r="E5" s="19">
        <f>100-100*(1-Table2[[#This Row],[corporate_taxes]])*(1-Table2[[#This Row],[rich_pit]])</f>
        <v>56.55</v>
      </c>
      <c r="F5" s="24">
        <f>Table2[[#This Row],[pros]]</f>
        <v>68.444342483559154</v>
      </c>
      <c r="G5" s="20">
        <f>(Table2[[#This Row],[remaining_money]]+10*Table2[[#This Row],[pros]])/11</f>
        <v>67.944649810041469</v>
      </c>
      <c r="H5" s="20">
        <f>(Table2[[#This Row],[remaining/costs]]-MIN(Table2[remaining/costs]))/(MAX(Table2[remaining/costs])-MIN(Table2[remaining/costs]))*100</f>
        <v>62.947723074864662</v>
      </c>
      <c r="I5" s="20">
        <f>Table2[[#This Row],[salary_after_taxes_and_costs]]/(Table2[[#This Row],[cost_of_living]]+Table2[[#This Row],[cost_of_rent]])</f>
        <v>19.067293790377189</v>
      </c>
      <c r="J5" s="20">
        <f>(Table2[[#This Row],[salary_after_taxes_and_costs]]-MIN(Table2[salary_after_taxes_and_costs]))/(MAX(Table2[salary_after_taxes_and_costs])-MIN(Table2[salary_after_taxes_and_costs]))*100</f>
        <v>53.904260862065399</v>
      </c>
      <c r="K5" s="14">
        <f>Table2[[#This Row],[salary_after_taxes]]-12*(Table2[[#This Row],[cost_of_living]]+Table2[[#This Row],[cost_of_rent]])</f>
        <v>52092.800000000003</v>
      </c>
      <c r="L5" s="16">
        <f>Table2[[#This Row],[equity_research_analyst_0-1_year_experience_salary]]*(1-Table2[[#This Row],[personal_income_taxes]])</f>
        <v>84877.400000000009</v>
      </c>
      <c r="M5" s="16">
        <f>(Table2[[#This Row],[pros_employee]]-MIN(Table2[pros_employee]))/(MAX(Table2[pros_employee])-MIN(Table2[pros_employee]))*100</f>
        <v>68.444342483559154</v>
      </c>
      <c r="N5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61.012774444273653</v>
      </c>
      <c r="O5" s="2" t="s">
        <v>51</v>
      </c>
      <c r="P5" s="2" t="s">
        <v>21</v>
      </c>
      <c r="Q5" s="3">
        <v>118000</v>
      </c>
      <c r="R5" s="4">
        <v>0.28070000000000001</v>
      </c>
      <c r="S5" s="4">
        <v>0.45</v>
      </c>
      <c r="T5" s="4">
        <v>0.21</v>
      </c>
      <c r="U5" s="17">
        <v>1060.8</v>
      </c>
      <c r="V5" s="17">
        <v>1671.25</v>
      </c>
      <c r="W5" s="5">
        <v>70</v>
      </c>
      <c r="X5" s="22">
        <f>(Table2[[#This Row],[health]]-MIN(Table2[health]))/(MAX(Table2[health])-MIN(Table2[health]))*100</f>
        <v>65.853658536585371</v>
      </c>
      <c r="Y5" s="5">
        <v>62.7</v>
      </c>
      <c r="Z5" s="22">
        <f>100-(Table2[[#This Row],[poll]]-MIN(Table2[poll]))/(MAX(Table2[poll])-MIN(Table2[poll]))*100</f>
        <v>10.912343470482995</v>
      </c>
      <c r="AA5" s="5">
        <v>66.8</v>
      </c>
      <c r="AB5" s="22">
        <f>(Table2[[#This Row],[safe]]-MIN(Table2[safe]))/(MAX(Table2[safe])-MIN(Table2[safe]))*100</f>
        <v>73.051224944320694</v>
      </c>
      <c r="AC5" s="5">
        <v>69</v>
      </c>
      <c r="AD5" s="22">
        <f>(Table2[[#This Row],[corr]]-MIN(Table2[corr]))/(MAX(Table2[corr])-MIN(Table2[corr]))*100</f>
        <v>61.111111111111114</v>
      </c>
      <c r="AE5" s="5">
        <v>1.4049027000000001</v>
      </c>
      <c r="AF5" s="22">
        <f>(Table2[[#This Row],[eco-comp]]-MIN(Table2[eco-comp]))/(MAX(Table2[eco-comp])-MIN(Table2[eco-comp]))*100</f>
        <v>65.640364938982941</v>
      </c>
      <c r="AG5" s="5">
        <v>7.9</v>
      </c>
      <c r="AH5" s="22">
        <f>(Table2[[#This Row],[democ]]-MIN(Table2[democ]))/(MAX(Table2[democ])-MIN(Table2[democ]))*100</f>
        <v>65.454545454545453</v>
      </c>
      <c r="AI5" s="5">
        <v>0.74</v>
      </c>
      <c r="AJ5" s="22">
        <f>(Table2[[#This Row],[lib_democ]]-MIN(Table2[lib_democ]))/(MAX(Table2[lib_democ])-MIN(Table2[lib_democ]))*100</f>
        <v>81.578947368421055</v>
      </c>
      <c r="AK5" s="5">
        <v>0.17899999999999999</v>
      </c>
      <c r="AL5" s="22">
        <f>100-(Table2[[#This Row],[gend]]-MIN(Table2[gend]))/100-(MAX(Table2[gend])-MIN(Table2[gend]))*100</f>
        <v>54.09834</v>
      </c>
      <c r="AM5" s="5">
        <v>97.43</v>
      </c>
      <c r="AN5" s="22">
        <f>(Table2[[#This Row],[iq_]]-MIN(Table2[iq_]))/(MAX(Table2[iq_])-MIN(Table2[iq_]))*100</f>
        <v>55.683603981142006</v>
      </c>
      <c r="AO5" s="5">
        <v>71.22</v>
      </c>
      <c r="AP5" s="22">
        <f>(Table2[[#This Row],[media]]-MIN(Table2[media]))/(MAX(Table2[media])-MIN(Table2[media]))*100</f>
        <v>74.826644252994328</v>
      </c>
      <c r="AQ5" s="5">
        <v>495</v>
      </c>
      <c r="AR5" s="23">
        <f>(Table2[[#This Row],[p1sa]]-MIN(Table2[p1sa]))/(MAX(Table2[p1sa])-MIN(Table2[p1sa]))*100</f>
        <v>34.508547008547033</v>
      </c>
      <c r="AS5" s="5">
        <v>61.8</v>
      </c>
      <c r="AT5" s="22">
        <f>(Table2[[#This Row],[innov]]-MIN(Table2[innov]))/(MAX(Table2[innov])-MIN(Table2[innov]))*100</f>
        <v>89.433962264150949</v>
      </c>
    </row>
    <row r="6" spans="1:46" x14ac:dyDescent="0.25">
      <c r="A6" s="2" t="s">
        <v>52</v>
      </c>
      <c r="B6" s="26">
        <f>Table2[[#This Row],[hightax]]+Table2[[#This Row],[pros2]]+Table2[[#This Row],[remaining_money]]</f>
        <v>210.3607863783252</v>
      </c>
      <c r="C6" s="25">
        <f>Table2[[#This Row],[hightax]]+Table2[[#This Row],[pros]]</f>
        <v>116.51253947759467</v>
      </c>
      <c r="D6" s="25">
        <f>(Table2[[#This Row],[taxes]]-MIN(Table2[taxes]))/(MAX(Table2[taxes])-MIN(Table2[taxes]))*100</f>
        <v>30.643337312307565</v>
      </c>
      <c r="E6" s="19">
        <f>100-100*(1-Table2[[#This Row],[corporate_taxes]])*(1-Table2[[#This Row],[rich_pit]])</f>
        <v>40.449999999999996</v>
      </c>
      <c r="F6" s="24">
        <f>Table2[[#This Row],[pros]]</f>
        <v>85.869202165287106</v>
      </c>
      <c r="G6" s="20">
        <f>(Table2[[#This Row],[remaining_money]]+10*Table2[[#This Row],[pros]])/11</f>
        <v>86.594569868509225</v>
      </c>
      <c r="H6" s="20">
        <f>(Table2[[#This Row],[remaining/costs]]-MIN(Table2[remaining/costs]))/(MAX(Table2[remaining/costs])-MIN(Table2[remaining/costs]))*100</f>
        <v>93.848246900730516</v>
      </c>
      <c r="I6" s="20">
        <f>Table2[[#This Row],[salary_after_taxes_and_costs]]/(Table2[[#This Row],[cost_of_living]]+Table2[[#This Row],[cost_of_rent]])</f>
        <v>27.886906323235358</v>
      </c>
      <c r="J6" s="20">
        <f>(Table2[[#This Row],[salary_after_taxes_and_costs]]-MIN(Table2[salary_after_taxes_and_costs]))/(MAX(Table2[salary_after_taxes_and_costs])-MIN(Table2[salary_after_taxes_and_costs]))*100</f>
        <v>68.081172397844412</v>
      </c>
      <c r="K6" s="14">
        <f>Table2[[#This Row],[salary_after_taxes]]-12*(Table2[[#This Row],[cost_of_living]]+Table2[[#This Row],[cost_of_rent]])</f>
        <v>64852.39499999999</v>
      </c>
      <c r="L6" s="16">
        <f>Table2[[#This Row],[equity_research_analyst_0-1_year_experience_salary]]*(1-Table2[[#This Row],[personal_income_taxes]])</f>
        <v>92758.994999999995</v>
      </c>
      <c r="M6" s="16">
        <f>(Table2[[#This Row],[pros_employee]]-MIN(Table2[pros_employee]))/(MAX(Table2[pros_employee])-MIN(Table2[pros_employee]))*100</f>
        <v>85.869202165287106</v>
      </c>
      <c r="N6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72.567790109599215</v>
      </c>
      <c r="O6" s="2" t="s">
        <v>52</v>
      </c>
      <c r="P6" s="2" t="s">
        <v>53</v>
      </c>
      <c r="Q6" s="27">
        <v>123678.66</v>
      </c>
      <c r="R6" s="4">
        <v>0.25</v>
      </c>
      <c r="S6" s="4">
        <v>0.25</v>
      </c>
      <c r="T6" s="4">
        <v>0.20599999999999999</v>
      </c>
      <c r="U6" s="17">
        <v>1003.5</v>
      </c>
      <c r="V6" s="17">
        <v>1322.05</v>
      </c>
      <c r="W6" s="5">
        <v>66.7</v>
      </c>
      <c r="X6" s="22">
        <f>(Table2[[#This Row],[health]]-MIN(Table2[health]))/(MAX(Table2[health])-MIN(Table2[health]))*100</f>
        <v>54.355400696864123</v>
      </c>
      <c r="Y6" s="5">
        <v>18.3</v>
      </c>
      <c r="Z6" s="22">
        <f>100-(Table2[[#This Row],[poll]]-MIN(Table2[poll]))/(MAX(Table2[poll])-MIN(Table2[poll]))*100</f>
        <v>90.339892665474054</v>
      </c>
      <c r="AA6" s="5">
        <v>54.3</v>
      </c>
      <c r="AB6" s="22">
        <f>(Table2[[#This Row],[safe]]-MIN(Table2[safe]))/(MAX(Table2[safe])-MIN(Table2[safe]))*100</f>
        <v>45.211581291759458</v>
      </c>
      <c r="AC6" s="5">
        <v>83</v>
      </c>
      <c r="AD6" s="22">
        <f>(Table2[[#This Row],[corr]]-MIN(Table2[corr]))/(MAX(Table2[corr])-MIN(Table2[corr]))*100</f>
        <v>87.037037037037038</v>
      </c>
      <c r="AE6" s="5">
        <v>1.5373482000000001</v>
      </c>
      <c r="AF6" s="22">
        <f>(Table2[[#This Row],[eco-comp]]-MIN(Table2[eco-comp]))/(MAX(Table2[eco-comp])-MIN(Table2[eco-comp]))*100</f>
        <v>71.828530820168922</v>
      </c>
      <c r="AG6" s="5">
        <v>9.3000000000000007</v>
      </c>
      <c r="AH6" s="22">
        <f>(Table2[[#This Row],[democ]]-MIN(Table2[democ]))/(MAX(Table2[democ])-MIN(Table2[democ]))*100</f>
        <v>90.909090909090907</v>
      </c>
      <c r="AI6" s="5">
        <v>0.88</v>
      </c>
      <c r="AJ6" s="22">
        <f>(Table2[[#This Row],[lib_democ]]-MIN(Table2[lib_democ]))/(MAX(Table2[lib_democ])-MIN(Table2[lib_democ]))*100</f>
        <v>100</v>
      </c>
      <c r="AK6" s="5">
        <v>2.3E-2</v>
      </c>
      <c r="AL6" s="22">
        <f>100-(Table2[[#This Row],[gend]]-MIN(Table2[gend]))/100-(MAX(Table2[gend])-MIN(Table2[gend]))*100</f>
        <v>54.099899999999998</v>
      </c>
      <c r="AM6" s="5">
        <v>97</v>
      </c>
      <c r="AN6" s="22">
        <f>(Table2[[#This Row],[iq_]]-MIN(Table2[iq_]))/(MAX(Table2[iq_])-MIN(Table2[iq_]))*100</f>
        <v>53.431115767417502</v>
      </c>
      <c r="AO6" s="5">
        <v>88.15</v>
      </c>
      <c r="AP6" s="22">
        <f>(Table2[[#This Row],[media]]-MIN(Table2[media]))/(MAX(Table2[media])-MIN(Table2[media]))*100</f>
        <v>92.613994536667363</v>
      </c>
      <c r="AQ6" s="5">
        <v>502.3</v>
      </c>
      <c r="AR6" s="23">
        <f>(Table2[[#This Row],[p1sa]]-MIN(Table2[p1sa]))/(MAX(Table2[p1sa])-MIN(Table2[p1sa]))*100</f>
        <v>42.307692307692349</v>
      </c>
      <c r="AS6" s="5">
        <v>61.6</v>
      </c>
      <c r="AT6" s="22">
        <f>(Table2[[#This Row],[innov]]-MIN(Table2[innov]))/(MAX(Table2[innov])-MIN(Table2[innov]))*100</f>
        <v>88.679245283018886</v>
      </c>
    </row>
    <row r="7" spans="1:46" x14ac:dyDescent="0.25">
      <c r="A7" s="2" t="s">
        <v>46</v>
      </c>
      <c r="B7" s="26">
        <f>Table2[[#This Row],[hightax]]+Table2[[#This Row],[pros2]]+Table2[[#This Row],[remaining_money]]</f>
        <v>206.18940801573336</v>
      </c>
      <c r="C7" s="25">
        <f>Table2[[#This Row],[hightax]]+Table2[[#This Row],[pros]]</f>
        <v>159.6697475948277</v>
      </c>
      <c r="D7" s="25">
        <f>(Table2[[#This Row],[taxes]]-MIN(Table2[taxes]))/(MAX(Table2[taxes])-MIN(Table2[taxes]))*100</f>
        <v>75.873374379594168</v>
      </c>
      <c r="E7" s="19">
        <f>100-100*(1-Table2[[#This Row],[corporate_taxes]])*(1-Table2[[#This Row],[rich_pit]])</f>
        <v>54.848530000000004</v>
      </c>
      <c r="F7" s="24">
        <f>Table2[[#This Row],[pros]]</f>
        <v>83.796373215233515</v>
      </c>
      <c r="G7" s="20">
        <f>(Table2[[#This Row],[remaining_money]]+10*Table2[[#This Row],[pros]])/11</f>
        <v>80.407581143021901</v>
      </c>
      <c r="H7" s="20">
        <f>(Table2[[#This Row],[remaining/costs]]-MIN(Table2[remaining/costs]))/(MAX(Table2[remaining/costs])-MIN(Table2[remaining/costs]))*100</f>
        <v>46.519660420905666</v>
      </c>
      <c r="I7" s="20">
        <f>Table2[[#This Row],[salary_after_taxes_and_costs]]/(Table2[[#This Row],[cost_of_living]]+Table2[[#This Row],[cost_of_rent]])</f>
        <v>14.37840411038562</v>
      </c>
      <c r="J7" s="20">
        <f>(Table2[[#This Row],[salary_after_taxes_and_costs]]-MIN(Table2[salary_after_taxes_and_costs]))/(MAX(Table2[salary_after_taxes_and_costs])-MIN(Table2[salary_after_taxes_and_costs]))*100</f>
        <v>34.487131626433715</v>
      </c>
      <c r="K7" s="14">
        <f>Table2[[#This Row],[salary_after_taxes]]-12*(Table2[[#This Row],[cost_of_living]]+Table2[[#This Row],[cost_of_rent]])</f>
        <v>34616.870600000002</v>
      </c>
      <c r="L7" s="16">
        <f>Table2[[#This Row],[equity_research_analyst_0-1_year_experience_salary]]*(1-Table2[[#This Row],[personal_income_taxes]])</f>
        <v>63507.590600000003</v>
      </c>
      <c r="M7" s="16">
        <f>(Table2[[#This Row],[pros_employee]]-MIN(Table2[pros_employee]))/(MAX(Table2[pros_employee])-MIN(Table2[pros_employee]))*100</f>
        <v>83.796373215233515</v>
      </c>
      <c r="N7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71.193226903530729</v>
      </c>
      <c r="O7" s="2" t="s">
        <v>46</v>
      </c>
      <c r="P7" s="2" t="s">
        <v>45</v>
      </c>
      <c r="Q7" s="27">
        <v>107222</v>
      </c>
      <c r="R7" s="4">
        <v>0.40770000000000001</v>
      </c>
      <c r="S7" s="4">
        <v>0.46360000000000001</v>
      </c>
      <c r="T7" s="4">
        <v>0.15825</v>
      </c>
      <c r="U7" s="17">
        <v>1119.3</v>
      </c>
      <c r="V7" s="17">
        <v>1288.26</v>
      </c>
      <c r="W7" s="5">
        <v>74.2</v>
      </c>
      <c r="X7" s="22">
        <f>(Table2[[#This Row],[health]]-MIN(Table2[health]))/(MAX(Table2[health])-MIN(Table2[health]))*100</f>
        <v>80.487804878048792</v>
      </c>
      <c r="Y7" s="5">
        <v>35.6</v>
      </c>
      <c r="Z7" s="22">
        <f>100-(Table2[[#This Row],[poll]]-MIN(Table2[poll]))/(MAX(Table2[poll])-MIN(Table2[poll]))*100</f>
        <v>59.391771019677989</v>
      </c>
      <c r="AA7" s="5">
        <v>55</v>
      </c>
      <c r="AB7" s="22">
        <f>(Table2[[#This Row],[safe]]-MIN(Table2[safe]))/(MAX(Table2[safe])-MIN(Table2[safe]))*100</f>
        <v>46.770601336302889</v>
      </c>
      <c r="AC7" s="5">
        <v>79</v>
      </c>
      <c r="AD7" s="22">
        <f>(Table2[[#This Row],[corr]]-MIN(Table2[corr]))/(MAX(Table2[corr])-MIN(Table2[corr]))*100</f>
        <v>79.629629629629633</v>
      </c>
      <c r="AE7" s="5">
        <v>1.9371309000000001</v>
      </c>
      <c r="AF7" s="22">
        <f>(Table2[[#This Row],[eco-comp]]-MIN(Table2[eco-comp]))/(MAX(Table2[eco-comp])-MIN(Table2[eco-comp]))*100</f>
        <v>90.507320692444026</v>
      </c>
      <c r="AG7" s="5">
        <v>8.6999999999999993</v>
      </c>
      <c r="AH7" s="22">
        <f>(Table2[[#This Row],[democ]]-MIN(Table2[democ]))/(MAX(Table2[democ])-MIN(Table2[democ]))*100</f>
        <v>79.999999999999986</v>
      </c>
      <c r="AI7" s="5">
        <v>0.82</v>
      </c>
      <c r="AJ7" s="22">
        <f>(Table2[[#This Row],[lib_democ]]-MIN(Table2[lib_democ]))/(MAX(Table2[lib_democ])-MIN(Table2[lib_democ]))*100</f>
        <v>92.10526315789474</v>
      </c>
      <c r="AK7" s="5">
        <v>7.2999999999999995E-2</v>
      </c>
      <c r="AL7" s="22">
        <f>100-(Table2[[#This Row],[gend]]-MIN(Table2[gend]))/100-(MAX(Table2[gend])-MIN(Table2[gend]))*100</f>
        <v>54.099399999999996</v>
      </c>
      <c r="AM7" s="5">
        <v>100.74</v>
      </c>
      <c r="AN7" s="22">
        <f>(Table2[[#This Row],[iq_]]-MIN(Table2[iq_]))/(MAX(Table2[iq_])-MIN(Table2[iq_]))*100</f>
        <v>73.022524882137219</v>
      </c>
      <c r="AO7" s="5">
        <v>81.91</v>
      </c>
      <c r="AP7" s="22">
        <f>(Table2[[#This Row],[media]]-MIN(Table2[media]))/(MAX(Table2[media])-MIN(Table2[media]))*100</f>
        <v>86.057995377180077</v>
      </c>
      <c r="AQ7" s="5">
        <v>500.3</v>
      </c>
      <c r="AR7" s="23">
        <f>(Table2[[#This Row],[p1sa]]-MIN(Table2[p1sa]))/(MAX(Table2[p1sa])-MIN(Table2[p1sa]))*100</f>
        <v>40.170940170940213</v>
      </c>
      <c r="AS7" s="5">
        <v>57.2</v>
      </c>
      <c r="AT7" s="22">
        <f>(Table2[[#This Row],[innov]]-MIN(Table2[innov]))/(MAX(Table2[innov])-MIN(Table2[innov]))*100</f>
        <v>72.075471698113233</v>
      </c>
    </row>
    <row r="8" spans="1:46" x14ac:dyDescent="0.25">
      <c r="A8" s="2" t="s">
        <v>47</v>
      </c>
      <c r="B8" s="26">
        <f>Table2[[#This Row],[hightax]]+Table2[[#This Row],[pros2]]+Table2[[#This Row],[remaining_money]]</f>
        <v>202.14595955027963</v>
      </c>
      <c r="C8" s="25">
        <f>Table2[[#This Row],[hightax]]+Table2[[#This Row],[pros]]</f>
        <v>158.7816164665835</v>
      </c>
      <c r="D8" s="25">
        <f>(Table2[[#This Row],[taxes]]-MIN(Table2[taxes]))/(MAX(Table2[taxes])-MIN(Table2[taxes]))*100</f>
        <v>99.908902431362705</v>
      </c>
      <c r="E8" s="19">
        <f>100-100*(1-Table2[[#This Row],[corporate_taxes]])*(1-Table2[[#This Row],[rich_pit]])</f>
        <v>62.5</v>
      </c>
      <c r="F8" s="24">
        <f>Table2[[#This Row],[pros]]</f>
        <v>58.87271403522081</v>
      </c>
      <c r="G8" s="20">
        <f>(Table2[[#This Row],[remaining_money]]+10*Table2[[#This Row],[pros]])/11</f>
        <v>57.462862130536749</v>
      </c>
      <c r="H8" s="20">
        <f>(Table2[[#This Row],[remaining/costs]]-MIN(Table2[remaining/costs]))/(MAX(Table2[remaining/costs])-MIN(Table2[remaining/costs]))*100</f>
        <v>43.364343083696127</v>
      </c>
      <c r="I8" s="20">
        <f>Table2[[#This Row],[salary_after_taxes_and_costs]]/(Table2[[#This Row],[cost_of_living]]+Table2[[#This Row],[cost_of_rent]])</f>
        <v>13.477814965385321</v>
      </c>
      <c r="J8" s="20">
        <f>(Table2[[#This Row],[salary_after_taxes_and_costs]]-MIN(Table2[salary_after_taxes_and_costs]))/(MAX(Table2[salary_after_taxes_and_costs])-MIN(Table2[salary_after_taxes_and_costs]))*100</f>
        <v>27.887337711160733</v>
      </c>
      <c r="K8" s="14">
        <f>Table2[[#This Row],[salary_after_taxes]]-12*(Table2[[#This Row],[cost_of_living]]+Table2[[#This Row],[cost_of_rent]])</f>
        <v>28676.881680000002</v>
      </c>
      <c r="L8" s="16">
        <f>Table2[[#This Row],[equity_research_analyst_0-1_year_experience_salary]]*(1-Table2[[#This Row],[personal_income_taxes]])</f>
        <v>54209.401680000003</v>
      </c>
      <c r="M8" s="16">
        <f>(Table2[[#This Row],[pros_employee]]-MIN(Table2[pros_employee]))/(MAX(Table2[pros_employee])-MIN(Table2[pros_employee]))*100</f>
        <v>58.87271403522081</v>
      </c>
      <c r="N8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54.665502863131287</v>
      </c>
      <c r="O8" s="2" t="s">
        <v>47</v>
      </c>
      <c r="P8" s="2" t="s">
        <v>48</v>
      </c>
      <c r="Q8" s="27">
        <v>112561.05</v>
      </c>
      <c r="R8" s="4">
        <v>0.51839999999999997</v>
      </c>
      <c r="S8" s="4">
        <v>0.5</v>
      </c>
      <c r="T8" s="4">
        <v>0.25</v>
      </c>
      <c r="U8" s="17">
        <v>1059.4000000000001</v>
      </c>
      <c r="V8" s="17">
        <v>1068.31</v>
      </c>
      <c r="W8" s="5">
        <v>73.900000000000006</v>
      </c>
      <c r="X8" s="22">
        <f>(Table2[[#This Row],[health]]-MIN(Table2[health]))/(MAX(Table2[health])-MIN(Table2[health]))*100</f>
        <v>79.44250871080142</v>
      </c>
      <c r="Y8" s="5">
        <v>61.6</v>
      </c>
      <c r="Z8" s="22">
        <f>100-(Table2[[#This Row],[poll]]-MIN(Table2[poll]))/(MAX(Table2[poll])-MIN(Table2[poll]))*100</f>
        <v>12.880143112701248</v>
      </c>
      <c r="AA8" s="5">
        <v>45.7</v>
      </c>
      <c r="AB8" s="22">
        <f>(Table2[[#This Row],[safe]]-MIN(Table2[safe]))/(MAX(Table2[safe])-MIN(Table2[safe]))*100</f>
        <v>26.05790645879733</v>
      </c>
      <c r="AC8" s="5">
        <v>73</v>
      </c>
      <c r="AD8" s="22">
        <f>(Table2[[#This Row],[corr]]-MIN(Table2[corr]))/(MAX(Table2[corr])-MIN(Table2[corr]))*100</f>
        <v>68.518518518518519</v>
      </c>
      <c r="AE8" s="5">
        <v>1.1836268999999999</v>
      </c>
      <c r="AF8" s="22">
        <f>(Table2[[#This Row],[eco-comp]]-MIN(Table2[eco-comp]))/(MAX(Table2[eco-comp])-MIN(Table2[eco-comp]))*100</f>
        <v>55.301838104231038</v>
      </c>
      <c r="AG8" s="5">
        <v>7.5</v>
      </c>
      <c r="AH8" s="22">
        <f>(Table2[[#This Row],[democ]]-MIN(Table2[democ]))/(MAX(Table2[democ])-MIN(Table2[democ]))*100</f>
        <v>58.18181818181818</v>
      </c>
      <c r="AI8" s="5">
        <v>0.82</v>
      </c>
      <c r="AJ8" s="22">
        <f>(Table2[[#This Row],[lib_democ]]-MIN(Table2[lib_democ]))/(MAX(Table2[lib_democ])-MIN(Table2[lib_democ]))*100</f>
        <v>92.10526315789474</v>
      </c>
      <c r="AK8" s="5">
        <v>4.8000000000000001E-2</v>
      </c>
      <c r="AL8" s="22">
        <f>100-(Table2[[#This Row],[gend]]-MIN(Table2[gend]))/100-(MAX(Table2[gend])-MIN(Table2[gend]))*100</f>
        <v>54.099650000000004</v>
      </c>
      <c r="AM8" s="5">
        <v>97.49</v>
      </c>
      <c r="AN8" s="22">
        <f>(Table2[[#This Row],[iq_]]-MIN(Table2[iq_]))/(MAX(Table2[iq_])-MIN(Table2[iq_]))*100</f>
        <v>55.997904662126743</v>
      </c>
      <c r="AO8" s="5">
        <v>76.47</v>
      </c>
      <c r="AP8" s="22">
        <f>(Table2[[#This Row],[media]]-MIN(Table2[media]))/(MAX(Table2[media])-MIN(Table2[media]))*100</f>
        <v>80.342508930447565</v>
      </c>
      <c r="AQ8" s="5">
        <v>500</v>
      </c>
      <c r="AR8" s="23">
        <f>(Table2[[#This Row],[p1sa]]-MIN(Table2[p1sa]))/(MAX(Table2[p1sa])-MIN(Table2[p1sa]))*100</f>
        <v>39.850427350427374</v>
      </c>
      <c r="AS8" s="5">
        <v>46.9</v>
      </c>
      <c r="AT8" s="22">
        <f>(Table2[[#This Row],[innov]]-MIN(Table2[innov]))/(MAX(Table2[innov])-MIN(Table2[innov]))*100</f>
        <v>33.20754716981132</v>
      </c>
    </row>
    <row r="9" spans="1:46" x14ac:dyDescent="0.25">
      <c r="A9" s="2" t="s">
        <v>26</v>
      </c>
      <c r="B9" s="26">
        <f>Table2[[#This Row],[hightax]]+Table2[[#This Row],[pros2]]+Table2[[#This Row],[remaining_money]]</f>
        <v>201.70099650827925</v>
      </c>
      <c r="C9" s="25">
        <f>Table2[[#This Row],[hightax]]+Table2[[#This Row],[pros]]</f>
        <v>157.10354843350811</v>
      </c>
      <c r="D9" s="25">
        <f>(Table2[[#This Row],[taxes]]-MIN(Table2[taxes]))/(MAX(Table2[taxes])-MIN(Table2[taxes]))*100</f>
        <v>98.589558333856885</v>
      </c>
      <c r="E9" s="19">
        <f>100-100*(1-Table2[[#This Row],[corporate_taxes]])*(1-Table2[[#This Row],[rich_pit]])</f>
        <v>62.08</v>
      </c>
      <c r="F9" s="24">
        <f>Table2[[#This Row],[pros]]</f>
        <v>58.513990099651217</v>
      </c>
      <c r="G9" s="20">
        <f>(Table2[[#This Row],[remaining_money]]+10*Table2[[#This Row],[pros]])/11</f>
        <v>57.248849915571213</v>
      </c>
      <c r="H9" s="20">
        <f>(Table2[[#This Row],[remaining/costs]]-MIN(Table2[remaining/costs]))/(MAX(Table2[remaining/costs])-MIN(Table2[remaining/costs]))*100</f>
        <v>44.597448074771137</v>
      </c>
      <c r="I9" s="20">
        <f>Table2[[#This Row],[salary_after_taxes_and_costs]]/(Table2[[#This Row],[cost_of_living]]+Table2[[#This Row],[cost_of_rent]])</f>
        <v>13.8297671942505</v>
      </c>
      <c r="J9" s="20">
        <f>(Table2[[#This Row],[salary_after_taxes_and_costs]]-MIN(Table2[salary_after_taxes_and_costs]))/(MAX(Table2[salary_after_taxes_and_costs])-MIN(Table2[salary_after_taxes_and_costs]))*100</f>
        <v>56.061708629311504</v>
      </c>
      <c r="K9" s="14">
        <f>Table2[[#This Row],[salary_after_taxes]]-12*(Table2[[#This Row],[cost_of_living]]+Table2[[#This Row],[cost_of_rent]])</f>
        <v>54034.560000000012</v>
      </c>
      <c r="L9" s="16">
        <f>Table2[[#This Row],[equity_research_analyst_0-1_year_experience_salary]]*(1-Table2[[#This Row],[personal_income_taxes]])</f>
        <v>100920.00000000001</v>
      </c>
      <c r="M9" s="16">
        <f>(Table2[[#This Row],[pros_employee]]-MIN(Table2[pros_employee]))/(MAX(Table2[pros_employee])-MIN(Table2[pros_employee]))*100</f>
        <v>58.513990099651217</v>
      </c>
      <c r="N9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54.427620850263175</v>
      </c>
      <c r="O9" s="2" t="s">
        <v>26</v>
      </c>
      <c r="P9" s="2" t="s">
        <v>21</v>
      </c>
      <c r="Q9" s="3">
        <v>150000</v>
      </c>
      <c r="R9" s="4">
        <v>0.32719999999999999</v>
      </c>
      <c r="S9" s="4">
        <v>0.52</v>
      </c>
      <c r="T9" s="4">
        <v>0.21</v>
      </c>
      <c r="U9" s="17">
        <v>1309.5</v>
      </c>
      <c r="V9" s="17">
        <v>2597.62</v>
      </c>
      <c r="W9" s="5">
        <v>61.8</v>
      </c>
      <c r="X9" s="22">
        <f>(Table2[[#This Row],[health]]-MIN(Table2[health]))/(MAX(Table2[health])-MIN(Table2[health]))*100</f>
        <v>37.28222996515678</v>
      </c>
      <c r="Y9" s="5">
        <v>66.5</v>
      </c>
      <c r="Z9" s="22">
        <f>100-(Table2[[#This Row],[poll]]-MIN(Table2[poll]))/(MAX(Table2[poll])-MIN(Table2[poll]))*100</f>
        <v>4.1144901610017826</v>
      </c>
      <c r="AA9" s="5">
        <v>47.2</v>
      </c>
      <c r="AB9" s="22">
        <f>(Table2[[#This Row],[safe]]-MIN(Table2[safe]))/(MAX(Table2[safe])-MIN(Table2[safe]))*100</f>
        <v>29.398663697104681</v>
      </c>
      <c r="AC9" s="5">
        <v>69</v>
      </c>
      <c r="AD9" s="22">
        <f>(Table2[[#This Row],[corr]]-MIN(Table2[corr]))/(MAX(Table2[corr])-MIN(Table2[corr]))*100</f>
        <v>61.111111111111114</v>
      </c>
      <c r="AE9" s="5">
        <v>1.4049027000000001</v>
      </c>
      <c r="AF9" s="22">
        <f>(Table2[[#This Row],[eco-comp]]-MIN(Table2[eco-comp]))/(MAX(Table2[eco-comp])-MIN(Table2[eco-comp]))*100</f>
        <v>65.640364938982941</v>
      </c>
      <c r="AG9" s="5">
        <v>7.9</v>
      </c>
      <c r="AH9" s="22">
        <f>(Table2[[#This Row],[democ]]-MIN(Table2[democ]))/(MAX(Table2[democ])-MIN(Table2[democ]))*100</f>
        <v>65.454545454545453</v>
      </c>
      <c r="AI9" s="5">
        <v>0.74</v>
      </c>
      <c r="AJ9" s="22">
        <f>(Table2[[#This Row],[lib_democ]]-MIN(Table2[lib_democ]))/(MAX(Table2[lib_democ])-MIN(Table2[lib_democ]))*100</f>
        <v>81.578947368421055</v>
      </c>
      <c r="AK9" s="5">
        <v>0.17899999999999999</v>
      </c>
      <c r="AL9" s="22">
        <f>100-(Table2[[#This Row],[gend]]-MIN(Table2[gend]))/100-(MAX(Table2[gend])-MIN(Table2[gend]))*100</f>
        <v>54.09834</v>
      </c>
      <c r="AM9" s="5">
        <v>97.43</v>
      </c>
      <c r="AN9" s="22">
        <f>(Table2[[#This Row],[iq_]]-MIN(Table2[iq_]))/(MAX(Table2[iq_])-MIN(Table2[iq_]))*100</f>
        <v>55.683603981142006</v>
      </c>
      <c r="AO9" s="5">
        <v>71.22</v>
      </c>
      <c r="AP9" s="22">
        <f>(Table2[[#This Row],[media]]-MIN(Table2[media]))/(MAX(Table2[media])-MIN(Table2[media]))*100</f>
        <v>74.826644252994328</v>
      </c>
      <c r="AQ9" s="5">
        <v>495</v>
      </c>
      <c r="AR9" s="23">
        <f>(Table2[[#This Row],[p1sa]]-MIN(Table2[p1sa]))/(MAX(Table2[p1sa])-MIN(Table2[p1sa]))*100</f>
        <v>34.508547008547033</v>
      </c>
      <c r="AS9" s="5">
        <v>61.8</v>
      </c>
      <c r="AT9" s="22">
        <f>(Table2[[#This Row],[innov]]-MIN(Table2[innov]))/(MAX(Table2[innov])-MIN(Table2[innov]))*100</f>
        <v>89.433962264150949</v>
      </c>
    </row>
    <row r="10" spans="1:46" x14ac:dyDescent="0.25">
      <c r="A10" s="2" t="s">
        <v>35</v>
      </c>
      <c r="B10" s="26">
        <f>Table2[[#This Row],[hightax]]+Table2[[#This Row],[pros2]]+Table2[[#This Row],[remaining_money]]</f>
        <v>197.92119477300113</v>
      </c>
      <c r="C10" s="25">
        <f>Table2[[#This Row],[hightax]]+Table2[[#This Row],[pros]]</f>
        <v>147.69342850807254</v>
      </c>
      <c r="D10" s="25">
        <f>(Table2[[#This Row],[taxes]]-MIN(Table2[taxes]))/(MAX(Table2[taxes])-MIN(Table2[taxes]))*100</f>
        <v>78.736570961864672</v>
      </c>
      <c r="E10" s="19">
        <f>100-100*(1-Table2[[#This Row],[corporate_taxes]])*(1-Table2[[#This Row],[rich_pit]])</f>
        <v>55.76</v>
      </c>
      <c r="F10" s="24">
        <f>Table2[[#This Row],[pros]]</f>
        <v>68.956857546207857</v>
      </c>
      <c r="G10" s="20">
        <f>(Table2[[#This Row],[remaining_money]]+10*Table2[[#This Row],[pros]])/11</f>
        <v>67.254212884273386</v>
      </c>
      <c r="H10" s="20">
        <f>(Table2[[#This Row],[remaining/costs]]-MIN(Table2[remaining/costs]))/(MAX(Table2[remaining/costs])-MIN(Table2[remaining/costs]))*100</f>
        <v>50.227766264928583</v>
      </c>
      <c r="I10" s="20">
        <f>Table2[[#This Row],[salary_after_taxes_and_costs]]/(Table2[[#This Row],[cost_of_living]]+Table2[[#This Row],[cost_of_rent]])</f>
        <v>15.436769883063352</v>
      </c>
      <c r="J10" s="20">
        <f>(Table2[[#This Row],[salary_after_taxes_and_costs]]-MIN(Table2[salary_after_taxes_and_costs]))/(MAX(Table2[salary_after_taxes_and_costs])-MIN(Table2[salary_after_taxes_and_costs]))*100</f>
        <v>54.195630085080914</v>
      </c>
      <c r="K10" s="14">
        <f>Table2[[#This Row],[salary_after_taxes]]-12*(Table2[[#This Row],[cost_of_living]]+Table2[[#This Row],[cost_of_rent]])</f>
        <v>52355.040000000001</v>
      </c>
      <c r="L10" s="16">
        <f>Table2[[#This Row],[equity_research_analyst_0-1_year_experience_salary]]*(1-Table2[[#This Row],[personal_income_taxes]])</f>
        <v>93054</v>
      </c>
      <c r="M10" s="16">
        <f>(Table2[[#This Row],[pros_employee]]-MIN(Table2[pros_employee]))/(MAX(Table2[pros_employee])-MIN(Table2[pros_employee]))*100</f>
        <v>68.956857546207857</v>
      </c>
      <c r="N10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61.352640571507443</v>
      </c>
      <c r="O10" s="2" t="s">
        <v>35</v>
      </c>
      <c r="P10" s="2" t="s">
        <v>21</v>
      </c>
      <c r="Q10" s="3">
        <v>130000</v>
      </c>
      <c r="R10" s="4">
        <v>0.28420000000000001</v>
      </c>
      <c r="S10" s="4">
        <v>0.44</v>
      </c>
      <c r="T10" s="4">
        <v>0.21</v>
      </c>
      <c r="U10" s="17">
        <v>1226</v>
      </c>
      <c r="V10" s="17">
        <v>2165.58</v>
      </c>
      <c r="W10" s="5">
        <v>69.7</v>
      </c>
      <c r="X10" s="22">
        <f>(Table2[[#This Row],[health]]-MIN(Table2[health]))/(MAX(Table2[health])-MIN(Table2[health]))*100</f>
        <v>64.808362369337985</v>
      </c>
      <c r="Y10" s="5">
        <v>43.9</v>
      </c>
      <c r="Z10" s="22">
        <f>100-(Table2[[#This Row],[poll]]-MIN(Table2[poll]))/(MAX(Table2[poll])-MIN(Table2[poll]))*100</f>
        <v>44.543828264758503</v>
      </c>
      <c r="AA10" s="5">
        <v>54</v>
      </c>
      <c r="AB10" s="22">
        <f>(Table2[[#This Row],[safe]]-MIN(Table2[safe]))/(MAX(Table2[safe])-MIN(Table2[safe]))*100</f>
        <v>44.543429844097993</v>
      </c>
      <c r="AC10" s="5">
        <v>69</v>
      </c>
      <c r="AD10" s="22">
        <f>(Table2[[#This Row],[corr]]-MIN(Table2[corr]))/(MAX(Table2[corr])-MIN(Table2[corr]))*100</f>
        <v>61.111111111111114</v>
      </c>
      <c r="AE10" s="5">
        <v>1.4049027000000001</v>
      </c>
      <c r="AF10" s="22">
        <f>(Table2[[#This Row],[eco-comp]]-MIN(Table2[eco-comp]))/(MAX(Table2[eco-comp])-MIN(Table2[eco-comp]))*100</f>
        <v>65.640364938982941</v>
      </c>
      <c r="AG10" s="5">
        <v>7.9</v>
      </c>
      <c r="AH10" s="22">
        <f>(Table2[[#This Row],[democ]]-MIN(Table2[democ]))/(MAX(Table2[democ])-MIN(Table2[democ]))*100</f>
        <v>65.454545454545453</v>
      </c>
      <c r="AI10" s="5">
        <v>0.74</v>
      </c>
      <c r="AJ10" s="22">
        <f>(Table2[[#This Row],[lib_democ]]-MIN(Table2[lib_democ]))/(MAX(Table2[lib_democ])-MIN(Table2[lib_democ]))*100</f>
        <v>81.578947368421055</v>
      </c>
      <c r="AK10" s="5">
        <v>0.17899999999999999</v>
      </c>
      <c r="AL10" s="22">
        <f>100-(Table2[[#This Row],[gend]]-MIN(Table2[gend]))/100-(MAX(Table2[gend])-MIN(Table2[gend]))*100</f>
        <v>54.09834</v>
      </c>
      <c r="AM10" s="5">
        <v>97.43</v>
      </c>
      <c r="AN10" s="22">
        <f>(Table2[[#This Row],[iq_]]-MIN(Table2[iq_]))/(MAX(Table2[iq_])-MIN(Table2[iq_]))*100</f>
        <v>55.683603981142006</v>
      </c>
      <c r="AO10" s="5">
        <v>71.22</v>
      </c>
      <c r="AP10" s="22">
        <f>(Table2[[#This Row],[media]]-MIN(Table2[media]))/(MAX(Table2[media])-MIN(Table2[media]))*100</f>
        <v>74.826644252994328</v>
      </c>
      <c r="AQ10" s="5">
        <v>495</v>
      </c>
      <c r="AR10" s="23">
        <f>(Table2[[#This Row],[p1sa]]-MIN(Table2[p1sa]))/(MAX(Table2[p1sa])-MIN(Table2[p1sa]))*100</f>
        <v>34.508547008547033</v>
      </c>
      <c r="AS10" s="5">
        <v>61.8</v>
      </c>
      <c r="AT10" s="22">
        <f>(Table2[[#This Row],[innov]]-MIN(Table2[innov]))/(MAX(Table2[innov])-MIN(Table2[innov]))*100</f>
        <v>89.433962264150949</v>
      </c>
    </row>
    <row r="11" spans="1:46" x14ac:dyDescent="0.25">
      <c r="A11" s="2" t="s">
        <v>36</v>
      </c>
      <c r="B11" s="26">
        <f>Table2[[#This Row],[hightax]]+Table2[[#This Row],[pros2]]+Table2[[#This Row],[remaining_money]]</f>
        <v>197.56789019996006</v>
      </c>
      <c r="C11" s="25">
        <f>Table2[[#This Row],[hightax]]+Table2[[#This Row],[pros]]</f>
        <v>144.86980410945415</v>
      </c>
      <c r="D11" s="25">
        <f>(Table2[[#This Row],[taxes]]-MIN(Table2[taxes]))/(MAX(Table2[taxes])-MIN(Table2[taxes]))*100</f>
        <v>81.218194383363695</v>
      </c>
      <c r="E11" s="19">
        <f>100-100*(1-Table2[[#This Row],[corporate_taxes]])*(1-Table2[[#This Row],[rich_pit]])</f>
        <v>56.55</v>
      </c>
      <c r="F11" s="24">
        <f>Table2[[#This Row],[pros]]</f>
        <v>63.651609726090442</v>
      </c>
      <c r="G11" s="20">
        <f>(Table2[[#This Row],[remaining_money]]+10*Table2[[#This Row],[pros]])/11</f>
        <v>62.655834850128215</v>
      </c>
      <c r="H11" s="20">
        <f>(Table2[[#This Row],[remaining/costs]]-MIN(Table2[remaining/costs]))/(MAX(Table2[remaining/costs])-MIN(Table2[remaining/costs]))*100</f>
        <v>52.69808609050591</v>
      </c>
      <c r="I11" s="20">
        <f>Table2[[#This Row],[salary_after_taxes_and_costs]]/(Table2[[#This Row],[cost_of_living]]+Table2[[#This Row],[cost_of_rent]])</f>
        <v>16.141847370312689</v>
      </c>
      <c r="J11" s="20">
        <f>(Table2[[#This Row],[salary_after_taxes_and_costs]]-MIN(Table2[salary_after_taxes_and_costs]))/(MAX(Table2[salary_after_taxes_and_costs])-MIN(Table2[salary_after_taxes_and_costs]))*100</f>
        <v>54.408957155012963</v>
      </c>
      <c r="K11" s="14">
        <f>Table2[[#This Row],[salary_after_taxes]]-12*(Table2[[#This Row],[cost_of_living]]+Table2[[#This Row],[cost_of_rent]])</f>
        <v>52547.040000000001</v>
      </c>
      <c r="L11" s="16">
        <f>Table2[[#This Row],[equity_research_analyst_0-1_year_experience_salary]]*(1-Table2[[#This Row],[personal_income_taxes]])</f>
        <v>91611</v>
      </c>
      <c r="M11" s="16">
        <f>(Table2[[#This Row],[pros_employee]]-MIN(Table2[pros_employee]))/(MAX(Table2[pros_employee])-MIN(Table2[pros_employee]))*100</f>
        <v>63.651609726090442</v>
      </c>
      <c r="N11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57.834550739531714</v>
      </c>
      <c r="O11" s="2" t="s">
        <v>36</v>
      </c>
      <c r="P11" s="2" t="s">
        <v>21</v>
      </c>
      <c r="Q11" s="3">
        <v>130000</v>
      </c>
      <c r="R11" s="4">
        <v>0.29530000000000001</v>
      </c>
      <c r="S11" s="4">
        <v>0.45</v>
      </c>
      <c r="T11" s="4">
        <v>0.21</v>
      </c>
      <c r="U11" s="17">
        <v>1262</v>
      </c>
      <c r="V11" s="17">
        <v>1993.33</v>
      </c>
      <c r="W11" s="5">
        <v>69.5</v>
      </c>
      <c r="X11" s="22">
        <f>(Table2[[#This Row],[health]]-MIN(Table2[health]))/(MAX(Table2[health])-MIN(Table2[health]))*100</f>
        <v>64.111498257839727</v>
      </c>
      <c r="Y11" s="5">
        <v>44.7</v>
      </c>
      <c r="Z11" s="22">
        <f>100-(Table2[[#This Row],[poll]]-MIN(Table2[poll]))/(MAX(Table2[poll])-MIN(Table2[poll]))*100</f>
        <v>43.112701252236128</v>
      </c>
      <c r="AA11" s="5">
        <v>36</v>
      </c>
      <c r="AB11" s="22">
        <f>(Table2[[#This Row],[safe]]-MIN(Table2[safe]))/(MAX(Table2[safe])-MIN(Table2[safe]))*100</f>
        <v>4.4543429844097986</v>
      </c>
      <c r="AC11" s="5">
        <v>69</v>
      </c>
      <c r="AD11" s="22">
        <f>(Table2[[#This Row],[corr]]-MIN(Table2[corr]))/(MAX(Table2[corr])-MIN(Table2[corr]))*100</f>
        <v>61.111111111111114</v>
      </c>
      <c r="AE11" s="5">
        <v>1.4049027000000001</v>
      </c>
      <c r="AF11" s="22">
        <f>(Table2[[#This Row],[eco-comp]]-MIN(Table2[eco-comp]))/(MAX(Table2[eco-comp])-MIN(Table2[eco-comp]))*100</f>
        <v>65.640364938982941</v>
      </c>
      <c r="AG11" s="5">
        <v>7.9</v>
      </c>
      <c r="AH11" s="22">
        <f>(Table2[[#This Row],[democ]]-MIN(Table2[democ]))/(MAX(Table2[democ])-MIN(Table2[democ]))*100</f>
        <v>65.454545454545453</v>
      </c>
      <c r="AI11" s="5">
        <v>0.74</v>
      </c>
      <c r="AJ11" s="22">
        <f>(Table2[[#This Row],[lib_democ]]-MIN(Table2[lib_democ]))/(MAX(Table2[lib_democ])-MIN(Table2[lib_democ]))*100</f>
        <v>81.578947368421055</v>
      </c>
      <c r="AK11" s="5">
        <v>0.17899999999999999</v>
      </c>
      <c r="AL11" s="22">
        <f>100-(Table2[[#This Row],[gend]]-MIN(Table2[gend]))/100-(MAX(Table2[gend])-MIN(Table2[gend]))*100</f>
        <v>54.09834</v>
      </c>
      <c r="AM11" s="5">
        <v>97.43</v>
      </c>
      <c r="AN11" s="22">
        <f>(Table2[[#This Row],[iq_]]-MIN(Table2[iq_]))/(MAX(Table2[iq_])-MIN(Table2[iq_]))*100</f>
        <v>55.683603981142006</v>
      </c>
      <c r="AO11" s="5">
        <v>71.22</v>
      </c>
      <c r="AP11" s="22">
        <f>(Table2[[#This Row],[media]]-MIN(Table2[media]))/(MAX(Table2[media])-MIN(Table2[media]))*100</f>
        <v>74.826644252994328</v>
      </c>
      <c r="AQ11" s="5">
        <v>495</v>
      </c>
      <c r="AR11" s="23">
        <f>(Table2[[#This Row],[p1sa]]-MIN(Table2[p1sa]))/(MAX(Table2[p1sa])-MIN(Table2[p1sa]))*100</f>
        <v>34.508547008547033</v>
      </c>
      <c r="AS11" s="5">
        <v>61.8</v>
      </c>
      <c r="AT11" s="22">
        <f>(Table2[[#This Row],[innov]]-MIN(Table2[innov]))/(MAX(Table2[innov])-MIN(Table2[innov]))*100</f>
        <v>89.433962264150949</v>
      </c>
    </row>
    <row r="12" spans="1:46" x14ac:dyDescent="0.25">
      <c r="A12" s="2" t="s">
        <v>43</v>
      </c>
      <c r="B12" s="26">
        <f>Table2[[#This Row],[hightax]]+Table2[[#This Row],[pros2]]+Table2[[#This Row],[remaining_money]]</f>
        <v>195.90106986760617</v>
      </c>
      <c r="C12" s="25">
        <f>Table2[[#This Row],[hightax]]+Table2[[#This Row],[pros]]</f>
        <v>153.74527274467621</v>
      </c>
      <c r="D12" s="25">
        <f>(Table2[[#This Row],[taxes]]-MIN(Table2[taxes]))/(MAX(Table2[taxes])-MIN(Table2[taxes]))*100</f>
        <v>96.767606961110772</v>
      </c>
      <c r="E12" s="19">
        <f>100-100*(1-Table2[[#This Row],[corporate_taxes]])*(1-Table2[[#This Row],[rich_pit]])</f>
        <v>61.5</v>
      </c>
      <c r="F12" s="24">
        <f>Table2[[#This Row],[pros]]</f>
        <v>56.977665783565442</v>
      </c>
      <c r="G12" s="20">
        <f>(Table2[[#This Row],[remaining_money]]+10*Table2[[#This Row],[pros]])/11</f>
        <v>55.630223178053122</v>
      </c>
      <c r="H12" s="20">
        <f>(Table2[[#This Row],[remaining/costs]]-MIN(Table2[remaining/costs]))/(MAX(Table2[remaining/costs])-MIN(Table2[remaining/costs]))*100</f>
        <v>42.155797122929954</v>
      </c>
      <c r="I12" s="20">
        <f>Table2[[#This Row],[salary_after_taxes_and_costs]]/(Table2[[#This Row],[cost_of_living]]+Table2[[#This Row],[cost_of_rent]])</f>
        <v>13.132872363047097</v>
      </c>
      <c r="J12" s="20">
        <f>(Table2[[#This Row],[salary_after_taxes_and_costs]]-MIN(Table2[salary_after_taxes_and_costs]))/(MAX(Table2[salary_after_taxes_and_costs])-MIN(Table2[salary_after_taxes_and_costs]))*100</f>
        <v>35.824969457882851</v>
      </c>
      <c r="K12" s="14">
        <f>Table2[[#This Row],[salary_after_taxes]]-12*(Table2[[#This Row],[cost_of_living]]+Table2[[#This Row],[cost_of_rent]])</f>
        <v>35820.959999999999</v>
      </c>
      <c r="L12" s="16">
        <f>Table2[[#This Row],[equity_research_analyst_0-1_year_experience_salary]]*(1-Table2[[#This Row],[personal_income_taxes]])</f>
        <v>68551.92</v>
      </c>
      <c r="M12" s="16">
        <f>(Table2[[#This Row],[pros_employee]]-MIN(Table2[pros_employee]))/(MAX(Table2[pros_employee])-MIN(Table2[pros_employee]))*100</f>
        <v>56.977665783565442</v>
      </c>
      <c r="N12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53.408832070115523</v>
      </c>
      <c r="O12" s="2" t="s">
        <v>43</v>
      </c>
      <c r="P12" s="2" t="s">
        <v>44</v>
      </c>
      <c r="Q12" s="3">
        <v>89400</v>
      </c>
      <c r="R12" s="4">
        <v>0.23319999999999999</v>
      </c>
      <c r="S12" s="4">
        <v>0.5</v>
      </c>
      <c r="T12" s="4">
        <v>0.23</v>
      </c>
      <c r="U12" s="17">
        <v>1077.9000000000001</v>
      </c>
      <c r="V12" s="17">
        <v>1649.68</v>
      </c>
      <c r="W12" s="5">
        <v>74</v>
      </c>
      <c r="X12" s="22">
        <f>(Table2[[#This Row],[health]]-MIN(Table2[health]))/(MAX(Table2[health])-MIN(Table2[health]))*100</f>
        <v>79.790940766550534</v>
      </c>
      <c r="Y12" s="5">
        <v>46.3</v>
      </c>
      <c r="Z12" s="22">
        <f>100-(Table2[[#This Row],[poll]]-MIN(Table2[poll]))/(MAX(Table2[poll])-MIN(Table2[poll]))*100</f>
        <v>40.250447227191408</v>
      </c>
      <c r="AA12" s="5">
        <v>73.099999999999994</v>
      </c>
      <c r="AB12" s="22">
        <f>(Table2[[#This Row],[safe]]-MIN(Table2[safe]))/(MAX(Table2[safe])-MIN(Table2[safe]))*100</f>
        <v>87.082405345211555</v>
      </c>
      <c r="AC12" s="5">
        <v>63</v>
      </c>
      <c r="AD12" s="22">
        <f>(Table2[[#This Row],[corr]]-MIN(Table2[corr]))/(MAX(Table2[corr])-MIN(Table2[corr]))*100</f>
        <v>50</v>
      </c>
      <c r="AE12" s="5">
        <v>1.1681432</v>
      </c>
      <c r="AF12" s="22">
        <f>(Table2[[#This Row],[eco-comp]]-MIN(Table2[eco-comp]))/(MAX(Table2[eco-comp])-MIN(Table2[eco-comp]))*100</f>
        <v>54.57840315132951</v>
      </c>
      <c r="AG12" s="5">
        <v>8</v>
      </c>
      <c r="AH12" s="22">
        <f>(Table2[[#This Row],[democ]]-MIN(Table2[democ]))/(MAX(Table2[democ])-MIN(Table2[democ]))*100</f>
        <v>67.272727272727266</v>
      </c>
      <c r="AI12" s="5">
        <v>0.65</v>
      </c>
      <c r="AJ12" s="22">
        <f>(Table2[[#This Row],[lib_democ]]-MIN(Table2[lib_democ]))/(MAX(Table2[lib_democ])-MIN(Table2[lib_democ]))*100</f>
        <v>69.736842105263165</v>
      </c>
      <c r="AK12" s="5">
        <v>8.3000000000000004E-2</v>
      </c>
      <c r="AL12" s="22">
        <f>100-(Table2[[#This Row],[gend]]-MIN(Table2[gend]))/100-(MAX(Table2[gend])-MIN(Table2[gend]))*100</f>
        <v>54.099300000000007</v>
      </c>
      <c r="AM12" s="5">
        <v>92.43</v>
      </c>
      <c r="AN12" s="22">
        <f>(Table2[[#This Row],[iq_]]-MIN(Table2[iq_]))/(MAX(Table2[iq_])-MIN(Table2[iq_]))*100</f>
        <v>29.491880565741269</v>
      </c>
      <c r="AO12" s="5">
        <v>57.57</v>
      </c>
      <c r="AP12" s="22">
        <f>(Table2[[#This Row],[media]]-MIN(Table2[media]))/(MAX(Table2[media])-MIN(Table2[media]))*100</f>
        <v>60.485396091615883</v>
      </c>
      <c r="AQ12" s="5">
        <v>465</v>
      </c>
      <c r="AR12" s="23">
        <f>(Table2[[#This Row],[p1sa]]-MIN(Table2[p1sa]))/(MAX(Table2[p1sa])-MIN(Table2[p1sa]))*100</f>
        <v>2.4572649572649703</v>
      </c>
      <c r="AS12" s="5">
        <v>50.2</v>
      </c>
      <c r="AT12" s="22">
        <f>(Table2[[#This Row],[innov]]-MIN(Table2[innov]))/(MAX(Table2[innov])-MIN(Table2[innov]))*100</f>
        <v>45.660377358490585</v>
      </c>
    </row>
    <row r="13" spans="1:46" x14ac:dyDescent="0.25">
      <c r="A13" s="2" t="s">
        <v>41</v>
      </c>
      <c r="B13" s="26">
        <f>Table2[[#This Row],[hightax]]+Table2[[#This Row],[pros2]]+Table2[[#This Row],[remaining_money]]</f>
        <v>194.67931859412056</v>
      </c>
      <c r="C13" s="25">
        <f>Table2[[#This Row],[hightax]]+Table2[[#This Row],[pros]]</f>
        <v>131.21909162476248</v>
      </c>
      <c r="D13" s="25">
        <f>(Table2[[#This Row],[taxes]]-MIN(Table2[taxes]))/(MAX(Table2[taxes])-MIN(Table2[taxes]))*100</f>
        <v>68.810077275868579</v>
      </c>
      <c r="E13" s="19">
        <f>100-100*(1-Table2[[#This Row],[corporate_taxes]])*(1-Table2[[#This Row],[rich_pit]])</f>
        <v>52.6</v>
      </c>
      <c r="F13" s="24">
        <f>Table2[[#This Row],[pros]]</f>
        <v>62.409014348893919</v>
      </c>
      <c r="G13" s="20">
        <f>(Table2[[#This Row],[remaining_money]]+10*Table2[[#This Row],[pros]])/11</f>
        <v>62.504579132572488</v>
      </c>
      <c r="H13" s="20">
        <f>(Table2[[#This Row],[remaining/costs]]-MIN(Table2[remaining/costs]))/(MAX(Table2[remaining/costs])-MIN(Table2[remaining/costs]))*100</f>
        <v>63.460226969358089</v>
      </c>
      <c r="I13" s="20">
        <f>Table2[[#This Row],[salary_after_taxes_and_costs]]/(Table2[[#This Row],[cost_of_living]]+Table2[[#This Row],[cost_of_rent]])</f>
        <v>19.213572403532257</v>
      </c>
      <c r="J13" s="20">
        <f>(Table2[[#This Row],[salary_after_taxes_and_costs]]-MIN(Table2[salary_after_taxes_and_costs]))/(MAX(Table2[salary_after_taxes_and_costs])-MIN(Table2[salary_after_taxes_and_costs]))*100</f>
        <v>60.305606248341903</v>
      </c>
      <c r="K13" s="14">
        <f>Table2[[#This Row],[salary_after_taxes]]-12*(Table2[[#This Row],[cost_of_living]]+Table2[[#This Row],[cost_of_rent]])</f>
        <v>57854.180000000008</v>
      </c>
      <c r="L13" s="16">
        <f>Table2[[#This Row],[equity_research_analyst_0-1_year_experience_salary]]*(1-Table2[[#This Row],[personal_income_taxes]])</f>
        <v>93987.5</v>
      </c>
      <c r="M13" s="16">
        <f>(Table2[[#This Row],[pros_employee]]-MIN(Table2[pros_employee]))/(MAX(Table2[pros_employee])-MIN(Table2[pros_employee]))*100</f>
        <v>62.409014348893919</v>
      </c>
      <c r="N13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57.010543584729589</v>
      </c>
      <c r="O13" s="2" t="s">
        <v>41</v>
      </c>
      <c r="P13" s="2" t="s">
        <v>21</v>
      </c>
      <c r="Q13" s="3">
        <v>125000</v>
      </c>
      <c r="R13" s="4">
        <v>0.24809999999999999</v>
      </c>
      <c r="S13" s="4">
        <v>0.4</v>
      </c>
      <c r="T13" s="4">
        <v>0.21</v>
      </c>
      <c r="U13" s="17">
        <v>1276</v>
      </c>
      <c r="V13" s="17">
        <v>1735.11</v>
      </c>
      <c r="W13" s="5">
        <v>71.900000000000006</v>
      </c>
      <c r="X13" s="22">
        <f>(Table2[[#This Row],[health]]-MIN(Table2[health]))/(MAX(Table2[health])-MIN(Table2[health]))*100</f>
        <v>72.473867595818845</v>
      </c>
      <c r="Y13" s="5">
        <v>55.4</v>
      </c>
      <c r="Z13" s="22">
        <f>100-(Table2[[#This Row],[poll]]-MIN(Table2[poll]))/(MAX(Table2[poll])-MIN(Table2[poll]))*100</f>
        <v>23.971377459749561</v>
      </c>
      <c r="AA13" s="5">
        <v>36.4</v>
      </c>
      <c r="AB13" s="22">
        <f>(Table2[[#This Row],[safe]]-MIN(Table2[safe]))/(MAX(Table2[safe])-MIN(Table2[safe]))*100</f>
        <v>5.3452115812917551</v>
      </c>
      <c r="AC13" s="5">
        <v>69</v>
      </c>
      <c r="AD13" s="22">
        <f>(Table2[[#This Row],[corr]]-MIN(Table2[corr]))/(MAX(Table2[corr])-MIN(Table2[corr]))*100</f>
        <v>61.111111111111114</v>
      </c>
      <c r="AE13" s="5">
        <v>1.4049027000000001</v>
      </c>
      <c r="AF13" s="22">
        <f>(Table2[[#This Row],[eco-comp]]-MIN(Table2[eco-comp]))/(MAX(Table2[eco-comp])-MIN(Table2[eco-comp]))*100</f>
        <v>65.640364938982941</v>
      </c>
      <c r="AG13" s="5">
        <v>7.9</v>
      </c>
      <c r="AH13" s="22">
        <f>(Table2[[#This Row],[democ]]-MIN(Table2[democ]))/(MAX(Table2[democ])-MIN(Table2[democ]))*100</f>
        <v>65.454545454545453</v>
      </c>
      <c r="AI13" s="5">
        <v>0.74</v>
      </c>
      <c r="AJ13" s="22">
        <f>(Table2[[#This Row],[lib_democ]]-MIN(Table2[lib_democ]))/(MAX(Table2[lib_democ])-MIN(Table2[lib_democ]))*100</f>
        <v>81.578947368421055</v>
      </c>
      <c r="AK13" s="5">
        <v>0.17899999999999999</v>
      </c>
      <c r="AL13" s="22">
        <f>100-(Table2[[#This Row],[gend]]-MIN(Table2[gend]))/100-(MAX(Table2[gend])-MIN(Table2[gend]))*100</f>
        <v>54.09834</v>
      </c>
      <c r="AM13" s="5">
        <v>97.43</v>
      </c>
      <c r="AN13" s="22">
        <f>(Table2[[#This Row],[iq_]]-MIN(Table2[iq_]))/(MAX(Table2[iq_])-MIN(Table2[iq_]))*100</f>
        <v>55.683603981142006</v>
      </c>
      <c r="AO13" s="5">
        <v>71.22</v>
      </c>
      <c r="AP13" s="22">
        <f>(Table2[[#This Row],[media]]-MIN(Table2[media]))/(MAX(Table2[media])-MIN(Table2[media]))*100</f>
        <v>74.826644252994328</v>
      </c>
      <c r="AQ13" s="5">
        <v>495</v>
      </c>
      <c r="AR13" s="23">
        <f>(Table2[[#This Row],[p1sa]]-MIN(Table2[p1sa]))/(MAX(Table2[p1sa])-MIN(Table2[p1sa]))*100</f>
        <v>34.508547008547033</v>
      </c>
      <c r="AS13" s="5">
        <v>61.8</v>
      </c>
      <c r="AT13" s="22">
        <f>(Table2[[#This Row],[innov]]-MIN(Table2[innov]))/(MAX(Table2[innov])-MIN(Table2[innov]))*100</f>
        <v>89.433962264150949</v>
      </c>
    </row>
    <row r="14" spans="1:46" x14ac:dyDescent="0.25">
      <c r="A14" s="2" t="s">
        <v>18</v>
      </c>
      <c r="B14" s="26">
        <f>Table2[[#This Row],[hightax]]+Table2[[#This Row],[pros2]]+Table2[[#This Row],[remaining_money]]</f>
        <v>194.142580278449</v>
      </c>
      <c r="C14" s="25">
        <f>Table2[[#This Row],[hightax]]+Table2[[#This Row],[pros]]</f>
        <v>128.21591339149512</v>
      </c>
      <c r="D14" s="25">
        <f>(Table2[[#This Row],[taxes]]-MIN(Table2[taxes]))/(MAX(Table2[taxes])-MIN(Table2[taxes]))*100</f>
        <v>30.344914242633642</v>
      </c>
      <c r="E14" s="19">
        <f>100-100*(1-Table2[[#This Row],[corporate_taxes]])*(1-Table2[[#This Row],[rich_pit]])</f>
        <v>40.354999999999997</v>
      </c>
      <c r="F14" s="24">
        <f>Table2[[#This Row],[pros]]</f>
        <v>97.870999148861486</v>
      </c>
      <c r="G14" s="20">
        <f>(Table2[[#This Row],[remaining_money]]+10*Table2[[#This Row],[pros]])/11</f>
        <v>94.96696894323351</v>
      </c>
      <c r="H14" s="20">
        <f>(Table2[[#This Row],[remaining/costs]]-MIN(Table2[remaining/costs]))/(MAX(Table2[remaining/costs])-MIN(Table2[remaining/costs]))*100</f>
        <v>65.926666886953882</v>
      </c>
      <c r="I14" s="20">
        <f>Table2[[#This Row],[salary_after_taxes_and_costs]]/(Table2[[#This Row],[cost_of_living]]+Table2[[#This Row],[cost_of_rent]])</f>
        <v>19.917542489326102</v>
      </c>
      <c r="J14" s="20">
        <f>(Table2[[#This Row],[salary_after_taxes_and_costs]]-MIN(Table2[salary_after_taxes_and_costs]))/(MAX(Table2[salary_after_taxes_and_costs])-MIN(Table2[salary_after_taxes_and_costs]))*100</f>
        <v>100</v>
      </c>
      <c r="K14" s="14">
        <f>Table2[[#This Row],[salary_after_taxes]]-12*(Table2[[#This Row],[cost_of_living]]+Table2[[#This Row],[cost_of_rent]])</f>
        <v>93580.183280999976</v>
      </c>
      <c r="L14" s="16">
        <f>Table2[[#This Row],[equity_research_analyst_0-1_year_experience_salary]]*(1-Table2[[#This Row],[personal_income_taxes]])</f>
        <v>149960.74328099997</v>
      </c>
      <c r="M14" s="16">
        <f>(Table2[[#This Row],[pros_employee]]-MIN(Table2[pros_employee]))/(MAX(Table2[pros_employee])-MIN(Table2[pros_employee]))*100</f>
        <v>97.870999148861486</v>
      </c>
      <c r="N14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80.526588899966669</v>
      </c>
      <c r="O14" s="2" t="s">
        <v>18</v>
      </c>
      <c r="P14" s="2" t="s">
        <v>19</v>
      </c>
      <c r="Q14" s="27">
        <v>171953.61</v>
      </c>
      <c r="R14" s="4">
        <v>0.12790000000000001</v>
      </c>
      <c r="S14" s="4">
        <v>0.245</v>
      </c>
      <c r="T14" s="4">
        <v>0.21</v>
      </c>
      <c r="U14" s="17">
        <v>1899.5</v>
      </c>
      <c r="V14" s="17">
        <v>2798.88</v>
      </c>
      <c r="W14" s="5">
        <v>71.7</v>
      </c>
      <c r="X14" s="22">
        <f>(Table2[[#This Row],[health]]-MIN(Table2[health]))/(MAX(Table2[health])-MIN(Table2[health]))*100</f>
        <v>71.777003484320574</v>
      </c>
      <c r="Y14" s="5">
        <v>21.1</v>
      </c>
      <c r="Z14" s="22">
        <f>100-(Table2[[#This Row],[poll]]-MIN(Table2[poll]))/(MAX(Table2[poll])-MIN(Table2[poll]))*100</f>
        <v>85.33094812164579</v>
      </c>
      <c r="AA14" s="5">
        <v>78.900000000000006</v>
      </c>
      <c r="AB14" s="22">
        <f>(Table2[[#This Row],[safe]]-MIN(Table2[safe]))/(MAX(Table2[safe])-MIN(Table2[safe]))*100</f>
        <v>100</v>
      </c>
      <c r="AC14" s="5">
        <v>82</v>
      </c>
      <c r="AD14" s="22">
        <f>(Table2[[#This Row],[corr]]-MIN(Table2[corr]))/(MAX(Table2[corr])-MIN(Table2[corr]))*100</f>
        <v>85.18518518518519</v>
      </c>
      <c r="AE14" s="5">
        <v>2.1403029999999998</v>
      </c>
      <c r="AF14" s="22">
        <f>(Table2[[#This Row],[eco-comp]]-MIN(Table2[eco-comp]))/(MAX(Table2[eco-comp])-MIN(Table2[eco-comp]))*100</f>
        <v>100</v>
      </c>
      <c r="AG14" s="5">
        <v>8.9</v>
      </c>
      <c r="AH14" s="22">
        <f>(Table2[[#This Row],[democ]]-MIN(Table2[democ]))/(MAX(Table2[democ])-MIN(Table2[democ]))*100</f>
        <v>83.636363636363626</v>
      </c>
      <c r="AI14" s="5">
        <v>0.84</v>
      </c>
      <c r="AJ14" s="22">
        <f>(Table2[[#This Row],[lib_democ]]-MIN(Table2[lib_democ]))/(MAX(Table2[lib_democ])-MIN(Table2[lib_democ]))*100</f>
        <v>94.73684210526315</v>
      </c>
      <c r="AK14" s="5">
        <v>1.7999999999999999E-2</v>
      </c>
      <c r="AL14" s="22">
        <f>100-(Table2[[#This Row],[gend]]-MIN(Table2[gend]))/100-(MAX(Table2[gend])-MIN(Table2[gend]))*100</f>
        <v>54.09995</v>
      </c>
      <c r="AM14" s="5">
        <v>99.24</v>
      </c>
      <c r="AN14" s="22">
        <f>(Table2[[#This Row],[iq_]]-MIN(Table2[iq_]))/(MAX(Table2[iq_])-MIN(Table2[iq_]))*100</f>
        <v>65.165007857516997</v>
      </c>
      <c r="AO14" s="5">
        <v>84.4</v>
      </c>
      <c r="AP14" s="22">
        <f>(Table2[[#This Row],[media]]-MIN(Table2[media]))/(MAX(Table2[media])-MIN(Table2[media]))*100</f>
        <v>88.67409119562933</v>
      </c>
      <c r="AQ14" s="5">
        <v>498</v>
      </c>
      <c r="AR14" s="23">
        <f>(Table2[[#This Row],[p1sa]]-MIN(Table2[p1sa]))/(MAX(Table2[p1sa])-MIN(Table2[p1sa]))*100</f>
        <v>37.713675213675238</v>
      </c>
      <c r="AS14" s="5">
        <v>64.599999999999994</v>
      </c>
      <c r="AT14" s="22">
        <f>(Table2[[#This Row],[innov]]-MIN(Table2[innov]))/(MAX(Table2[innov])-MIN(Table2[innov]))*100</f>
        <v>100</v>
      </c>
    </row>
    <row r="15" spans="1:46" x14ac:dyDescent="0.25">
      <c r="A15" s="2" t="s">
        <v>32</v>
      </c>
      <c r="B15" s="26">
        <f>Table2[[#This Row],[hightax]]+Table2[[#This Row],[pros2]]+Table2[[#This Row],[remaining_money]]</f>
        <v>191.93587611095592</v>
      </c>
      <c r="C15" s="25">
        <f>Table2[[#This Row],[hightax]]+Table2[[#This Row],[pros]]</f>
        <v>141.48189020670031</v>
      </c>
      <c r="D15" s="25">
        <f>(Table2[[#This Row],[taxes]]-MIN(Table2[taxes]))/(MAX(Table2[taxes])-MIN(Table2[taxes]))*100</f>
        <v>81.218194383363695</v>
      </c>
      <c r="E15" s="19">
        <f>100-100*(1-Table2[[#This Row],[corporate_taxes]])*(1-Table2[[#This Row],[rich_pit]])</f>
        <v>56.55</v>
      </c>
      <c r="F15" s="24">
        <f>Table2[[#This Row],[pros]]</f>
        <v>60.263695823336626</v>
      </c>
      <c r="G15" s="20">
        <f>(Table2[[#This Row],[remaining_money]]+10*Table2[[#This Row],[pros]])/11</f>
        <v>59.371904012511074</v>
      </c>
      <c r="H15" s="20">
        <f>(Table2[[#This Row],[remaining/costs]]-MIN(Table2[remaining/costs]))/(MAX(Table2[remaining/costs])-MIN(Table2[remaining/costs]))*100</f>
        <v>50.453985904255603</v>
      </c>
      <c r="I15" s="20">
        <f>Table2[[#This Row],[salary_after_taxes_and_costs]]/(Table2[[#This Row],[cost_of_living]]+Table2[[#This Row],[cost_of_rent]])</f>
        <v>15.501337382871144</v>
      </c>
      <c r="J15" s="20">
        <f>(Table2[[#This Row],[salary_after_taxes_and_costs]]-MIN(Table2[salary_after_taxes_and_costs]))/(MAX(Table2[salary_after_taxes_and_costs])-MIN(Table2[salary_after_taxes_and_costs]))*100</f>
        <v>55.909113109600703</v>
      </c>
      <c r="K15" s="14">
        <f>Table2[[#This Row],[salary_after_taxes]]-12*(Table2[[#This Row],[cost_of_living]]+Table2[[#This Row],[cost_of_rent]])</f>
        <v>53897.219999999987</v>
      </c>
      <c r="L15" s="16">
        <f>Table2[[#This Row],[equity_research_analyst_0-1_year_experience_salary]]*(1-Table2[[#This Row],[personal_income_taxes]])</f>
        <v>95620.499999999985</v>
      </c>
      <c r="M15" s="16">
        <f>(Table2[[#This Row],[pros_employee]]-MIN(Table2[pros_employee]))/(MAX(Table2[pros_employee])-MIN(Table2[pros_employee]))*100</f>
        <v>60.263695823336626</v>
      </c>
      <c r="N15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55.587910081636188</v>
      </c>
      <c r="O15" s="2" t="s">
        <v>32</v>
      </c>
      <c r="P15" s="2" t="s">
        <v>21</v>
      </c>
      <c r="Q15" s="3">
        <v>135000</v>
      </c>
      <c r="R15" s="4">
        <v>0.29170000000000001</v>
      </c>
      <c r="S15" s="4">
        <v>0.45</v>
      </c>
      <c r="T15" s="4">
        <v>0.21</v>
      </c>
      <c r="U15" s="17">
        <v>1225.7</v>
      </c>
      <c r="V15" s="17">
        <v>2251.2399999999998</v>
      </c>
      <c r="W15" s="5">
        <v>65.3</v>
      </c>
      <c r="X15" s="22">
        <f>(Table2[[#This Row],[health]]-MIN(Table2[health]))/(MAX(Table2[health])-MIN(Table2[health]))*100</f>
        <v>49.4773519163763</v>
      </c>
      <c r="Y15" s="5">
        <v>49.1</v>
      </c>
      <c r="Z15" s="22">
        <f>100-(Table2[[#This Row],[poll]]-MIN(Table2[poll]))/(MAX(Table2[poll])-MIN(Table2[poll]))*100</f>
        <v>35.241502683363152</v>
      </c>
      <c r="AA15" s="5">
        <v>34</v>
      </c>
      <c r="AB15" s="22">
        <f>(Table2[[#This Row],[safe]]-MIN(Table2[safe]))/(MAX(Table2[safe])-MIN(Table2[safe]))*100</f>
        <v>0</v>
      </c>
      <c r="AC15" s="5">
        <v>69</v>
      </c>
      <c r="AD15" s="22">
        <f>(Table2[[#This Row],[corr]]-MIN(Table2[corr]))/(MAX(Table2[corr])-MIN(Table2[corr]))*100</f>
        <v>61.111111111111114</v>
      </c>
      <c r="AE15" s="5">
        <v>1.4049027000000001</v>
      </c>
      <c r="AF15" s="22">
        <f>(Table2[[#This Row],[eco-comp]]-MIN(Table2[eco-comp]))/(MAX(Table2[eco-comp])-MIN(Table2[eco-comp]))*100</f>
        <v>65.640364938982941</v>
      </c>
      <c r="AG15" s="5">
        <v>7.9</v>
      </c>
      <c r="AH15" s="22">
        <f>(Table2[[#This Row],[democ]]-MIN(Table2[democ]))/(MAX(Table2[democ])-MIN(Table2[democ]))*100</f>
        <v>65.454545454545453</v>
      </c>
      <c r="AI15" s="5">
        <v>0.74</v>
      </c>
      <c r="AJ15" s="22">
        <f>(Table2[[#This Row],[lib_democ]]-MIN(Table2[lib_democ]))/(MAX(Table2[lib_democ])-MIN(Table2[lib_democ]))*100</f>
        <v>81.578947368421055</v>
      </c>
      <c r="AK15" s="5">
        <v>0.17899999999999999</v>
      </c>
      <c r="AL15" s="22">
        <f>100-(Table2[[#This Row],[gend]]-MIN(Table2[gend]))/100-(MAX(Table2[gend])-MIN(Table2[gend]))*100</f>
        <v>54.09834</v>
      </c>
      <c r="AM15" s="5">
        <v>97.43</v>
      </c>
      <c r="AN15" s="22">
        <f>(Table2[[#This Row],[iq_]]-MIN(Table2[iq_]))/(MAX(Table2[iq_])-MIN(Table2[iq_]))*100</f>
        <v>55.683603981142006</v>
      </c>
      <c r="AO15" s="5">
        <v>71.22</v>
      </c>
      <c r="AP15" s="22">
        <f>(Table2[[#This Row],[media]]-MIN(Table2[media]))/(MAX(Table2[media])-MIN(Table2[media]))*100</f>
        <v>74.826644252994328</v>
      </c>
      <c r="AQ15" s="5">
        <v>495</v>
      </c>
      <c r="AR15" s="23">
        <f>(Table2[[#This Row],[p1sa]]-MIN(Table2[p1sa]))/(MAX(Table2[p1sa])-MIN(Table2[p1sa]))*100</f>
        <v>34.508547008547033</v>
      </c>
      <c r="AS15" s="5">
        <v>61.8</v>
      </c>
      <c r="AT15" s="22">
        <f>(Table2[[#This Row],[innov]]-MIN(Table2[innov]))/(MAX(Table2[innov])-MIN(Table2[innov]))*100</f>
        <v>89.433962264150949</v>
      </c>
    </row>
    <row r="16" spans="1:46" x14ac:dyDescent="0.25">
      <c r="A16" s="2" t="s">
        <v>33</v>
      </c>
      <c r="B16" s="26">
        <f>Table2[[#This Row],[hightax]]+Table2[[#This Row],[pros2]]+Table2[[#This Row],[remaining_money]]</f>
        <v>190.69904511042034</v>
      </c>
      <c r="C16" s="25">
        <f>Table2[[#This Row],[hightax]]+Table2[[#This Row],[pros]]</f>
        <v>177.33028549290324</v>
      </c>
      <c r="D16" s="25">
        <f>(Table2[[#This Row],[taxes]]-MIN(Table2[taxes]))/(MAX(Table2[taxes])-MIN(Table2[taxes]))*100</f>
        <v>86.351699440849401</v>
      </c>
      <c r="E16" s="19">
        <f>100-100*(1-Table2[[#This Row],[corporate_taxes]])*(1-Table2[[#This Row],[rich_pit]])</f>
        <v>58.184199999999997</v>
      </c>
      <c r="F16" s="24">
        <f>Table2[[#This Row],[pros]]</f>
        <v>90.978586052053842</v>
      </c>
      <c r="G16" s="20">
        <f>(Table2[[#This Row],[remaining_money]]+10*Table2[[#This Row],[pros]])/11</f>
        <v>83.923147285277778</v>
      </c>
      <c r="H16" s="20">
        <f>(Table2[[#This Row],[remaining/costs]]-MIN(Table2[remaining/costs]))/(MAX(Table2[remaining/costs])-MIN(Table2[remaining/costs]))*100</f>
        <v>13.368759617517098</v>
      </c>
      <c r="I16" s="20">
        <f>Table2[[#This Row],[salary_after_taxes_and_costs]]/(Table2[[#This Row],[cost_of_living]]+Table2[[#This Row],[cost_of_rent]])</f>
        <v>4.9164900713632997</v>
      </c>
      <c r="J16" s="20">
        <f>(Table2[[#This Row],[salary_after_taxes_and_costs]]-MIN(Table2[salary_after_taxes_and_costs]))/(MAX(Table2[salary_after_taxes_and_costs])-MIN(Table2[salary_after_taxes_and_costs]))*100</f>
        <v>12.704538974344286</v>
      </c>
      <c r="K16" s="14">
        <f>Table2[[#This Row],[salary_after_taxes]]-12*(Table2[[#This Row],[cost_of_living]]+Table2[[#This Row],[cost_of_rent]])</f>
        <v>15011.961618999987</v>
      </c>
      <c r="L16" s="16">
        <f>Table2[[#This Row],[equity_research_analyst_0-1_year_experience_salary]]*(1-Table2[[#This Row],[personal_income_taxes]])</f>
        <v>51652.641618999995</v>
      </c>
      <c r="M16" s="16">
        <f>(Table2[[#This Row],[pros_employee]]-MIN(Table2[pros_employee]))/(MAX(Table2[pros_employee])-MIN(Table2[pros_employee]))*100</f>
        <v>90.978586052053842</v>
      </c>
      <c r="N16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75.955995921876777</v>
      </c>
      <c r="O16" s="2" t="s">
        <v>33</v>
      </c>
      <c r="P16" s="2" t="s">
        <v>34</v>
      </c>
      <c r="Q16" s="27">
        <v>107766.83</v>
      </c>
      <c r="R16" s="4">
        <v>0.52070000000000005</v>
      </c>
      <c r="S16" s="4">
        <v>0.46389999999999998</v>
      </c>
      <c r="T16" s="4">
        <v>0.22</v>
      </c>
      <c r="U16" s="17">
        <v>1196.2</v>
      </c>
      <c r="V16" s="17">
        <v>1857.19</v>
      </c>
      <c r="W16" s="5">
        <v>77</v>
      </c>
      <c r="X16" s="22">
        <f>(Table2[[#This Row],[health]]-MIN(Table2[health]))/(MAX(Table2[health])-MIN(Table2[health]))*100</f>
        <v>90.24390243902441</v>
      </c>
      <c r="Y16" s="5">
        <v>22.8</v>
      </c>
      <c r="Z16" s="22">
        <f>100-(Table2[[#This Row],[poll]]-MIN(Table2[poll]))/(MAX(Table2[poll])-MIN(Table2[poll]))*100</f>
        <v>82.289803220035779</v>
      </c>
      <c r="AA16" s="5">
        <v>73.599999999999994</v>
      </c>
      <c r="AB16" s="22">
        <f>(Table2[[#This Row],[safe]]-MIN(Table2[safe]))/(MAX(Table2[safe])-MIN(Table2[safe]))*100</f>
        <v>88.195991091314013</v>
      </c>
      <c r="AC16" s="5">
        <v>90</v>
      </c>
      <c r="AD16" s="22">
        <f>(Table2[[#This Row],[corr]]-MIN(Table2[corr]))/(MAX(Table2[corr])-MIN(Table2[corr]))*100</f>
        <v>100</v>
      </c>
      <c r="AE16" s="5">
        <v>1.0592493000000001</v>
      </c>
      <c r="AF16" s="22">
        <f>(Table2[[#This Row],[eco-comp]]-MIN(Table2[eco-comp]))/(MAX(Table2[eco-comp])-MIN(Table2[eco-comp]))*100</f>
        <v>49.490623523865551</v>
      </c>
      <c r="AG16" s="5">
        <v>9.1</v>
      </c>
      <c r="AH16" s="22">
        <f>(Table2[[#This Row],[democ]]-MIN(Table2[democ]))/(MAX(Table2[democ])-MIN(Table2[democ]))*100</f>
        <v>87.272727272727252</v>
      </c>
      <c r="AI16" s="5">
        <v>0.88</v>
      </c>
      <c r="AJ16" s="22">
        <f>(Table2[[#This Row],[lib_democ]]-MIN(Table2[lib_democ]))/(MAX(Table2[lib_democ])-MIN(Table2[lib_democ]))*100</f>
        <v>100</v>
      </c>
      <c r="AK16" s="5">
        <v>1.2999999999999999E-2</v>
      </c>
      <c r="AL16" s="22">
        <f>100-(Table2[[#This Row],[gend]]-MIN(Table2[gend]))/100-(MAX(Table2[gend])-MIN(Table2[gend]))*100</f>
        <v>54.1</v>
      </c>
      <c r="AM16" s="5">
        <v>97.83</v>
      </c>
      <c r="AN16" s="22">
        <f>(Table2[[#This Row],[iq_]]-MIN(Table2[iq_]))/(MAX(Table2[iq_])-MIN(Table2[iq_]))*100</f>
        <v>57.778941854374011</v>
      </c>
      <c r="AO16" s="5">
        <v>89.48</v>
      </c>
      <c r="AP16" s="22">
        <f>(Table2[[#This Row],[media]]-MIN(Table2[media]))/(MAX(Table2[media])-MIN(Table2[media]))*100</f>
        <v>94.011346921622192</v>
      </c>
      <c r="AQ16" s="5">
        <v>501</v>
      </c>
      <c r="AR16" s="23">
        <f>(Table2[[#This Row],[p1sa]]-MIN(Table2[p1sa]))/(MAX(Table2[p1sa])-MIN(Table2[p1sa]))*100</f>
        <v>40.918803418803442</v>
      </c>
      <c r="AS16" s="5">
        <v>55.9</v>
      </c>
      <c r="AT16" s="22">
        <f>(Table2[[#This Row],[innov]]-MIN(Table2[innov]))/(MAX(Table2[innov])-MIN(Table2[innov]))*100</f>
        <v>67.169811320754718</v>
      </c>
    </row>
    <row r="17" spans="1:46" x14ac:dyDescent="0.25">
      <c r="A17" s="2" t="s">
        <v>22</v>
      </c>
      <c r="B17" s="26">
        <f>Table2[[#This Row],[hightax]]+Table2[[#This Row],[pros2]]+Table2[[#This Row],[remaining_money]]</f>
        <v>187.85392788812825</v>
      </c>
      <c r="C17" s="25">
        <f>Table2[[#This Row],[hightax]]+Table2[[#This Row],[pros]]</f>
        <v>159.16610856216627</v>
      </c>
      <c r="D17" s="25">
        <f>(Table2[[#This Row],[taxes]]-MIN(Table2[taxes]))/(MAX(Table2[taxes])-MIN(Table2[taxes]))*100</f>
        <v>98.589558333856885</v>
      </c>
      <c r="E17" s="19">
        <f>100-100*(1-Table2[[#This Row],[corporate_taxes]])*(1-Table2[[#This Row],[rich_pit]])</f>
        <v>62.08</v>
      </c>
      <c r="F17" s="24">
        <f>Table2[[#This Row],[pros]]</f>
        <v>60.57655022830938</v>
      </c>
      <c r="G17" s="20">
        <f>(Table2[[#This Row],[remaining_money]]+10*Table2[[#This Row],[pros]])/11</f>
        <v>57.677574691732346</v>
      </c>
      <c r="H17" s="20">
        <f>(Table2[[#This Row],[remaining/costs]]-MIN(Table2[remaining/costs]))/(MAX(Table2[remaining/costs])-MIN(Table2[remaining/costs]))*100</f>
        <v>28.687819325961989</v>
      </c>
      <c r="I17" s="20">
        <f>Table2[[#This Row],[salary_after_taxes_and_costs]]/(Table2[[#This Row],[cost_of_living]]+Table2[[#This Row],[cost_of_rent]])</f>
        <v>9.2888486681812736</v>
      </c>
      <c r="J17" s="20">
        <f>(Table2[[#This Row],[salary_after_taxes_and_costs]]-MIN(Table2[salary_after_taxes_and_costs]))/(MAX(Table2[salary_after_taxes_and_costs])-MIN(Table2[salary_after_taxes_and_costs]))*100</f>
        <v>44.9501682036448</v>
      </c>
      <c r="K17" s="14">
        <f>Table2[[#This Row],[salary_after_taxes]]-12*(Table2[[#This Row],[cost_of_living]]+Table2[[#This Row],[cost_of_rent]])</f>
        <v>44033.880000000012</v>
      </c>
      <c r="L17" s="16">
        <f>Table2[[#This Row],[equity_research_analyst_0-1_year_experience_salary]]*(1-Table2[[#This Row],[personal_income_taxes]])</f>
        <v>100920.00000000001</v>
      </c>
      <c r="M17" s="16">
        <f>(Table2[[#This Row],[pros_employee]]-MIN(Table2[pros_employee]))/(MAX(Table2[pros_employee])-MIN(Table2[pros_employee]))*100</f>
        <v>60.57655022830938</v>
      </c>
      <c r="N17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55.795374452452158</v>
      </c>
      <c r="O17" s="2" t="s">
        <v>22</v>
      </c>
      <c r="P17" s="2" t="s">
        <v>21</v>
      </c>
      <c r="Q17" s="3">
        <v>150000</v>
      </c>
      <c r="R17" s="4">
        <v>0.32719999999999999</v>
      </c>
      <c r="S17" s="4">
        <v>0.52</v>
      </c>
      <c r="T17" s="4">
        <v>0.21</v>
      </c>
      <c r="U17" s="17">
        <v>1483.4</v>
      </c>
      <c r="V17" s="17">
        <v>3257.11</v>
      </c>
      <c r="W17" s="5">
        <v>64.099999999999994</v>
      </c>
      <c r="X17" s="22">
        <f>(Table2[[#This Row],[health]]-MIN(Table2[health]))/(MAX(Table2[health])-MIN(Table2[health]))*100</f>
        <v>45.296167247386741</v>
      </c>
      <c r="Y17" s="5">
        <v>50.6</v>
      </c>
      <c r="Z17" s="22">
        <f>100-(Table2[[#This Row],[poll]]-MIN(Table2[poll]))/(MAX(Table2[poll])-MIN(Table2[poll]))*100</f>
        <v>32.558139534883708</v>
      </c>
      <c r="AA17" s="5">
        <v>38.200000000000003</v>
      </c>
      <c r="AB17" s="22">
        <f>(Table2[[#This Row],[safe]]-MIN(Table2[safe]))/(MAX(Table2[safe])-MIN(Table2[safe]))*100</f>
        <v>9.3541202672605834</v>
      </c>
      <c r="AC17" s="5">
        <v>69</v>
      </c>
      <c r="AD17" s="22">
        <f>(Table2[[#This Row],[corr]]-MIN(Table2[corr]))/(MAX(Table2[corr])-MIN(Table2[corr]))*100</f>
        <v>61.111111111111114</v>
      </c>
      <c r="AE17" s="5">
        <v>1.4049027000000001</v>
      </c>
      <c r="AF17" s="22">
        <f>(Table2[[#This Row],[eco-comp]]-MIN(Table2[eco-comp]))/(MAX(Table2[eco-comp])-MIN(Table2[eco-comp]))*100</f>
        <v>65.640364938982941</v>
      </c>
      <c r="AG17" s="5">
        <v>7.9</v>
      </c>
      <c r="AH17" s="22">
        <f>(Table2[[#This Row],[democ]]-MIN(Table2[democ]))/(MAX(Table2[democ])-MIN(Table2[democ]))*100</f>
        <v>65.454545454545453</v>
      </c>
      <c r="AI17" s="5">
        <v>0.74</v>
      </c>
      <c r="AJ17" s="22">
        <f>(Table2[[#This Row],[lib_democ]]-MIN(Table2[lib_democ]))/(MAX(Table2[lib_democ])-MIN(Table2[lib_democ]))*100</f>
        <v>81.578947368421055</v>
      </c>
      <c r="AK17" s="5">
        <v>0.17899999999999999</v>
      </c>
      <c r="AL17" s="22">
        <f>100-(Table2[[#This Row],[gend]]-MIN(Table2[gend]))/100-(MAX(Table2[gend])-MIN(Table2[gend]))*100</f>
        <v>54.09834</v>
      </c>
      <c r="AM17" s="5">
        <v>97.43</v>
      </c>
      <c r="AN17" s="22">
        <f>(Table2[[#This Row],[iq_]]-MIN(Table2[iq_]))/(MAX(Table2[iq_])-MIN(Table2[iq_]))*100</f>
        <v>55.683603981142006</v>
      </c>
      <c r="AO17" s="5">
        <v>71.22</v>
      </c>
      <c r="AP17" s="22">
        <f>(Table2[[#This Row],[media]]-MIN(Table2[media]))/(MAX(Table2[media])-MIN(Table2[media]))*100</f>
        <v>74.826644252994328</v>
      </c>
      <c r="AQ17" s="5">
        <v>495</v>
      </c>
      <c r="AR17" s="23">
        <f>(Table2[[#This Row],[p1sa]]-MIN(Table2[p1sa]))/(MAX(Table2[p1sa])-MIN(Table2[p1sa]))*100</f>
        <v>34.508547008547033</v>
      </c>
      <c r="AS17" s="5">
        <v>61.8</v>
      </c>
      <c r="AT17" s="22">
        <f>(Table2[[#This Row],[innov]]-MIN(Table2[innov]))/(MAX(Table2[innov])-MIN(Table2[innov]))*100</f>
        <v>89.433962264150949</v>
      </c>
    </row>
    <row r="18" spans="1:46" x14ac:dyDescent="0.25">
      <c r="A18" s="2" t="s">
        <v>24</v>
      </c>
      <c r="B18" s="26">
        <f>Table2[[#This Row],[hightax]]+Table2[[#This Row],[pros2]]+Table2[[#This Row],[remaining_money]]</f>
        <v>187.34999289316843</v>
      </c>
      <c r="C18" s="25">
        <f>Table2[[#This Row],[hightax]]+Table2[[#This Row],[pros]]</f>
        <v>155.76706494201585</v>
      </c>
      <c r="D18" s="25">
        <f>(Table2[[#This Row],[taxes]]-MIN(Table2[taxes]))/(MAX(Table2[taxes])-MIN(Table2[taxes]))*100</f>
        <v>81.218194383363695</v>
      </c>
      <c r="E18" s="19">
        <f>100-100*(1-Table2[[#This Row],[corporate_taxes]])*(1-Table2[[#This Row],[rich_pit]])</f>
        <v>56.55</v>
      </c>
      <c r="F18" s="24">
        <f>Table2[[#This Row],[pros]]</f>
        <v>74.548870558652141</v>
      </c>
      <c r="G18" s="20">
        <f>(Table2[[#This Row],[remaining_money]]+10*Table2[[#This Row],[pros]])/11</f>
        <v>70.642875776152181</v>
      </c>
      <c r="H18" s="20">
        <f>(Table2[[#This Row],[remaining/costs]]-MIN(Table2[remaining/costs]))/(MAX(Table2[remaining/costs])-MIN(Table2[remaining/costs]))*100</f>
        <v>31.582927951152573</v>
      </c>
      <c r="I18" s="20">
        <f>Table2[[#This Row],[salary_after_taxes_and_costs]]/(Table2[[#This Row],[cost_of_living]]+Table2[[#This Row],[cost_of_rent]])</f>
        <v>10.115169168720595</v>
      </c>
      <c r="J18" s="20">
        <f>(Table2[[#This Row],[salary_after_taxes_and_costs]]-MIN(Table2[salary_after_taxes_and_costs]))/(MAX(Table2[salary_after_taxes_and_costs])-MIN(Table2[salary_after_taxes_and_costs]))*100</f>
        <v>46.183598656108146</v>
      </c>
      <c r="K18" s="14">
        <f>Table2[[#This Row],[salary_after_taxes]]-12*(Table2[[#This Row],[cost_of_living]]+Table2[[#This Row],[cost_of_rent]])</f>
        <v>45144.000000000015</v>
      </c>
      <c r="L18" s="16">
        <f>Table2[[#This Row],[equity_research_analyst_0-1_year_experience_salary]]*(1-Table2[[#This Row],[personal_income_taxes]])</f>
        <v>98700.000000000015</v>
      </c>
      <c r="M18" s="16">
        <f>(Table2[[#This Row],[pros_employee]]-MIN(Table2[pros_employee]))/(MAX(Table2[pros_employee])-MIN(Table2[pros_employee]))*100</f>
        <v>74.548870558652141</v>
      </c>
      <c r="N18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65.060894132209313</v>
      </c>
      <c r="O18" s="2" t="s">
        <v>24</v>
      </c>
      <c r="P18" s="2" t="s">
        <v>21</v>
      </c>
      <c r="Q18" s="3">
        <v>140000</v>
      </c>
      <c r="R18" s="4">
        <v>0.29499999999999998</v>
      </c>
      <c r="S18" s="4">
        <v>0.45</v>
      </c>
      <c r="T18" s="4">
        <v>0.21</v>
      </c>
      <c r="U18" s="17">
        <v>1384.9</v>
      </c>
      <c r="V18" s="17">
        <v>3078.1</v>
      </c>
      <c r="W18" s="5">
        <v>73</v>
      </c>
      <c r="X18" s="22">
        <f>(Table2[[#This Row],[health]]-MIN(Table2[health]))/(MAX(Table2[health])-MIN(Table2[health]))*100</f>
        <v>76.306620209059233</v>
      </c>
      <c r="Y18" s="5">
        <v>32.299999999999997</v>
      </c>
      <c r="Z18" s="22">
        <f>100-(Table2[[#This Row],[poll]]-MIN(Table2[poll]))/(MAX(Table2[poll])-MIN(Table2[poll]))*100</f>
        <v>65.295169946332734</v>
      </c>
      <c r="AA18" s="5">
        <v>59.5</v>
      </c>
      <c r="AB18" s="22">
        <f>(Table2[[#This Row],[safe]]-MIN(Table2[safe]))/(MAX(Table2[safe])-MIN(Table2[safe]))*100</f>
        <v>56.792873051224937</v>
      </c>
      <c r="AC18" s="5">
        <v>69</v>
      </c>
      <c r="AD18" s="22">
        <f>(Table2[[#This Row],[corr]]-MIN(Table2[corr]))/(MAX(Table2[corr])-MIN(Table2[corr]))*100</f>
        <v>61.111111111111114</v>
      </c>
      <c r="AE18" s="5">
        <v>1.4049027000000001</v>
      </c>
      <c r="AF18" s="22">
        <f>(Table2[[#This Row],[eco-comp]]-MIN(Table2[eco-comp]))/(MAX(Table2[eco-comp])-MIN(Table2[eco-comp]))*100</f>
        <v>65.640364938982941</v>
      </c>
      <c r="AG18" s="5">
        <v>7.9</v>
      </c>
      <c r="AH18" s="22">
        <f>(Table2[[#This Row],[democ]]-MIN(Table2[democ]))/(MAX(Table2[democ])-MIN(Table2[democ]))*100</f>
        <v>65.454545454545453</v>
      </c>
      <c r="AI18" s="5">
        <v>0.74</v>
      </c>
      <c r="AJ18" s="22">
        <f>(Table2[[#This Row],[lib_democ]]-MIN(Table2[lib_democ]))/(MAX(Table2[lib_democ])-MIN(Table2[lib_democ]))*100</f>
        <v>81.578947368421055</v>
      </c>
      <c r="AK18" s="5">
        <v>0.17899999999999999</v>
      </c>
      <c r="AL18" s="22">
        <f>100-(Table2[[#This Row],[gend]]-MIN(Table2[gend]))/100-(MAX(Table2[gend])-MIN(Table2[gend]))*100</f>
        <v>54.09834</v>
      </c>
      <c r="AM18" s="5">
        <v>97.43</v>
      </c>
      <c r="AN18" s="22">
        <f>(Table2[[#This Row],[iq_]]-MIN(Table2[iq_]))/(MAX(Table2[iq_])-MIN(Table2[iq_]))*100</f>
        <v>55.683603981142006</v>
      </c>
      <c r="AO18" s="5">
        <v>71.22</v>
      </c>
      <c r="AP18" s="22">
        <f>(Table2[[#This Row],[media]]-MIN(Table2[media]))/(MAX(Table2[media])-MIN(Table2[media]))*100</f>
        <v>74.826644252994328</v>
      </c>
      <c r="AQ18" s="5">
        <v>495</v>
      </c>
      <c r="AR18" s="23">
        <f>(Table2[[#This Row],[p1sa]]-MIN(Table2[p1sa]))/(MAX(Table2[p1sa])-MIN(Table2[p1sa]))*100</f>
        <v>34.508547008547033</v>
      </c>
      <c r="AS18" s="5">
        <v>61.8</v>
      </c>
      <c r="AT18" s="22">
        <f>(Table2[[#This Row],[innov]]-MIN(Table2[innov]))/(MAX(Table2[innov])-MIN(Table2[innov]))*100</f>
        <v>89.433962264150949</v>
      </c>
    </row>
    <row r="19" spans="1:46" x14ac:dyDescent="0.25">
      <c r="A19" s="2" t="s">
        <v>27</v>
      </c>
      <c r="B19" s="26">
        <f>Table2[[#This Row],[hightax]]+Table2[[#This Row],[pros2]]+Table2[[#This Row],[remaining_money]]</f>
        <v>181.55786028064534</v>
      </c>
      <c r="C19" s="25">
        <f>Table2[[#This Row],[hightax]]+Table2[[#This Row],[pros]]</f>
        <v>116.62363096455816</v>
      </c>
      <c r="D19" s="25">
        <f>(Table2[[#This Row],[taxes]]-MIN(Table2[taxes]))/(MAX(Table2[taxes])-MIN(Table2[taxes]))*100</f>
        <v>33.941697556072114</v>
      </c>
      <c r="E19" s="19">
        <f>100-100*(1-Table2[[#This Row],[corporate_taxes]])*(1-Table2[[#This Row],[rich_pit]])</f>
        <v>41.5</v>
      </c>
      <c r="F19" s="24">
        <f>Table2[[#This Row],[pros]]</f>
        <v>82.681933408486046</v>
      </c>
      <c r="G19" s="20">
        <f>(Table2[[#This Row],[remaining_money]]+10*Table2[[#This Row],[pros]])/11</f>
        <v>81.068505763722513</v>
      </c>
      <c r="H19" s="20">
        <f>(Table2[[#This Row],[remaining/costs]]-MIN(Table2[remaining/costs]))/(MAX(Table2[remaining/costs])-MIN(Table2[remaining/costs]))*100</f>
        <v>64.934229316087183</v>
      </c>
      <c r="I19" s="20">
        <f>Table2[[#This Row],[salary_after_taxes_and_costs]]/(Table2[[#This Row],[cost_of_living]]+Table2[[#This Row],[cost_of_rent]])</f>
        <v>19.634281438884994</v>
      </c>
      <c r="J19" s="20">
        <f>(Table2[[#This Row],[salary_after_taxes_and_costs]]-MIN(Table2[salary_after_taxes_and_costs]))/(MAX(Table2[salary_after_taxes_and_costs])-MIN(Table2[salary_after_taxes_and_costs]))*100</f>
        <v>51.715202911800738</v>
      </c>
      <c r="K19" s="14">
        <f>Table2[[#This Row],[salary_after_taxes]]-12*(Table2[[#This Row],[cost_of_living]]+Table2[[#This Row],[cost_of_rent]])</f>
        <v>50122.59</v>
      </c>
      <c r="L19" s="16">
        <f>Table2[[#This Row],[equity_research_analyst_0-1_year_experience_salary]]*(1-Table2[[#This Row],[personal_income_taxes]])</f>
        <v>80756.31</v>
      </c>
      <c r="M19" s="16">
        <f>(Table2[[#This Row],[pros_employee]]-MIN(Table2[pros_employee]))/(MAX(Table2[pros_employee])-MIN(Table2[pros_employee]))*100</f>
        <v>82.681933408486046</v>
      </c>
      <c r="N19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70.454204055700686</v>
      </c>
      <c r="O19" s="2" t="s">
        <v>27</v>
      </c>
      <c r="P19" s="2" t="s">
        <v>28</v>
      </c>
      <c r="Q19" s="27">
        <v>107675.08</v>
      </c>
      <c r="R19" s="4">
        <v>0.25</v>
      </c>
      <c r="S19" s="4">
        <v>0.25</v>
      </c>
      <c r="T19" s="4">
        <v>0.22</v>
      </c>
      <c r="U19" s="17">
        <v>1220.5</v>
      </c>
      <c r="V19" s="17">
        <v>1332.31</v>
      </c>
      <c r="W19" s="5">
        <v>79</v>
      </c>
      <c r="X19" s="22">
        <f>(Table2[[#This Row],[health]]-MIN(Table2[health]))/(MAX(Table2[health])-MIN(Table2[health]))*100</f>
        <v>97.212543554006984</v>
      </c>
      <c r="Y19" s="5">
        <v>21.2</v>
      </c>
      <c r="Z19" s="22">
        <f>100-(Table2[[#This Row],[poll]]-MIN(Table2[poll]))/(MAX(Table2[poll])-MIN(Table2[poll]))*100</f>
        <v>85.152057245080499</v>
      </c>
      <c r="AA19" s="5">
        <v>67</v>
      </c>
      <c r="AB19" s="22">
        <f>(Table2[[#This Row],[safe]]-MIN(Table2[safe]))/(MAX(Table2[safe])-MIN(Table2[safe]))*100</f>
        <v>73.49665924276168</v>
      </c>
      <c r="AC19" s="5">
        <v>84</v>
      </c>
      <c r="AD19" s="22">
        <f>(Table2[[#This Row],[corr]]-MIN(Table2[corr]))/(MAX(Table2[corr])-MIN(Table2[corr]))*100</f>
        <v>88.888888888888886</v>
      </c>
      <c r="AE19" s="5">
        <v>0.39419379999999998</v>
      </c>
      <c r="AF19" s="22">
        <f>(Table2[[#This Row],[eco-comp]]-MIN(Table2[eco-comp]))/(MAX(Table2[eco-comp])-MIN(Table2[eco-comp]))*100</f>
        <v>18.417663293468262</v>
      </c>
      <c r="AG19" s="5">
        <v>9.8000000000000007</v>
      </c>
      <c r="AH19" s="22">
        <f>(Table2[[#This Row],[democ]]-MIN(Table2[democ]))/(MAX(Table2[democ])-MIN(Table2[democ]))*100</f>
        <v>100</v>
      </c>
      <c r="AI19" s="5">
        <v>0.86</v>
      </c>
      <c r="AJ19" s="22">
        <f>(Table2[[#This Row],[lib_democ]]-MIN(Table2[lib_democ]))/(MAX(Table2[lib_democ])-MIN(Table2[lib_democ]))*100</f>
        <v>97.368421052631575</v>
      </c>
      <c r="AK19" s="5">
        <v>1.6E-2</v>
      </c>
      <c r="AL19" s="22">
        <f>100-(Table2[[#This Row],[gend]]-MIN(Table2[gend]))/100-(MAX(Table2[gend])-MIN(Table2[gend]))*100</f>
        <v>54.099970000000006</v>
      </c>
      <c r="AM19" s="5">
        <v>97.13</v>
      </c>
      <c r="AN19" s="22">
        <f>(Table2[[#This Row],[iq_]]-MIN(Table2[iq_]))/(MAX(Table2[iq_])-MIN(Table2[iq_]))*100</f>
        <v>54.112100576217891</v>
      </c>
      <c r="AO19" s="5">
        <v>95.18</v>
      </c>
      <c r="AP19" s="22">
        <f>(Table2[[#This Row],[media]]-MIN(Table2[media]))/(MAX(Table2[media])-MIN(Table2[media]))*100</f>
        <v>100</v>
      </c>
      <c r="AQ19" s="5">
        <v>496.7</v>
      </c>
      <c r="AR19" s="23">
        <f>(Table2[[#This Row],[p1sa]]-MIN(Table2[p1sa]))/(MAX(Table2[p1sa])-MIN(Table2[p1sa]))*100</f>
        <v>36.324786324786338</v>
      </c>
      <c r="AS19" s="5">
        <v>48.8</v>
      </c>
      <c r="AT19" s="22">
        <f>(Table2[[#This Row],[innov]]-MIN(Table2[innov]))/(MAX(Table2[innov])-MIN(Table2[innov]))*100</f>
        <v>40.377358490566031</v>
      </c>
    </row>
    <row r="20" spans="1:46" x14ac:dyDescent="0.25">
      <c r="A20" s="2" t="s">
        <v>39</v>
      </c>
      <c r="B20" s="26">
        <f>Table2[[#This Row],[hightax]]+Table2[[#This Row],[pros2]]+Table2[[#This Row],[remaining_money]]</f>
        <v>178.76809475240981</v>
      </c>
      <c r="C20" s="25">
        <f>Table2[[#This Row],[hightax]]+Table2[[#This Row],[pros]]</f>
        <v>162.79473242887968</v>
      </c>
      <c r="D20" s="25">
        <f>(Table2[[#This Row],[taxes]]-MIN(Table2[taxes]))/(MAX(Table2[taxes])-MIN(Table2[taxes]))*100</f>
        <v>99.013633222340886</v>
      </c>
      <c r="E20" s="19">
        <f>100-100*(1-Table2[[#This Row],[corporate_taxes]])*(1-Table2[[#This Row],[rich_pit]])</f>
        <v>62.214999999999996</v>
      </c>
      <c r="F20" s="24">
        <f>Table2[[#This Row],[pros]]</f>
        <v>63.781099206538805</v>
      </c>
      <c r="G20" s="20">
        <f>(Table2[[#This Row],[remaining_money]]+10*Table2[[#This Row],[pros]])/11</f>
        <v>59.434941308083467</v>
      </c>
      <c r="H20" s="20">
        <f>(Table2[[#This Row],[remaining/costs]]-MIN(Table2[remaining/costs]))/(MAX(Table2[remaining/costs])-MIN(Table2[remaining/costs]))*100</f>
        <v>15.973362323530113</v>
      </c>
      <c r="I20" s="20">
        <f>Table2[[#This Row],[salary_after_taxes_and_costs]]/(Table2[[#This Row],[cost_of_living]]+Table2[[#This Row],[cost_of_rent]])</f>
        <v>5.6598945132595206</v>
      </c>
      <c r="J20" s="20">
        <f>(Table2[[#This Row],[salary_after_taxes_and_costs]]-MIN(Table2[salary_after_taxes_and_costs]))/(MAX(Table2[salary_after_taxes_and_costs])-MIN(Table2[salary_after_taxes_and_costs]))*100</f>
        <v>11.804016636402647</v>
      </c>
      <c r="K20" s="14">
        <f>Table2[[#This Row],[salary_after_taxes]]-12*(Table2[[#This Row],[cost_of_living]]+Table2[[#This Row],[cost_of_rent]])</f>
        <v>14201.467718999993</v>
      </c>
      <c r="L20" s="16">
        <f>Table2[[#This Row],[equity_research_analyst_0-1_year_experience_salary]]*(1-Table2[[#This Row],[personal_income_taxes]])</f>
        <v>44311.147718999993</v>
      </c>
      <c r="M20" s="16">
        <f>(Table2[[#This Row],[pros_employee]]-MIN(Table2[pros_employee]))/(MAX(Table2[pros_employee])-MIN(Table2[pros_employee]))*100</f>
        <v>63.781099206538805</v>
      </c>
      <c r="N20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57.920419607482756</v>
      </c>
      <c r="O20" s="2" t="s">
        <v>39</v>
      </c>
      <c r="P20" s="2" t="s">
        <v>40</v>
      </c>
      <c r="Q20" s="27">
        <v>109871.43</v>
      </c>
      <c r="R20" s="4">
        <v>0.59670000000000001</v>
      </c>
      <c r="S20" s="4">
        <v>0.49619999999999997</v>
      </c>
      <c r="T20" s="4">
        <v>0.25</v>
      </c>
      <c r="U20" s="17">
        <v>1117.8</v>
      </c>
      <c r="V20" s="17">
        <v>1391.34</v>
      </c>
      <c r="W20" s="5">
        <v>78.599999999999994</v>
      </c>
      <c r="X20" s="22">
        <f>(Table2[[#This Row],[health]]-MIN(Table2[health]))/(MAX(Table2[health])-MIN(Table2[health]))*100</f>
        <v>95.818815331010441</v>
      </c>
      <c r="Y20" s="5">
        <v>63.8</v>
      </c>
      <c r="Z20" s="22">
        <f>100-(Table2[[#This Row],[poll]]-MIN(Table2[poll]))/(MAX(Table2[poll])-MIN(Table2[poll]))*100</f>
        <v>8.9445438282647558</v>
      </c>
      <c r="AA20" s="5">
        <v>42.5</v>
      </c>
      <c r="AB20" s="22">
        <f>(Table2[[#This Row],[safe]]-MIN(Table2[safe]))/(MAX(Table2[safe])-MIN(Table2[safe]))*100</f>
        <v>18.930957683741646</v>
      </c>
      <c r="AC20" s="5">
        <v>72</v>
      </c>
      <c r="AD20" s="22">
        <f>(Table2[[#This Row],[corr]]-MIN(Table2[corr]))/(MAX(Table2[corr])-MIN(Table2[corr]))*100</f>
        <v>66.666666666666657</v>
      </c>
      <c r="AE20" s="5">
        <v>1.3362215</v>
      </c>
      <c r="AF20" s="22">
        <f>(Table2[[#This Row],[eco-comp]]-MIN(Table2[eco-comp]))/(MAX(Table2[eco-comp])-MIN(Table2[eco-comp]))*100</f>
        <v>62.431417420804436</v>
      </c>
      <c r="AG20" s="5">
        <v>8</v>
      </c>
      <c r="AH20" s="22">
        <f>(Table2[[#This Row],[democ]]-MIN(Table2[democ]))/(MAX(Table2[democ])-MIN(Table2[democ]))*100</f>
        <v>67.272727272727266</v>
      </c>
      <c r="AI20" s="5">
        <v>0.8</v>
      </c>
      <c r="AJ20" s="22">
        <f>(Table2[[#This Row],[lib_democ]]-MIN(Table2[lib_democ]))/(MAX(Table2[lib_democ])-MIN(Table2[lib_democ]))*100</f>
        <v>89.473684210526315</v>
      </c>
      <c r="AK20" s="5">
        <v>8.3000000000000004E-2</v>
      </c>
      <c r="AL20" s="22">
        <f>100-(Table2[[#This Row],[gend]]-MIN(Table2[gend]))/100-(MAX(Table2[gend])-MIN(Table2[gend]))*100</f>
        <v>54.099300000000007</v>
      </c>
      <c r="AM20" s="5">
        <v>96.69</v>
      </c>
      <c r="AN20" s="22">
        <f>(Table2[[#This Row],[iq_]]-MIN(Table2[iq_]))/(MAX(Table2[iq_])-MIN(Table2[iq_]))*100</f>
        <v>51.807228915662641</v>
      </c>
      <c r="AO20" s="5">
        <v>78.72</v>
      </c>
      <c r="AP20" s="22">
        <f>(Table2[[#This Row],[media]]-MIN(Table2[media]))/(MAX(Table2[media])-MIN(Table2[media]))*100</f>
        <v>82.706450935070393</v>
      </c>
      <c r="AQ20" s="5">
        <v>493.7</v>
      </c>
      <c r="AR20" s="23">
        <f>(Table2[[#This Row],[p1sa]]-MIN(Table2[p1sa]))/(MAX(Table2[p1sa])-MIN(Table2[p1sa]))*100</f>
        <v>33.119658119658126</v>
      </c>
      <c r="AS20" s="5">
        <v>55</v>
      </c>
      <c r="AT20" s="22">
        <f>(Table2[[#This Row],[innov]]-MIN(Table2[innov]))/(MAX(Table2[innov])-MIN(Table2[innov]))*100</f>
        <v>63.773584905660385</v>
      </c>
    </row>
    <row r="21" spans="1:46" x14ac:dyDescent="0.25">
      <c r="A21" s="2" t="s">
        <v>23</v>
      </c>
      <c r="B21" s="26">
        <f>Table2[[#This Row],[hightax]]+Table2[[#This Row],[pros2]]+Table2[[#This Row],[remaining_money]]</f>
        <v>173.63244031500386</v>
      </c>
      <c r="C21" s="25">
        <f>Table2[[#This Row],[hightax]]+Table2[[#This Row],[pros]]</f>
        <v>137.37356478289624</v>
      </c>
      <c r="D21" s="25">
        <f>(Table2[[#This Row],[taxes]]-MIN(Table2[taxes]))/(MAX(Table2[taxes])-MIN(Table2[taxes]))*100</f>
        <v>68.810077275868579</v>
      </c>
      <c r="E21" s="19">
        <f>100-100*(1-Table2[[#This Row],[corporate_taxes]])*(1-Table2[[#This Row],[rich_pit]])</f>
        <v>52.6</v>
      </c>
      <c r="F21" s="24">
        <f>Table2[[#This Row],[pros]]</f>
        <v>68.563487507027659</v>
      </c>
      <c r="G21" s="20">
        <f>(Table2[[#This Row],[remaining_money]]+10*Table2[[#This Row],[pros]])/11</f>
        <v>65.62670460021674</v>
      </c>
      <c r="H21" s="20">
        <f>(Table2[[#This Row],[remaining/costs]]-MIN(Table2[remaining/costs]))/(MAX(Table2[remaining/costs])-MIN(Table2[remaining/costs]))*100</f>
        <v>36.258875532107616</v>
      </c>
      <c r="I21" s="20">
        <f>Table2[[#This Row],[salary_after_taxes_and_costs]]/(Table2[[#This Row],[cost_of_living]]+Table2[[#This Row],[cost_of_rent]])</f>
        <v>11.449775860839457</v>
      </c>
      <c r="J21" s="20">
        <f>(Table2[[#This Row],[salary_after_taxes_and_costs]]-MIN(Table2[salary_after_taxes_and_costs]))/(MAX(Table2[salary_after_taxes_and_costs])-MIN(Table2[salary_after_taxes_and_costs]))*100</f>
        <v>47.759619049940468</v>
      </c>
      <c r="K21" s="14">
        <f>Table2[[#This Row],[salary_after_taxes]]-12*(Table2[[#This Row],[cost_of_living]]+Table2[[#This Row],[cost_of_rent]])</f>
        <v>46562.46</v>
      </c>
      <c r="L21" s="16">
        <f>Table2[[#This Row],[equity_research_analyst_0-1_year_experience_salary]]*(1-Table2[[#This Row],[personal_income_taxes]])</f>
        <v>95362.5</v>
      </c>
      <c r="M21" s="16">
        <f>(Table2[[#This Row],[pros_employee]]-MIN(Table2[pros_employee]))/(MAX(Table2[pros_employee])-MIN(Table2[pros_employee]))*100</f>
        <v>68.563487507027659</v>
      </c>
      <c r="N21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61.091783551822907</v>
      </c>
      <c r="O21" s="2" t="s">
        <v>23</v>
      </c>
      <c r="P21" s="2" t="s">
        <v>21</v>
      </c>
      <c r="Q21" s="3">
        <v>125000</v>
      </c>
      <c r="R21" s="4">
        <v>0.23710000000000001</v>
      </c>
      <c r="S21" s="4">
        <v>0.4</v>
      </c>
      <c r="T21" s="4">
        <v>0.21</v>
      </c>
      <c r="U21" s="17">
        <v>1517.6</v>
      </c>
      <c r="V21" s="17">
        <v>2549.0700000000002</v>
      </c>
      <c r="W21" s="5">
        <v>69</v>
      </c>
      <c r="X21" s="22">
        <f>(Table2[[#This Row],[health]]-MIN(Table2[health]))/(MAX(Table2[health])-MIN(Table2[health]))*100</f>
        <v>62.369337979094084</v>
      </c>
      <c r="Y21" s="5">
        <v>34.700000000000003</v>
      </c>
      <c r="Z21" s="22">
        <f>100-(Table2[[#This Row],[poll]]-MIN(Table2[poll]))/(MAX(Table2[poll])-MIN(Table2[poll]))*100</f>
        <v>61.00178890876564</v>
      </c>
      <c r="AA21" s="5">
        <v>46.3</v>
      </c>
      <c r="AB21" s="22">
        <f>(Table2[[#This Row],[safe]]-MIN(Table2[safe]))/(MAX(Table2[safe])-MIN(Table2[safe]))*100</f>
        <v>27.394209354120257</v>
      </c>
      <c r="AC21" s="5">
        <v>69</v>
      </c>
      <c r="AD21" s="22">
        <f>(Table2[[#This Row],[corr]]-MIN(Table2[corr]))/(MAX(Table2[corr])-MIN(Table2[corr]))*100</f>
        <v>61.111111111111114</v>
      </c>
      <c r="AE21" s="5">
        <v>1.4049027000000001</v>
      </c>
      <c r="AF21" s="22">
        <f>(Table2[[#This Row],[eco-comp]]-MIN(Table2[eco-comp]))/(MAX(Table2[eco-comp])-MIN(Table2[eco-comp]))*100</f>
        <v>65.640364938982941</v>
      </c>
      <c r="AG21" s="5">
        <v>7.9</v>
      </c>
      <c r="AH21" s="22">
        <f>(Table2[[#This Row],[democ]]-MIN(Table2[democ]))/(MAX(Table2[democ])-MIN(Table2[democ]))*100</f>
        <v>65.454545454545453</v>
      </c>
      <c r="AI21" s="5">
        <v>0.74</v>
      </c>
      <c r="AJ21" s="22">
        <f>(Table2[[#This Row],[lib_democ]]-MIN(Table2[lib_democ]))/(MAX(Table2[lib_democ])-MIN(Table2[lib_democ]))*100</f>
        <v>81.578947368421055</v>
      </c>
      <c r="AK21" s="5">
        <v>0.17899999999999999</v>
      </c>
      <c r="AL21" s="22">
        <f>100-(Table2[[#This Row],[gend]]-MIN(Table2[gend]))/100-(MAX(Table2[gend])-MIN(Table2[gend]))*100</f>
        <v>54.09834</v>
      </c>
      <c r="AM21" s="5">
        <v>97.43</v>
      </c>
      <c r="AN21" s="22">
        <f>(Table2[[#This Row],[iq_]]-MIN(Table2[iq_]))/(MAX(Table2[iq_])-MIN(Table2[iq_]))*100</f>
        <v>55.683603981142006</v>
      </c>
      <c r="AO21" s="5">
        <v>71.22</v>
      </c>
      <c r="AP21" s="22">
        <f>(Table2[[#This Row],[media]]-MIN(Table2[media]))/(MAX(Table2[media])-MIN(Table2[media]))*100</f>
        <v>74.826644252994328</v>
      </c>
      <c r="AQ21" s="5">
        <v>495</v>
      </c>
      <c r="AR21" s="23">
        <f>(Table2[[#This Row],[p1sa]]-MIN(Table2[p1sa]))/(MAX(Table2[p1sa])-MIN(Table2[p1sa]))*100</f>
        <v>34.508547008547033</v>
      </c>
      <c r="AS21" s="5">
        <v>61.8</v>
      </c>
      <c r="AT21" s="22">
        <f>(Table2[[#This Row],[innov]]-MIN(Table2[innov]))/(MAX(Table2[innov])-MIN(Table2[innov]))*100</f>
        <v>89.433962264150949</v>
      </c>
    </row>
    <row r="22" spans="1:46" x14ac:dyDescent="0.25">
      <c r="A22" s="2" t="s">
        <v>29</v>
      </c>
      <c r="B22" s="26">
        <f>Table2[[#This Row],[hightax]]+Table2[[#This Row],[pros2]]+Table2[[#This Row],[remaining_money]]</f>
        <v>171.91615175254245</v>
      </c>
      <c r="C22" s="25">
        <f>Table2[[#This Row],[hightax]]+Table2[[#This Row],[pros]]</f>
        <v>134.08931829403045</v>
      </c>
      <c r="D22" s="25">
        <f>(Table2[[#This Row],[taxes]]-MIN(Table2[taxes]))/(MAX(Table2[taxes])-MIN(Table2[taxes]))*100</f>
        <v>68.810077275868579</v>
      </c>
      <c r="E22" s="19">
        <f>100-100*(1-Table2[[#This Row],[corporate_taxes]])*(1-Table2[[#This Row],[rich_pit]])</f>
        <v>52.6</v>
      </c>
      <c r="F22" s="24">
        <f>Table2[[#This Row],[pros]]</f>
        <v>65.279241018161869</v>
      </c>
      <c r="G22" s="20">
        <f>(Table2[[#This Row],[remaining_money]]+10*Table2[[#This Row],[pros]])/11</f>
        <v>62.783567603648244</v>
      </c>
      <c r="H22" s="20">
        <f>(Table2[[#This Row],[remaining/costs]]-MIN(Table2[remaining/costs]))/(MAX(Table2[remaining/costs])-MIN(Table2[remaining/costs]))*100</f>
        <v>37.826833458511992</v>
      </c>
      <c r="I22" s="20">
        <f>Table2[[#This Row],[salary_after_taxes_and_costs]]/(Table2[[#This Row],[cost_of_living]]+Table2[[#This Row],[cost_of_rent]])</f>
        <v>11.897301652202733</v>
      </c>
      <c r="J22" s="20">
        <f>(Table2[[#This Row],[salary_after_taxes_and_costs]]-MIN(Table2[salary_after_taxes_and_costs]))/(MAX(Table2[salary_after_taxes_and_costs])-MIN(Table2[salary_after_taxes_and_costs]))*100</f>
        <v>50.662089387354435</v>
      </c>
      <c r="K22" s="14">
        <f>Table2[[#This Row],[salary_after_taxes]]-12*(Table2[[#This Row],[cost_of_living]]+Table2[[#This Row],[cost_of_rent]])</f>
        <v>49174.759999999995</v>
      </c>
      <c r="L22" s="16">
        <f>Table2[[#This Row],[equity_research_analyst_0-1_year_experience_salary]]*(1-Table2[[#This Row],[personal_income_taxes]])</f>
        <v>98774</v>
      </c>
      <c r="M22" s="16">
        <f>(Table2[[#This Row],[pros_employee]]-MIN(Table2[pros_employee]))/(MAX(Table2[pros_employee])-MIN(Table2[pros_employee]))*100</f>
        <v>65.279241018161869</v>
      </c>
      <c r="N22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58.913888273421939</v>
      </c>
      <c r="O22" s="2" t="s">
        <v>29</v>
      </c>
      <c r="P22" s="2" t="s">
        <v>21</v>
      </c>
      <c r="Q22" s="3">
        <v>130000</v>
      </c>
      <c r="R22" s="4">
        <v>0.2402</v>
      </c>
      <c r="S22" s="4">
        <v>0.4</v>
      </c>
      <c r="T22" s="4">
        <v>0.21</v>
      </c>
      <c r="U22" s="17">
        <v>1303.2</v>
      </c>
      <c r="V22" s="17">
        <v>2830.07</v>
      </c>
      <c r="W22" s="5">
        <v>63.4</v>
      </c>
      <c r="X22" s="22">
        <f>(Table2[[#This Row],[health]]-MIN(Table2[health]))/(MAX(Table2[health])-MIN(Table2[health]))*100</f>
        <v>42.857142857142854</v>
      </c>
      <c r="Y22" s="5">
        <v>38.9</v>
      </c>
      <c r="Z22" s="22">
        <f>100-(Table2[[#This Row],[poll]]-MIN(Table2[poll]))/(MAX(Table2[poll])-MIN(Table2[poll]))*100</f>
        <v>53.488372093023258</v>
      </c>
      <c r="AA22" s="5">
        <v>46.7</v>
      </c>
      <c r="AB22" s="22">
        <f>(Table2[[#This Row],[safe]]-MIN(Table2[safe]))/(MAX(Table2[safe])-MIN(Table2[safe]))*100</f>
        <v>28.285077951002229</v>
      </c>
      <c r="AC22" s="5">
        <v>69</v>
      </c>
      <c r="AD22" s="22">
        <f>(Table2[[#This Row],[corr]]-MIN(Table2[corr]))/(MAX(Table2[corr])-MIN(Table2[corr]))*100</f>
        <v>61.111111111111114</v>
      </c>
      <c r="AE22" s="5">
        <v>1.4049027000000001</v>
      </c>
      <c r="AF22" s="22">
        <f>(Table2[[#This Row],[eco-comp]]-MIN(Table2[eco-comp]))/(MAX(Table2[eco-comp])-MIN(Table2[eco-comp]))*100</f>
        <v>65.640364938982941</v>
      </c>
      <c r="AG22" s="5">
        <v>7.9</v>
      </c>
      <c r="AH22" s="22">
        <f>(Table2[[#This Row],[democ]]-MIN(Table2[democ]))/(MAX(Table2[democ])-MIN(Table2[democ]))*100</f>
        <v>65.454545454545453</v>
      </c>
      <c r="AI22" s="5">
        <v>0.74</v>
      </c>
      <c r="AJ22" s="22">
        <f>(Table2[[#This Row],[lib_democ]]-MIN(Table2[lib_democ]))/(MAX(Table2[lib_democ])-MIN(Table2[lib_democ]))*100</f>
        <v>81.578947368421055</v>
      </c>
      <c r="AK22" s="5">
        <v>0.17899999999999999</v>
      </c>
      <c r="AL22" s="22">
        <f>100-(Table2[[#This Row],[gend]]-MIN(Table2[gend]))/100-(MAX(Table2[gend])-MIN(Table2[gend]))*100</f>
        <v>54.09834</v>
      </c>
      <c r="AM22" s="5">
        <v>97.43</v>
      </c>
      <c r="AN22" s="22">
        <f>(Table2[[#This Row],[iq_]]-MIN(Table2[iq_]))/(MAX(Table2[iq_])-MIN(Table2[iq_]))*100</f>
        <v>55.683603981142006</v>
      </c>
      <c r="AO22" s="5">
        <v>71.22</v>
      </c>
      <c r="AP22" s="22">
        <f>(Table2[[#This Row],[media]]-MIN(Table2[media]))/(MAX(Table2[media])-MIN(Table2[media]))*100</f>
        <v>74.826644252994328</v>
      </c>
      <c r="AQ22" s="5">
        <v>495</v>
      </c>
      <c r="AR22" s="23">
        <f>(Table2[[#This Row],[p1sa]]-MIN(Table2[p1sa]))/(MAX(Table2[p1sa])-MIN(Table2[p1sa]))*100</f>
        <v>34.508547008547033</v>
      </c>
      <c r="AS22" s="5">
        <v>61.8</v>
      </c>
      <c r="AT22" s="22">
        <f>(Table2[[#This Row],[innov]]-MIN(Table2[innov]))/(MAX(Table2[innov])-MIN(Table2[innov]))*100</f>
        <v>89.433962264150949</v>
      </c>
    </row>
    <row r="23" spans="1:46" x14ac:dyDescent="0.25">
      <c r="A23" s="2" t="s">
        <v>20</v>
      </c>
      <c r="B23" s="26">
        <f>Table2[[#This Row],[hightax]]+Table2[[#This Row],[pros2]]+Table2[[#This Row],[remaining_money]]</f>
        <v>171.0345250545445</v>
      </c>
      <c r="C23" s="25">
        <f>Table2[[#This Row],[hightax]]+Table2[[#This Row],[pros]]</f>
        <v>150.28450538384698</v>
      </c>
      <c r="D23" s="25">
        <f>(Table2[[#This Row],[taxes]]-MIN(Table2[taxes]))/(MAX(Table2[taxes])-MIN(Table2[taxes]))*100</f>
        <v>88.663064647860793</v>
      </c>
      <c r="E23" s="19">
        <f>100-100*(1-Table2[[#This Row],[corporate_taxes]])*(1-Table2[[#This Row],[rich_pit]])</f>
        <v>58.92</v>
      </c>
      <c r="F23" s="24">
        <f>Table2[[#This Row],[pros]]</f>
        <v>61.62144073598617</v>
      </c>
      <c r="G23" s="20">
        <f>(Table2[[#This Row],[remaining_money]]+10*Table2[[#This Row],[pros]])/11</f>
        <v>57.905857002778113</v>
      </c>
      <c r="H23" s="20">
        <f>(Table2[[#This Row],[remaining/costs]]-MIN(Table2[remaining/costs]))/(MAX(Table2[remaining/costs])-MIN(Table2[remaining/costs]))*100</f>
        <v>20.750019670697537</v>
      </c>
      <c r="I23" s="20">
        <f>Table2[[#This Row],[salary_after_taxes_and_costs]]/(Table2[[#This Row],[cost_of_living]]+Table2[[#This Row],[cost_of_rent]])</f>
        <v>7.0232457380365787</v>
      </c>
      <c r="J23" s="20">
        <f>(Table2[[#This Row],[salary_after_taxes_and_costs]]-MIN(Table2[salary_after_taxes_and_costs]))/(MAX(Table2[salary_after_taxes_and_costs])-MIN(Table2[salary_after_taxes_and_costs]))*100</f>
        <v>38.53022336345861</v>
      </c>
      <c r="K23" s="14">
        <f>Table2[[#This Row],[salary_after_taxes]]-12*(Table2[[#This Row],[cost_of_living]]+Table2[[#This Row],[cost_of_rent]])</f>
        <v>38255.760000000009</v>
      </c>
      <c r="L23" s="16">
        <f>Table2[[#This Row],[equity_research_analyst_0-1_year_experience_salary]]*(1-Table2[[#This Row],[personal_income_taxes]])</f>
        <v>103620.00000000001</v>
      </c>
      <c r="M23" s="16">
        <f>(Table2[[#This Row],[pros_employee]]-MIN(Table2[pros_employee]))/(MAX(Table2[pros_employee])-MIN(Table2[pros_employee]))*100</f>
        <v>61.62144073598617</v>
      </c>
      <c r="N23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56.488276800321046</v>
      </c>
      <c r="O23" s="2" t="s">
        <v>20</v>
      </c>
      <c r="P23" s="2" t="s">
        <v>21</v>
      </c>
      <c r="Q23" s="3">
        <v>150000</v>
      </c>
      <c r="R23" s="4">
        <v>0.30919999999999997</v>
      </c>
      <c r="S23" s="4">
        <v>0.48</v>
      </c>
      <c r="T23" s="4">
        <v>0.21</v>
      </c>
      <c r="U23" s="17">
        <v>1529.6</v>
      </c>
      <c r="V23" s="17">
        <v>3917.42</v>
      </c>
      <c r="W23" s="5">
        <v>62.5</v>
      </c>
      <c r="X23" s="22">
        <f>(Table2[[#This Row],[health]]-MIN(Table2[health]))/(MAX(Table2[health])-MIN(Table2[health]))*100</f>
        <v>39.721254355400696</v>
      </c>
      <c r="Y23" s="5">
        <v>57.9</v>
      </c>
      <c r="Z23" s="22">
        <f>100-(Table2[[#This Row],[poll]]-MIN(Table2[poll]))/(MAX(Table2[poll])-MIN(Table2[poll]))*100</f>
        <v>19.499105545617169</v>
      </c>
      <c r="AA23" s="5">
        <v>50.3</v>
      </c>
      <c r="AB23" s="22">
        <f>(Table2[[#This Row],[safe]]-MIN(Table2[safe]))/(MAX(Table2[safe])-MIN(Table2[safe]))*100</f>
        <v>36.302895322939854</v>
      </c>
      <c r="AC23" s="5">
        <v>69</v>
      </c>
      <c r="AD23" s="22">
        <f>(Table2[[#This Row],[corr]]-MIN(Table2[corr]))/(MAX(Table2[corr])-MIN(Table2[corr]))*100</f>
        <v>61.111111111111114</v>
      </c>
      <c r="AE23" s="5">
        <v>1.4049027000000001</v>
      </c>
      <c r="AF23" s="22">
        <f>(Table2[[#This Row],[eco-comp]]-MIN(Table2[eco-comp]))/(MAX(Table2[eco-comp])-MIN(Table2[eco-comp]))*100</f>
        <v>65.640364938982941</v>
      </c>
      <c r="AG23" s="5">
        <v>7.9</v>
      </c>
      <c r="AH23" s="22">
        <f>(Table2[[#This Row],[democ]]-MIN(Table2[democ]))/(MAX(Table2[democ])-MIN(Table2[democ]))*100</f>
        <v>65.454545454545453</v>
      </c>
      <c r="AI23" s="5">
        <v>0.74</v>
      </c>
      <c r="AJ23" s="22">
        <f>(Table2[[#This Row],[lib_democ]]-MIN(Table2[lib_democ]))/(MAX(Table2[lib_democ])-MIN(Table2[lib_democ]))*100</f>
        <v>81.578947368421055</v>
      </c>
      <c r="AK23" s="5">
        <v>0.17899999999999999</v>
      </c>
      <c r="AL23" s="22">
        <f>100-(Table2[[#This Row],[gend]]-MIN(Table2[gend]))/100-(MAX(Table2[gend])-MIN(Table2[gend]))*100</f>
        <v>54.09834</v>
      </c>
      <c r="AM23" s="5">
        <v>97.43</v>
      </c>
      <c r="AN23" s="22">
        <f>(Table2[[#This Row],[iq_]]-MIN(Table2[iq_]))/(MAX(Table2[iq_])-MIN(Table2[iq_]))*100</f>
        <v>55.683603981142006</v>
      </c>
      <c r="AO23" s="5">
        <v>71.22</v>
      </c>
      <c r="AP23" s="22">
        <f>(Table2[[#This Row],[media]]-MIN(Table2[media]))/(MAX(Table2[media])-MIN(Table2[media]))*100</f>
        <v>74.826644252994328</v>
      </c>
      <c r="AQ23" s="5">
        <v>495</v>
      </c>
      <c r="AR23" s="23">
        <f>(Table2[[#This Row],[p1sa]]-MIN(Table2[p1sa]))/(MAX(Table2[p1sa])-MIN(Table2[p1sa]))*100</f>
        <v>34.508547008547033</v>
      </c>
      <c r="AS23" s="5">
        <v>61.8</v>
      </c>
      <c r="AT23" s="22">
        <f>(Table2[[#This Row],[innov]]-MIN(Table2[innov]))/(MAX(Table2[innov])-MIN(Table2[innov]))*100</f>
        <v>89.433962264150949</v>
      </c>
    </row>
    <row r="24" spans="1:46" x14ac:dyDescent="0.25">
      <c r="A24" s="2" t="s">
        <v>30</v>
      </c>
      <c r="B24" s="26">
        <f>Table2[[#This Row],[hightax]]+Table2[[#This Row],[pros2]]+Table2[[#This Row],[remaining_money]]</f>
        <v>162.85292477312419</v>
      </c>
      <c r="C24" s="25">
        <f>Table2[[#This Row],[hightax]]+Table2[[#This Row],[pros]]</f>
        <v>157.23769738109689</v>
      </c>
      <c r="D24" s="25">
        <f>(Table2[[#This Row],[taxes]]-MIN(Table2[taxes]))/(MAX(Table2[taxes])-MIN(Table2[taxes]))*100</f>
        <v>88.129044417917953</v>
      </c>
      <c r="E24" s="19">
        <f>100-100*(1-Table2[[#This Row],[corporate_taxes]])*(1-Table2[[#This Row],[rich_pit]])</f>
        <v>58.75</v>
      </c>
      <c r="F24" s="24">
        <f>Table2[[#This Row],[pros]]</f>
        <v>69.108652963178955</v>
      </c>
      <c r="G24" s="20">
        <f>(Table2[[#This Row],[remaining_money]]+10*Table2[[#This Row],[pros]])/11</f>
        <v>63.336523365801526</v>
      </c>
      <c r="H24" s="20">
        <f>(Table2[[#This Row],[remaining/costs]]-MIN(Table2[remaining/costs]))/(MAX(Table2[remaining/costs])-MIN(Table2[remaining/costs]))*100</f>
        <v>5.6152273920272799</v>
      </c>
      <c r="I24" s="20">
        <f>Table2[[#This Row],[salary_after_taxes_and_costs]]/(Table2[[#This Row],[cost_of_living]]+Table2[[#This Row],[cost_of_rent]])</f>
        <v>2.7034806617102398</v>
      </c>
      <c r="J24" s="20">
        <f>(Table2[[#This Row],[salary_after_taxes_and_costs]]-MIN(Table2[salary_after_taxes_and_costs]))/(MAX(Table2[salary_after_taxes_and_costs])-MIN(Table2[salary_after_taxes_and_costs]))*100</f>
        <v>8.0690544936328052</v>
      </c>
      <c r="K24" s="14">
        <f>Table2[[#This Row],[salary_after_taxes]]-12*(Table2[[#This Row],[cost_of_living]]+Table2[[#This Row],[cost_of_rent]])</f>
        <v>10839.903095999995</v>
      </c>
      <c r="L24" s="16">
        <f>Table2[[#This Row],[equity_research_analyst_0-1_year_experience_salary]]*(1-Table2[[#This Row],[personal_income_taxes]])</f>
        <v>58955.223095999994</v>
      </c>
      <c r="M24" s="16">
        <f>(Table2[[#This Row],[pros_employee]]-MIN(Table2[pros_employee]))/(MAX(Table2[pros_employee])-MIN(Table2[pros_employee]))*100</f>
        <v>69.108652963178955</v>
      </c>
      <c r="N24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61.453301262787782</v>
      </c>
      <c r="O24" s="2" t="s">
        <v>30</v>
      </c>
      <c r="P24" s="2" t="s">
        <v>31</v>
      </c>
      <c r="Q24" s="27">
        <v>114187.92</v>
      </c>
      <c r="R24" s="4">
        <v>0.48370000000000002</v>
      </c>
      <c r="S24" s="4">
        <v>0.45</v>
      </c>
      <c r="T24" s="4">
        <v>0.25</v>
      </c>
      <c r="U24" s="17">
        <v>1353.6</v>
      </c>
      <c r="V24" s="17">
        <v>2656.01</v>
      </c>
      <c r="W24" s="5">
        <v>69.7</v>
      </c>
      <c r="X24" s="22">
        <f>(Table2[[#This Row],[health]]-MIN(Table2[health]))/(MAX(Table2[health])-MIN(Table2[health]))*100</f>
        <v>64.808362369337985</v>
      </c>
      <c r="Y24" s="5">
        <v>57.8</v>
      </c>
      <c r="Z24" s="22">
        <f>100-(Table2[[#This Row],[poll]]-MIN(Table2[poll]))/(MAX(Table2[poll])-MIN(Table2[poll]))*100</f>
        <v>19.67799642218246</v>
      </c>
      <c r="AA24" s="5">
        <v>46</v>
      </c>
      <c r="AB24" s="22">
        <f>(Table2[[#This Row],[safe]]-MIN(Table2[safe]))/(MAX(Table2[safe])-MIN(Table2[safe]))*100</f>
        <v>26.726057906458795</v>
      </c>
      <c r="AC24" s="5">
        <v>73</v>
      </c>
      <c r="AD24" s="22">
        <f>(Table2[[#This Row],[corr]]-MIN(Table2[corr]))/(MAX(Table2[corr])-MIN(Table2[corr]))*100</f>
        <v>68.518518518518519</v>
      </c>
      <c r="AE24" s="5">
        <v>1.6125351000000001</v>
      </c>
      <c r="AF24" s="22">
        <f>(Table2[[#This Row],[eco-comp]]-MIN(Table2[eco-comp]))/(MAX(Table2[eco-comp])-MIN(Table2[eco-comp]))*100</f>
        <v>75.341439973685979</v>
      </c>
      <c r="AG24" s="5">
        <v>8.1</v>
      </c>
      <c r="AH24" s="22">
        <f>(Table2[[#This Row],[democ]]-MIN(Table2[democ]))/(MAX(Table2[democ])-MIN(Table2[democ]))*100</f>
        <v>69.090909090909079</v>
      </c>
      <c r="AI24" s="5">
        <v>0.78</v>
      </c>
      <c r="AJ24" s="22">
        <f>(Table2[[#This Row],[lib_democ]]-MIN(Table2[lib_democ]))/(MAX(Table2[lib_democ])-MIN(Table2[lib_democ]))*100</f>
        <v>86.842105263157904</v>
      </c>
      <c r="AK24" s="5">
        <v>9.8000000000000004E-2</v>
      </c>
      <c r="AL24" s="22">
        <f>100-(Table2[[#This Row],[gend]]-MIN(Table2[gend]))/100-(MAX(Table2[gend])-MIN(Table2[gend]))*100</f>
        <v>54.099150000000002</v>
      </c>
      <c r="AM24" s="5">
        <v>99.12</v>
      </c>
      <c r="AN24" s="22">
        <f>(Table2[[#This Row],[iq_]]-MIN(Table2[iq_]))/(MAX(Table2[iq_])-MIN(Table2[iq_]))*100</f>
        <v>64.536406495547439</v>
      </c>
      <c r="AO24" s="5">
        <v>78.510000000000005</v>
      </c>
      <c r="AP24" s="22">
        <f>(Table2[[#This Row],[media]]-MIN(Table2[media]))/(MAX(Table2[media])-MIN(Table2[media]))*100</f>
        <v>82.485816347972261</v>
      </c>
      <c r="AQ24" s="5">
        <v>503.7</v>
      </c>
      <c r="AR24" s="23">
        <f>(Table2[[#This Row],[p1sa]]-MIN(Table2[p1sa]))/(MAX(Table2[p1sa])-MIN(Table2[p1sa]))*100</f>
        <v>43.803418803418822</v>
      </c>
      <c r="AS24" s="5">
        <v>59.7</v>
      </c>
      <c r="AT24" s="22">
        <f>(Table2[[#This Row],[innov]]-MIN(Table2[innov]))/(MAX(Table2[innov])-MIN(Table2[innov]))*100</f>
        <v>81.509433962264183</v>
      </c>
    </row>
    <row r="25" spans="1:46" x14ac:dyDescent="0.25">
      <c r="A25" s="2" t="s">
        <v>58</v>
      </c>
      <c r="B25" s="26">
        <f>Table2[[#This Row],[hightax]]+Table2[[#This Row],[pros2]]+Table2[[#This Row],[remaining_money]]</f>
        <v>129.50364806330447</v>
      </c>
      <c r="C25" s="25">
        <f>Table2[[#This Row],[hightax]]+Table2[[#This Row],[pros]]</f>
        <v>76.349186404473215</v>
      </c>
      <c r="D25" s="25">
        <f>(Table2[[#This Row],[taxes]]-MIN(Table2[taxes]))/(MAX(Table2[taxes])-MIN(Table2[taxes]))*100</f>
        <v>76.349186404473215</v>
      </c>
      <c r="E25" s="19">
        <f>100-100*(1-Table2[[#This Row],[corporate_taxes]])*(1-Table2[[#This Row],[rich_pit]])</f>
        <v>55</v>
      </c>
      <c r="F25" s="24">
        <f>Table2[[#This Row],[pros]]</f>
        <v>0</v>
      </c>
      <c r="G25" s="20">
        <f>(Table2[[#This Row],[remaining_money]]+10*Table2[[#This Row],[pros]])/11</f>
        <v>4.8322237871664777</v>
      </c>
      <c r="H25" s="20">
        <f>(Table2[[#This Row],[remaining/costs]]-MIN(Table2[remaining/costs]))/(MAX(Table2[remaining/costs])-MIN(Table2[remaining/costs]))*100</f>
        <v>53.154461658831252</v>
      </c>
      <c r="I25" s="20">
        <f>Table2[[#This Row],[salary_after_taxes_and_costs]]/(Table2[[#This Row],[cost_of_living]]+Table2[[#This Row],[cost_of_rent]])</f>
        <v>16.272105863818332</v>
      </c>
      <c r="J25" s="20">
        <f>(Table2[[#This Row],[salary_after_taxes_and_costs]]-MIN(Table2[salary_after_taxes_and_costs]))/(MAX(Table2[salary_after_taxes_and_costs])-MIN(Table2[salary_after_taxes_and_costs]))*100</f>
        <v>17.657116148371482</v>
      </c>
      <c r="K25" s="14">
        <f>Table2[[#This Row],[salary_after_taxes]]-12*(Table2[[#This Row],[cost_of_living]]+Table2[[#This Row],[cost_of_rent]])</f>
        <v>19469.411944999996</v>
      </c>
      <c r="L25" s="16">
        <f>Table2[[#This Row],[equity_research_analyst_0-1_year_experience_salary]]*(1-Table2[[#This Row],[personal_income_taxes]])</f>
        <v>33827.291944999997</v>
      </c>
      <c r="M25" s="16">
        <f>(Table2[[#This Row],[pros_employee]]-MIN(Table2[pros_employee]))/(MAX(Table2[pros_employee])-MIN(Table2[pros_employee]))*100</f>
        <v>0</v>
      </c>
      <c r="N25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15.625008686265232</v>
      </c>
      <c r="O25" s="2" t="s">
        <v>58</v>
      </c>
      <c r="P25" s="2" t="s">
        <v>59</v>
      </c>
      <c r="Q25" s="27">
        <v>52404.79</v>
      </c>
      <c r="R25" s="4">
        <v>0.35449999999999998</v>
      </c>
      <c r="S25" s="4">
        <v>0.4</v>
      </c>
      <c r="T25" s="4">
        <v>0.25</v>
      </c>
      <c r="U25" s="17">
        <v>520.1</v>
      </c>
      <c r="V25" s="17">
        <v>676.39</v>
      </c>
      <c r="W25" s="5">
        <v>69.599999999999994</v>
      </c>
      <c r="X25" s="22">
        <f>(Table2[[#This Row],[health]]-MIN(Table2[health]))/(MAX(Table2[health])-MIN(Table2[health]))*100</f>
        <v>64.459930313588828</v>
      </c>
      <c r="Y25" s="5">
        <v>68.8</v>
      </c>
      <c r="Z25" s="22">
        <f>100-(Table2[[#This Row],[poll]]-MIN(Table2[poll]))/(MAX(Table2[poll])-MIN(Table2[poll]))*100</f>
        <v>0</v>
      </c>
      <c r="AA25" s="5">
        <v>52.1</v>
      </c>
      <c r="AB25" s="22">
        <f>(Table2[[#This Row],[safe]]-MIN(Table2[safe]))/(MAX(Table2[safe])-MIN(Table2[safe]))*100</f>
        <v>40.311804008908688</v>
      </c>
      <c r="AC25" s="5">
        <v>36</v>
      </c>
      <c r="AD25" s="22">
        <f>(Table2[[#This Row],[corr]]-MIN(Table2[corr]))/(MAX(Table2[corr])-MIN(Table2[corr]))*100</f>
        <v>0</v>
      </c>
      <c r="AE25" s="5">
        <v>0.61283209999999999</v>
      </c>
      <c r="AF25" s="22">
        <f>(Table2[[#This Row],[eco-comp]]-MIN(Table2[eco-comp]))/(MAX(Table2[eco-comp])-MIN(Table2[eco-comp]))*100</f>
        <v>28.632959912685262</v>
      </c>
      <c r="AG25" s="5">
        <v>4.3</v>
      </c>
      <c r="AH25" s="22">
        <f>(Table2[[#This Row],[democ]]-MIN(Table2[democ]))/(MAX(Table2[democ])-MIN(Table2[democ]))*100</f>
        <v>0</v>
      </c>
      <c r="AI25" s="5">
        <v>0.12</v>
      </c>
      <c r="AJ25" s="22">
        <f>(Table2[[#This Row],[lib_democ]]-MIN(Table2[lib_democ]))/(MAX(Table2[lib_democ])-MIN(Table2[lib_democ]))*100</f>
        <v>0</v>
      </c>
      <c r="AK25" s="5">
        <v>0.47199999999999998</v>
      </c>
      <c r="AL25" s="22">
        <f>100-(Table2[[#This Row],[gend]]-MIN(Table2[gend]))/100-(MAX(Table2[gend])-MIN(Table2[gend]))*100</f>
        <v>54.095410000000008</v>
      </c>
      <c r="AM25" s="5">
        <v>86.8</v>
      </c>
      <c r="AN25" s="22">
        <f>(Table2[[#This Row],[iq_]]-MIN(Table2[iq_]))/(MAX(Table2[iq_])-MIN(Table2[iq_]))*100</f>
        <v>0</v>
      </c>
      <c r="AO25" s="5">
        <v>0</v>
      </c>
      <c r="AP25" s="22">
        <f>(Table2[[#This Row],[media]]-MIN(Table2[media]))/(MAX(Table2[media])-MIN(Table2[media]))*100</f>
        <v>0</v>
      </c>
      <c r="AQ25" s="5">
        <v>462.7</v>
      </c>
      <c r="AR25" s="23">
        <f>(Table2[[#This Row],[p1sa]]-MIN(Table2[p1sa]))/(MAX(Table2[p1sa])-MIN(Table2[p1sa]))*100</f>
        <v>0</v>
      </c>
      <c r="AS25" s="5">
        <v>38.1</v>
      </c>
      <c r="AT25" s="22">
        <f>(Table2[[#This Row],[innov]]-MIN(Table2[innov]))/(MAX(Table2[innov])-MIN(Table2[innov]))*100</f>
        <v>0</v>
      </c>
    </row>
    <row r="26" spans="1:46" x14ac:dyDescent="0.25">
      <c r="A26" s="2" t="s">
        <v>37</v>
      </c>
      <c r="B26" s="26">
        <f>Table2[[#This Row],[hightax]]+Table2[[#This Row],[pros2]]+Table2[[#This Row],[remaining_money]]</f>
        <v>125.35219215068686</v>
      </c>
      <c r="C26" s="25">
        <f>Table2[[#This Row],[hightax]]+Table2[[#This Row],[pros]]</f>
        <v>125.35219215068686</v>
      </c>
      <c r="D26" s="25">
        <f>(Table2[[#This Row],[taxes]]-MIN(Table2[taxes]))/(MAX(Table2[taxes])-MIN(Table2[taxes]))*100</f>
        <v>63.784004523465455</v>
      </c>
      <c r="E26" s="19">
        <f>100-100*(1-Table2[[#This Row],[corporate_taxes]])*(1-Table2[[#This Row],[rich_pit]])</f>
        <v>50.999999999999993</v>
      </c>
      <c r="F26" s="24">
        <f>Table2[[#This Row],[pros]]</f>
        <v>61.568187627221405</v>
      </c>
      <c r="G26" s="20">
        <f>(Table2[[#This Row],[remaining_money]]+10*Table2[[#This Row],[pros]])/11</f>
        <v>55.971079661110366</v>
      </c>
      <c r="H26" s="20">
        <f>(Table2[[#This Row],[remaining/costs]]-MIN(Table2[remaining/costs]))/(MAX(Table2[remaining/costs])-MIN(Table2[remaining/costs]))*100</f>
        <v>0</v>
      </c>
      <c r="I26" s="20">
        <f>Table2[[#This Row],[salary_after_taxes_and_costs]]/(Table2[[#This Row],[cost_of_living]]+Table2[[#This Row],[cost_of_rent]])</f>
        <v>1.1007851811851748</v>
      </c>
      <c r="J26" s="20">
        <f>(Table2[[#This Row],[salary_after_taxes_and_costs]]-MIN(Table2[salary_after_taxes_and_costs]))/(MAX(Table2[salary_after_taxes_and_costs])-MIN(Table2[salary_after_taxes_and_costs]))*100</f>
        <v>0</v>
      </c>
      <c r="K26" s="14">
        <f>Table2[[#This Row],[salary_after_taxes]]-12*(Table2[[#This Row],[cost_of_living]]+Table2[[#This Row],[cost_of_rent]])</f>
        <v>3577.5408310000057</v>
      </c>
      <c r="L26" s="16">
        <f>Table2[[#This Row],[equity_research_analyst_0-1_year_experience_salary]]*(1-Table2[[#This Row],[personal_income_taxes]])</f>
        <v>42577.420831000003</v>
      </c>
      <c r="M26" s="16">
        <f>(Table2[[#This Row],[pros_employee]]-MIN(Table2[pros_employee]))/(MAX(Table2[pros_employee])-MIN(Table2[pros_employee]))*100</f>
        <v>61.568187627221405</v>
      </c>
      <c r="N26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56.452962857067355</v>
      </c>
      <c r="O26" s="2" t="s">
        <v>37</v>
      </c>
      <c r="P26" s="2" t="s">
        <v>38</v>
      </c>
      <c r="Q26" s="27">
        <v>52519.33</v>
      </c>
      <c r="R26" s="4">
        <v>0.1893</v>
      </c>
      <c r="S26" s="4">
        <v>0.44</v>
      </c>
      <c r="T26" s="4">
        <v>0.125</v>
      </c>
      <c r="U26" s="17">
        <v>1152.0999999999999</v>
      </c>
      <c r="V26" s="17">
        <v>2097.89</v>
      </c>
      <c r="W26" s="5">
        <v>51.1</v>
      </c>
      <c r="X26" s="22">
        <f>(Table2[[#This Row],[health]]-MIN(Table2[health]))/(MAX(Table2[health])-MIN(Table2[health]))*100</f>
        <v>0</v>
      </c>
      <c r="Y26" s="5">
        <v>40.6</v>
      </c>
      <c r="Z26" s="22">
        <f>100-(Table2[[#This Row],[poll]]-MIN(Table2[poll]))/(MAX(Table2[poll])-MIN(Table2[poll]))*100</f>
        <v>50.447227191413226</v>
      </c>
      <c r="AA26" s="5">
        <v>47.4</v>
      </c>
      <c r="AB26" s="22">
        <f>(Table2[[#This Row],[safe]]-MIN(Table2[safe]))/(MAX(Table2[safe])-MIN(Table2[safe]))*100</f>
        <v>29.844097995545649</v>
      </c>
      <c r="AC26" s="5">
        <v>77</v>
      </c>
      <c r="AD26" s="22">
        <f>(Table2[[#This Row],[corr]]-MIN(Table2[corr]))/(MAX(Table2[corr])-MIN(Table2[corr]))*100</f>
        <v>75.925925925925924</v>
      </c>
      <c r="AE26" s="5">
        <v>1.4413548</v>
      </c>
      <c r="AF26" s="22">
        <f>(Table2[[#This Row],[eco-comp]]-MIN(Table2[eco-comp]))/(MAX(Table2[eco-comp])-MIN(Table2[eco-comp]))*100</f>
        <v>67.343492954035028</v>
      </c>
      <c r="AG26" s="5">
        <v>9</v>
      </c>
      <c r="AH26" s="22">
        <f>(Table2[[#This Row],[democ]]-MIN(Table2[democ]))/(MAX(Table2[democ])-MIN(Table2[democ]))*100</f>
        <v>85.454545454545439</v>
      </c>
      <c r="AI26" s="5">
        <v>0.82</v>
      </c>
      <c r="AJ26" s="22">
        <f>(Table2[[#This Row],[lib_democ]]-MIN(Table2[lib_democ]))/(MAX(Table2[lib_democ])-MIN(Table2[lib_democ]))*100</f>
        <v>92.10526315789474</v>
      </c>
      <c r="AK26" s="5">
        <v>7.3999999999999996E-2</v>
      </c>
      <c r="AL26" s="22">
        <f>100-(Table2[[#This Row],[gend]]-MIN(Table2[gend]))/100-(MAX(Table2[gend])-MIN(Table2[gend]))*100</f>
        <v>54.099390000000007</v>
      </c>
      <c r="AM26" s="5">
        <v>95.13</v>
      </c>
      <c r="AN26" s="22">
        <f>(Table2[[#This Row],[iq_]]-MIN(Table2[iq_]))/(MAX(Table2[iq_])-MIN(Table2[iq_]))*100</f>
        <v>43.635411210057605</v>
      </c>
      <c r="AO26" s="5">
        <v>89.91</v>
      </c>
      <c r="AP26" s="22">
        <f>(Table2[[#This Row],[media]]-MIN(Table2[media]))/(MAX(Table2[media])-MIN(Table2[media]))*100</f>
        <v>94.463122504727863</v>
      </c>
      <c r="AQ26" s="5">
        <v>504.7</v>
      </c>
      <c r="AR26" s="23">
        <f>(Table2[[#This Row],[p1sa]]-MIN(Table2[p1sa]))/(MAX(Table2[p1sa])-MIN(Table2[p1sa]))*100</f>
        <v>44.87179487179489</v>
      </c>
      <c r="AS26" s="5">
        <v>48.5</v>
      </c>
      <c r="AT26" s="22">
        <f>(Table2[[#This Row],[innov]]-MIN(Table2[innov]))/(MAX(Table2[innov])-MIN(Table2[innov]))*100</f>
        <v>39.24528301886793</v>
      </c>
    </row>
    <row r="27" spans="1:46" x14ac:dyDescent="0.25">
      <c r="A27" s="2" t="s">
        <v>25</v>
      </c>
      <c r="B27" s="26">
        <f>Table2[[#This Row],[hightax]]+Table2[[#This Row],[pros2]]+Table2[[#This Row],[remaining_money]]</f>
        <v>110.17617020562417</v>
      </c>
      <c r="C27" s="25">
        <f>Table2[[#This Row],[hightax]]+Table2[[#This Row],[pros]]</f>
        <v>101.41321920501741</v>
      </c>
      <c r="D27" s="25">
        <f>(Table2[[#This Row],[taxes]]-MIN(Table2[taxes]))/(MAX(Table2[taxes])-MIN(Table2[taxes]))*100</f>
        <v>19.502418797512071</v>
      </c>
      <c r="E27" s="19">
        <f>100-100*(1-Table2[[#This Row],[corporate_taxes]])*(1-Table2[[#This Row],[rich_pit]])</f>
        <v>36.903399999999998</v>
      </c>
      <c r="F27" s="24">
        <f>Table2[[#This Row],[pros]]</f>
        <v>81.910800407505334</v>
      </c>
      <c r="G27" s="20">
        <f>(Table2[[#This Row],[remaining_money]]+10*Table2[[#This Row],[pros]])/11</f>
        <v>75.260995915969104</v>
      </c>
      <c r="H27" s="20">
        <f>(Table2[[#This Row],[remaining/costs]]-MIN(Table2[remaining/costs]))/(MAX(Table2[remaining/costs])-MIN(Table2[remaining/costs]))*100</f>
        <v>8.7629510006067672</v>
      </c>
      <c r="I27" s="20">
        <f>Table2[[#This Row],[salary_after_taxes_and_costs]]/(Table2[[#This Row],[cost_of_living]]+Table2[[#This Row],[cost_of_rent]])</f>
        <v>3.601902408365639</v>
      </c>
      <c r="J27" s="20">
        <f>(Table2[[#This Row],[salary_after_taxes_and_costs]]-MIN(Table2[salary_after_taxes_and_costs]))/(MAX(Table2[salary_after_taxes_and_costs])-MIN(Table2[salary_after_taxes_and_costs]))*100</f>
        <v>13.79037307254082</v>
      </c>
      <c r="K27" s="14">
        <f>Table2[[#This Row],[salary_after_taxes]]-12*(Table2[[#This Row],[cost_of_living]]+Table2[[#This Row],[cost_of_rent]])</f>
        <v>15989.240999999995</v>
      </c>
      <c r="L27" s="16">
        <f>Table2[[#This Row],[equity_research_analyst_0-1_year_experience_salary]]*(1-Table2[[#This Row],[personal_income_taxes]])</f>
        <v>69258.561000000002</v>
      </c>
      <c r="M27" s="16">
        <f>(Table2[[#This Row],[pros_employee]]-MIN(Table2[pros_employee]))/(MAX(Table2[pros_employee])-MIN(Table2[pros_employee]))*100</f>
        <v>81.910800407505334</v>
      </c>
      <c r="N27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69.94283959887666</v>
      </c>
      <c r="O27" s="2" t="s">
        <v>25</v>
      </c>
      <c r="P27" s="2" t="s">
        <v>25</v>
      </c>
      <c r="Q27" s="27">
        <v>73406</v>
      </c>
      <c r="R27" s="4">
        <v>5.6500000000000002E-2</v>
      </c>
      <c r="S27" s="4">
        <v>0.23980000000000001</v>
      </c>
      <c r="T27" s="4">
        <v>0.17</v>
      </c>
      <c r="U27" s="17">
        <v>1146</v>
      </c>
      <c r="V27" s="17">
        <v>3293.11</v>
      </c>
      <c r="W27" s="5">
        <v>70.8</v>
      </c>
      <c r="X27" s="22">
        <f>(Table2[[#This Row],[health]]-MIN(Table2[health]))/(MAX(Table2[health])-MIN(Table2[health]))*100</f>
        <v>68.641114982578387</v>
      </c>
      <c r="Y27" s="5">
        <v>32.9</v>
      </c>
      <c r="Z27" s="22">
        <f>100-(Table2[[#This Row],[poll]]-MIN(Table2[poll]))/(MAX(Table2[poll])-MIN(Table2[poll]))*100</f>
        <v>64.221824686940963</v>
      </c>
      <c r="AA27" s="5">
        <v>76.5</v>
      </c>
      <c r="AB27" s="22">
        <f>(Table2[[#This Row],[safe]]-MIN(Table2[safe]))/(MAX(Table2[safe])-MIN(Table2[safe]))*100</f>
        <v>94.654788418708222</v>
      </c>
      <c r="AC27" s="5">
        <v>83</v>
      </c>
      <c r="AD27" s="22">
        <f>(Table2[[#This Row],[corr]]-MIN(Table2[corr]))/(MAX(Table2[corr])-MIN(Table2[corr]))*100</f>
        <v>87.037037037037038</v>
      </c>
      <c r="AE27" s="5">
        <v>1.8347754000000001</v>
      </c>
      <c r="AF27" s="22">
        <f>(Table2[[#This Row],[eco-comp]]-MIN(Table2[eco-comp]))/(MAX(Table2[eco-comp])-MIN(Table2[eco-comp]))*100</f>
        <v>85.725030521379466</v>
      </c>
      <c r="AG27" s="5">
        <v>6.2</v>
      </c>
      <c r="AH27" s="22">
        <f>(Table2[[#This Row],[democ]]-MIN(Table2[democ]))/(MAX(Table2[democ])-MIN(Table2[democ]))*100</f>
        <v>34.545454545454547</v>
      </c>
      <c r="AI27" s="5">
        <v>0.33</v>
      </c>
      <c r="AJ27" s="22">
        <f>(Table2[[#This Row],[lib_democ]]-MIN(Table2[lib_democ]))/(MAX(Table2[lib_democ])-MIN(Table2[lib_democ]))*100</f>
        <v>27.631578947368425</v>
      </c>
      <c r="AK27" s="5">
        <v>0.04</v>
      </c>
      <c r="AL27" s="22">
        <f>100-(Table2[[#This Row],[gend]]-MIN(Table2[gend]))/100-(MAX(Table2[gend])-MIN(Table2[gend]))*100</f>
        <v>54.099730000000001</v>
      </c>
      <c r="AM27" s="5">
        <v>105.89</v>
      </c>
      <c r="AN27" s="22">
        <f>(Table2[[#This Row],[iq_]]-MIN(Table2[iq_]))/(MAX(Table2[iq_])-MIN(Table2[iq_]))*100</f>
        <v>100</v>
      </c>
      <c r="AO27" s="5">
        <v>47.88</v>
      </c>
      <c r="AP27" s="22">
        <f>(Table2[[#This Row],[media]]-MIN(Table2[media]))/(MAX(Table2[media])-MIN(Table2[media]))*100</f>
        <v>50.30468585837361</v>
      </c>
      <c r="AQ27" s="5">
        <v>556.29999999999995</v>
      </c>
      <c r="AR27" s="23">
        <f>(Table2[[#This Row],[p1sa]]-MIN(Table2[p1sa]))/(MAX(Table2[p1sa])-MIN(Table2[p1sa]))*100</f>
        <v>100</v>
      </c>
      <c r="AS27" s="5">
        <v>57.3</v>
      </c>
      <c r="AT27" s="22">
        <f>(Table2[[#This Row],[innov]]-MIN(Table2[innov]))/(MAX(Table2[innov])-MIN(Table2[innov]))*100</f>
        <v>72.452830188679258</v>
      </c>
    </row>
    <row r="28" spans="1:46" x14ac:dyDescent="0.25">
      <c r="A28" s="2" t="s">
        <v>42</v>
      </c>
      <c r="B28" s="26">
        <f>Table2[[#This Row],[hightax]]+Table2[[#This Row],[pros2]]+Table2[[#This Row],[remaining_money]]</f>
        <v>80.673080050648792</v>
      </c>
      <c r="C28" s="25">
        <f>Table2[[#This Row],[hightax]]+Table2[[#This Row],[pros]]</f>
        <v>43.796300602168579</v>
      </c>
      <c r="D28" s="25">
        <f>(Table2[[#This Row],[taxes]]-MIN(Table2[taxes]))/(MAX(Table2[taxes])-MIN(Table2[taxes]))*100</f>
        <v>0</v>
      </c>
      <c r="E28" s="19">
        <f>100-100*(1-Table2[[#This Row],[corporate_taxes]])*(1-Table2[[#This Row],[rich_pit]])</f>
        <v>30.695000000000007</v>
      </c>
      <c r="F28" s="24">
        <f>Table2[[#This Row],[pros]]</f>
        <v>43.796300602168579</v>
      </c>
      <c r="G28" s="20">
        <f>(Table2[[#This Row],[remaining_money]]+10*Table2[[#This Row],[pros]])/11</f>
        <v>43.167253224560547</v>
      </c>
      <c r="H28" s="20">
        <f>(Table2[[#This Row],[remaining/costs]]-MIN(Table2[remaining/costs]))/(MAX(Table2[remaining/costs])-MIN(Table2[remaining/costs]))*100</f>
        <v>36.876779448480221</v>
      </c>
      <c r="I28" s="20">
        <f>Table2[[#This Row],[salary_after_taxes_and_costs]]/(Table2[[#This Row],[cost_of_living]]+Table2[[#This Row],[cost_of_rent]])</f>
        <v>11.626137697151766</v>
      </c>
      <c r="J28" s="20">
        <f>(Table2[[#This Row],[salary_after_taxes_and_costs]]-MIN(Table2[salary_after_taxes_and_costs]))/(MAX(Table2[salary_after_taxes_and_costs])-MIN(Table2[salary_after_taxes_and_costs]))*100</f>
        <v>40.743051149161005</v>
      </c>
      <c r="K28" s="14">
        <f>Table2[[#This Row],[salary_after_taxes]]-12*(Table2[[#This Row],[cost_of_living]]+Table2[[#This Row],[cost_of_rent]])</f>
        <v>40247.363479999985</v>
      </c>
      <c r="L28" s="16">
        <f>Table2[[#This Row],[equity_research_analyst_0-1_year_experience_salary]]*(1-Table2[[#This Row],[personal_income_taxes]])</f>
        <v>81788.963479999991</v>
      </c>
      <c r="M28" s="16">
        <f>(Table2[[#This Row],[pros_employee]]-MIN(Table2[pros_employee]))/(MAX(Table2[pros_employee])-MIN(Table2[pros_employee]))*100</f>
        <v>43.796300602168579</v>
      </c>
      <c r="N28" s="20">
        <f>SUM(Table2[[#This Row],[health_care_index]]+Table2[[#This Row],[pollution_index]]+Table2[[#This Row],[safety_index]]+Table2[[#This Row],[corruption]]+Table2[[#This Row],[economic_complexity]]+Table2[[#This Row],[democracy]]+Table2[[#This Row],[liberal_democracy]]+Table2[[#This Row],[gender_inequality]]+Table2[[#This Row],[iq]]+Table2[[#This Row],[press_freedom]]+Table2[[#This Row],[pisa]]+Table2[[#This Row],[innovation]])/12</f>
        <v>44.667821586046379</v>
      </c>
      <c r="O28" s="2" t="s">
        <v>42</v>
      </c>
      <c r="P28" s="2" t="s">
        <v>42</v>
      </c>
      <c r="Q28" s="27">
        <v>95771.62</v>
      </c>
      <c r="R28" s="4">
        <v>0.14599999999999999</v>
      </c>
      <c r="S28" s="4">
        <v>0.17</v>
      </c>
      <c r="T28" s="4">
        <v>0.16500000000000001</v>
      </c>
      <c r="U28" s="17">
        <v>1124.7</v>
      </c>
      <c r="V28" s="17">
        <v>2337.1</v>
      </c>
      <c r="W28" s="5">
        <v>65.5</v>
      </c>
      <c r="X28" s="22">
        <f>(Table2[[#This Row],[health]]-MIN(Table2[health]))/(MAX(Table2[health])-MIN(Table2[health]))*100</f>
        <v>50.174216027874564</v>
      </c>
      <c r="Y28" s="5">
        <v>67</v>
      </c>
      <c r="Z28" s="22">
        <f>100-(Table2[[#This Row],[poll]]-MIN(Table2[poll]))/(MAX(Table2[poll])-MIN(Table2[poll]))*100</f>
        <v>3.2200357781753155</v>
      </c>
      <c r="AA28" s="5">
        <v>78.3</v>
      </c>
      <c r="AB28" s="22">
        <f>(Table2[[#This Row],[safe]]-MIN(Table2[safe]))/(MAX(Table2[safe])-MIN(Table2[safe]))*100</f>
        <v>98.663697104677041</v>
      </c>
      <c r="AC28" s="5">
        <v>76</v>
      </c>
      <c r="AD28" s="22">
        <f>(Table2[[#This Row],[corr]]-MIN(Table2[corr]))/(MAX(Table2[corr])-MIN(Table2[corr]))*100</f>
        <v>74.074074074074076</v>
      </c>
      <c r="AE28" s="5">
        <v>0</v>
      </c>
      <c r="AF28" s="22">
        <f>(Table2[[#This Row],[eco-comp]]-MIN(Table2[eco-comp]))/(MAX(Table2[eco-comp])-MIN(Table2[eco-comp]))*100</f>
        <v>0</v>
      </c>
      <c r="AG28" s="5">
        <v>5.6</v>
      </c>
      <c r="AH28" s="22">
        <f>(Table2[[#This Row],[democ]]-MIN(Table2[democ]))/(MAX(Table2[democ])-MIN(Table2[democ]))*100</f>
        <v>23.63636363636363</v>
      </c>
      <c r="AI28" s="5">
        <v>0.2</v>
      </c>
      <c r="AJ28" s="22">
        <f>(Table2[[#This Row],[lib_democ]]-MIN(Table2[lib_democ]))/(MAX(Table2[lib_democ])-MIN(Table2[lib_democ]))*100</f>
        <v>10.526315789473687</v>
      </c>
      <c r="AK28" s="5">
        <v>0.47199999999999998</v>
      </c>
      <c r="AL28" s="22">
        <f>100-(Table2[[#This Row],[gend]]-MIN(Table2[gend]))/100-(MAX(Table2[gend])-MIN(Table2[gend]))*100</f>
        <v>54.095410000000008</v>
      </c>
      <c r="AM28" s="5">
        <v>105.37</v>
      </c>
      <c r="AN28" s="22">
        <f>(Table2[[#This Row],[iq_]]-MIN(Table2[iq_]))/(MAX(Table2[iq_])-MIN(Table2[iq_]))*100</f>
        <v>97.276060764798345</v>
      </c>
      <c r="AO28" s="5">
        <v>0</v>
      </c>
      <c r="AP28" s="22">
        <f>(Table2[[#This Row],[media]]-MIN(Table2[media]))/(MAX(Table2[media])-MIN(Table2[media]))*100</f>
        <v>0</v>
      </c>
      <c r="AQ28" s="5">
        <v>530.70000000000005</v>
      </c>
      <c r="AR28" s="23">
        <f>(Table2[[#This Row],[p1sa]]-MIN(Table2[p1sa]))/(MAX(Table2[p1sa])-MIN(Table2[p1sa]))*100</f>
        <v>72.649572649572733</v>
      </c>
      <c r="AS28" s="5">
        <v>51.8</v>
      </c>
      <c r="AT28" s="22">
        <f>(Table2[[#This Row],[innov]]-MIN(Table2[innov]))/(MAX(Table2[innov])-MIN(Table2[innov]))*100</f>
        <v>51.698113207547166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9AE2-B256-443A-ADE2-B06ECE9F529B}">
  <dimension ref="A1:A4"/>
  <sheetViews>
    <sheetView workbookViewId="0"/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cleaned_data_with_nulls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İbrahim Çelikel</cp:lastModifiedBy>
  <dcterms:created xsi:type="dcterms:W3CDTF">2023-09-11T07:12:13Z</dcterms:created>
  <dcterms:modified xsi:type="dcterms:W3CDTF">2024-04-22T06:53:25Z</dcterms:modified>
</cp:coreProperties>
</file>