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azar\Box\Finance\8 - Team Folders\Milad Nazar\Automate\"/>
    </mc:Choice>
  </mc:AlternateContent>
  <xr:revisionPtr revIDLastSave="0" documentId="13_ncr:1_{F7071234-06C9-4323-9F56-F4092043C5A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ATLAS with Address" sheetId="1" r:id="rId1"/>
  </sheets>
  <definedNames>
    <definedName name="_xlnm._FilterDatabase" localSheetId="0" hidden="1">'ATLAS with Address'!$A$1:$P$695</definedName>
  </definedNames>
  <calcPr calcId="191029"/>
</workbook>
</file>

<file path=xl/calcChain.xml><?xml version="1.0" encoding="utf-8"?>
<calcChain xmlns="http://schemas.openxmlformats.org/spreadsheetml/2006/main">
  <c r="B700" i="1" l="1"/>
  <c r="B699" i="1"/>
  <c r="B668" i="1"/>
  <c r="B623" i="1"/>
  <c r="B594" i="1"/>
  <c r="B593" i="1"/>
  <c r="B548" i="1"/>
  <c r="B547" i="1"/>
  <c r="B546" i="1"/>
  <c r="B536" i="1"/>
  <c r="B535" i="1"/>
  <c r="B509" i="1"/>
  <c r="B508" i="1"/>
  <c r="B471" i="1"/>
  <c r="B472" i="1"/>
  <c r="B425" i="1"/>
  <c r="B424" i="1"/>
  <c r="B401" i="1"/>
  <c r="B356" i="1"/>
  <c r="B284" i="1"/>
  <c r="B262" i="1"/>
  <c r="B196" i="1"/>
  <c r="B130" i="1"/>
  <c r="B67" i="1"/>
  <c r="B113" i="1"/>
  <c r="B100" i="1"/>
  <c r="B99" i="1"/>
  <c r="B98" i="1"/>
  <c r="B69" i="1"/>
  <c r="B35" i="1"/>
  <c r="B28" i="1"/>
  <c r="B10" i="1"/>
  <c r="B9" i="1"/>
  <c r="B8" i="1"/>
  <c r="B5" i="1"/>
  <c r="B4" i="1"/>
  <c r="B3" i="1"/>
  <c r="B2" i="1"/>
  <c r="I223" i="1" l="1"/>
  <c r="I542" i="1"/>
  <c r="I322" i="1"/>
  <c r="I64" i="1"/>
  <c r="I286" i="1" l="1"/>
  <c r="I288" i="1" l="1"/>
  <c r="I698" i="1" l="1"/>
  <c r="I697" i="1"/>
  <c r="I689" i="1"/>
  <c r="I690" i="1"/>
  <c r="I688" i="1"/>
  <c r="I687" i="1"/>
  <c r="I686" i="1"/>
  <c r="I685" i="1"/>
  <c r="I684" i="1"/>
  <c r="I683" i="1"/>
  <c r="I681" i="1"/>
  <c r="I677" i="1"/>
  <c r="I676" i="1"/>
  <c r="I675" i="1"/>
  <c r="I669" i="1"/>
  <c r="I668" i="1"/>
  <c r="I667" i="1"/>
  <c r="I666" i="1"/>
  <c r="I663" i="1"/>
  <c r="I661" i="1"/>
  <c r="I660" i="1"/>
  <c r="I659" i="1"/>
  <c r="I657" i="1"/>
  <c r="I656" i="1"/>
  <c r="I652" i="1"/>
  <c r="I648" i="1"/>
  <c r="I646" i="1"/>
  <c r="I645" i="1"/>
  <c r="I644" i="1"/>
  <c r="I640" i="1"/>
  <c r="I639" i="1"/>
  <c r="I638" i="1"/>
  <c r="I634" i="1"/>
  <c r="I632" i="1"/>
  <c r="I631" i="1"/>
  <c r="I628" i="1"/>
  <c r="I627" i="1"/>
  <c r="I622" i="1"/>
  <c r="I621" i="1"/>
  <c r="I618" i="1"/>
  <c r="I615" i="1"/>
  <c r="I612" i="1"/>
  <c r="I610" i="1"/>
  <c r="I608" i="1"/>
  <c r="I602" i="1"/>
  <c r="I603" i="1"/>
  <c r="I596" i="1"/>
  <c r="I591" i="1"/>
  <c r="I590" i="1"/>
  <c r="I589" i="1"/>
  <c r="I585" i="1"/>
  <c r="I584" i="1"/>
  <c r="I582" i="1"/>
  <c r="I578" i="1"/>
  <c r="I576" i="1"/>
  <c r="I570" i="1"/>
  <c r="I569" i="1"/>
  <c r="I567" i="1"/>
  <c r="I564" i="1"/>
  <c r="I561" i="1"/>
  <c r="I560" i="1"/>
  <c r="I558" i="1"/>
  <c r="I554" i="1"/>
  <c r="I550" i="1"/>
  <c r="I549" i="1"/>
  <c r="I548" i="1"/>
  <c r="I545" i="1"/>
  <c r="I541" i="1"/>
  <c r="I533" i="1"/>
  <c r="I530" i="1"/>
  <c r="I529" i="1"/>
  <c r="I528" i="1"/>
  <c r="I527" i="1"/>
  <c r="I526" i="1"/>
  <c r="I525" i="1"/>
  <c r="I523" i="1"/>
  <c r="I522" i="1"/>
  <c r="I520" i="1"/>
  <c r="I519" i="1"/>
  <c r="I517" i="1"/>
  <c r="I516" i="1"/>
  <c r="I514" i="1"/>
  <c r="I513" i="1"/>
  <c r="I506" i="1"/>
  <c r="I504" i="1"/>
  <c r="I499" i="1"/>
  <c r="I494" i="1"/>
  <c r="I488" i="1"/>
  <c r="I482" i="1"/>
  <c r="I481" i="1"/>
  <c r="I479" i="1"/>
  <c r="I478" i="1"/>
  <c r="I475" i="1"/>
  <c r="I474" i="1"/>
  <c r="I472" i="1"/>
  <c r="I470" i="1"/>
  <c r="I468" i="1"/>
  <c r="I464" i="1"/>
  <c r="I463" i="1"/>
  <c r="I461" i="1"/>
  <c r="I459" i="1"/>
  <c r="I457" i="1"/>
  <c r="I453" i="1"/>
  <c r="I452" i="1"/>
  <c r="I451" i="1"/>
  <c r="I448" i="1"/>
  <c r="I446" i="1"/>
  <c r="I441" i="1"/>
  <c r="I439" i="1"/>
  <c r="I437" i="1"/>
  <c r="I436" i="1"/>
  <c r="I435" i="1"/>
  <c r="I430" i="1"/>
  <c r="I428" i="1"/>
  <c r="I426" i="1"/>
  <c r="I423" i="1"/>
  <c r="I421" i="1"/>
  <c r="I420" i="1"/>
  <c r="I418" i="1"/>
  <c r="I417" i="1"/>
  <c r="I416" i="1"/>
  <c r="I415" i="1"/>
  <c r="I411" i="1"/>
  <c r="I410" i="1"/>
  <c r="I409" i="1"/>
  <c r="I408" i="1"/>
  <c r="I406" i="1"/>
  <c r="I405" i="1"/>
  <c r="I399" i="1"/>
  <c r="I392" i="1"/>
  <c r="I388" i="1"/>
  <c r="I386" i="1"/>
  <c r="I385" i="1"/>
  <c r="I383" i="1"/>
  <c r="I379" i="1"/>
  <c r="I376" i="1"/>
  <c r="I375" i="1"/>
  <c r="I374" i="1"/>
  <c r="I373" i="1"/>
  <c r="I372" i="1"/>
  <c r="I371" i="1"/>
  <c r="I366" i="1"/>
  <c r="I365" i="1"/>
  <c r="I362" i="1"/>
  <c r="I353" i="1"/>
  <c r="I350" i="1"/>
  <c r="I349" i="1"/>
  <c r="I343" i="1"/>
  <c r="I340" i="1"/>
  <c r="I335" i="1"/>
  <c r="I333" i="1"/>
  <c r="I332" i="1"/>
  <c r="I326" i="1"/>
  <c r="I321" i="1"/>
  <c r="I320" i="1"/>
  <c r="I312" i="1"/>
  <c r="I310" i="1"/>
  <c r="I307" i="1"/>
  <c r="I306" i="1"/>
  <c r="I301" i="1"/>
  <c r="I300" i="1"/>
  <c r="I297" i="1"/>
  <c r="I294" i="1"/>
  <c r="I293" i="1"/>
  <c r="I292" i="1"/>
  <c r="I280" i="1"/>
  <c r="I276" i="1"/>
  <c r="I274" i="1"/>
  <c r="I272" i="1"/>
  <c r="I271" i="1"/>
  <c r="I270" i="1"/>
  <c r="I267" i="1"/>
  <c r="I265" i="1"/>
  <c r="I261" i="1"/>
  <c r="I259" i="1"/>
  <c r="I255" i="1"/>
  <c r="I250" i="1"/>
  <c r="I248" i="1"/>
  <c r="I246" i="1"/>
  <c r="I243" i="1"/>
  <c r="I241" i="1"/>
  <c r="I232" i="1"/>
  <c r="I231" i="1"/>
  <c r="I230" i="1"/>
  <c r="I227" i="1"/>
  <c r="I226" i="1"/>
  <c r="I225" i="1"/>
  <c r="I224" i="1"/>
  <c r="I222" i="1"/>
  <c r="I219" i="1"/>
  <c r="I217" i="1"/>
  <c r="I213" i="1"/>
  <c r="I210" i="1"/>
  <c r="I205" i="1"/>
  <c r="I198" i="1"/>
  <c r="I193" i="1"/>
  <c r="I190" i="1"/>
  <c r="I185" i="1"/>
  <c r="I183" i="1"/>
  <c r="I182" i="1"/>
  <c r="I180" i="1"/>
  <c r="I173" i="1"/>
  <c r="I166" i="1"/>
  <c r="I165" i="1"/>
  <c r="I164" i="1"/>
  <c r="I6" i="1"/>
  <c r="I2" i="1"/>
  <c r="I160" i="1"/>
  <c r="I155" i="1"/>
  <c r="I147" i="1"/>
  <c r="I145" i="1"/>
  <c r="I141" i="1"/>
  <c r="I138" i="1"/>
  <c r="I137" i="1"/>
  <c r="I136" i="1"/>
  <c r="I134" i="1"/>
  <c r="I133" i="1"/>
  <c r="I130" i="1"/>
  <c r="I129" i="1"/>
  <c r="I128" i="1"/>
  <c r="I127" i="1"/>
  <c r="I121" i="1"/>
  <c r="I119" i="1"/>
  <c r="I118" i="1"/>
  <c r="I117" i="1"/>
  <c r="I115" i="1"/>
  <c r="I114" i="1"/>
  <c r="I113" i="1"/>
  <c r="I111" i="1"/>
  <c r="I110" i="1"/>
  <c r="I104" i="1"/>
  <c r="I103" i="1"/>
  <c r="I96" i="1"/>
  <c r="I92" i="1"/>
  <c r="I91" i="1"/>
  <c r="I88" i="1"/>
  <c r="I87" i="1"/>
  <c r="I84" i="1"/>
  <c r="I83" i="1"/>
  <c r="I82" i="1"/>
  <c r="I80" i="1"/>
  <c r="I79" i="1"/>
  <c r="I72" i="1"/>
  <c r="I71" i="1"/>
  <c r="I69" i="1"/>
  <c r="I63" i="1"/>
  <c r="I66" i="1"/>
  <c r="I59" i="1"/>
  <c r="I61" i="1"/>
  <c r="I60" i="1"/>
  <c r="I55" i="1"/>
  <c r="I56" i="1"/>
  <c r="I36" i="1"/>
  <c r="I37" i="1"/>
  <c r="I57" i="1"/>
  <c r="I54" i="1"/>
  <c r="I52" i="1"/>
  <c r="I49" i="1"/>
  <c r="I44" i="1"/>
  <c r="I43" i="1"/>
  <c r="I42" i="1"/>
  <c r="I39" i="1"/>
  <c r="I38" i="1"/>
  <c r="I34" i="1"/>
  <c r="I29" i="1"/>
  <c r="I21" i="1"/>
  <c r="I16" i="1"/>
  <c r="I15" i="1"/>
  <c r="I14" i="1"/>
  <c r="I13" i="1"/>
  <c r="I12" i="1"/>
  <c r="E30" i="1" l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2" i="1"/>
  <c r="E131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3" i="1"/>
  <c r="E394" i="1"/>
  <c r="E392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7" i="1"/>
  <c r="E576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22" i="1"/>
  <c r="E23" i="1"/>
  <c r="E24" i="1"/>
  <c r="E25" i="1"/>
  <c r="E26" i="1"/>
  <c r="E27" i="1"/>
  <c r="E28" i="1"/>
  <c r="E29" i="1"/>
  <c r="E13" i="1"/>
  <c r="E14" i="1"/>
  <c r="E15" i="1"/>
  <c r="E16" i="1"/>
  <c r="E17" i="1"/>
  <c r="E18" i="1"/>
  <c r="E19" i="1"/>
  <c r="E20" i="1"/>
  <c r="E21" i="1"/>
  <c r="E3" i="1"/>
  <c r="E4" i="1"/>
  <c r="E5" i="1"/>
  <c r="E6" i="1"/>
  <c r="E7" i="1"/>
  <c r="E8" i="1"/>
  <c r="E9" i="1"/>
  <c r="E10" i="1"/>
  <c r="E11" i="1"/>
  <c r="E12" i="1"/>
  <c r="E2" i="1"/>
  <c r="I8" i="1"/>
  <c r="I7" i="1"/>
  <c r="I3" i="1"/>
</calcChain>
</file>

<file path=xl/sharedStrings.xml><?xml version="1.0" encoding="utf-8"?>
<sst xmlns="http://schemas.openxmlformats.org/spreadsheetml/2006/main" count="6085" uniqueCount="1836">
  <si>
    <t>Customers</t>
  </si>
  <si>
    <t>Number of Users</t>
  </si>
  <si>
    <t>Invoice Date</t>
  </si>
  <si>
    <t>Invoice #</t>
  </si>
  <si>
    <t>Invoice Amount</t>
  </si>
  <si>
    <t>Subscription</t>
  </si>
  <si>
    <t xml:space="preserve">Account Code </t>
  </si>
  <si>
    <t xml:space="preserve">Dates of service </t>
  </si>
  <si>
    <t>Address</t>
  </si>
  <si>
    <t>Lat</t>
  </si>
  <si>
    <t>Long</t>
  </si>
  <si>
    <t>Louisiana Board of Regents</t>
  </si>
  <si>
    <t>ATLAS 315</t>
  </si>
  <si>
    <t>1 Year</t>
  </si>
  <si>
    <t>4700-0-00-00000-18-0000</t>
  </si>
  <si>
    <t>1 Year Subscription 3/18/15 to 6/30/16</t>
  </si>
  <si>
    <t>1201 N 3rd St #6, Baton Rouge, LA 70802</t>
  </si>
  <si>
    <t>Emporia State University</t>
  </si>
  <si>
    <t>AJ501</t>
  </si>
  <si>
    <t>4700-0-00-00000-16-0000</t>
  </si>
  <si>
    <t>1 Year Subscription 6/1/15 to 6/30/16</t>
  </si>
  <si>
    <t>1 Kellogg Cir, Emporia, KS 66801</t>
  </si>
  <si>
    <t>Morehead State University</t>
  </si>
  <si>
    <t>AJ502</t>
  </si>
  <si>
    <t>4700-0-00-00000-17-0000</t>
  </si>
  <si>
    <t>1 Year Subscription 6/10/15 to 6/30/16</t>
  </si>
  <si>
    <t>150 University Blvd, Morehead, KY 40351</t>
  </si>
  <si>
    <t>State University of NY Potsdam</t>
  </si>
  <si>
    <t>AJ503</t>
  </si>
  <si>
    <t>4700-0-00-00000-32-0000</t>
  </si>
  <si>
    <t>44 Pierrepont Ave, Potsdam, NY 13676</t>
  </si>
  <si>
    <t>ST. Mary's College of Maryland</t>
  </si>
  <si>
    <t>AJ504</t>
  </si>
  <si>
    <t>4700-0-00-00000-20-0000</t>
  </si>
  <si>
    <t>1 Year Subscription 10/05/15 to 9/30/16</t>
  </si>
  <si>
    <t>47645 College Dr, St Marys City, MD 20686</t>
  </si>
  <si>
    <t>Clark County Education Association</t>
  </si>
  <si>
    <t>AJ505</t>
  </si>
  <si>
    <t>4700-0-00-00000-28-0000</t>
  </si>
  <si>
    <t>1 Year Subscription 10/01/15 to 10/1/16</t>
  </si>
  <si>
    <t>4230 McLeod Dr, Las Vegas, NV 89121</t>
  </si>
  <si>
    <t>AJ506</t>
  </si>
  <si>
    <t>4700-4-11-00100-00-1502</t>
  </si>
  <si>
    <t>1 Year Subscription 09/18/15-12/31/16</t>
  </si>
  <si>
    <t>1849 C Street, N.W Washington, D.C. 20240</t>
  </si>
  <si>
    <t>AJ507</t>
  </si>
  <si>
    <t>AJ5081</t>
  </si>
  <si>
    <t>4700-0-00-00000-00-0000</t>
  </si>
  <si>
    <t>1 Year Subscription 7/1/16 to 12/31/17</t>
  </si>
  <si>
    <t>College of William and Mary</t>
  </si>
  <si>
    <t>AJ508</t>
  </si>
  <si>
    <t>1 Year Subscription 10/22/15 to 10/31/16</t>
  </si>
  <si>
    <t>200 Stadium Dr, Williamsburg, VA 23185</t>
  </si>
  <si>
    <t>Georgia College and State University</t>
  </si>
  <si>
    <t>AJ509</t>
  </si>
  <si>
    <t>1 Year Subscription 01/01/16 to 01/31/17</t>
  </si>
  <si>
    <t>231 W Hancock St, Milledgeville, GA 31061</t>
  </si>
  <si>
    <t>Illinois College</t>
  </si>
  <si>
    <t>AJ510</t>
  </si>
  <si>
    <t>1 Year Subscription 01/07/16 to 01/31/17</t>
  </si>
  <si>
    <t>1101 W College Ave, Jacksonville, IL 62650</t>
  </si>
  <si>
    <t>AJ511</t>
  </si>
  <si>
    <t>1 Year Subscription01/06/16 to 06/30/17</t>
  </si>
  <si>
    <t>129 Taylor Education Bldg, Lexington, KY 40506</t>
  </si>
  <si>
    <t>Shorter University</t>
  </si>
  <si>
    <t>AJ512</t>
  </si>
  <si>
    <t>315 Shorter Ave, Rome, GA 30165</t>
  </si>
  <si>
    <t>Winthrop University</t>
  </si>
  <si>
    <t>AJ513</t>
  </si>
  <si>
    <t>1 Year Subscription 02/15/16-06/30/2017</t>
  </si>
  <si>
    <t>701 Oakland Ave, Rock Hill, SC 29730</t>
  </si>
  <si>
    <t>AJ514</t>
  </si>
  <si>
    <t>1 Year Subscription 06/30/16 to 06/30/17</t>
  </si>
  <si>
    <t>AJ516</t>
  </si>
  <si>
    <t>1 Year Subscription 5/6/16 to 4/30/17</t>
  </si>
  <si>
    <t>3261 W State St, St Bonaventure, NY 14778</t>
  </si>
  <si>
    <t>AJ521</t>
  </si>
  <si>
    <t>1 Year Subscription 5/11/16 to 6/30/2017</t>
  </si>
  <si>
    <t>7207 Young Street, Machipongo, VA 23405</t>
  </si>
  <si>
    <t>Augusta University</t>
  </si>
  <si>
    <t>AJ517</t>
  </si>
  <si>
    <t>1 Year Subscription 5/03/16 to 5/2/17</t>
  </si>
  <si>
    <t>1120 15th St, Augusta, GA 30912</t>
  </si>
  <si>
    <t>AJ518</t>
  </si>
  <si>
    <t>3 Years</t>
  </si>
  <si>
    <t>3 Years Subscription 8/1/16 to 7/31/2019</t>
  </si>
  <si>
    <t>250 University Ave, California, PA 15419</t>
  </si>
  <si>
    <t>AJ520</t>
  </si>
  <si>
    <t>1 Year Subscription 4/25/16 to 10/31/17</t>
  </si>
  <si>
    <t>41870 McAlby Ct. Murrieta, CA 92562-7021</t>
  </si>
  <si>
    <t>AJ518(2)</t>
  </si>
  <si>
    <t>AJ522</t>
  </si>
  <si>
    <t>1 Year Subscription 5/10/16 to 6/30/2017</t>
  </si>
  <si>
    <t>Pierce College</t>
  </si>
  <si>
    <t>AJ519</t>
  </si>
  <si>
    <t>1 Year Subscription 9/01/16 to 9/30/2017</t>
  </si>
  <si>
    <t>6201 Winnetka Ave, Woodland Hills, CA 91371</t>
  </si>
  <si>
    <t>Southern Connecticut State University</t>
  </si>
  <si>
    <t>AJ523</t>
  </si>
  <si>
    <t>3 Year Subscription 5/13/16 to 5/31/19</t>
  </si>
  <si>
    <t>501 Crescent St, New Haven, CT 06515</t>
  </si>
  <si>
    <t>Rowan University</t>
  </si>
  <si>
    <t>AJ524</t>
  </si>
  <si>
    <t>1 Year Subscription 5/23/16 to 5/31/17</t>
  </si>
  <si>
    <t>201 Mullica Hill Rd, Glassboro, NJ 08028</t>
  </si>
  <si>
    <t>Illinois State University Board of Trustees</t>
  </si>
  <si>
    <t>AJ526</t>
  </si>
  <si>
    <t>1 Year Subscription 7/1/16 to 7/30/17</t>
  </si>
  <si>
    <t>2020 Illinois State University, Normal, IL USA</t>
  </si>
  <si>
    <t>Teach for America-Kansas City</t>
  </si>
  <si>
    <t>AJ527</t>
  </si>
  <si>
    <t>1 Year Subscription 6/1/16 to 5/31/17</t>
  </si>
  <si>
    <t>2000 Baltimore Ave Ste 300, Kansas City, MO 64108</t>
  </si>
  <si>
    <t>AJ529</t>
  </si>
  <si>
    <t>1 Year Subscription 12/31/2016 to 12/31/2017</t>
  </si>
  <si>
    <t>Armstrong State University</t>
  </si>
  <si>
    <t>AJ530</t>
  </si>
  <si>
    <t>3 Years Subscription 6/6/16 to 5/31/17</t>
  </si>
  <si>
    <t>11935 Abercorn St, Savannah, GA 31419</t>
  </si>
  <si>
    <t>AJ531</t>
  </si>
  <si>
    <t>4001 W McNichols Rd, Detroit, MI 48221</t>
  </si>
  <si>
    <t>AJ530 (2)</t>
  </si>
  <si>
    <t>3 Years Subscription 6/6/17 to 5/31/18</t>
  </si>
  <si>
    <t>AJ530 (3)</t>
  </si>
  <si>
    <t>3 Years Subscription 6/6/18 to 5/31/19</t>
  </si>
  <si>
    <t>AJ532</t>
  </si>
  <si>
    <t>1 Year Subscription 05/01/2016 to 12/17/17</t>
  </si>
  <si>
    <t>901 13th St S, Birmingham, AL 35294</t>
  </si>
  <si>
    <t>Tuscaloosa City Schools</t>
  </si>
  <si>
    <t>AJ533</t>
  </si>
  <si>
    <t>3 Years Subscription 6/3/16 to 5/31/19</t>
  </si>
  <si>
    <t>1210 21st Avenue, Tuscaloosa, AL 35401</t>
  </si>
  <si>
    <t>University of the Cumberland</t>
  </si>
  <si>
    <t>AJ534</t>
  </si>
  <si>
    <t>1 Year Subscription 6/14/16 to 5/31/17</t>
  </si>
  <si>
    <t>6178 College Station Drive, Williamsburg, KY 40769</t>
  </si>
  <si>
    <t>Greenville College</t>
  </si>
  <si>
    <t>AJ535</t>
  </si>
  <si>
    <t>1 Year Subscription 6/20/16 to 6/30/17</t>
  </si>
  <si>
    <t>315 E College Ave, Greenville, IL 62246</t>
  </si>
  <si>
    <t>AJ536</t>
  </si>
  <si>
    <t>1 Year Subscription 6/22/16 to 6/30/17</t>
  </si>
  <si>
    <t>New York, NY 10003</t>
  </si>
  <si>
    <t>Farleigh Dickinson University</t>
  </si>
  <si>
    <t>AJ537</t>
  </si>
  <si>
    <t>1 Year Subscription 8/31/16 to 7/31/16</t>
  </si>
  <si>
    <t>1000 River Rd, Teaneck, NJ 07666</t>
  </si>
  <si>
    <t>University of NC Greensboro</t>
  </si>
  <si>
    <t>AJ538</t>
  </si>
  <si>
    <t>1 Year Subscription 7/25/16 to 7/31/17</t>
  </si>
  <si>
    <t>1400 Spring Garden St, Greensboro, NC 27412</t>
  </si>
  <si>
    <t>Miami University-Oxford</t>
  </si>
  <si>
    <t>AJ543</t>
  </si>
  <si>
    <t>1 Year Subscription 8/22/16 to 8/31/17</t>
  </si>
  <si>
    <t>501 E High St, Oxford, OH 45056</t>
  </si>
  <si>
    <t>AJ539</t>
  </si>
  <si>
    <t>1 Year Subscription 8/10/16 to 8/31/17</t>
  </si>
  <si>
    <t>200 Kalmus Dr, Costa Mesa, CA 92626</t>
  </si>
  <si>
    <t>Piedmont College</t>
  </si>
  <si>
    <t>AJ540</t>
  </si>
  <si>
    <t>1 Year Subscription 8/16/16 to 8/31/17</t>
  </si>
  <si>
    <t>1021 Central Ave, Demorest, GA 30535</t>
  </si>
  <si>
    <t>AJ541</t>
  </si>
  <si>
    <t>1 Year Subscription 8/18/16 to 8/31/17</t>
  </si>
  <si>
    <t>Christina School District</t>
  </si>
  <si>
    <t>AJ542</t>
  </si>
  <si>
    <t>1 Year Subscription 11/1/16 to 10/31/17</t>
  </si>
  <si>
    <t>50 Gender Road, Newark, DE 19713</t>
  </si>
  <si>
    <t>AJ544</t>
  </si>
  <si>
    <t>1 Year Subscription 8/23/16 to 8/31/17</t>
  </si>
  <si>
    <t>1200 Murchison Rd, Fayetteville, NC 28301</t>
  </si>
  <si>
    <t>Kennesaw State University</t>
  </si>
  <si>
    <t>AJ545</t>
  </si>
  <si>
    <t>1000 Chastain Rd NW, Kennesaw, GA 30144</t>
  </si>
  <si>
    <t>Fort Mill School District</t>
  </si>
  <si>
    <t>AJ546</t>
  </si>
  <si>
    <t>2233 Deerfield Dr, Fort Mill, SC 29715</t>
  </si>
  <si>
    <t>Saint Andrew's School</t>
  </si>
  <si>
    <t>AJ547</t>
  </si>
  <si>
    <t>1 Year Subscription 9/7/16 to 9/30/17</t>
  </si>
  <si>
    <t>3900 Jog Road, Boca Raton, FL 33434</t>
  </si>
  <si>
    <t>Western Governors University</t>
  </si>
  <si>
    <t>AJ548</t>
  </si>
  <si>
    <t>3 Years Subscription 6/13/16 to 6/12/2019</t>
  </si>
  <si>
    <t>4001 S 700 E #300, Salt Lake City, UT 84107</t>
  </si>
  <si>
    <t>California State University</t>
  </si>
  <si>
    <t>AJ549</t>
  </si>
  <si>
    <t>1 Year Subscription 11/29/16 to 11/30/17</t>
  </si>
  <si>
    <t>444 North Capitol St NW # 207, Washington, DC 20001</t>
  </si>
  <si>
    <t>Hawaii State Teachers Association</t>
  </si>
  <si>
    <t>AJ550</t>
  </si>
  <si>
    <t>1 Year Subscription 10/1/16 to 9/30/17</t>
  </si>
  <si>
    <t>1200 Ala Kapuna St, Honolulu, HI 96819</t>
  </si>
  <si>
    <t>Billings Senior High School</t>
  </si>
  <si>
    <t>AJ552</t>
  </si>
  <si>
    <t>1 Year Subscription 10/11/16 to 10/31/17</t>
  </si>
  <si>
    <t>425 Grand Ave, Billings, MT 59101</t>
  </si>
  <si>
    <t>Portland State University</t>
  </si>
  <si>
    <t>AJ551</t>
  </si>
  <si>
    <t>1 Year Subscription 9/30/16 to 9/30/17</t>
  </si>
  <si>
    <t>1825 SW Broadway, Portland, OR 97201</t>
  </si>
  <si>
    <t>AJ553</t>
  </si>
  <si>
    <t>1 Year Subscription 10/31/16 to 10/31/17</t>
  </si>
  <si>
    <t>University of Mississippi</t>
  </si>
  <si>
    <t>AJ554</t>
  </si>
  <si>
    <t>3 Years Subscription 9/1/17 to 8/31/20</t>
  </si>
  <si>
    <t>850 Insight Park Avenue, University ,MS 38677</t>
  </si>
  <si>
    <t>Mississippi State University</t>
  </si>
  <si>
    <t>AJ555</t>
  </si>
  <si>
    <t>75 B. S. Hood Road, Mississippi State, MS 39762</t>
  </si>
  <si>
    <t>East Stroudsburg University &amp; Colonial IU</t>
  </si>
  <si>
    <t>1 Year Subscription 9/27/16 to 9/30/17</t>
  </si>
  <si>
    <t>6 Dansford Drive Colonial IU 20 Easton, PA 18045</t>
  </si>
  <si>
    <t>3 Years Subscription 11/29/16 to 11/30/17</t>
  </si>
  <si>
    <t>5000 Holmes St, Kansas City, MO 64110</t>
  </si>
  <si>
    <t>St. Thomas Aquinas College</t>
  </si>
  <si>
    <t>STAC01</t>
  </si>
  <si>
    <t>1 Year Subscription 01/04/17 to 01/04/18</t>
  </si>
  <si>
    <t>125 NY-340, Sparkill, NY 10976</t>
  </si>
  <si>
    <t>Mississippi Dept of Education</t>
  </si>
  <si>
    <t>3 Years Subscription 02/03/17 to 02/03/20</t>
  </si>
  <si>
    <t>359 N West St, Jackson, MS 39201</t>
  </si>
  <si>
    <t>Lamar CISD</t>
  </si>
  <si>
    <t>1 Year Subscription 2/16/17 to 2/28/18</t>
  </si>
  <si>
    <t>3911 AVE I, ROSENBERG, 77471-3901</t>
  </si>
  <si>
    <t>University of Virginia</t>
  </si>
  <si>
    <t xml:space="preserve">1001 N EMMET ST  Charlottesville, VA 22904-4202 </t>
  </si>
  <si>
    <t>University of Pacific</t>
  </si>
  <si>
    <t>1 Year Subscription 3/17/17 to 3/31/18</t>
  </si>
  <si>
    <t>3601 Pacific Avenue, Stockton, CA 95211</t>
  </si>
  <si>
    <t>South Australia DOE</t>
  </si>
  <si>
    <t>1 Year Subscription 3/24/17 to 3/31/18</t>
  </si>
  <si>
    <t>31 Flinders Street, Adelaide SA 5000</t>
  </si>
  <si>
    <t>Delta State University</t>
  </si>
  <si>
    <t>3 Years Subscription 09/01/17 to 08/31/20</t>
  </si>
  <si>
    <t>1003 W Sunflower Rd, Cleveland, MS 38733</t>
  </si>
  <si>
    <t>1 Year Subscription 6/30/17 to 6/30/18</t>
  </si>
  <si>
    <t>1 Year Subscription 7/30/17 to 7/30/18</t>
  </si>
  <si>
    <t>364 S Park Street, Walla Walla,WA 99362</t>
  </si>
  <si>
    <t>1 Year Subscription 5/2/17 to 5/2/18</t>
  </si>
  <si>
    <t>Durham Public Schools</t>
  </si>
  <si>
    <t>1 Year Subscription 4/7/17 to 3/31/18</t>
  </si>
  <si>
    <t>511 Cleveland Street Durham, NC 27701-3334</t>
  </si>
  <si>
    <t>University of Detroit Mercy Lib</t>
  </si>
  <si>
    <t>1 Year Subscription 6/1/17 to 5/31/17</t>
  </si>
  <si>
    <t>University of NC Charlotte</t>
  </si>
  <si>
    <t>9201 University City Blvd, Charlotte, NC 28223</t>
  </si>
  <si>
    <t>3 Years Subscription 5/1/17 to 5/1/20</t>
  </si>
  <si>
    <t>Dickinson State University</t>
  </si>
  <si>
    <t>3 Years Subscription 5/11/17 to 4/30/20</t>
  </si>
  <si>
    <t>294 Campus Drive, Dickinson, ND 58601</t>
  </si>
  <si>
    <t>Teach for America Kansas City</t>
  </si>
  <si>
    <t>3 Years Subscription</t>
  </si>
  <si>
    <t>1615 Stanley St, New Britain, CT 06050</t>
  </si>
  <si>
    <t>University of Holy Cross (LA)</t>
  </si>
  <si>
    <t>2 Years</t>
  </si>
  <si>
    <t>2 Years Subscription 6/30/17 to 6/30/19</t>
  </si>
  <si>
    <t>4123 Woodland Drive, New Orleans, LA 70131</t>
  </si>
  <si>
    <t>Northwestern State University</t>
  </si>
  <si>
    <t>350 Sam Sibley Road, Natchitoches, LA 71497</t>
  </si>
  <si>
    <t>Region 4 Education Service Ctr</t>
  </si>
  <si>
    <t>1 Year Subscription 6/14/17 to 6/30/18</t>
  </si>
  <si>
    <t>7145 West Tidwell Rd, Houston TX 77092-2096</t>
  </si>
  <si>
    <t>3 Years Subscription 6/14/17 to 6/30/20</t>
  </si>
  <si>
    <t>Box 70684, Johnson City, TN 37614</t>
  </si>
  <si>
    <t>1 Year Subscription 8/31/17 to 8/21/18</t>
  </si>
  <si>
    <t>1 Year Subscription 11/30/17 to 11/30/18</t>
  </si>
  <si>
    <t>1000 University Center Ln, Lawrenceville, GA 30043</t>
  </si>
  <si>
    <t>Louisiana State University Shreveport</t>
  </si>
  <si>
    <t>One University Pl, Shreveport, LA 71115</t>
  </si>
  <si>
    <t>El Rancho Unified School District</t>
  </si>
  <si>
    <t>3 Years Subscription 7/1/17 to 7/31/20</t>
  </si>
  <si>
    <t>9333 Loch Lomond Drive, Pico Rivera CA 90660</t>
  </si>
  <si>
    <t>Kansas State University</t>
  </si>
  <si>
    <t>1 Year Subscription 7/25/17 to 7/31/18</t>
  </si>
  <si>
    <t>261 Bluemont Hall, Manhattan, KS 66506</t>
  </si>
  <si>
    <t>Lake Havasu USD</t>
  </si>
  <si>
    <t>3 Years Subscription 8/4/17 to 7/31/20</t>
  </si>
  <si>
    <t>2200 Havasupai Blvd, Lake Havasu City, AZ 86403</t>
  </si>
  <si>
    <t>Middle Tennessee State University</t>
  </si>
  <si>
    <t>3 Years Subscription 8/15/17 to 8/15/20</t>
  </si>
  <si>
    <t>Box 14,1301 E. Main Street, Murfreesboro, TN 37129</t>
  </si>
  <si>
    <t>John P. Ellbogen Foundation</t>
  </si>
  <si>
    <t>3 Years Subscription 8/21/17 to 8/31/20</t>
  </si>
  <si>
    <t>P.O. Box 1670, Laramie, KY 82073</t>
  </si>
  <si>
    <t>Pinecrest Academy of Nevada</t>
  </si>
  <si>
    <t>1 Year Subscription 8/21/17 to 8/31/18</t>
  </si>
  <si>
    <t>225 Cadence Drive, Henderson, NV 89015</t>
  </si>
  <si>
    <t>Campbell University</t>
  </si>
  <si>
    <t>1 Year Subscription 8/23/17 to 8/31/18</t>
  </si>
  <si>
    <t>143 Main St, Buies Creek, NC 27506</t>
  </si>
  <si>
    <t>1 Year Subscription 8/31/17 to 8/31/18</t>
  </si>
  <si>
    <t>1 Year Subscription 10/31/17 to 10/31/18</t>
  </si>
  <si>
    <t>UNC Wilmington</t>
  </si>
  <si>
    <t>601 S College Rd, Wilmington, NC 28403</t>
  </si>
  <si>
    <t>1 Year Subscription 9/30/2017 to 9/30/18</t>
  </si>
  <si>
    <t xml:space="preserve">University of Southern Mississippi </t>
  </si>
  <si>
    <t>118 College Dr, Hattiesburg, MS 39406</t>
  </si>
  <si>
    <t>Kentucky EPSB</t>
  </si>
  <si>
    <t>3 Years Subscription 6/30/17 to 6/30/20</t>
  </si>
  <si>
    <t>300 Sower Blvd, Frankfort, KY 40601</t>
  </si>
  <si>
    <t xml:space="preserve">Murrieta Valley USD </t>
  </si>
  <si>
    <t>41870 Mcalby Ct, Murrieta, CA 92562</t>
  </si>
  <si>
    <t>University of Louisiana at Monroe</t>
  </si>
  <si>
    <t>1 Year Subscription 9/30/17 to 9/30/18</t>
  </si>
  <si>
    <t>LA</t>
  </si>
  <si>
    <t>KY</t>
  </si>
  <si>
    <t>University of Phoenix Inc.</t>
  </si>
  <si>
    <t>1 Year Subscription 9/1/2017 to 8/31/18</t>
  </si>
  <si>
    <t>AZ</t>
  </si>
  <si>
    <t>University of North Carolina</t>
  </si>
  <si>
    <t>Southern University at New Orleans</t>
  </si>
  <si>
    <t>1 Year Subscription 10/13/2017 to 9/30/18</t>
  </si>
  <si>
    <t>Maricopa CC District Rio Salado College</t>
  </si>
  <si>
    <t>3 Years Subscription 10/20/17 to 10/31/20</t>
  </si>
  <si>
    <t>AR</t>
  </si>
  <si>
    <t>Arlington Public Schools</t>
  </si>
  <si>
    <t xml:space="preserve">Alcorn State University </t>
  </si>
  <si>
    <t xml:space="preserve">Louisiana Tech University </t>
  </si>
  <si>
    <t>1 Year Subscription 7/1/2017 to 6/30/18</t>
  </si>
  <si>
    <t>Austin Peay State University</t>
  </si>
  <si>
    <t>1 Year Subscription 12/31/17 to 12/31/18</t>
  </si>
  <si>
    <t>1 Year Subscription 11/15/17 to 11/30/18</t>
  </si>
  <si>
    <t>FL</t>
  </si>
  <si>
    <t>1 Year Subscription 8/1/17 to 7/31/17</t>
  </si>
  <si>
    <t>Milligan College</t>
  </si>
  <si>
    <t>1 Year Subscription 1/31/19 to 1/31/20</t>
  </si>
  <si>
    <t>TN</t>
  </si>
  <si>
    <t>1 Year Subscription 1/9/18 to 1/13/19</t>
  </si>
  <si>
    <t>NM NT3 Santa Fe Public School</t>
  </si>
  <si>
    <t>TX</t>
  </si>
  <si>
    <t>University of Portland</t>
  </si>
  <si>
    <t>1 Year Subscription 1/17/18 to 1/31/19</t>
  </si>
  <si>
    <t>1 Year Subscription 1/31/18 to 1/31/19</t>
  </si>
  <si>
    <t>CA</t>
  </si>
  <si>
    <t>East Carolina University</t>
  </si>
  <si>
    <t>1 Year Subscription 3/1/1/ to 2/28/19</t>
  </si>
  <si>
    <t>Utah Valley University</t>
  </si>
  <si>
    <t>1 Year Subscription 3/1/18 to 2/28/19</t>
  </si>
  <si>
    <t>University of Alabama</t>
  </si>
  <si>
    <t>1 Year Subscription 10/1/17 to 9/30/18</t>
  </si>
  <si>
    <t>1 Year Subscription 5/2/18 to 4/30/19</t>
  </si>
  <si>
    <t>Alabama A&amp;M University-College of Education</t>
  </si>
  <si>
    <t>3 Years Subscription 3/21/18 to 3/31/21</t>
  </si>
  <si>
    <t>1 Year Subscription 1/4/18 to 1/31/19</t>
  </si>
  <si>
    <t>1 Year Subscription 3/14/18 to 2/28/19</t>
  </si>
  <si>
    <t>VA</t>
  </si>
  <si>
    <t>North Carolina State University</t>
  </si>
  <si>
    <t>1 Year Subscription 4/5/18 to 3/31/19</t>
  </si>
  <si>
    <t>Northampton County Public Schools</t>
  </si>
  <si>
    <t>1 Year Subscription 6/30/18 to 6/30/19</t>
  </si>
  <si>
    <t>Washington County Schools</t>
  </si>
  <si>
    <t xml:space="preserve">Four Corners Coalition </t>
  </si>
  <si>
    <t>1 Year Subscription 4/18/18 to 3/31/19</t>
  </si>
  <si>
    <t>NC</t>
  </si>
  <si>
    <t>Columbus State University</t>
  </si>
  <si>
    <t>3 Years Subscription 8/1/18 to 7/31/21</t>
  </si>
  <si>
    <t>NM NBCT Network</t>
  </si>
  <si>
    <t>1 Year Subscription 4/23/18 to 3/31/18</t>
  </si>
  <si>
    <t>NM</t>
  </si>
  <si>
    <t>Floyd County Schools</t>
  </si>
  <si>
    <t>3 Years Subscription 7/1/18 to 6/30/21</t>
  </si>
  <si>
    <t>Union University</t>
  </si>
  <si>
    <t>1 Year Subscription 4/20/18 to 4/30/19</t>
  </si>
  <si>
    <t>1 Year Subscription 9/1/18 to 8/31/19</t>
  </si>
  <si>
    <t>San Jose State University</t>
  </si>
  <si>
    <t>1 Year Subscription 05/15/18 to 05/15/19</t>
  </si>
  <si>
    <t>NM Northern Coalition</t>
  </si>
  <si>
    <t>Albertus Magnus College</t>
  </si>
  <si>
    <t>3 Years Subscription 9/1/18 to 8/31/21</t>
  </si>
  <si>
    <t>University of West Alabama</t>
  </si>
  <si>
    <t>3 Years Subscription 5/15/18 to 5/31/21</t>
  </si>
  <si>
    <t>1 Year Subscription 06/1/18 to 06/30/19</t>
  </si>
  <si>
    <t>AL</t>
  </si>
  <si>
    <t>1 Year Subscription 07/31/18 to 07/31/19</t>
  </si>
  <si>
    <t>University of Missouri Kansas City</t>
  </si>
  <si>
    <t>3 Years Subscription 11/30/19 to 11/30/22</t>
  </si>
  <si>
    <t>1 Year Subscription 8/1/18 to 9/30/18</t>
  </si>
  <si>
    <t>1 Year Subscription 6-30-18 to 6/30/19</t>
  </si>
  <si>
    <t>1 Year Subscription 8-31-18 to 8-31-19</t>
  </si>
  <si>
    <t>Homewood City Schools</t>
  </si>
  <si>
    <t>Pitt County School/DEEL</t>
  </si>
  <si>
    <t>1 Year Subscription 8/1/18 to 7/31/19</t>
  </si>
  <si>
    <t>NJ</t>
  </si>
  <si>
    <t>SDCOE</t>
  </si>
  <si>
    <t>3 Years Subscription 7/26/18 to 7/31/21</t>
  </si>
  <si>
    <t>1 Year Subscription 8/8/18 to 7/31/19</t>
  </si>
  <si>
    <t>MA</t>
  </si>
  <si>
    <t>MO</t>
  </si>
  <si>
    <t>1 Year Subscription 9/30/18 to 9/30/19</t>
  </si>
  <si>
    <t>1 Year Subscription 8/31/18 to 8/31/19</t>
  </si>
  <si>
    <t>1 Year Subscription 7/31/18 to 7/31/19</t>
  </si>
  <si>
    <t>American University</t>
  </si>
  <si>
    <t>1 Year Subscription 8/24/18 to 8/31/18</t>
  </si>
  <si>
    <t>Indiana University Libraries</t>
  </si>
  <si>
    <t>1 Year Subscription 8/28/18 to 8/31/19</t>
  </si>
  <si>
    <t>IN</t>
  </si>
  <si>
    <t>1 Year Subscription 10/31/18 to 10/31/19</t>
  </si>
  <si>
    <t>University of Southern Mississippi</t>
  </si>
  <si>
    <t>MS</t>
  </si>
  <si>
    <t>Virginia Commonwealth University</t>
  </si>
  <si>
    <t>1 Year Subscription 9/19/18 to 9/30/19</t>
  </si>
  <si>
    <t>1 Year Subscription 11/30/18 to 11/30/19</t>
  </si>
  <si>
    <t>GA</t>
  </si>
  <si>
    <t>University of the Pacific</t>
  </si>
  <si>
    <t>1 Year Subscription 9/28/18 to 9/30/19</t>
  </si>
  <si>
    <t>WA</t>
  </si>
  <si>
    <t>3 Years Subscription 9/30/18 to 9/30/21</t>
  </si>
  <si>
    <t>CERRA</t>
  </si>
  <si>
    <t>1 Year Subscription 10/16/18 to 10/31/19</t>
  </si>
  <si>
    <t>3 Years Subscription 10/16/18 to 10/31/21</t>
  </si>
  <si>
    <t>University of California, Riverside</t>
  </si>
  <si>
    <t>1 Year Subscription 11/15/18 to 11/30/19</t>
  </si>
  <si>
    <t>1 Year Subscription 11/16/18 to 11/31/19</t>
  </si>
  <si>
    <t>Albuquerque Public Schools</t>
  </si>
  <si>
    <t>1 Year Subscription 11/19/18 to 11/30/19</t>
  </si>
  <si>
    <t>NB181127</t>
  </si>
  <si>
    <t>1 Year Subscription 8/1/19 to 7/31/19</t>
  </si>
  <si>
    <t>Young Harris College/Miller Library</t>
  </si>
  <si>
    <t>1 Year Subscription 11/27/18 to 11/30/19</t>
  </si>
  <si>
    <t>PA</t>
  </si>
  <si>
    <t>1 Year Subscription 1/4/19 to 1/4/20</t>
  </si>
  <si>
    <t>3 Years Subscription 1/31/19 to 1/31/22</t>
  </si>
  <si>
    <t>1 Year Subscription 12/31/18 to 12/31/19</t>
  </si>
  <si>
    <t>1 Year Subscription 2/28/19 to 2/29/20</t>
  </si>
  <si>
    <t>American College of Education</t>
  </si>
  <si>
    <t>Cleveland County Schools</t>
  </si>
  <si>
    <t>1 Year Subscription 2/27/19 to 2/29/20</t>
  </si>
  <si>
    <t>UAB Regional In Service Centers</t>
  </si>
  <si>
    <t>1 Year Subscription 10/1/18 to 09/30/19</t>
  </si>
  <si>
    <t xml:space="preserve">Charleston Southern University </t>
  </si>
  <si>
    <t>6 Months</t>
  </si>
  <si>
    <t>6 Months Subscription 7/1/19 to 12/31/19</t>
  </si>
  <si>
    <t>N/A</t>
  </si>
  <si>
    <t>1 Year Subscription 4/30/19 to 4/30/20</t>
  </si>
  <si>
    <t>Southern New Hampshire University</t>
  </si>
  <si>
    <t>1 Year Subscription 4/5/19 to 3/31/20</t>
  </si>
  <si>
    <t>Governors State University</t>
  </si>
  <si>
    <t>1 Year Subscription 4/9/19 to 3/31/20</t>
  </si>
  <si>
    <t>Georgia Southwestern State University</t>
  </si>
  <si>
    <t>3 Years Subscription 4/10/19 to 3/31/22</t>
  </si>
  <si>
    <t>1 Year Subscription 4/30/19 to 4/30/20</t>
  </si>
  <si>
    <t>1 Year Subscription 6/30/19 to 6/30/20</t>
  </si>
  <si>
    <t>Georgia Southern University</t>
  </si>
  <si>
    <t>3 Years Subscription 5/31/19 to 5/31/22</t>
  </si>
  <si>
    <t>University of Central Arkansas</t>
  </si>
  <si>
    <t>1 Year Subscription 5/13/19 to 5/31/19</t>
  </si>
  <si>
    <t xml:space="preserve">Radford University </t>
  </si>
  <si>
    <t>3 Years Subscription 5/15/19 to 5/31/22</t>
  </si>
  <si>
    <t>3 Years Subscription 5/22/19 to5/31/22</t>
  </si>
  <si>
    <t>SC</t>
  </si>
  <si>
    <t>1 Year Subscription 6/1/19 to 5/31/20</t>
  </si>
  <si>
    <t>1 Year Subscription 5/31/19 to 5/31/20</t>
  </si>
  <si>
    <t>University of North Georgia</t>
  </si>
  <si>
    <t>1 Year Subscription 6/3/19 to 5/31/20</t>
  </si>
  <si>
    <t>VA NBCT Network</t>
  </si>
  <si>
    <t>3 Years Subscription 6/19/19 to 6/30/22</t>
  </si>
  <si>
    <t>Bainbridge Island School District</t>
  </si>
  <si>
    <t>3 Years Subscription 6/24/19 to 6/30/22</t>
  </si>
  <si>
    <t>John Hopkins University</t>
  </si>
  <si>
    <t>1 Year Subscription 6/25/19 to 6/30/20</t>
  </si>
  <si>
    <t>1 Year Subscription 7/31/19 to 7/31/20</t>
  </si>
  <si>
    <t>Birmingham-Southern College</t>
  </si>
  <si>
    <t>Brenau University</t>
  </si>
  <si>
    <t>1 Year Subscription 8/1/19 to 7/31/20</t>
  </si>
  <si>
    <t>Stanford University/SCALE</t>
  </si>
  <si>
    <t>1 Year Subscription 6/12/19 to 6/12/20</t>
  </si>
  <si>
    <t>Sam Houston State University</t>
  </si>
  <si>
    <t>1 Year Subscription 7/17/19 to 7/31/20</t>
  </si>
  <si>
    <t>1 Year Subscription 8/31/19 to 8/31/20</t>
  </si>
  <si>
    <t>Rowan College South Jersey</t>
  </si>
  <si>
    <t>1 Year Subscription 9/3/19 to 8/31/20</t>
  </si>
  <si>
    <t>Monroe County School District</t>
  </si>
  <si>
    <t>3 Years Subscription 9/3/19 to 8/31/22</t>
  </si>
  <si>
    <t>NY</t>
  </si>
  <si>
    <t>1 Year Subscription 9/6/19 to 8/31/20</t>
  </si>
  <si>
    <t>Central Washington University</t>
  </si>
  <si>
    <t>1 Year Subscription 10/1/19 to 12/31/20</t>
  </si>
  <si>
    <t>1 Year Subscription 9/30/19 to 9/30/20</t>
  </si>
  <si>
    <t>Lyndonville Central School District</t>
  </si>
  <si>
    <t>1 Year Subscription 9/19/19 to 9/30/20</t>
  </si>
  <si>
    <t xml:space="preserve">Winthrop University </t>
  </si>
  <si>
    <t>1 Year Subscription 9/20/19 to 9/30/20</t>
  </si>
  <si>
    <t>TAOS Municipal School District</t>
  </si>
  <si>
    <t>NC New Teacher Support Program</t>
  </si>
  <si>
    <t>1 Year Subscription 11/30/19 to 11/30/20</t>
  </si>
  <si>
    <t>BloomBoard, Inc.</t>
  </si>
  <si>
    <t>1 Year Subscription 9/29/19 to 9/29/22</t>
  </si>
  <si>
    <t>2 Years renewal Subscription 6/12/20 to 6/12/21</t>
  </si>
  <si>
    <t>1 Year Subscription 10/31/19 to 10/31/20</t>
  </si>
  <si>
    <t>1 Year Subscription 11/1/19 to 10/31/20</t>
  </si>
  <si>
    <t>University of Tennessee at Martin</t>
  </si>
  <si>
    <t>Bowling Green Independent Schools</t>
  </si>
  <si>
    <t>1 Year Subscription 11/12/19 to 11/30/20</t>
  </si>
  <si>
    <t>1 Year Subscription 12/31/19 to 12/31/20</t>
  </si>
  <si>
    <t>1 Year Subscription 12/1/19 to 11/30/19</t>
  </si>
  <si>
    <t>Orange County DOE</t>
  </si>
  <si>
    <t>Colorado Education Association</t>
  </si>
  <si>
    <t>1 Year Subscription 12/3/19 to 12/31/20</t>
  </si>
  <si>
    <t>CO</t>
  </si>
  <si>
    <t>Walla Walla Public Schools</t>
  </si>
  <si>
    <t>3 Years Subscription 7/31/2020 to 7/31/2023</t>
  </si>
  <si>
    <t>1 Year Subscription 1/31/2020 to 1/31/2021</t>
  </si>
  <si>
    <t>1 Year Subscription 11/1/2019 to 10/31/2020</t>
  </si>
  <si>
    <t xml:space="preserve">Illinois College </t>
  </si>
  <si>
    <t>3 Years Subscription 1/31/2019 to 1/31/2022</t>
  </si>
  <si>
    <t>1 Year Subscription 2/29/2020 to 2/28/2020</t>
  </si>
  <si>
    <t>Southeast South-Central Education Cooperative</t>
  </si>
  <si>
    <t>NB022620-01</t>
  </si>
  <si>
    <t>3 Years Subscription 5/22/2019 to 5/31/2022</t>
  </si>
  <si>
    <t>Richland Elementary School</t>
  </si>
  <si>
    <t>NB030320</t>
  </si>
  <si>
    <t>1 Year Subscription 3/2/2020 to 02/28/2021</t>
  </si>
  <si>
    <t>NB030520</t>
  </si>
  <si>
    <t>1 Year Subscription 4/30/2020 to 4/30/2021</t>
  </si>
  <si>
    <t xml:space="preserve">Department of Defense Education Activity-Teaching and Learning Division </t>
  </si>
  <si>
    <t>NB030620</t>
  </si>
  <si>
    <t>1 Year Subscription 3/2/2020 to 3/1/2021</t>
  </si>
  <si>
    <t>NB031020</t>
  </si>
  <si>
    <t>3 Years Subscription 5/15/2019 to 05/31/2022</t>
  </si>
  <si>
    <t>Illinois National Board Resource Center</t>
  </si>
  <si>
    <t>NB031220</t>
  </si>
  <si>
    <t>3 Years Subscription 5/1/2020 to 05/01/2023</t>
  </si>
  <si>
    <t>IL</t>
  </si>
  <si>
    <t>NB031720</t>
  </si>
  <si>
    <t>1 Year Subscription 8/1/2019 to 8/31/2020</t>
  </si>
  <si>
    <t>Catawba College</t>
  </si>
  <si>
    <t>NB031720A</t>
  </si>
  <si>
    <t>1 Year Subscription 3/17/2020 to 3/31/2021</t>
  </si>
  <si>
    <t>Mercer University</t>
  </si>
  <si>
    <t>NB031820</t>
  </si>
  <si>
    <t>1 Year Subscription 3/20/2020 to 3/31/2021</t>
  </si>
  <si>
    <t>Swarthmore College</t>
  </si>
  <si>
    <t>NB031820A</t>
  </si>
  <si>
    <t>3 Months</t>
  </si>
  <si>
    <t>3 Months Subscription 3/17/2020 to 6/30/2020</t>
  </si>
  <si>
    <t xml:space="preserve">James Madison University College of Education </t>
  </si>
  <si>
    <t>NB032020</t>
  </si>
  <si>
    <t>3 Months Subscription 3/10/2020 to 6/30/2020</t>
  </si>
  <si>
    <t>Midland University</t>
  </si>
  <si>
    <t>NB032020A</t>
  </si>
  <si>
    <t>3 Months Subscription 3/19/2020 to 6/30/2020</t>
  </si>
  <si>
    <t>NB032020B</t>
  </si>
  <si>
    <t xml:space="preserve">Augusta University </t>
  </si>
  <si>
    <t>NB032020C</t>
  </si>
  <si>
    <t xml:space="preserve">Piedmont College </t>
  </si>
  <si>
    <t>NB032020D</t>
  </si>
  <si>
    <t xml:space="preserve">Western Carolina University </t>
  </si>
  <si>
    <t>NB032020E</t>
  </si>
  <si>
    <t xml:space="preserve">College of Coastal Georgia </t>
  </si>
  <si>
    <t>NB032320</t>
  </si>
  <si>
    <t>3 Months Subscription 3/23/2020 to 6/30/2020</t>
  </si>
  <si>
    <t>NB032320A</t>
  </si>
  <si>
    <t>3 Months Subscription 3/20/2020 to 6/30/2020</t>
  </si>
  <si>
    <t xml:space="preserve">East Tennessee State University </t>
  </si>
  <si>
    <t>NB032320B</t>
  </si>
  <si>
    <t>George Mason University</t>
  </si>
  <si>
    <t>NB032420</t>
  </si>
  <si>
    <t>Colgate University</t>
  </si>
  <si>
    <t>NB032520</t>
  </si>
  <si>
    <t>1 Year Subscription 3/19/2020 to 3/31/2021</t>
  </si>
  <si>
    <t>NB032520A</t>
  </si>
  <si>
    <t>3 Months Subscription 3/25/2020 to 6/30/2020</t>
  </si>
  <si>
    <t>University of the Arts</t>
  </si>
  <si>
    <t>NB032520B</t>
  </si>
  <si>
    <t xml:space="preserve">Governors State University </t>
  </si>
  <si>
    <t>NB032520C</t>
  </si>
  <si>
    <t xml:space="preserve">Augustana College </t>
  </si>
  <si>
    <t>NB032520D</t>
  </si>
  <si>
    <t>3 Months Subscription 3/24/2020 to 6/30/2020</t>
  </si>
  <si>
    <t xml:space="preserve">Georgia Gwinnett College </t>
  </si>
  <si>
    <t>NB032520E</t>
  </si>
  <si>
    <t xml:space="preserve">Kutztown University of Pennsylvania </t>
  </si>
  <si>
    <t>NB032520F</t>
  </si>
  <si>
    <t>NB032520G</t>
  </si>
  <si>
    <t>Marietta College</t>
  </si>
  <si>
    <t>NB032620</t>
  </si>
  <si>
    <t>3 Years Subscription 3/24/2020 to 3/31/2023</t>
  </si>
  <si>
    <t>Purdue University</t>
  </si>
  <si>
    <t>NB032620A</t>
  </si>
  <si>
    <t>1 Year Subscription 3/25/2020 to 3/31/2021</t>
  </si>
  <si>
    <t>University of Guam</t>
  </si>
  <si>
    <t>NB032620B</t>
  </si>
  <si>
    <t>Tennessee Wesleyan University</t>
  </si>
  <si>
    <t>NB032620C</t>
  </si>
  <si>
    <t>Cumberland University</t>
  </si>
  <si>
    <t>NB032620D</t>
  </si>
  <si>
    <t>3 Months Subscription 3/26/2020 to 6/30/2020</t>
  </si>
  <si>
    <t>Montclair State University</t>
  </si>
  <si>
    <t>NB032720</t>
  </si>
  <si>
    <t>SUNY College of Oneonta</t>
  </si>
  <si>
    <t>NB032720A</t>
  </si>
  <si>
    <t>NB033020</t>
  </si>
  <si>
    <t>3 Months Subscription 3/27/2020 to 6/30/2020</t>
  </si>
  <si>
    <t>University of Hawaii at Manoa</t>
  </si>
  <si>
    <t>NB033020A</t>
  </si>
  <si>
    <t>3 Months Subscription 3/30/2020 to 6/30/2020</t>
  </si>
  <si>
    <t>HI</t>
  </si>
  <si>
    <t xml:space="preserve">East Carolina University </t>
  </si>
  <si>
    <t>NB033020B</t>
  </si>
  <si>
    <t xml:space="preserve">Murray State University </t>
  </si>
  <si>
    <t>NB033020C</t>
  </si>
  <si>
    <t>NB033120</t>
  </si>
  <si>
    <t xml:space="preserve">Millersville University of Pennsylvania </t>
  </si>
  <si>
    <t>NB033120A</t>
  </si>
  <si>
    <t>6 Months Subscription 3/27/2020 to 8/31/2020</t>
  </si>
  <si>
    <t>Teachers College, Columbia University</t>
  </si>
  <si>
    <t>NB040120</t>
  </si>
  <si>
    <t>3 Months Subscription 3/31/2020 to 6/30/2020</t>
  </si>
  <si>
    <t>SUNY College at Brockport</t>
  </si>
  <si>
    <t>NB040120A</t>
  </si>
  <si>
    <t>NB040220</t>
  </si>
  <si>
    <t>NB040220A</t>
  </si>
  <si>
    <t>3 Months Subscription 4/1/2020 to 6/30/2020</t>
  </si>
  <si>
    <t>NB040220B</t>
  </si>
  <si>
    <t>Southern Adventist University</t>
  </si>
  <si>
    <t>NB040220C</t>
  </si>
  <si>
    <t>3 Months Subscription 4/2/2020 to 6/30/2020</t>
  </si>
  <si>
    <t>Manhattanville College</t>
  </si>
  <si>
    <t>NB040220D</t>
  </si>
  <si>
    <t>Seattle University</t>
  </si>
  <si>
    <t>NB040320</t>
  </si>
  <si>
    <t>3 Years Subscription 5/31/2019 to 05/31/2022</t>
  </si>
  <si>
    <t>Concordia University Chicago</t>
  </si>
  <si>
    <t>NB040720</t>
  </si>
  <si>
    <t>3 Months Subscription 4/6/2020 to 6/30/2020</t>
  </si>
  <si>
    <t>Syracuse University</t>
  </si>
  <si>
    <t>NB040720A</t>
  </si>
  <si>
    <t>Spelman College</t>
  </si>
  <si>
    <t>NB040720B</t>
  </si>
  <si>
    <t>1 Year Subscription 4/1/2020 to 5/31/2021</t>
  </si>
  <si>
    <t>MD</t>
  </si>
  <si>
    <t>NB040820</t>
  </si>
  <si>
    <t>1 Year Subscription 10/1/2020 to 9/30/2021</t>
  </si>
  <si>
    <t>NB040820A</t>
  </si>
  <si>
    <t>NB040820B</t>
  </si>
  <si>
    <t>1 Year Subscription 5/31/2020 to 5/31/2021</t>
  </si>
  <si>
    <t xml:space="preserve">University of North Georgia </t>
  </si>
  <si>
    <t>NB040920</t>
  </si>
  <si>
    <t>1 Year Subscription 4/9/2020 to 3/31/2021</t>
  </si>
  <si>
    <t>Felician University</t>
  </si>
  <si>
    <t>AJ515</t>
  </si>
  <si>
    <t>1 Year Subscription 3/22/16 to 3/31/17</t>
  </si>
  <si>
    <t>NEA Vermont</t>
  </si>
  <si>
    <t>CTU Foundation, Inc</t>
  </si>
  <si>
    <t>National Louis University</t>
  </si>
  <si>
    <t>NB040920B</t>
  </si>
  <si>
    <t>3 Months Subscription 4/8/2020 to 6/30/2020</t>
  </si>
  <si>
    <t>KYDOE-Educator Recruitment and Development</t>
  </si>
  <si>
    <t>NB040920C</t>
  </si>
  <si>
    <t>3 Years Subscription 4/8/2020 to 03/31/2023</t>
  </si>
  <si>
    <t>Chapman University</t>
  </si>
  <si>
    <t>NB040920D</t>
  </si>
  <si>
    <t>3 Months Subscription 4/6/2020 to 7/7/2020</t>
  </si>
  <si>
    <t>Troy University</t>
  </si>
  <si>
    <t>NB040920E</t>
  </si>
  <si>
    <t>1 Year Subscription 4/8/2020 to 3/31/2021</t>
  </si>
  <si>
    <t xml:space="preserve">City University of New York </t>
  </si>
  <si>
    <t>NB041520</t>
  </si>
  <si>
    <t>3 Months Subscription 4/10/2020 to 7/10/2020</t>
  </si>
  <si>
    <t>University of Wisconsin Stevens Point</t>
  </si>
  <si>
    <t>NB041520A</t>
  </si>
  <si>
    <t>3 Months Subscription 4/9/2020 to 7/9/2020</t>
  </si>
  <si>
    <t>WI</t>
  </si>
  <si>
    <t xml:space="preserve">SUNY Erie Community College </t>
  </si>
  <si>
    <t>NB041520B</t>
  </si>
  <si>
    <t xml:space="preserve">Central Washington University </t>
  </si>
  <si>
    <t>NB041520C</t>
  </si>
  <si>
    <t>1 Year Subscription 10/1/2019 to 12/31/2020</t>
  </si>
  <si>
    <t>University of Richmond</t>
  </si>
  <si>
    <t>NB041520D</t>
  </si>
  <si>
    <t>1 Year Subscription 3/26/2020 to 3/31/2021</t>
  </si>
  <si>
    <t xml:space="preserve">SUNY Plattsburgh </t>
  </si>
  <si>
    <t>NB041520F</t>
  </si>
  <si>
    <t>3 Months Subscription 4/13/2020 to 7/13/2020</t>
  </si>
  <si>
    <t xml:space="preserve">University of North Alabama </t>
  </si>
  <si>
    <t>NB041520G</t>
  </si>
  <si>
    <t>NB041520H</t>
  </si>
  <si>
    <t>NB041520I</t>
  </si>
  <si>
    <t>Ithaca College</t>
  </si>
  <si>
    <t>NB041720</t>
  </si>
  <si>
    <t>University of San Francisco</t>
  </si>
  <si>
    <t>NB041720A</t>
  </si>
  <si>
    <t>1 Year Subscription 4/15/2020 to 4/31/2021</t>
  </si>
  <si>
    <t xml:space="preserve">Union University </t>
  </si>
  <si>
    <t>NB042020</t>
  </si>
  <si>
    <t>NB042120</t>
  </si>
  <si>
    <t>1 Year Subscription 6/12/2020 to 6/12/2021</t>
  </si>
  <si>
    <t>University of North Carolina Charlotte</t>
  </si>
  <si>
    <t>NB042120A</t>
  </si>
  <si>
    <t xml:space="preserve">Auburn University </t>
  </si>
  <si>
    <t>NB042220</t>
  </si>
  <si>
    <t>3 Months Subscription 4/17/2020 to 7/17/2020</t>
  </si>
  <si>
    <t xml:space="preserve">Oregon State University </t>
  </si>
  <si>
    <t>NB042320</t>
  </si>
  <si>
    <t>3 Months Subscription 4/22/2020 to 7/22/2020</t>
  </si>
  <si>
    <t>NB042320A</t>
  </si>
  <si>
    <t>3 Months Subscription 4/21/2020 to 7/21/2020</t>
  </si>
  <si>
    <t>NB042320B</t>
  </si>
  <si>
    <t xml:space="preserve">College of Mount Saint Vincent </t>
  </si>
  <si>
    <t>NB042320C</t>
  </si>
  <si>
    <t xml:space="preserve">University of South Alabama </t>
  </si>
  <si>
    <t>NB042720</t>
  </si>
  <si>
    <t>1 Year Subscription 4/23/2020 to 4/30/2021</t>
  </si>
  <si>
    <t>NB042720A</t>
  </si>
  <si>
    <t>1 Year Subscription 6/1/2020 to 5/31/2021</t>
  </si>
  <si>
    <t>Texas A&amp;M University</t>
  </si>
  <si>
    <t>NB042920</t>
  </si>
  <si>
    <t>1 Year Subscription 5/5/2020 to 5/5/2021</t>
  </si>
  <si>
    <t>NB043020</t>
  </si>
  <si>
    <t>1 Year Subscription 6/30/2020 to 6/30/2021</t>
  </si>
  <si>
    <t xml:space="preserve">Stanford University/SCALE </t>
  </si>
  <si>
    <t>NB050120</t>
  </si>
  <si>
    <t xml:space="preserve">Troy University </t>
  </si>
  <si>
    <t>NB050120A</t>
  </si>
  <si>
    <t xml:space="preserve">Bellarmine University </t>
  </si>
  <si>
    <t>NB050120B</t>
  </si>
  <si>
    <t>1 Year Subscription 5/4/2020 to 4/30/2021</t>
  </si>
  <si>
    <t>University of North Alabama</t>
  </si>
  <si>
    <t>NB050620</t>
  </si>
  <si>
    <t>NC A&amp;T State University</t>
  </si>
  <si>
    <t>NB050620A</t>
  </si>
  <si>
    <t>3 Years Subscription 4/20/2020 to 04/30/2023</t>
  </si>
  <si>
    <t>NB050720</t>
  </si>
  <si>
    <t xml:space="preserve">Fayetteville State University </t>
  </si>
  <si>
    <t>NB051120</t>
  </si>
  <si>
    <t>3 Years Subscription 8/31/2020 to 08/31/2023</t>
  </si>
  <si>
    <t>NB051220</t>
  </si>
  <si>
    <t>1 Year Subscription 5/15/2020 to 05/31/2021</t>
  </si>
  <si>
    <t>William Paterson University</t>
  </si>
  <si>
    <t>NB051320</t>
  </si>
  <si>
    <t>1 Year Subscription 5/18/2020 to 05/31/2021</t>
  </si>
  <si>
    <t xml:space="preserve">Louisiana State University Baton Rouge </t>
  </si>
  <si>
    <t>NB051320A</t>
  </si>
  <si>
    <t>1 Year Subscription 5/4/2020 to 04/30/2021</t>
  </si>
  <si>
    <t xml:space="preserve">Sam Houston State University </t>
  </si>
  <si>
    <t>NB051820</t>
  </si>
  <si>
    <t>1 Year Subscription 5/20/2020 to 07/31/2021</t>
  </si>
  <si>
    <t>NB051920</t>
  </si>
  <si>
    <t>1 Year Subscription 6/30/2020 to 06/30/2021</t>
  </si>
  <si>
    <t>NB052120</t>
  </si>
  <si>
    <t>1 Year Subscription 6/1/2020 to 05/31/2021</t>
  </si>
  <si>
    <t>NB052220</t>
  </si>
  <si>
    <t>NB052920</t>
  </si>
  <si>
    <t>1 Year Subscription 7/31/2020 to 07/31/2021</t>
  </si>
  <si>
    <t>University of Kentucky Libraries</t>
  </si>
  <si>
    <t>NB060120</t>
  </si>
  <si>
    <t>3 Years Subscription 6/1/2020 to 05/31/2023</t>
  </si>
  <si>
    <t xml:space="preserve">John Hopkins University </t>
  </si>
  <si>
    <t>NB060120A</t>
  </si>
  <si>
    <t xml:space="preserve">University of Louisiana at Monroe </t>
  </si>
  <si>
    <t>NB060220</t>
  </si>
  <si>
    <t>3 Months Subscription 7/1/2020 to 09/30/2020</t>
  </si>
  <si>
    <t xml:space="preserve">Manhattanville College </t>
  </si>
  <si>
    <t>NB060220A</t>
  </si>
  <si>
    <t>NB060220B</t>
  </si>
  <si>
    <t>3 Months Subscription 9/15/2020 to 12/15/2020</t>
  </si>
  <si>
    <t xml:space="preserve">Kansas State University </t>
  </si>
  <si>
    <t>NB060320</t>
  </si>
  <si>
    <t xml:space="preserve">New York University-Steinhardt </t>
  </si>
  <si>
    <t>NB060420</t>
  </si>
  <si>
    <t xml:space="preserve">Central Connecticut State University </t>
  </si>
  <si>
    <t>NB060420A</t>
  </si>
  <si>
    <t>3 Years Subscription 5/31/2020 to 05/32/2023</t>
  </si>
  <si>
    <t xml:space="preserve">Santa Rosa County District Schools </t>
  </si>
  <si>
    <t>NB060820</t>
  </si>
  <si>
    <t>NB061120</t>
  </si>
  <si>
    <t>1 Year Subscription 7/1/2020 to 06/30/2021</t>
  </si>
  <si>
    <t>NB061120A</t>
  </si>
  <si>
    <t>University of North Colorado</t>
  </si>
  <si>
    <t>NB061120B</t>
  </si>
  <si>
    <t>3 Years Subscription 7/1/2020 to 06/30/2023</t>
  </si>
  <si>
    <t xml:space="preserve">The University of Southern Mississippi  </t>
  </si>
  <si>
    <t>NB061220</t>
  </si>
  <si>
    <t>1 Year Subscription 6/15/2020 to 06/30/2021</t>
  </si>
  <si>
    <t xml:space="preserve">The Support Network </t>
  </si>
  <si>
    <t>NB061520</t>
  </si>
  <si>
    <t xml:space="preserve">Brigham Young University – Hawaii </t>
  </si>
  <si>
    <t>NB061620</t>
  </si>
  <si>
    <t>1 Year Subscription 6/16/2020 to 06/30/2021</t>
  </si>
  <si>
    <t>Tacoma Public Schools</t>
  </si>
  <si>
    <t>NB061620A</t>
  </si>
  <si>
    <t>3 Years Subscription 11/2/2020 to 11/30/2023</t>
  </si>
  <si>
    <t xml:space="preserve">Northern Arizona University </t>
  </si>
  <si>
    <t>NB061620B</t>
  </si>
  <si>
    <t>3 Months Subscription 8/17/2020 to 11/17/2020</t>
  </si>
  <si>
    <t xml:space="preserve">San Jose State University </t>
  </si>
  <si>
    <t>NB061620C</t>
  </si>
  <si>
    <t>1 Year Subscription 5/31/2020 to 05/31/2021</t>
  </si>
  <si>
    <t xml:space="preserve">Husson University </t>
  </si>
  <si>
    <t>NB061620D</t>
  </si>
  <si>
    <t xml:space="preserve">University of California, Riverside </t>
  </si>
  <si>
    <t>NB061720</t>
  </si>
  <si>
    <t>1 Year Subscription 12/31/2019 to 12/31/2020</t>
  </si>
  <si>
    <t xml:space="preserve">Vitero University </t>
  </si>
  <si>
    <t>NB061820</t>
  </si>
  <si>
    <t>3 Months Subscription 6/18/2020 to 9/18/2020</t>
  </si>
  <si>
    <t xml:space="preserve">California State Polytechnic University Pomona-Education/CEIS </t>
  </si>
  <si>
    <t>NB062220</t>
  </si>
  <si>
    <t>1 Year Subscription 6/22/2020 to 6/30/2021</t>
  </si>
  <si>
    <t xml:space="preserve">Rider University </t>
  </si>
  <si>
    <t>NB062220A</t>
  </si>
  <si>
    <t>1 Year Subscription 7/1/2020 to 6/30/2021</t>
  </si>
  <si>
    <t xml:space="preserve">The University of Tennessee, Knoxville </t>
  </si>
  <si>
    <t>NB062320</t>
  </si>
  <si>
    <t xml:space="preserve">Saint Xavier University </t>
  </si>
  <si>
    <t>NB062420</t>
  </si>
  <si>
    <t>1 Year Subscription 8/1/2020 to 7/31/2021</t>
  </si>
  <si>
    <t xml:space="preserve">Clemson University </t>
  </si>
  <si>
    <t>NB062520</t>
  </si>
  <si>
    <t>3 Months Subscription 9/1/2020 to 12/1/2020</t>
  </si>
  <si>
    <t>University of St. Francis</t>
  </si>
  <si>
    <t>NB062520A</t>
  </si>
  <si>
    <t>1 Year Subscription 8/15/2020 to 8/31/2021</t>
  </si>
  <si>
    <t xml:space="preserve">Northeastern Illinois University </t>
  </si>
  <si>
    <t>NB062520B</t>
  </si>
  <si>
    <t>1 Year Subscription 8/4/2020 to 7/31/2021</t>
  </si>
  <si>
    <t xml:space="preserve">George Mason University </t>
  </si>
  <si>
    <t>NB062620</t>
  </si>
  <si>
    <t>3 Months Subscription 7/1/2020 to 12/31/2020</t>
  </si>
  <si>
    <t>NB062620A</t>
  </si>
  <si>
    <t xml:space="preserve">Swarthmore College </t>
  </si>
  <si>
    <t>NB062920</t>
  </si>
  <si>
    <t xml:space="preserve">SUNY College of Oneonta </t>
  </si>
  <si>
    <t>NB062920A</t>
  </si>
  <si>
    <t>6 Months Subscription 7/1/2020 to 12/31/2020</t>
  </si>
  <si>
    <t>NB063020</t>
  </si>
  <si>
    <t xml:space="preserve">Montclair State University </t>
  </si>
  <si>
    <t>NB070120</t>
  </si>
  <si>
    <t xml:space="preserve">Syracuse University </t>
  </si>
  <si>
    <t>NB070220</t>
  </si>
  <si>
    <t>Belhaven University</t>
  </si>
  <si>
    <t>NB070820</t>
  </si>
  <si>
    <t>NB070820A</t>
  </si>
  <si>
    <t xml:space="preserve">Morehead State University </t>
  </si>
  <si>
    <t>NB070820B</t>
  </si>
  <si>
    <t>1 Year Subscription 7/7/2020 to 6/30/2021</t>
  </si>
  <si>
    <t xml:space="preserve">Lorain County Community College </t>
  </si>
  <si>
    <t>NB070820C</t>
  </si>
  <si>
    <t>3 Months Subscription 8/24/2020 to 11/30/2020</t>
  </si>
  <si>
    <t>OH</t>
  </si>
  <si>
    <t xml:space="preserve">Mississippi State University Meridian </t>
  </si>
  <si>
    <t>NB070920</t>
  </si>
  <si>
    <t>6 Months Subscription 7/21/2020 to 12/31/2020</t>
  </si>
  <si>
    <t xml:space="preserve">University of Illinois Springfield </t>
  </si>
  <si>
    <t>NB071020</t>
  </si>
  <si>
    <t>1 Year Subscription 7/10/2020 to 6/30/2021</t>
  </si>
  <si>
    <t xml:space="preserve">Southern Adventist University </t>
  </si>
  <si>
    <t>NB071420</t>
  </si>
  <si>
    <t>1 Year Subscription 7/13/2020 to 6/30/2021</t>
  </si>
  <si>
    <t>Skidmore College</t>
  </si>
  <si>
    <t>NB071420A</t>
  </si>
  <si>
    <t>1 Year Subscription 7/15/2020 to 7/14/2021</t>
  </si>
  <si>
    <t xml:space="preserve">Duke University </t>
  </si>
  <si>
    <t>NB071520</t>
  </si>
  <si>
    <t>1 Year Subscription 7/15/2020 to 7/31/2021</t>
  </si>
  <si>
    <t>NB071520A</t>
  </si>
  <si>
    <t xml:space="preserve">Roosevelt University </t>
  </si>
  <si>
    <t>NB071520B</t>
  </si>
  <si>
    <t>NB071620</t>
  </si>
  <si>
    <t>NB071620A</t>
  </si>
  <si>
    <t>1 Year Subscription 8/17/2020 to 8/31/2021</t>
  </si>
  <si>
    <t>NB071620B</t>
  </si>
  <si>
    <t>Salve Regina University</t>
  </si>
  <si>
    <t>NB071720</t>
  </si>
  <si>
    <t xml:space="preserve">Southeast KCTCS </t>
  </si>
  <si>
    <t>NB072120</t>
  </si>
  <si>
    <t>3 Months Subscription 7/16/2020 to 11/30/2020</t>
  </si>
  <si>
    <t>NB072120A</t>
  </si>
  <si>
    <t>6 Months Subscription 8/16/2020 to 1/31/2021</t>
  </si>
  <si>
    <t>Southern Illinois University Carbondale</t>
  </si>
  <si>
    <t>NB072220</t>
  </si>
  <si>
    <t>NB072320</t>
  </si>
  <si>
    <t>1 Year Subscription 2/29/2020 to 2/28/2021</t>
  </si>
  <si>
    <t>Brock University</t>
  </si>
  <si>
    <t>NB072320A</t>
  </si>
  <si>
    <t>3 Months Subscription 9/1/2020 to 12/8/2020</t>
  </si>
  <si>
    <t xml:space="preserve">University of Kentucky, IHE Special Education Consortium </t>
  </si>
  <si>
    <t>NB072320B</t>
  </si>
  <si>
    <t>NB072320C</t>
  </si>
  <si>
    <t>3 Years Subscription 8/31/2020 to 8/31/2023</t>
  </si>
  <si>
    <t xml:space="preserve">CA State University Chico </t>
  </si>
  <si>
    <t>NB072320D</t>
  </si>
  <si>
    <t>1 Year Subscription 7/24/2020 to 7/31/2021</t>
  </si>
  <si>
    <t xml:space="preserve">University of La Verne </t>
  </si>
  <si>
    <t>NB072720</t>
  </si>
  <si>
    <t>1 Year Subscription 7/26/2020 to 7/31/2021</t>
  </si>
  <si>
    <t xml:space="preserve">Utah Valley University </t>
  </si>
  <si>
    <t>NB072920</t>
  </si>
  <si>
    <t>1 Year Subscription 5/18/2020 to 5/31/2021</t>
  </si>
  <si>
    <t xml:space="preserve">Chicago State University </t>
  </si>
  <si>
    <t>NB072920A</t>
  </si>
  <si>
    <t>NB073020</t>
  </si>
  <si>
    <t>6 Months Subscription 7/10/2020 to 1/10/2021</t>
  </si>
  <si>
    <t>Auburn University</t>
  </si>
  <si>
    <t>NB073020A</t>
  </si>
  <si>
    <t>1 Year Subscription 7/22/2020 to 7/31/2021</t>
  </si>
  <si>
    <t>NB073020B</t>
  </si>
  <si>
    <t>1 Year Subscription 8/8/2020 to 7/31/2021</t>
  </si>
  <si>
    <t>Clayton State University</t>
  </si>
  <si>
    <t>NB073020C</t>
  </si>
  <si>
    <t>University of Lynchburg</t>
  </si>
  <si>
    <t>NB073120</t>
  </si>
  <si>
    <t>3 Months Subscription 8/12/2020 to 11/20/2020</t>
  </si>
  <si>
    <t>Western Illinois University</t>
  </si>
  <si>
    <t>NB073120A</t>
  </si>
  <si>
    <t>1 Year Subscription 9/1/2020 to 8/31/2021</t>
  </si>
  <si>
    <t>University of North Carolina Chapel Hill</t>
  </si>
  <si>
    <t>NB073120C</t>
  </si>
  <si>
    <t>Creighton University</t>
  </si>
  <si>
    <t>NB080320</t>
  </si>
  <si>
    <t>3 Months Subscription 8/24/2020 to 11/24/2020</t>
  </si>
  <si>
    <t>Berea College</t>
  </si>
  <si>
    <t>NB080320A</t>
  </si>
  <si>
    <t>Appalachian State University</t>
  </si>
  <si>
    <t>NB080320B</t>
  </si>
  <si>
    <t>Saint Joseph’s University</t>
  </si>
  <si>
    <t>NB080320C</t>
  </si>
  <si>
    <t>3 Years Subscription 8/7/2020 to 7/31/2023</t>
  </si>
  <si>
    <t>University of West Georgia</t>
  </si>
  <si>
    <t>NB080520</t>
  </si>
  <si>
    <t>NB080520A</t>
  </si>
  <si>
    <t>1 Year Subscription 8/31/2020 to 8/31/2021</t>
  </si>
  <si>
    <t>Utica College</t>
  </si>
  <si>
    <t>NB080620</t>
  </si>
  <si>
    <t>6 Months Subscription 7/21/2020 to 1/21/2021</t>
  </si>
  <si>
    <t xml:space="preserve">Appalachian State University       </t>
  </si>
  <si>
    <t>NB080620A</t>
  </si>
  <si>
    <t>NB080620B</t>
  </si>
  <si>
    <t>6 Months Subscription 9/15/2020 to 9/30/2021</t>
  </si>
  <si>
    <t>Concordia University Irvine</t>
  </si>
  <si>
    <t>NB080720</t>
  </si>
  <si>
    <t>6 Months Subscription 9/8/2020 to 12/8/2021</t>
  </si>
  <si>
    <t>NB080720A</t>
  </si>
  <si>
    <t>1 Year Subscription 7/31/2020 to 7/31/2021</t>
  </si>
  <si>
    <t>NB081020</t>
  </si>
  <si>
    <t>1 Year Subscription 12/1/2019 to 11/30/2020</t>
  </si>
  <si>
    <t>Francis Marion University</t>
  </si>
  <si>
    <t>NB081020A</t>
  </si>
  <si>
    <t>1 Year Subscription 8/13/2020 to 7/31/2021</t>
  </si>
  <si>
    <t>California State University Long Beach</t>
  </si>
  <si>
    <t>NB081020B</t>
  </si>
  <si>
    <t>1 Year Subscription 8/7/2020 to 7/31/2021</t>
  </si>
  <si>
    <t>NB081020C</t>
  </si>
  <si>
    <t>3 Months Subscription 9/30/2020 to 12/31/2020</t>
  </si>
  <si>
    <t>NB081120</t>
  </si>
  <si>
    <t>Humboldt State University</t>
  </si>
  <si>
    <t>NB081120A</t>
  </si>
  <si>
    <t>1 Year Subscription 8/12/2020 to 7/31/2021</t>
  </si>
  <si>
    <t>NB081120B</t>
  </si>
  <si>
    <t>California University of Pennsylvania</t>
  </si>
  <si>
    <t>NB081220</t>
  </si>
  <si>
    <t>Louisiana State University of Alexandria</t>
  </si>
  <si>
    <t>NB081220A</t>
  </si>
  <si>
    <t>3 Months Subscription 8/12/2020 to 11/12/2020</t>
  </si>
  <si>
    <t>Mississippi State University, College of Education</t>
  </si>
  <si>
    <t>NB081220B</t>
  </si>
  <si>
    <t>1 Year Subscription 8/10/2020 to 7/31/2021</t>
  </si>
  <si>
    <t>Bridgewater College</t>
  </si>
  <si>
    <t>NB081220C</t>
  </si>
  <si>
    <t>NB081320</t>
  </si>
  <si>
    <t xml:space="preserve">Arcadia University </t>
  </si>
  <si>
    <t>NB081320A</t>
  </si>
  <si>
    <t>Temple University, Tyler School of Art and Architecture</t>
  </si>
  <si>
    <t>NB081320B</t>
  </si>
  <si>
    <t>3 Months Subscription 8/24/2020 to 12/7/2020</t>
  </si>
  <si>
    <t xml:space="preserve">Florida State University </t>
  </si>
  <si>
    <t>NB081320C</t>
  </si>
  <si>
    <t>Harding University, College of Education</t>
  </si>
  <si>
    <t>NB081320D</t>
  </si>
  <si>
    <t>Kentucky Community &amp; Technical College</t>
  </si>
  <si>
    <t>NB081320E</t>
  </si>
  <si>
    <t>NB081320F</t>
  </si>
  <si>
    <t>University of South Carolina, Beaufort</t>
  </si>
  <si>
    <t>NB081320G</t>
  </si>
  <si>
    <t>3 Months Subscription 9/1/2020 to 11/30/2020</t>
  </si>
  <si>
    <t>Providence College</t>
  </si>
  <si>
    <t>NB081320H</t>
  </si>
  <si>
    <t>RI</t>
  </si>
  <si>
    <t xml:space="preserve">The College of Wooster </t>
  </si>
  <si>
    <t>NB081720</t>
  </si>
  <si>
    <t>6 Months Subscription 19/8/2020 to 19/2/2021</t>
  </si>
  <si>
    <t>Reinhardt University</t>
  </si>
  <si>
    <t>NB081720A</t>
  </si>
  <si>
    <t>University of New Mexico</t>
  </si>
  <si>
    <t>NB081720B</t>
  </si>
  <si>
    <t>1 Year Subscription 8/24/2020 to 8/31/2021</t>
  </si>
  <si>
    <t>Hope International University</t>
  </si>
  <si>
    <t>NB081720C</t>
  </si>
  <si>
    <t>6 Months Subscription 17/8/2020 to 2/17/2021</t>
  </si>
  <si>
    <t>North Central College</t>
  </si>
  <si>
    <t>NB081720D</t>
  </si>
  <si>
    <t>1 Year Subscription 8/5/2020 to 7/31/2021</t>
  </si>
  <si>
    <t>Seton Hall University</t>
  </si>
  <si>
    <t>NB081720E</t>
  </si>
  <si>
    <t>Lee University School of Music</t>
  </si>
  <si>
    <t>NB081720F</t>
  </si>
  <si>
    <t>6 Months Subscription 9/1/2020 to 1/31/2021</t>
  </si>
  <si>
    <t>NB081920</t>
  </si>
  <si>
    <t>1 Year Subscription 8/18/2020 to 8/31/2021</t>
  </si>
  <si>
    <t xml:space="preserve">St. Louis Community College </t>
  </si>
  <si>
    <t>NB081920A</t>
  </si>
  <si>
    <t>NB081920B</t>
  </si>
  <si>
    <t>University of North Dakota</t>
  </si>
  <si>
    <t>NB081920C</t>
  </si>
  <si>
    <t>6 Months Subscription 8/19/2020 to 2/19/2021</t>
  </si>
  <si>
    <t>University of Wisconsin-Madison</t>
  </si>
  <si>
    <t>NB081920D</t>
  </si>
  <si>
    <t>6 Months Subscription 8/24/2020 to 2/28/2021</t>
  </si>
  <si>
    <t>University of Montevallo</t>
  </si>
  <si>
    <t>NB081920E</t>
  </si>
  <si>
    <t>6 Months Subscription 9/1/2020 to 3/31/2021</t>
  </si>
  <si>
    <t>NB082020</t>
  </si>
  <si>
    <t>1 Year Subscription 8/19/2020 to 8/31/2021</t>
  </si>
  <si>
    <t>NB082020B</t>
  </si>
  <si>
    <t>6 Months Subscription 7/6/2020 to 1/31/2021</t>
  </si>
  <si>
    <t>NB082020A</t>
  </si>
  <si>
    <t>Salem University</t>
  </si>
  <si>
    <t>NB082020C</t>
  </si>
  <si>
    <t>Coastal Carolina University</t>
  </si>
  <si>
    <t>NB082020D</t>
  </si>
  <si>
    <t>Shippensburg University</t>
  </si>
  <si>
    <t>NB082420</t>
  </si>
  <si>
    <t>California State University, Fullerton</t>
  </si>
  <si>
    <t>NB082420A</t>
  </si>
  <si>
    <t>1 Year Subscription 8/20/2020 to 8/31/2021</t>
  </si>
  <si>
    <t>Maryville College</t>
  </si>
  <si>
    <t>NB082420B</t>
  </si>
  <si>
    <t>1 Year Subscription 9/14/2020 to 12/14/2020</t>
  </si>
  <si>
    <t>NB082420D</t>
  </si>
  <si>
    <t>CA State University, Stanislaus</t>
  </si>
  <si>
    <t>NB082520</t>
  </si>
  <si>
    <t>Rutgers University Graduate School of Education</t>
  </si>
  <si>
    <t>NB082520A</t>
  </si>
  <si>
    <t>1 Year Subscription 8/25/2020 to 8/31/2021</t>
  </si>
  <si>
    <t>NB082520B</t>
  </si>
  <si>
    <t>Columbia College</t>
  </si>
  <si>
    <t>NB082520C</t>
  </si>
  <si>
    <t>NB082520D</t>
  </si>
  <si>
    <t>Bellarmine University</t>
  </si>
  <si>
    <t>NB082520E</t>
  </si>
  <si>
    <t>NB082520F</t>
  </si>
  <si>
    <t>The University of Texas at Tyler</t>
  </si>
  <si>
    <t>NB082520G</t>
  </si>
  <si>
    <t>6 Months Subscription 9/4/2020 to 1/31/2021</t>
  </si>
  <si>
    <t>Bard College</t>
  </si>
  <si>
    <t>NB082520H</t>
  </si>
  <si>
    <t>The University of New Orleans</t>
  </si>
  <si>
    <t>NB082520I</t>
  </si>
  <si>
    <t xml:space="preserve">Berry College      </t>
  </si>
  <si>
    <t>NB082520J</t>
  </si>
  <si>
    <t>1 Year Subscription 8/21/2020 to 8/31/2021</t>
  </si>
  <si>
    <t>NB082520K</t>
  </si>
  <si>
    <t>Meredith College</t>
  </si>
  <si>
    <t>NB082520L</t>
  </si>
  <si>
    <t>3 Months Subscription 8/25/2020 to 11/25/2020</t>
  </si>
  <si>
    <t>NB082520M</t>
  </si>
  <si>
    <t>Louisiana State University Baton Rouge</t>
  </si>
  <si>
    <t>NB082520N</t>
  </si>
  <si>
    <t>NB082520O</t>
  </si>
  <si>
    <t>Bradley University</t>
  </si>
  <si>
    <t>NB082520P</t>
  </si>
  <si>
    <t>3 Months Subscription 8/25/2020 to 12/7/2020</t>
  </si>
  <si>
    <t xml:space="preserve">Mississippi State University, College of Education </t>
  </si>
  <si>
    <t>NB082520Q</t>
  </si>
  <si>
    <t>Kutztown University of Pennsylvania</t>
  </si>
  <si>
    <t>NB082520R</t>
  </si>
  <si>
    <t>1 Year Subscription 7/21/2020 to 7/31/2021</t>
  </si>
  <si>
    <t>NB082520S</t>
  </si>
  <si>
    <t>Ouachita Baptist University</t>
  </si>
  <si>
    <t>NB082520T</t>
  </si>
  <si>
    <t>Ferris State University</t>
  </si>
  <si>
    <t>NB082820</t>
  </si>
  <si>
    <t>3 Years Subscription 9/1/2020 to 8/31/2023</t>
  </si>
  <si>
    <t xml:space="preserve">St. Bonaventure University-School of Education </t>
  </si>
  <si>
    <t>NB082820A</t>
  </si>
  <si>
    <t>Florida Southwestern State College</t>
  </si>
  <si>
    <t>NB082820B</t>
  </si>
  <si>
    <t>Hanover College</t>
  </si>
  <si>
    <t>NB082820C</t>
  </si>
  <si>
    <t xml:space="preserve">Western Illinois University </t>
  </si>
  <si>
    <t>NB090120</t>
  </si>
  <si>
    <t>NB090120A</t>
  </si>
  <si>
    <t>Hobart and William Smith Colleges</t>
  </si>
  <si>
    <t>NB090120B</t>
  </si>
  <si>
    <t>3 Months Subscription 8/24/2020 to 12/4/2020</t>
  </si>
  <si>
    <t>NB090120C</t>
  </si>
  <si>
    <t>3 Months Subscription 9/8/2020 to 12/8/2020</t>
  </si>
  <si>
    <t>Murray State University</t>
  </si>
  <si>
    <t>NB090120D</t>
  </si>
  <si>
    <t>Lewis University</t>
  </si>
  <si>
    <t>NB090120E</t>
  </si>
  <si>
    <t>Eastern Michigan University</t>
  </si>
  <si>
    <t>NB090120F</t>
  </si>
  <si>
    <t>MI</t>
  </si>
  <si>
    <t>CSU San Bernardino</t>
  </si>
  <si>
    <t>NB090120G</t>
  </si>
  <si>
    <t>Thomas College</t>
  </si>
  <si>
    <t>NB090120H</t>
  </si>
  <si>
    <t>3 Months Subscription 10/1/2020 to 12/31/2020</t>
  </si>
  <si>
    <t>Westfield State University</t>
  </si>
  <si>
    <t>NB090120I</t>
  </si>
  <si>
    <t>Morgan State University</t>
  </si>
  <si>
    <t>NB090120J</t>
  </si>
  <si>
    <t>Ramapo College</t>
  </si>
  <si>
    <t>NB090120K</t>
  </si>
  <si>
    <t>3 Months Subscription 8/28/2020 to 11/28/2020</t>
  </si>
  <si>
    <t>Rhodes College</t>
  </si>
  <si>
    <t>NB090120L</t>
  </si>
  <si>
    <t>1 Year Subscription 8/27/2020 to 8/31/2021</t>
  </si>
  <si>
    <t>The Citadel, Zucker Family School of Education</t>
  </si>
  <si>
    <t>NB090120M</t>
  </si>
  <si>
    <t>3 Months Subscription 9/1/2020 to 12/31/2020</t>
  </si>
  <si>
    <t>Colorado State University Pueblo</t>
  </si>
  <si>
    <t>NB090120N</t>
  </si>
  <si>
    <t>Southeast Missouri State University</t>
  </si>
  <si>
    <t>NB090120O</t>
  </si>
  <si>
    <t>3 Months Subscription 9/11/2020 to 12/11/2020</t>
  </si>
  <si>
    <t>Lebanon Valley College</t>
  </si>
  <si>
    <t>NB090120P</t>
  </si>
  <si>
    <t>1 Year Subscription 8/24/2020 to 8/31/2020</t>
  </si>
  <si>
    <t>Charleston Southern University</t>
  </si>
  <si>
    <t>NB090120Q</t>
  </si>
  <si>
    <t>John Carroll University</t>
  </si>
  <si>
    <t>NB090120R</t>
  </si>
  <si>
    <t>NB090120S</t>
  </si>
  <si>
    <t>NB090820</t>
  </si>
  <si>
    <t>NB090820A</t>
  </si>
  <si>
    <t xml:space="preserve">California State University Northridge </t>
  </si>
  <si>
    <t>NB090820B</t>
  </si>
  <si>
    <t>Texas State University</t>
  </si>
  <si>
    <t>NB090820C</t>
  </si>
  <si>
    <t>1 Year Subscription 9/8/2020 to 8/31/2021</t>
  </si>
  <si>
    <t xml:space="preserve">College for Creative Studies </t>
  </si>
  <si>
    <t>NB090820D</t>
  </si>
  <si>
    <t>Barton College</t>
  </si>
  <si>
    <t>NB090820E</t>
  </si>
  <si>
    <t>University of Minnesota Duluth</t>
  </si>
  <si>
    <t>NB090820F</t>
  </si>
  <si>
    <t>Brandeis University</t>
  </si>
  <si>
    <t>NB090820G</t>
  </si>
  <si>
    <t>1 Year Subscription 9/4/2020 to 8/31/2021</t>
  </si>
  <si>
    <t>Anderson University</t>
  </si>
  <si>
    <t>NB090820H</t>
  </si>
  <si>
    <t>University of Illinois at Urbana-Champaign</t>
  </si>
  <si>
    <t>NB090820I</t>
  </si>
  <si>
    <t>NB090820J</t>
  </si>
  <si>
    <t>Wingate University</t>
  </si>
  <si>
    <t>NB090820K</t>
  </si>
  <si>
    <t>3 Months Subscription 8/31/2020 to 11/30/2020</t>
  </si>
  <si>
    <t>NB090820M</t>
  </si>
  <si>
    <t>6 Months Subscription 9/1/2020 to 2/28/2021</t>
  </si>
  <si>
    <t>Siena College</t>
  </si>
  <si>
    <t>NB090820N</t>
  </si>
  <si>
    <t>Gettysburg College</t>
  </si>
  <si>
    <t>NB090820O</t>
  </si>
  <si>
    <t>University of Wisconsin-Eau Claire</t>
  </si>
  <si>
    <t>NB090820P</t>
  </si>
  <si>
    <t>University of California Berkeley</t>
  </si>
  <si>
    <t>NB090820Q</t>
  </si>
  <si>
    <t>6 Months Subscription 9/4/2020 to 2/28/2021</t>
  </si>
  <si>
    <t>NB090820R</t>
  </si>
  <si>
    <t>NB090820S</t>
  </si>
  <si>
    <t>NB090820T</t>
  </si>
  <si>
    <t xml:space="preserve">Austin Peay State University </t>
  </si>
  <si>
    <t>NB090820U</t>
  </si>
  <si>
    <t xml:space="preserve">William Baptist University </t>
  </si>
  <si>
    <t>NB090820V</t>
  </si>
  <si>
    <t xml:space="preserve">North Carolina Central University </t>
  </si>
  <si>
    <t>NB090820W</t>
  </si>
  <si>
    <t>NB090820X</t>
  </si>
  <si>
    <t>1 Year Subscription 7/1/2019 to 6/30/2020</t>
  </si>
  <si>
    <t xml:space="preserve">CA State University, Stanislaus </t>
  </si>
  <si>
    <t>NB090820Y</t>
  </si>
  <si>
    <t xml:space="preserve">Clarion University of Pennsylvania </t>
  </si>
  <si>
    <t>NB090820Z</t>
  </si>
  <si>
    <t>1 Year Subscription 9/2/2020 to 8/31/2021</t>
  </si>
  <si>
    <t>NB090820AA</t>
  </si>
  <si>
    <t xml:space="preserve">Salve Regina University </t>
  </si>
  <si>
    <t>NB090820AB</t>
  </si>
  <si>
    <t>Medaille College</t>
  </si>
  <si>
    <t>NB091120</t>
  </si>
  <si>
    <t>Springfield College</t>
  </si>
  <si>
    <t>NB091120A</t>
  </si>
  <si>
    <t>3 Months Subscription 9/14/2020 to 12/14/2020</t>
  </si>
  <si>
    <t>Wheaton College</t>
  </si>
  <si>
    <t>NB091120B</t>
  </si>
  <si>
    <t>Humboldt State University – Art Department</t>
  </si>
  <si>
    <t>NB091120C</t>
  </si>
  <si>
    <t>NB091120D</t>
  </si>
  <si>
    <t>1 Year Subscription 9/30/2020 to 9/30/2021</t>
  </si>
  <si>
    <t>Thiel College</t>
  </si>
  <si>
    <t>NB091120E</t>
  </si>
  <si>
    <t>3 Months Subscription 9/10/2020 to 12/10/2020</t>
  </si>
  <si>
    <t>Minnesota State University Moorhead</t>
  </si>
  <si>
    <t>NB091120F</t>
  </si>
  <si>
    <t>Saint Catherine University</t>
  </si>
  <si>
    <t>NB091120G</t>
  </si>
  <si>
    <t>3 Months Subscription 9/9/2020 to 12/9/2020</t>
  </si>
  <si>
    <t>University of California, Davis</t>
  </si>
  <si>
    <t>NB091120H</t>
  </si>
  <si>
    <t>University of Wyoming, College of Education</t>
  </si>
  <si>
    <t>NB091120I</t>
  </si>
  <si>
    <t>3 Years Subscription 9/1/2020 to 10/31/2023</t>
  </si>
  <si>
    <t>Calvert County Public Schools</t>
  </si>
  <si>
    <t>NB091120J</t>
  </si>
  <si>
    <t>1 Year Subscription 8/28/2020 to 8/31/2021</t>
  </si>
  <si>
    <t>University of Central Oklahoma</t>
  </si>
  <si>
    <t>NB091120K</t>
  </si>
  <si>
    <t>NB091120L</t>
  </si>
  <si>
    <t>1 Year Subscription 9/11/2020 to 9/30/2021</t>
  </si>
  <si>
    <t>University of Rhode Island (School of Education)</t>
  </si>
  <si>
    <t>NB091220</t>
  </si>
  <si>
    <t>NB091220A</t>
  </si>
  <si>
    <t>1 Year Subscription 9/14/2020 to 9/30/2021</t>
  </si>
  <si>
    <t>University of Louisiana at Lafayette</t>
  </si>
  <si>
    <t>NB091220B</t>
  </si>
  <si>
    <t>3 Months Subscription 9/8/2020 to 11/8/2020</t>
  </si>
  <si>
    <t>Pathway to Practice NC</t>
  </si>
  <si>
    <t>NB091220C</t>
  </si>
  <si>
    <t>1 Year Subscription 11/1/2020 to 10/31/2021</t>
  </si>
  <si>
    <t>NB091320</t>
  </si>
  <si>
    <t>3 Months Subscription 9/15/2020 to 11/30/2020</t>
  </si>
  <si>
    <t>NB091320A</t>
  </si>
  <si>
    <t>NB091320B</t>
  </si>
  <si>
    <t>6 Months Subscription 07/10/2020 to 01/10/2021</t>
  </si>
  <si>
    <t>NB091320C</t>
  </si>
  <si>
    <t>NB091320D</t>
  </si>
  <si>
    <t>6 Months Subscription 07/21/2020 to 01/31/2021</t>
  </si>
  <si>
    <t>University of Texas at Tyler</t>
  </si>
  <si>
    <t>NB091320E</t>
  </si>
  <si>
    <t>6 Months Subscription 09/4/2020 to 01/31/2021</t>
  </si>
  <si>
    <t>Northern Virginia Community College</t>
  </si>
  <si>
    <t>NB091320F</t>
  </si>
  <si>
    <t>6 Months Subscription 10/1/2020 to 03/31/2021</t>
  </si>
  <si>
    <t xml:space="preserve">Alverno College </t>
  </si>
  <si>
    <t>NB091320G</t>
  </si>
  <si>
    <t>1 Year Subscription 9/10/2020 to 7/30/2021</t>
  </si>
  <si>
    <t>NB091320H</t>
  </si>
  <si>
    <t>University of Maryland College of Education</t>
  </si>
  <si>
    <t>NB091520</t>
  </si>
  <si>
    <t xml:space="preserve">University of Wisconsin-River Falls </t>
  </si>
  <si>
    <t>NB091720</t>
  </si>
  <si>
    <t xml:space="preserve">Bowling Green State University        </t>
  </si>
  <si>
    <t>NB091720A</t>
  </si>
  <si>
    <t>3 Months Subscription 10/1/2020 to 12/30/2020</t>
  </si>
  <si>
    <t xml:space="preserve">Crowder College        </t>
  </si>
  <si>
    <t>NB091720B</t>
  </si>
  <si>
    <t>1 Year Subscription 9/19/2020 to 9/30/2021</t>
  </si>
  <si>
    <t xml:space="preserve">Aquinas College        </t>
  </si>
  <si>
    <t>NB091720C</t>
  </si>
  <si>
    <t>NB071720D</t>
  </si>
  <si>
    <t xml:space="preserve">Metro RESA </t>
  </si>
  <si>
    <t>NB091820</t>
  </si>
  <si>
    <t>1 Year Subscription 9/18/2020 to 9/30/2021</t>
  </si>
  <si>
    <t>NB091820A</t>
  </si>
  <si>
    <t xml:space="preserve">Saint Joseph’s College of Maine </t>
  </si>
  <si>
    <t>NB091820B</t>
  </si>
  <si>
    <t>1 Year Subscription 9/21/2020 to 9/30/2021</t>
  </si>
  <si>
    <t>NB092120</t>
  </si>
  <si>
    <t xml:space="preserve">Yakima Valley College </t>
  </si>
  <si>
    <t>NB092120A</t>
  </si>
  <si>
    <t>6 Months Subscription 9/18/2020 to 03/18/2021</t>
  </si>
  <si>
    <t xml:space="preserve">University of San Francisco </t>
  </si>
  <si>
    <t>NB092120B</t>
  </si>
  <si>
    <t>1 Year Subscription 4/15/2020 to 4/30/2021</t>
  </si>
  <si>
    <t>Houghton College</t>
  </si>
  <si>
    <t>NB092120C</t>
  </si>
  <si>
    <t xml:space="preserve">University of Georgia        </t>
  </si>
  <si>
    <t>NB092120D</t>
  </si>
  <si>
    <t xml:space="preserve">University of Montevallo </t>
  </si>
  <si>
    <t>NB092220</t>
  </si>
  <si>
    <t>6 Months Subscription 9/1/2020 to 03/31/2021</t>
  </si>
  <si>
    <t xml:space="preserve">The Citadel Zucker Family School of Education </t>
  </si>
  <si>
    <t>NB092220A</t>
  </si>
  <si>
    <t>Ball State University</t>
  </si>
  <si>
    <t>NB092420</t>
  </si>
  <si>
    <t>3 Months Subscription 9/24/2020 to 12/24/2020</t>
  </si>
  <si>
    <t>NB092420A</t>
  </si>
  <si>
    <t xml:space="preserve">CA State University Dominguez Hills </t>
  </si>
  <si>
    <t>NB092420B</t>
  </si>
  <si>
    <t>3 Months Subscription 9/21/2020 to 12/21/2020</t>
  </si>
  <si>
    <t xml:space="preserve">Washington State University </t>
  </si>
  <si>
    <t>NB092420C</t>
  </si>
  <si>
    <t>1 Year Subscription 9/22/2020 to 9/30/2021</t>
  </si>
  <si>
    <t xml:space="preserve">University of North Florida </t>
  </si>
  <si>
    <t>NB092420D</t>
  </si>
  <si>
    <t>6 Months Subscription 9/9/2020 to 03/9/2021</t>
  </si>
  <si>
    <t xml:space="preserve">Rochester Institute of Technology </t>
  </si>
  <si>
    <t>NB092520</t>
  </si>
  <si>
    <t>6 Months Subscription 9/24/2020 to 03/24/2021</t>
  </si>
  <si>
    <t>WV</t>
  </si>
  <si>
    <t>Lehigh Carbon Community College</t>
  </si>
  <si>
    <t>NB092920</t>
  </si>
  <si>
    <t>1 Year Subscription 9/28/2020 to 9/30/2021</t>
  </si>
  <si>
    <t>University of Maryland Baltimore County</t>
  </si>
  <si>
    <t>NB093020</t>
  </si>
  <si>
    <t xml:space="preserve">Salisbury University      </t>
  </si>
  <si>
    <t>NB100120</t>
  </si>
  <si>
    <t xml:space="preserve">Minnesota State University Moorhead </t>
  </si>
  <si>
    <t>NB100120A</t>
  </si>
  <si>
    <t>NB100120B</t>
  </si>
  <si>
    <t xml:space="preserve">University of Maryland College of Education </t>
  </si>
  <si>
    <t>NB100120C</t>
  </si>
  <si>
    <t>NB100120D</t>
  </si>
  <si>
    <t xml:space="preserve">Miami University </t>
  </si>
  <si>
    <t>NB100120E</t>
  </si>
  <si>
    <t xml:space="preserve">University of North Texas </t>
  </si>
  <si>
    <t>NB100220</t>
  </si>
  <si>
    <t>1 Year Subscription 10/2/2020 to 9/30/2021</t>
  </si>
  <si>
    <t xml:space="preserve">Hudson Valley Community College </t>
  </si>
  <si>
    <t>NB100220A</t>
  </si>
  <si>
    <t>3 Months Subscription 10/2/2020 to 12/31/2020</t>
  </si>
  <si>
    <t>Modesto Junior College</t>
  </si>
  <si>
    <t>NB090820L</t>
  </si>
  <si>
    <t>6 Months Subscription 8/31/2020 to 02/28/2021</t>
  </si>
  <si>
    <t>NB100720</t>
  </si>
  <si>
    <t xml:space="preserve">Niagara University </t>
  </si>
  <si>
    <t>NB100820</t>
  </si>
  <si>
    <t xml:space="preserve">University of Michigan-Dearborn </t>
  </si>
  <si>
    <t>NB100820A</t>
  </si>
  <si>
    <t xml:space="preserve">Northern Illinois University </t>
  </si>
  <si>
    <t>NB100820B</t>
  </si>
  <si>
    <t>1 Year Subscription 9/17/2020 to 9/30/2021</t>
  </si>
  <si>
    <t xml:space="preserve">Middlesex County College </t>
  </si>
  <si>
    <t>NB100820C</t>
  </si>
  <si>
    <t>30 Days</t>
  </si>
  <si>
    <t>30 Days 10/15/2020 to 11/14/2020</t>
  </si>
  <si>
    <t xml:space="preserve">City University of New York  </t>
  </si>
  <si>
    <t>NB100820D</t>
  </si>
  <si>
    <t>6 Months Subscription 7/1/2020 to 12/30/2020</t>
  </si>
  <si>
    <t xml:space="preserve">Ripon College </t>
  </si>
  <si>
    <t>NB100820F</t>
  </si>
  <si>
    <t>1 Year Subscription 10/15/2020 to 10/31/2021</t>
  </si>
  <si>
    <t xml:space="preserve">San Jose State University      </t>
  </si>
  <si>
    <t>NB100820G</t>
  </si>
  <si>
    <t>Western Washington University</t>
  </si>
  <si>
    <t>NB100820H</t>
  </si>
  <si>
    <t xml:space="preserve">Valdosta State University </t>
  </si>
  <si>
    <t>NB100820I</t>
  </si>
  <si>
    <t>3 Months Subscription 10/7/2020 to 12/31/2020</t>
  </si>
  <si>
    <t xml:space="preserve">Crowley’s Ridge College </t>
  </si>
  <si>
    <t>NB100820J</t>
  </si>
  <si>
    <t xml:space="preserve">Alderson Broaddus University </t>
  </si>
  <si>
    <t>NB100820K</t>
  </si>
  <si>
    <t>University of Arkansas</t>
  </si>
  <si>
    <t>NB100920</t>
  </si>
  <si>
    <t>6 Months Subscription 10/7/2020 to 4/7/2021</t>
  </si>
  <si>
    <t>Bureau of Indian Affairs</t>
  </si>
  <si>
    <t>NB100920A</t>
  </si>
  <si>
    <t xml:space="preserve">Southern Illinois University Edwardsville </t>
  </si>
  <si>
    <t>NB101320A</t>
  </si>
  <si>
    <t>1 Year Subscription 10/9/2020 to 9/30/2021</t>
  </si>
  <si>
    <t>NB101320B</t>
  </si>
  <si>
    <t>NB101320C</t>
  </si>
  <si>
    <t xml:space="preserve">University of Wisconsin Stevens Point </t>
  </si>
  <si>
    <t>NB101520</t>
  </si>
  <si>
    <t>Capital University</t>
  </si>
  <si>
    <t>NB101520A</t>
  </si>
  <si>
    <t>1 Year Subscription 10/14/2020 to 10/31/2021</t>
  </si>
  <si>
    <t xml:space="preserve">University of Rochester-Warner School </t>
  </si>
  <si>
    <t>NB101620</t>
  </si>
  <si>
    <t>3 Years Subscription 10/20/2020 to 10/31/2023</t>
  </si>
  <si>
    <t xml:space="preserve">University of Louisville </t>
  </si>
  <si>
    <t>NB101620A</t>
  </si>
  <si>
    <t>1 Year Subscription 10/6/2020 to 10/5/2021</t>
  </si>
  <si>
    <t xml:space="preserve">Indiana University Libraries </t>
  </si>
  <si>
    <t>NB101620B</t>
  </si>
  <si>
    <t>NB101620C</t>
  </si>
  <si>
    <t>6 Months Subscription 9/9/2020 to 3/9/2021</t>
  </si>
  <si>
    <t xml:space="preserve">Prince George’s Community College </t>
  </si>
  <si>
    <t>NB101920</t>
  </si>
  <si>
    <t>6 Months Subscription 10/23/2020 to 4/23/2021</t>
  </si>
  <si>
    <t>NB101920A</t>
  </si>
  <si>
    <t>1 Year Subscription 9/8/2020 to 10/31/2021</t>
  </si>
  <si>
    <t>NB101920B</t>
  </si>
  <si>
    <t xml:space="preserve">Pierce College </t>
  </si>
  <si>
    <t>NB102020</t>
  </si>
  <si>
    <t xml:space="preserve">The State University of New York (SUNY) </t>
  </si>
  <si>
    <t>NB102020A</t>
  </si>
  <si>
    <t>3 Months Subscription 8/20/2020 to 12/12/2020</t>
  </si>
  <si>
    <t xml:space="preserve">Brown University </t>
  </si>
  <si>
    <t>3 Months Subscription 11/1/2020 to 1/31/2021</t>
  </si>
  <si>
    <t>6 Months Subscription 7/21/2020 to 1/31/2021</t>
  </si>
  <si>
    <t xml:space="preserve">Purdue University Fort Wayne </t>
  </si>
  <si>
    <t>NB102020B</t>
  </si>
  <si>
    <t xml:space="preserve">Winston-Salem State University </t>
  </si>
  <si>
    <t>NB102220C</t>
  </si>
  <si>
    <t>3 Months Subscription 10/22/2020 to 1/22/2021</t>
  </si>
  <si>
    <t>NB102320</t>
  </si>
  <si>
    <t xml:space="preserve">University of St. Thomas </t>
  </si>
  <si>
    <t>NB103020</t>
  </si>
  <si>
    <t>1 Year Subscription 11/7/2020 to 10/31/2021</t>
  </si>
  <si>
    <t>Rio Salado College</t>
  </si>
  <si>
    <t>NB110220</t>
  </si>
  <si>
    <t>3 Years Subscription 10/31/2020 to 10/31/2023</t>
  </si>
  <si>
    <t xml:space="preserve">LaGrange College </t>
  </si>
  <si>
    <t>NB110220A</t>
  </si>
  <si>
    <t>3 Mo Subscription 9/1/2020 to 12/1/2020</t>
  </si>
  <si>
    <t xml:space="preserve">University of Texas at San Antonio    </t>
  </si>
  <si>
    <t>NB110220B</t>
  </si>
  <si>
    <t>1 Year Subscription 11/2/2020 to 10/31/2021</t>
  </si>
  <si>
    <t>NB110220C</t>
  </si>
  <si>
    <t>NB110320</t>
  </si>
  <si>
    <t>NB110320A</t>
  </si>
  <si>
    <t xml:space="preserve">Arkansas Northeastern College </t>
  </si>
  <si>
    <t>NB110420</t>
  </si>
  <si>
    <t>1 Year Subscription 10/19/2020 to 10/31/2021</t>
  </si>
  <si>
    <t>NB110420A</t>
  </si>
  <si>
    <t>1 Year Subscription 12/31/2020 to 12/31/2021</t>
  </si>
  <si>
    <t xml:space="preserve">NHTI-Concord’s Community College </t>
  </si>
  <si>
    <t>NB110420B</t>
  </si>
  <si>
    <t>4900 Meridian St N, Huntsville, AL 35811</t>
  </si>
  <si>
    <t>700 Prospect St, New Haven, CT 06511</t>
  </si>
  <si>
    <t>Po Box 25704 Albuquerque, NM 87125</t>
  </si>
  <si>
    <t>1000 Asu Dr, Lorman, MS 39096</t>
  </si>
  <si>
    <t>101 College Hill Rd, Philippi, WV 26416</t>
  </si>
  <si>
    <t>3400 S 43rd St, Milwaukee, WI 53234</t>
  </si>
  <si>
    <t>101 W Ohio St Suite 1200, Indianapolis, IN 46204</t>
  </si>
  <si>
    <t>4400 Massachusetts Ave NW, Washington, DC 20016</t>
  </si>
  <si>
    <t>316 Boulevard, Anderson, SC 29621</t>
  </si>
  <si>
    <t>287 Rivers St, Boone, NC 28608</t>
  </si>
  <si>
    <t>4210 Harding Pike, Nashville, TN 37205</t>
  </si>
  <si>
    <t>450 S. Easton Road,, Glenside, PA  19038</t>
  </si>
  <si>
    <t>2501 S Division St, Blytheville, AR 72315</t>
  </si>
  <si>
    <t>2110 Washington Blvd, Arlington, VA 22204</t>
  </si>
  <si>
    <t>5042 Haley Center, Auburn, AL 36849</t>
  </si>
  <si>
    <t>601 College St, Clarksville, TN 37044</t>
  </si>
  <si>
    <t>8489 Madison Ave NE Bainbridge Island, WA</t>
  </si>
  <si>
    <t>2000 W University Ave, Muncie, IN 47306</t>
  </si>
  <si>
    <t>30 Campus Rd, Annandale-On-Hudson, NY 12504</t>
  </si>
  <si>
    <t>400 Atlantic Christian e West NE, Wilson, NC 27893</t>
  </si>
  <si>
    <t>1500 Peachtree Street, Jackson, MS  39202</t>
  </si>
  <si>
    <t>2001 Newburg RD, Louisville, KY 40205</t>
  </si>
  <si>
    <t>Knapp Hall 104B, CPO 2195, Berea, KY  40404</t>
  </si>
  <si>
    <t>2377 Martha Berry Highway NW, Mount Berry, GA  30149</t>
  </si>
  <si>
    <t>900 Arkadelphia Road, Birmingham, AL  35254</t>
  </si>
  <si>
    <t>135 University Avenue, Suite 200
Palto Alto, CA 94301</t>
  </si>
  <si>
    <t>1211 Center Street, Bowling Green, KY  42101</t>
  </si>
  <si>
    <t>101 Education Bldg., BGSU, Bowling Green, OH  43403</t>
  </si>
  <si>
    <t>1501 W Bradley Ave, Peoria, IL 61625</t>
  </si>
  <si>
    <t>415 South St, Waltham, MA 02453</t>
  </si>
  <si>
    <t>500 Washington St SE, Gainesville, GA 30501</t>
  </si>
  <si>
    <t>402 E. College St., Bridgewater, VA  22812</t>
  </si>
  <si>
    <t>220 Kulanui St, Laie, HI 96762</t>
  </si>
  <si>
    <t>1812 Sir Isaac Brock Way, St. Catharines, Ontario, Canada L2S3A1</t>
  </si>
  <si>
    <t>10 Prospect St., Box A, Providence, RI  02912</t>
  </si>
  <si>
    <t>400 W 1st St, Chico, CA 95929</t>
  </si>
  <si>
    <t>1000 E Victoria St, Carson, CA 90747</t>
  </si>
  <si>
    <t>1 University Cir, Turlock, CA 95382</t>
  </si>
  <si>
    <t>3801 W. Temple Ave., Bldg. 6 Room 220, Pomona, CA 91768</t>
  </si>
  <si>
    <t>1250 Bellflower Blvd, Long Beach, CA 90840</t>
  </si>
  <si>
    <t>18111 Nordhoff St, Northridge, CA 91330</t>
  </si>
  <si>
    <t>800 N State College Blvd, Fullerton, CA 92831</t>
  </si>
  <si>
    <t>1305 Dares Beach Rd, Prince Frederick, MD 20678</t>
  </si>
  <si>
    <t>E Main St &amp; College Ave, Bexley, OH 43209</t>
  </si>
  <si>
    <t>2300 W Innes St, Salisbury, NC 28144</t>
  </si>
  <si>
    <t>400 E University Way, Ellensburg, WA 98926</t>
  </si>
  <si>
    <t>525 Eden Terrace, Rock Hill, SC 29730</t>
  </si>
  <si>
    <t>1 University Dr, Orange, CA 92866</t>
  </si>
  <si>
    <t>9200 University Blvd, North Charleston, SC 29406</t>
  </si>
  <si>
    <t xml:space="preserve">9501 S. King Dr., Chicago, IL  60628                   </t>
  </si>
  <si>
    <t>840 Wood St, Clarion, PA 16214</t>
  </si>
  <si>
    <t>2000 Clayton State Blvd, Morrow, GA 30260</t>
  </si>
  <si>
    <t>105 Sikes Hall, Clemson, SC 29634</t>
  </si>
  <si>
    <t>115 Bethware Drive Kings Mountain, NC 28086</t>
  </si>
  <si>
    <t>100 Chanticleer Dr E, Conway, SC 29528</t>
  </si>
  <si>
    <t>13 Oak Dr, Hamilton, NY 13346</t>
  </si>
  <si>
    <t>201 E Kirby St, Detroit, MI 48202</t>
  </si>
  <si>
    <t>1 College Dr, Brunswick, GA 31520</t>
  </si>
  <si>
    <t>6301 Riverdale Ave, The Bronx, NY 10471</t>
  </si>
  <si>
    <t>1500 Grant Street Denver, Colorado 80203</t>
  </si>
  <si>
    <t>2200 Bonforte Blvd, Pueblo, CO 81001</t>
  </si>
  <si>
    <t>11071 McKibbin Drive, Jamestown, CA  95327</t>
  </si>
  <si>
    <t>4225 University Ave, Columbus, GA 31907</t>
  </si>
  <si>
    <t>1000 Vermillion St, Athens, WV 24712</t>
  </si>
  <si>
    <t>7400 Augusta St, River Forest, IL 60305</t>
  </si>
  <si>
    <t>1530 Concordia, Irvine, CA 92612</t>
  </si>
  <si>
    <t xml:space="preserve"> 2500 California Plaza, Omaha, NE 68178</t>
  </si>
  <si>
    <t>601 Laclede Ave, Neosho, MO 64850</t>
  </si>
  <si>
    <t>100 College Dr, Paragould, AR 72450</t>
  </si>
  <si>
    <t>5500 University Pkwy, San Bernardino, CA 92407</t>
  </si>
  <si>
    <t>1901 W. Carroll Ave Chicago, IL 60612-2401</t>
  </si>
  <si>
    <t>1 Cumberland Square, Lebanon, TN 37087</t>
  </si>
  <si>
    <t>4800 Mark Center Drive, Alexandria, VA  22350-1400</t>
  </si>
  <si>
    <t>Durham, NC 27708</t>
  </si>
  <si>
    <t>101 Heart Dr, Greenville, NC 27834</t>
  </si>
  <si>
    <t>900 Oakwood St, Ypsilanti, MI 48197</t>
  </si>
  <si>
    <t>One Felician Way, Rutherford, NJ 07070</t>
  </si>
  <si>
    <t>1201 S State St, Big Rapids, MI 49307</t>
  </si>
  <si>
    <t>8099 College Pkwy, Fort Myers, FL 33919</t>
  </si>
  <si>
    <t>600 W College Ave, Tallahassee, FL 32306</t>
  </si>
  <si>
    <t>600 Riverside Parkway NE, Rome, GA 30161</t>
  </si>
  <si>
    <t>367 Washington St, Dorchester Center, MA 02124</t>
  </si>
  <si>
    <t>4822 E Palmetto St, Florence, SC 29506</t>
  </si>
  <si>
    <t>4400 University Dr, Fairfax, VA 22030</t>
  </si>
  <si>
    <t>1332 Southern Dr, Statesboro, GA 30458</t>
  </si>
  <si>
    <t>800 Georgia Southwestern State University Drive, Americus, GA 31709</t>
  </si>
  <si>
    <t>300 N Washington St, Gettysburg, PA 17325</t>
  </si>
  <si>
    <t>1 University Pkwy, University Park, IL 60484</t>
  </si>
  <si>
    <t xml:space="preserve"> 359 E Lagrange Rd, Hanover, IN 47243</t>
  </si>
  <si>
    <t>915 E Market Ave, Searcy, AR 72149</t>
  </si>
  <si>
    <t>300 Pulteney St, Geneva, NY 14456</t>
  </si>
  <si>
    <t>450 Dale Avenue, Homewood, AL 35209</t>
  </si>
  <si>
    <t>2500 Nutwood Ave, Fullerton, CA 92831</t>
  </si>
  <si>
    <t>One Willard Ave, Houghton, NY 14744</t>
  </si>
  <si>
    <t>80 Vandenburgh Ave, Troy, NY 12180</t>
  </si>
  <si>
    <t>1 Harpst St, Arcata, CA 95521</t>
  </si>
  <si>
    <t>1 College Cir, Bangor, ME 04401</t>
  </si>
  <si>
    <t>State</t>
  </si>
  <si>
    <t>CT</t>
  </si>
  <si>
    <t>DC</t>
  </si>
  <si>
    <t>NV</t>
  </si>
  <si>
    <t>UT</t>
  </si>
  <si>
    <t>SA</t>
  </si>
  <si>
    <t>1 Year Subscription 01/19/16 to 01/31/2017</t>
  </si>
  <si>
    <t>3 Years Subscription 9/29/19 to 9/29/22</t>
  </si>
  <si>
    <t>3 Years Subscription 5/22/19 to 5/31/22</t>
  </si>
  <si>
    <t>1 Year Subscription 1/21/2020 to 1/31/2021</t>
  </si>
  <si>
    <t>MT</t>
  </si>
  <si>
    <t>Canada</t>
  </si>
  <si>
    <t>DE</t>
  </si>
  <si>
    <t>NE</t>
  </si>
  <si>
    <t>ND</t>
  </si>
  <si>
    <t>KS</t>
  </si>
  <si>
    <t>ME</t>
  </si>
  <si>
    <t>OR</t>
  </si>
  <si>
    <t>953 Danby Rd., Ithaca, NY 14850</t>
  </si>
  <si>
    <t>395 S High Street, Harrisburg, VA  22801</t>
  </si>
  <si>
    <t>1 John Carroll Boulevard, University Heights, OH  44118</t>
  </si>
  <si>
    <t>5801 Smith Avenue, McAuley Bldg., Ste. 310, Baltimore, MD 21209</t>
  </si>
  <si>
    <t>300 North Main Street, Versailles, KY  40383</t>
  </si>
  <si>
    <t>PO Box 730, Kutztown, PA  19530</t>
  </si>
  <si>
    <t>300 Sower Blvd, Frankfort, KY  40601</t>
  </si>
  <si>
    <t>601 Broad Street, LaGrange, GA  30240</t>
  </si>
  <si>
    <t>101 N. College Avenue, Annville, PA  17003</t>
  </si>
  <si>
    <t>1120 N Ocoee St Cleveland, TN 37311</t>
  </si>
  <si>
    <t>4525 Education Park Dr, Schnecksville, PA 18078</t>
  </si>
  <si>
    <t>1 University Parkway, Romeoville, IL 60446-2200</t>
  </si>
  <si>
    <t>1005 N. Abbe Rd, Elyria, OH  44035</t>
  </si>
  <si>
    <t>223 Peabody Hall, LSU, Baton Rouge, LA  70803</t>
  </si>
  <si>
    <t>8100 US-71, Alexandria, LA 71302</t>
  </si>
  <si>
    <t>201 Mayfield Ave, Ruston, LA 71270</t>
  </si>
  <si>
    <t>25 Housel Ave, Lyndonville, NY 14098</t>
  </si>
  <si>
    <t>1 College Street Young Harris, GA 30582</t>
  </si>
  <si>
    <t>PO Box 22520, Yakima, WA  99807-2520</t>
  </si>
  <si>
    <t>601 S Martin Luther King Jr Dr, Winston-Salem, NC 27110</t>
  </si>
  <si>
    <t>220 N Camden Rd, Wingate, NC 28174</t>
  </si>
  <si>
    <t>300 Pompton Rd, Wayne, NJ 07470</t>
  </si>
  <si>
    <t>1 University Cir, Macomb, IL 61455</t>
  </si>
  <si>
    <t>516 High St, Bellingham, WA 98225</t>
  </si>
  <si>
    <t>577 Western Ave, Westfield, MA 01086</t>
  </si>
  <si>
    <t>501 College Ave, Wheaton, IL 60187</t>
  </si>
  <si>
    <t>56 Mc Clellan Dr, Walnut Ridge, AR 72476</t>
  </si>
  <si>
    <t>10435 Downsville Pike Hagerstown, MD 21740</t>
  </si>
  <si>
    <t>PO Box 642132, Pullman, WA  99614-2132</t>
  </si>
  <si>
    <t>1 University Dr, Cullowhee, NC  28779</t>
  </si>
  <si>
    <t>1500 N. Patterson St., Valdosta, GA  31698</t>
  </si>
  <si>
    <t>907 Floyd Ave, Richmond, VA 23284</t>
  </si>
  <si>
    <t>900 Viterbo Drive, La Crosse, WI  54601</t>
  </si>
  <si>
    <t>2900 Purchase Street, Purchase, NY 10577</t>
  </si>
  <si>
    <t>2323 W 14th St, Tempe, AZ 85281</t>
  </si>
  <si>
    <t>215 5th Street, Marietta, OH  45750</t>
  </si>
  <si>
    <t>502 E. Lamar Alexander Parkway, Maryville, TN 37804-5907</t>
  </si>
  <si>
    <t>18 Agassiz Circle, Buffalo, NY  14214</t>
  </si>
  <si>
    <t>1501 Mercer University Dr., Macon, GA 31207</t>
  </si>
  <si>
    <t>3800 Hillsborough Street, Raleigh, NC  27607</t>
  </si>
  <si>
    <t>1870 Teasley Drive, Smyrna, GA  30080</t>
  </si>
  <si>
    <t>210 East Spring Street, Oxford, MI 45056</t>
  </si>
  <si>
    <t xml:space="preserve">History &amp; Social Sciences Dept., Raritan Hall, Edison, NJ 08818                 </t>
  </si>
  <si>
    <t>900 N Clarkson St. Fremont, NE 68025</t>
  </si>
  <si>
    <t>P.O. Box 1002, Millersville, PA  17551-0302</t>
  </si>
  <si>
    <t>101 Neth Dr, Milligan College, TN 37682</t>
  </si>
  <si>
    <t>1104 7th Ave. S. Moorhead, MN  56563</t>
  </si>
  <si>
    <t>MN</t>
  </si>
  <si>
    <t>1000 Highway 19 North, Meridian, MS  39307</t>
  </si>
  <si>
    <t>435 College Ave, Modesto, CA 95350</t>
  </si>
  <si>
    <t>25 Brooklyn Avenue Forsyth, GA 31029</t>
  </si>
  <si>
    <t>1 Normal Ave., Montclair, NJ 07043</t>
  </si>
  <si>
    <t>1700 E Cold Spring Ln, Baltimore, MD 21251</t>
  </si>
  <si>
    <t>3101 C Alexander Hall, Murray, KY 42071</t>
  </si>
  <si>
    <t>1905 South 1st Street, Louisville, KY  40292</t>
  </si>
  <si>
    <t>386 Proctor Hall, 1601 East Market St, Greensboro, NC 27411</t>
  </si>
  <si>
    <t>700 Cecil St., Durham, NC 27707</t>
  </si>
  <si>
    <t>1038 W.H. Smith Blvd, Suite 102 Greenville, NC  27834</t>
  </si>
  <si>
    <t>10 Wheelock St, Montpelier, VT 05602</t>
  </si>
  <si>
    <t>VT</t>
  </si>
  <si>
    <t>70 Washington Square South, NY, NY  10003</t>
  </si>
  <si>
    <t>31 College Drive, Concord, NH  03301</t>
  </si>
  <si>
    <t>NH</t>
  </si>
  <si>
    <t>ACAD 225, Niagara University, NY  14109</t>
  </si>
  <si>
    <t>610 Alta Vista St, Santa Fe, NM 87505</t>
  </si>
  <si>
    <t>Raleigh, NC 27695</t>
  </si>
  <si>
    <t>30 N Brainard St, Naperville, IL 60540</t>
  </si>
  <si>
    <t>7207 Young Street, Machipongo, VA  23405</t>
  </si>
  <si>
    <t>5500 N St., Louis Ave., Chicago, IL  60625</t>
  </si>
  <si>
    <t>PO Box 5697, Flagstaff, AZ  86011</t>
  </si>
  <si>
    <t>Lowden Hall 204, DeKalb, IL  60115</t>
  </si>
  <si>
    <t>10950 Campus Drive, Manassas, VA  20109-2399</t>
  </si>
  <si>
    <t>121 The Valley Library, Corvallis, OR 97331</t>
  </si>
  <si>
    <t>410 Ouachita Street, Box 3789, Arkadelphia, AR  71998</t>
  </si>
  <si>
    <t>2310 Stinson Dr, Raleigh, NC  27607</t>
  </si>
  <si>
    <t>301 Largo Road, Largo, MD  20774</t>
  </si>
  <si>
    <t>One Cunningham Square, Providence, RI  02918</t>
  </si>
  <si>
    <t>2101 E. Coliseum Blvd., Fort Wayne, IN  46805</t>
  </si>
  <si>
    <t>504 W. State Street, West Lafayette, IN 47907</t>
  </si>
  <si>
    <t xml:space="preserve">State Fair Community College        </t>
  </si>
  <si>
    <t>NB110620</t>
  </si>
  <si>
    <t xml:space="preserve">Siena College </t>
  </si>
  <si>
    <t>NB110620A</t>
  </si>
  <si>
    <t xml:space="preserve">Presbyterian College Education Department </t>
  </si>
  <si>
    <t>NB110920</t>
  </si>
  <si>
    <t xml:space="preserve">Humboldt State University </t>
  </si>
  <si>
    <t>NB111620</t>
  </si>
  <si>
    <t xml:space="preserve">Bowling Green Independent Schools </t>
  </si>
  <si>
    <t>NB111620A</t>
  </si>
  <si>
    <t xml:space="preserve">Northwestern Michigan College </t>
  </si>
  <si>
    <t>NB111620B</t>
  </si>
  <si>
    <t>Faulkner University</t>
  </si>
  <si>
    <t>NB111720</t>
  </si>
  <si>
    <t>South College</t>
  </si>
  <si>
    <t>NB111820</t>
  </si>
  <si>
    <t xml:space="preserve">Portland State University </t>
  </si>
  <si>
    <t>NB111820A</t>
  </si>
  <si>
    <t>NB111920</t>
  </si>
  <si>
    <t>NB111920A</t>
  </si>
  <si>
    <t>NB112020</t>
  </si>
  <si>
    <t xml:space="preserve">Heritage University </t>
  </si>
  <si>
    <t>NB112420</t>
  </si>
  <si>
    <t>NB112420A</t>
  </si>
  <si>
    <t>1 yr Subscription 11/3/2020 to 10/31/2021</t>
  </si>
  <si>
    <t>3 yr Subscription 1/1/2021 to 12/31/2023</t>
  </si>
  <si>
    <t>1 yr Subscription 8/12/2020 to 7/31/2021</t>
  </si>
  <si>
    <t>1 yr Subscription 11/30/2020 to 11/30/2021</t>
  </si>
  <si>
    <t>1 yr Subscription 1/4/2021 to 12/31/2021</t>
  </si>
  <si>
    <t>3 yr Subscription 12/1/2020 to 11/30/2023</t>
  </si>
  <si>
    <t>1 yr Subscription 1/1/2021 to 12/31/2021</t>
  </si>
  <si>
    <t>3 yr Subscription 9/30/2018 to 9/30/2021</t>
  </si>
  <si>
    <t>3 Mo Subscription 2/20/2021 to 5/31/2021</t>
  </si>
  <si>
    <t>3 Mo Subscription 11/01/2020 to 1/31/2021</t>
  </si>
  <si>
    <t>3 yr Subscription 11/23/2020 to 11/30/2023</t>
  </si>
  <si>
    <t>3201 W. 16th Street, Sedalia, MO  65301</t>
  </si>
  <si>
    <t>503 South Broad Street, Clinton, SC  29325</t>
  </si>
  <si>
    <t>1701 East Front Street, Traverse City, MI  49686</t>
  </si>
  <si>
    <t>5345 Atlanta Hwy, Montgomery, AL 36109</t>
  </si>
  <si>
    <t>3904 Lonas Drive, Knoxville, TN  37909</t>
  </si>
  <si>
    <t>1900 SW Fourth Avenue, Portland, OR  97201</t>
  </si>
  <si>
    <t>231 Centennial Drive, Grand Forks, ND  58202-7189</t>
  </si>
  <si>
    <t>3240 Fort Road, Toppenish, WA  98948-9562</t>
  </si>
  <si>
    <t>801 E Main St, Radford, VA 24141</t>
  </si>
  <si>
    <t>Central Wyoming College</t>
  </si>
  <si>
    <t>NB120120</t>
  </si>
  <si>
    <t>3 Years Subscription 11/30/2020 to 11/30/2023</t>
  </si>
  <si>
    <t>2660 Peck Ave, Riverton, WY  82520</t>
  </si>
  <si>
    <t>WY</t>
  </si>
  <si>
    <t>McLean County Unit District No. 5</t>
  </si>
  <si>
    <t>NB120120A</t>
  </si>
  <si>
    <t>1809 West Hovey Avenue, Normal, IL 61761</t>
  </si>
  <si>
    <t>Lorain County Community College</t>
  </si>
  <si>
    <t>NB120120B</t>
  </si>
  <si>
    <t>NB120220</t>
  </si>
  <si>
    <t>NB120220A</t>
  </si>
  <si>
    <t>6 Months Subscription 2/1/2021 to 7/31/2021</t>
  </si>
  <si>
    <t>6 Months Subscription 11/30/2020 to 5/31/2021</t>
  </si>
  <si>
    <t>6 Months Subscription 1/25/2021 to 7/25/2021</t>
  </si>
  <si>
    <t>6 Months Subscription 2/28/2021 to 5/31/2021</t>
  </si>
  <si>
    <t>6 Months Subscription 1/1/2021 to 6/31/2021</t>
  </si>
  <si>
    <t>6 Months Subscription 12/1/2020 to 5/31/2021</t>
  </si>
  <si>
    <t>625 Wham Drive, Carbondale, IL 62901</t>
  </si>
  <si>
    <t>NB120220B</t>
  </si>
  <si>
    <t>NB120320</t>
  </si>
  <si>
    <t>1 yr Subscription 7/15/2020 to 7/31/2021</t>
  </si>
  <si>
    <t>1 University Circle, Suite DBH 301, Turlock, CA  95382</t>
  </si>
  <si>
    <t>NB120320A</t>
  </si>
  <si>
    <t>6 Months Subscription 1/1/2021 to 6/30/2021</t>
  </si>
  <si>
    <t>City University of New York</t>
  </si>
  <si>
    <t>NB120320B</t>
  </si>
  <si>
    <t>205 E. 42nd Street, 9th FL., New York, NY  10017</t>
  </si>
  <si>
    <t>West Liberty University</t>
  </si>
  <si>
    <t>NB120320C</t>
  </si>
  <si>
    <t>208 University Dr. CUB 147, West Liberty, WV  26074</t>
  </si>
  <si>
    <t>1 yr Subscription 1/16/2021 to 1/31/2022</t>
  </si>
  <si>
    <t>NB120320D</t>
  </si>
  <si>
    <t>1 University Blvd, Bluffton, SC  29909</t>
  </si>
  <si>
    <t>Saint Xavier University</t>
  </si>
  <si>
    <t>NB120320E</t>
  </si>
  <si>
    <t>1 yr Subscription 8/1/2020 to 7/31/2021</t>
  </si>
  <si>
    <t>3700 W. 103rd St, Chicago, IL  60655</t>
  </si>
  <si>
    <t>505 Ramapo Valley Road, Mahwah, NJ  07430</t>
  </si>
  <si>
    <t>7300 Reinhardt Circle, Waleska, GA  30183</t>
  </si>
  <si>
    <t>200 North Parkway, Memphis, TN  38112</t>
  </si>
  <si>
    <t>200 Spell Drive, Richland, MS  39232</t>
  </si>
  <si>
    <t>2083 Lawrenceville Road, Lawrence, NJ  08648</t>
  </si>
  <si>
    <t>2323 W. 14th Street, Tempe, AZ  85281</t>
  </si>
  <si>
    <t>PO Box 248, Ripon, WI  54971</t>
  </si>
  <si>
    <t>55 Lomb Memorial Drive, Rochester, NY 14623</t>
  </si>
  <si>
    <t>430 South Michigan Ave., Rm. 1751, Chicago, IL  60605</t>
  </si>
  <si>
    <t>1400 Tanyard Rd, Sewell, NJ 08080</t>
  </si>
  <si>
    <t>10 Seminary Place, New Brunswick, NJ  08901</t>
  </si>
  <si>
    <t>2004 Randolph Ave, #4040, St. Paul, MN  55105</t>
  </si>
  <si>
    <t>278 White Bridge Road, Standish, ME  04084</t>
  </si>
  <si>
    <t>5600 City Line Avenue, Philadelphia, PA 19131</t>
  </si>
  <si>
    <t>223 West Main Street, Salem, WV 26426</t>
  </si>
  <si>
    <t xml:space="preserve">1101 Camden Avenue, Salisbury, MD 21801                   </t>
  </si>
  <si>
    <t>100 Ochre Pt. Avenue, Newport, RI  02840</t>
  </si>
  <si>
    <t>1908 Bobby K. Marks Dr., Huntsville, TX  77341</t>
  </si>
  <si>
    <t>1 Washington Square, San Jose, CA 95192</t>
  </si>
  <si>
    <t>6032 Highway 90, Milton, Fl  32570</t>
  </si>
  <si>
    <t>485 Lasuen Mall, Rm. 306, Stanford, CA 94305</t>
  </si>
  <si>
    <t>901 12th Avenue, Seattle, WA  98122</t>
  </si>
  <si>
    <t>400 South Orange Avenue, South Orange, NJ  07079</t>
  </si>
  <si>
    <t>1871 Old Main Drive Shippensburg, PA  17257</t>
  </si>
  <si>
    <t>515 Loudon Road, Loudonville, NY 12211</t>
  </si>
  <si>
    <t>815 North Broadway, Saratoga Springs, NY  12866</t>
  </si>
  <si>
    <t>164 Ball Park Road, Harlan, KY  40831</t>
  </si>
  <si>
    <t>1 University Plaza MS 5675, Cape Girardeau, MO  63701</t>
  </si>
  <si>
    <t>P.O. Box 1777, 300 Bellevue Drive, Richmond, KY  40476-1777</t>
  </si>
  <si>
    <t>P.O. Box 370, Collegedale, TN  37315</t>
  </si>
  <si>
    <t>1 Hairpin Dr, Edwardsville, IL 62026</t>
  </si>
  <si>
    <t>2500 N River Rd, Manchester, NH 03106</t>
  </si>
  <si>
    <t>6400 Press Dr, New Orleans, LA 70126</t>
  </si>
  <si>
    <t>350 Spelman Ln SW, Atlanta, GA 30314</t>
  </si>
  <si>
    <t>263 Alden St., Springfield, MA  01109</t>
  </si>
  <si>
    <t>32221 McKelvey Road, Bridgeton MO  60344</t>
  </si>
  <si>
    <t>350 New Campus Dr., Brockport, NY 14420</t>
  </si>
  <si>
    <t>108 Ravine Parkway, Oneonta, NY 13820</t>
  </si>
  <si>
    <t>121 Ellicott Street, Buffalo, NY 14203</t>
  </si>
  <si>
    <t>101 Broad St, Plattsburgh, NY 12901</t>
  </si>
  <si>
    <t>500 College Ave, Swarthmore, PA  19081</t>
  </si>
  <si>
    <t>800 University Avenue, Syracuse, NY  13210</t>
  </si>
  <si>
    <t>PO Box 1357, Tacoma, WA 98401</t>
  </si>
  <si>
    <t>310 Camino De La Placita Taos, NM 87571</t>
  </si>
  <si>
    <t>525 W. 120th Street, New York, NY  10027</t>
  </si>
  <si>
    <t>210 Front Desk, Philadelphia, PA  19122</t>
  </si>
  <si>
    <t>204 E College Street, Athens, TN  37303</t>
  </si>
  <si>
    <t>College Station, TX 77843</t>
  </si>
  <si>
    <t>2 Lee Ave., Charleston, SC  29409</t>
  </si>
  <si>
    <t>930 College Mall, Wooster, OH  44691</t>
  </si>
  <si>
    <t>State University Plaza-Albany, NY 12246</t>
  </si>
  <si>
    <t>3303 Wilshire Blvd, 10th Floor, Los Angeles, CA  90010</t>
  </si>
  <si>
    <t>3480 Bicentennial Education Building, New Orleans, LA  70148</t>
  </si>
  <si>
    <t>337 Claxton Complex, Knoxville, TN 37996</t>
  </si>
  <si>
    <t>3900 University Blvd, Tyler, TX  75799</t>
  </si>
  <si>
    <t>75 College Avenue, Greenville, PA  16125</t>
  </si>
  <si>
    <t>180 W. River Road, Waterville, ME  04901</t>
  </si>
  <si>
    <t>327 HAWKINS HALL  TROY, AL 36082</t>
  </si>
  <si>
    <t>1155 Union Circle #305100, Denton, TX 76203</t>
  </si>
  <si>
    <t>1720 2nd Avenue S. EB 229, Birmingham, AL  35294-1250</t>
  </si>
  <si>
    <t>114 Peabody Hall, Fayetteville, AR 72701</t>
  </si>
  <si>
    <t>2121 Berkeley Way West, Berkeley, CA  94720</t>
  </si>
  <si>
    <t xml:space="preserve">1 Shield Ave, Davis, CA 95618                 </t>
  </si>
  <si>
    <t>1315 Pierce Hall, Riverside, CA  92521</t>
  </si>
  <si>
    <t>201 Donaghey Avenue, Conway, AR  72035</t>
  </si>
  <si>
    <t>100 N. University Dr., Edmond, OK  73034</t>
  </si>
  <si>
    <t>OK</t>
  </si>
  <si>
    <t>Athens, GA 30602</t>
  </si>
  <si>
    <t>1776 University Avenue, Everly 121, Honolulu, HI  96822</t>
  </si>
  <si>
    <t>205A Luna Ave., Agana Heights, GU 96910</t>
  </si>
  <si>
    <t>GU</t>
  </si>
  <si>
    <t>1310 Sixth Street, Champaign, IL  61820</t>
  </si>
  <si>
    <t>One University Plaza, Springfield IL  62703</t>
  </si>
  <si>
    <t>1950 3rd St., La Verne, CA  91750</t>
  </si>
  <si>
    <t>P.O. Box 43519, Lafayette, LA  70507</t>
  </si>
  <si>
    <t xml:space="preserve">700 University Avenue, Monroe, LA 72109           </t>
  </si>
  <si>
    <t>1905 South 1st Street, Louisville, KY 40292</t>
  </si>
  <si>
    <t>1501 Lakeside Drive, Lynchburg, VA  24501</t>
  </si>
  <si>
    <t>3942 Campus Dr, College Park, MD 20742</t>
  </si>
  <si>
    <t xml:space="preserve">Baltimore, MD 21250                  </t>
  </si>
  <si>
    <t>4901 Evergreen-FCS 2nd Floor, Dearborn, MI 48128</t>
  </si>
  <si>
    <t>1208 Ordean CT., Bohannon Hall, Duluth, MN  55812</t>
  </si>
  <si>
    <t xml:space="preserve">Montevallo, AL 35118                  </t>
  </si>
  <si>
    <t>1 University of New Mexico, Albuquerque, NM  87131</t>
  </si>
  <si>
    <t>Box 5046, Florence, AL  35632</t>
  </si>
  <si>
    <t>9201 University City Blvd., Charlotte, NC 28223</t>
  </si>
  <si>
    <t>412G Poe Hall, Box 7801, Raleigh, NC 27695</t>
  </si>
  <si>
    <t>3500 Peabody Hall, Chapel Hill, NC 27599</t>
  </si>
  <si>
    <t>501 20th Street, Campus Box 39, Greeley, CO  80639</t>
  </si>
  <si>
    <t>1 UNF Drive, Jacksonville, FL  32224</t>
  </si>
  <si>
    <t>Aderhold Hall, Athens, GA 30602</t>
  </si>
  <si>
    <t>4035 S Riverpoint Pkwy, Phoenix, AZ 85040</t>
  </si>
  <si>
    <t>45 Upper College Rd, Kingston, RI 02881</t>
  </si>
  <si>
    <t>421 Westhampton Way, Richmond, VA 23173</t>
  </si>
  <si>
    <t>500 Wilson Blvd., Box 270425, Rochester, NY 14627</t>
  </si>
  <si>
    <t>2130 Fulton St., San Francisco, CA  94117</t>
  </si>
  <si>
    <t>307 University North, Mobile, AL 36688</t>
  </si>
  <si>
    <t>500 Wilcox St., Joliet, IL 60435</t>
  </si>
  <si>
    <t>2115 Summit Avenue, St. Paul, MN  55105-1096</t>
  </si>
  <si>
    <t>205 Gooch Hall, Martin, TN 38238</t>
  </si>
  <si>
    <t>One UTSA Circle, San Antonio, TX  78249</t>
  </si>
  <si>
    <t>320 S Broad St, Philadelphia, PA 19102</t>
  </si>
  <si>
    <t>3001 Pacific Avenue, Stockton, CA  95211</t>
  </si>
  <si>
    <t>College of Education, Station 60, Livingston, AL  35470</t>
  </si>
  <si>
    <t>1601 Maple Street, Carrollton, GA  30118</t>
  </si>
  <si>
    <t>1901 4th Ave, Stevens Point, WI 54481</t>
  </si>
  <si>
    <t>Eau Claire, WI 54702</t>
  </si>
  <si>
    <t>1000 Bascom Mall, L139F Madison, WI  53706</t>
  </si>
  <si>
    <t>410 S. 3rd Street, River Falls, WI  54022</t>
  </si>
  <si>
    <t>1000 E University Avenue, Laramie, WY 8207</t>
  </si>
  <si>
    <t>800 West University Parkway, Orem, UT 84088</t>
  </si>
  <si>
    <t>1600 Burrstone Rd., Utica, NY  13502</t>
  </si>
  <si>
    <t>Eastern Kentucky University</t>
  </si>
  <si>
    <t>NB120420</t>
  </si>
  <si>
    <t>6 Months Subscription 12/1/2020 to 05/31/2021</t>
  </si>
  <si>
    <t>521 Lancaster Ave., Combs 423, Kentucky, KY  40475</t>
  </si>
  <si>
    <t>2021 Prediction</t>
  </si>
  <si>
    <t>Year</t>
  </si>
  <si>
    <t>Month</t>
  </si>
  <si>
    <t>March</t>
  </si>
  <si>
    <t>May</t>
  </si>
  <si>
    <t>November</t>
  </si>
  <si>
    <t>October</t>
  </si>
  <si>
    <t>September</t>
  </si>
  <si>
    <t>January</t>
  </si>
  <si>
    <t>February</t>
  </si>
  <si>
    <t>April</t>
  </si>
  <si>
    <t>June</t>
  </si>
  <si>
    <t>July</t>
  </si>
  <si>
    <t>August</t>
  </si>
  <si>
    <t>December</t>
  </si>
  <si>
    <t>3 Years Subscription 5/8/17 to 4/30/20</t>
  </si>
  <si>
    <t>3 Years Subscription 7/18/18 to 6/21/21</t>
  </si>
  <si>
    <t>Active</t>
  </si>
  <si>
    <t>Lost</t>
  </si>
  <si>
    <t>New</t>
  </si>
  <si>
    <t>Customers Status</t>
  </si>
  <si>
    <t>NB120720</t>
  </si>
  <si>
    <t>6 Months Subscription 1/1/2021 to 06/30/2021</t>
  </si>
  <si>
    <t>NB120820</t>
  </si>
  <si>
    <t>6 Months Subscription 12/9/2020 to 05/31/2021</t>
  </si>
  <si>
    <t>NB120820A</t>
  </si>
  <si>
    <t>6 Months Subscription 3/1/2021 to 08/31/2021</t>
  </si>
  <si>
    <t xml:space="preserve">Holyoke Community College </t>
  </si>
  <si>
    <t>NB120820B</t>
  </si>
  <si>
    <t>303 Homestead Avenue, Holyoke, MA  01040</t>
  </si>
  <si>
    <t>NB120820C</t>
  </si>
  <si>
    <t>1 yr Subscription 8/31/2020 to 8/31/2021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</si>
</sst>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8" fontId="0" fillId="34" borderId="0" xfId="0" applyNumberFormat="1" applyFill="1"/>
    <xf numFmtId="0" fontId="0" fillId="34" borderId="0" xfId="0" applyFill="1" applyAlignment="1">
      <alignment wrapText="1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  <xf numFmtId="14" fontId="0" fillId="34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33" borderId="0" xfId="0" applyFill="1" applyAlignment="1">
      <alignment horizontal="left"/>
    </xf>
    <xf numFmtId="0" fontId="0" fillId="0" borderId="0" xfId="0" applyAlignment="1">
      <alignment wrapText="1"/>
    </xf>
    <xf numFmtId="8" fontId="0" fillId="34" borderId="0" xfId="0" applyNumberFormat="1" applyFill="1" applyAlignment="1">
      <alignment horizontal="left"/>
    </xf>
    <xf numFmtId="164" fontId="0" fillId="34" borderId="0" xfId="0" applyNumberFormat="1" applyFill="1" applyAlignment="1">
      <alignment horizontal="left"/>
    </xf>
    <xf numFmtId="0" fontId="0" fillId="34" borderId="0" xfId="0" applyFill="1" applyBorder="1" applyAlignment="1">
      <alignment horizontal="left" wrapText="1"/>
    </xf>
    <xf numFmtId="0" fontId="0" fillId="3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8" fontId="0" fillId="0" borderId="0" xfId="0" applyNumberFormat="1" applyAlignment="1">
      <alignment horizontal="left"/>
    </xf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0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32.7265625" style="11" customWidth="1"/>
    <col min="2" max="2" width="15" style="6" customWidth="1"/>
    <col min="3" max="3" width="11.08984375" style="8" customWidth="1"/>
    <col min="4" max="6" width="11.81640625" style="6" customWidth="1"/>
    <col min="7" max="7" width="14" customWidth="1"/>
    <col min="8" max="8" width="11.08984375" customWidth="1"/>
    <col min="9" max="9" width="16" style="6" customWidth="1"/>
    <col min="10" max="10" width="11.08984375" style="16" customWidth="1"/>
    <col min="11" max="11" width="22.26953125" customWidth="1"/>
    <col min="12" max="12" width="59.36328125" customWidth="1"/>
    <col min="13" max="13" width="50.54296875" bestFit="1" customWidth="1"/>
    <col min="14" max="14" width="8" customWidth="1"/>
    <col min="15" max="15" width="10.453125" bestFit="1" customWidth="1"/>
    <col min="16" max="16" width="11.453125" bestFit="1" customWidth="1"/>
  </cols>
  <sheetData>
    <row r="1" spans="1:16" ht="29" x14ac:dyDescent="0.35">
      <c r="A1" s="4" t="s">
        <v>0</v>
      </c>
      <c r="B1" s="5" t="s">
        <v>1</v>
      </c>
      <c r="C1" s="7" t="s">
        <v>2</v>
      </c>
      <c r="D1" s="5" t="s">
        <v>3</v>
      </c>
      <c r="E1" s="5" t="s">
        <v>1805</v>
      </c>
      <c r="F1" s="5" t="s">
        <v>1806</v>
      </c>
      <c r="G1" s="2" t="s">
        <v>4</v>
      </c>
      <c r="H1" s="2" t="s">
        <v>5</v>
      </c>
      <c r="I1" s="5" t="s">
        <v>1804</v>
      </c>
      <c r="J1" s="14" t="s">
        <v>1824</v>
      </c>
      <c r="K1" s="2" t="s">
        <v>6</v>
      </c>
      <c r="L1" s="2" t="s">
        <v>7</v>
      </c>
      <c r="M1" s="2" t="s">
        <v>8</v>
      </c>
      <c r="N1" s="2" t="s">
        <v>1509</v>
      </c>
      <c r="O1" s="2" t="s">
        <v>9</v>
      </c>
      <c r="P1" s="2" t="s">
        <v>10</v>
      </c>
    </row>
    <row r="2" spans="1:16" s="1" customFormat="1" ht="29" x14ac:dyDescent="0.35">
      <c r="A2" s="4" t="s">
        <v>342</v>
      </c>
      <c r="B2" s="18">
        <f>2460/10</f>
        <v>246</v>
      </c>
      <c r="C2" s="7">
        <v>43182</v>
      </c>
      <c r="D2" s="5">
        <v>105</v>
      </c>
      <c r="E2" s="5">
        <f>YEAR(C2)</f>
        <v>2018</v>
      </c>
      <c r="F2" s="5" t="s">
        <v>1807</v>
      </c>
      <c r="G2" s="3">
        <v>5460</v>
      </c>
      <c r="H2" s="2" t="s">
        <v>84</v>
      </c>
      <c r="I2" s="12">
        <f>G2/3</f>
        <v>1820</v>
      </c>
      <c r="J2" s="15" t="s">
        <v>1821</v>
      </c>
      <c r="K2" s="2" t="s">
        <v>47</v>
      </c>
      <c r="L2" s="2" t="s">
        <v>343</v>
      </c>
      <c r="M2" s="2" t="s">
        <v>1412</v>
      </c>
      <c r="N2" s="2" t="s">
        <v>373</v>
      </c>
      <c r="O2" s="2">
        <v>34.785060999999999</v>
      </c>
      <c r="P2" s="2">
        <v>-86.573279999999997</v>
      </c>
    </row>
    <row r="3" spans="1:16" s="1" customFormat="1" x14ac:dyDescent="0.35">
      <c r="A3" s="4" t="s">
        <v>368</v>
      </c>
      <c r="B3" s="18">
        <f>2670/10</f>
        <v>267</v>
      </c>
      <c r="C3" s="7">
        <v>43236</v>
      </c>
      <c r="D3" s="5">
        <v>127</v>
      </c>
      <c r="E3" s="5">
        <f>YEAR(C3)</f>
        <v>2018</v>
      </c>
      <c r="F3" s="5" t="s">
        <v>1808</v>
      </c>
      <c r="G3" s="3">
        <v>5670</v>
      </c>
      <c r="H3" s="2" t="s">
        <v>84</v>
      </c>
      <c r="I3" s="12">
        <f>G3/3</f>
        <v>1890</v>
      </c>
      <c r="J3" s="15" t="s">
        <v>1821</v>
      </c>
      <c r="K3" s="2" t="s">
        <v>47</v>
      </c>
      <c r="L3" s="2" t="s">
        <v>369</v>
      </c>
      <c r="M3" s="2" t="s">
        <v>1413</v>
      </c>
      <c r="N3" s="2" t="s">
        <v>1510</v>
      </c>
      <c r="O3" s="2">
        <v>41.331299000000001</v>
      </c>
      <c r="P3" s="2">
        <v>-72.921440000000004</v>
      </c>
    </row>
    <row r="4" spans="1:16" s="1" customFormat="1" x14ac:dyDescent="0.35">
      <c r="A4" s="4" t="s">
        <v>414</v>
      </c>
      <c r="B4" s="18">
        <f>770/10</f>
        <v>77</v>
      </c>
      <c r="C4" s="7">
        <v>43424</v>
      </c>
      <c r="D4" s="5">
        <v>161</v>
      </c>
      <c r="E4" s="5">
        <f>YEAR(C4)</f>
        <v>2018</v>
      </c>
      <c r="F4" s="5" t="s">
        <v>1809</v>
      </c>
      <c r="G4" s="3">
        <v>2270</v>
      </c>
      <c r="H4" s="2" t="s">
        <v>13</v>
      </c>
      <c r="I4" s="5"/>
      <c r="J4" s="15" t="s">
        <v>1822</v>
      </c>
      <c r="K4" s="2" t="s">
        <v>47</v>
      </c>
      <c r="L4" s="2" t="s">
        <v>415</v>
      </c>
      <c r="M4" s="2" t="s">
        <v>1414</v>
      </c>
      <c r="N4" s="2" t="s">
        <v>359</v>
      </c>
      <c r="O4" s="2">
        <v>35.092410000000001</v>
      </c>
      <c r="P4" s="2">
        <v>-106.64295</v>
      </c>
    </row>
    <row r="5" spans="1:16" s="1" customFormat="1" x14ac:dyDescent="0.35">
      <c r="A5" s="4" t="s">
        <v>317</v>
      </c>
      <c r="B5" s="18">
        <f>200/10</f>
        <v>20</v>
      </c>
      <c r="C5" s="7">
        <v>43039</v>
      </c>
      <c r="D5" s="5"/>
      <c r="E5" s="5">
        <f>YEAR(C5)</f>
        <v>2017</v>
      </c>
      <c r="F5" s="5" t="s">
        <v>1810</v>
      </c>
      <c r="G5" s="3">
        <v>1700</v>
      </c>
      <c r="H5" s="2" t="s">
        <v>13</v>
      </c>
      <c r="I5" s="5"/>
      <c r="J5" s="15" t="s">
        <v>1822</v>
      </c>
      <c r="K5" s="2" t="s">
        <v>47</v>
      </c>
      <c r="L5" s="2" t="s">
        <v>291</v>
      </c>
      <c r="M5" s="2" t="s">
        <v>1415</v>
      </c>
      <c r="N5" s="2" t="s">
        <v>399</v>
      </c>
      <c r="O5" s="2">
        <v>31.875710000000002</v>
      </c>
      <c r="P5" s="2">
        <v>-91.141739000000001</v>
      </c>
    </row>
    <row r="6" spans="1:16" s="1" customFormat="1" x14ac:dyDescent="0.35">
      <c r="A6" s="4" t="s">
        <v>1343</v>
      </c>
      <c r="B6" s="5">
        <v>50</v>
      </c>
      <c r="C6" s="7">
        <v>44111</v>
      </c>
      <c r="D6" s="5" t="s">
        <v>1344</v>
      </c>
      <c r="E6" s="5">
        <f>YEAR(C6)</f>
        <v>2020</v>
      </c>
      <c r="F6" s="5" t="s">
        <v>1810</v>
      </c>
      <c r="G6" s="3">
        <v>500</v>
      </c>
      <c r="H6" s="2" t="s">
        <v>534</v>
      </c>
      <c r="I6" s="12">
        <f>G6</f>
        <v>500</v>
      </c>
      <c r="J6" s="15" t="s">
        <v>1823</v>
      </c>
      <c r="K6" s="2" t="s">
        <v>47</v>
      </c>
      <c r="L6" s="2" t="s">
        <v>1312</v>
      </c>
      <c r="M6" s="2" t="s">
        <v>1416</v>
      </c>
      <c r="N6" s="2" t="s">
        <v>1291</v>
      </c>
      <c r="O6" s="2">
        <v>39.160260999999998</v>
      </c>
      <c r="P6" s="2">
        <v>-80.049047999999999</v>
      </c>
    </row>
    <row r="7" spans="1:16" s="1" customFormat="1" x14ac:dyDescent="0.35">
      <c r="A7" s="4" t="s">
        <v>1235</v>
      </c>
      <c r="B7" s="5">
        <v>125</v>
      </c>
      <c r="C7" s="7">
        <v>44087</v>
      </c>
      <c r="D7" s="5" t="s">
        <v>1236</v>
      </c>
      <c r="E7" s="5">
        <f>YEAR(C7)</f>
        <v>2020</v>
      </c>
      <c r="F7" s="5" t="s">
        <v>1811</v>
      </c>
      <c r="G7" s="3">
        <v>2750</v>
      </c>
      <c r="H7" s="2" t="s">
        <v>13</v>
      </c>
      <c r="I7" s="12">
        <f>G7</f>
        <v>2750</v>
      </c>
      <c r="J7" s="15" t="s">
        <v>1823</v>
      </c>
      <c r="K7" s="2" t="s">
        <v>47</v>
      </c>
      <c r="L7" s="2" t="s">
        <v>1237</v>
      </c>
      <c r="M7" s="2" t="s">
        <v>1417</v>
      </c>
      <c r="N7" s="2" t="s">
        <v>663</v>
      </c>
      <c r="O7" s="2">
        <v>42.983074000000002</v>
      </c>
      <c r="P7" s="2">
        <v>-87.967247</v>
      </c>
    </row>
    <row r="8" spans="1:16" s="1" customFormat="1" x14ac:dyDescent="0.35">
      <c r="A8" s="4" t="s">
        <v>425</v>
      </c>
      <c r="B8" s="18">
        <f>3850/10</f>
        <v>385</v>
      </c>
      <c r="C8" s="7">
        <v>43495</v>
      </c>
      <c r="D8" s="5">
        <v>172</v>
      </c>
      <c r="E8" s="5">
        <f>YEAR(C8)</f>
        <v>2019</v>
      </c>
      <c r="F8" s="5" t="s">
        <v>1812</v>
      </c>
      <c r="G8" s="3">
        <v>6850</v>
      </c>
      <c r="H8" s="2" t="s">
        <v>84</v>
      </c>
      <c r="I8" s="12">
        <f>G8/3</f>
        <v>2283.3333333333335</v>
      </c>
      <c r="J8" s="15" t="s">
        <v>1821</v>
      </c>
      <c r="K8" s="2" t="s">
        <v>47</v>
      </c>
      <c r="L8" s="2" t="s">
        <v>422</v>
      </c>
      <c r="M8" s="2" t="s">
        <v>1418</v>
      </c>
      <c r="N8" s="2" t="s">
        <v>396</v>
      </c>
      <c r="O8" s="2">
        <v>39.769703999999997</v>
      </c>
      <c r="P8" s="2">
        <v>-86.160179999999997</v>
      </c>
    </row>
    <row r="9" spans="1:16" s="1" customFormat="1" x14ac:dyDescent="0.35">
      <c r="A9" s="4" t="s">
        <v>392</v>
      </c>
      <c r="B9" s="18">
        <f>1500/10</f>
        <v>150</v>
      </c>
      <c r="C9" s="7">
        <v>43339</v>
      </c>
      <c r="D9" s="5">
        <v>147</v>
      </c>
      <c r="E9" s="5">
        <f>YEAR(C9)</f>
        <v>2018</v>
      </c>
      <c r="F9" s="5" t="s">
        <v>1817</v>
      </c>
      <c r="G9" s="3">
        <v>3000</v>
      </c>
      <c r="H9" s="2" t="s">
        <v>13</v>
      </c>
      <c r="I9" s="5"/>
      <c r="J9" s="15" t="s">
        <v>1822</v>
      </c>
      <c r="K9" s="2" t="s">
        <v>47</v>
      </c>
      <c r="L9" s="2" t="s">
        <v>393</v>
      </c>
      <c r="M9" s="2" t="s">
        <v>1419</v>
      </c>
      <c r="N9" s="2" t="s">
        <v>1511</v>
      </c>
      <c r="O9" s="2">
        <v>38.937390000000001</v>
      </c>
      <c r="P9" s="2">
        <v>-77.089200000000005</v>
      </c>
    </row>
    <row r="10" spans="1:16" s="1" customFormat="1" x14ac:dyDescent="0.35">
      <c r="A10" s="4" t="s">
        <v>392</v>
      </c>
      <c r="B10" s="18">
        <f>500/10</f>
        <v>50</v>
      </c>
      <c r="C10" s="7">
        <v>43697</v>
      </c>
      <c r="D10" s="5">
        <v>210</v>
      </c>
      <c r="E10" s="5">
        <f>YEAR(C10)</f>
        <v>2019</v>
      </c>
      <c r="F10" s="5" t="s">
        <v>1817</v>
      </c>
      <c r="G10" s="3">
        <v>2000</v>
      </c>
      <c r="H10" s="2" t="s">
        <v>13</v>
      </c>
      <c r="I10" s="5"/>
      <c r="J10" s="15" t="s">
        <v>1822</v>
      </c>
      <c r="K10" s="2" t="s">
        <v>47</v>
      </c>
      <c r="L10" s="2" t="s">
        <v>469</v>
      </c>
      <c r="M10" s="2" t="s">
        <v>1419</v>
      </c>
      <c r="N10" s="2" t="s">
        <v>1511</v>
      </c>
      <c r="O10" s="2">
        <v>38.937390000000001</v>
      </c>
      <c r="P10" s="2">
        <v>-77.089200000000005</v>
      </c>
    </row>
    <row r="11" spans="1:16" s="1" customFormat="1" x14ac:dyDescent="0.35">
      <c r="A11" s="4" t="s">
        <v>1142</v>
      </c>
      <c r="B11" s="5">
        <v>170</v>
      </c>
      <c r="C11" s="7">
        <v>44082</v>
      </c>
      <c r="D11" s="5" t="s">
        <v>1143</v>
      </c>
      <c r="E11" s="5">
        <f>YEAR(C11)</f>
        <v>2020</v>
      </c>
      <c r="F11" s="5" t="s">
        <v>1811</v>
      </c>
      <c r="G11" s="3">
        <v>800</v>
      </c>
      <c r="H11" s="2" t="s">
        <v>534</v>
      </c>
      <c r="I11" s="5"/>
      <c r="J11" s="15" t="s">
        <v>1822</v>
      </c>
      <c r="K11" s="2" t="s">
        <v>47</v>
      </c>
      <c r="L11" s="2" t="s">
        <v>975</v>
      </c>
      <c r="M11" s="2" t="s">
        <v>1420</v>
      </c>
      <c r="N11" s="2" t="s">
        <v>450</v>
      </c>
      <c r="O11" s="2">
        <v>34.513986000000003</v>
      </c>
      <c r="P11" s="2">
        <v>-82.638732000000005</v>
      </c>
    </row>
    <row r="12" spans="1:16" x14ac:dyDescent="0.35">
      <c r="A12" s="4" t="s">
        <v>914</v>
      </c>
      <c r="B12" s="5">
        <v>50</v>
      </c>
      <c r="C12" s="7">
        <v>44046</v>
      </c>
      <c r="D12" s="5" t="s">
        <v>915</v>
      </c>
      <c r="E12" s="5">
        <f>YEAR(C12)</f>
        <v>2020</v>
      </c>
      <c r="F12" s="5" t="s">
        <v>1817</v>
      </c>
      <c r="G12" s="3">
        <v>2000</v>
      </c>
      <c r="H12" s="2" t="s">
        <v>13</v>
      </c>
      <c r="I12" s="12">
        <f>G12</f>
        <v>2000</v>
      </c>
      <c r="J12" s="15" t="s">
        <v>1823</v>
      </c>
      <c r="K12" s="2" t="s">
        <v>47</v>
      </c>
      <c r="L12" s="2" t="s">
        <v>807</v>
      </c>
      <c r="M12" s="2" t="s">
        <v>1421</v>
      </c>
      <c r="N12" s="2" t="s">
        <v>354</v>
      </c>
      <c r="O12" s="2">
        <v>36.211015000000003</v>
      </c>
      <c r="P12" s="2">
        <v>-81.677700000000002</v>
      </c>
    </row>
    <row r="13" spans="1:16" x14ac:dyDescent="0.35">
      <c r="A13" s="4" t="s">
        <v>926</v>
      </c>
      <c r="B13" s="5">
        <v>370</v>
      </c>
      <c r="C13" s="7">
        <v>44049</v>
      </c>
      <c r="D13" s="5" t="s">
        <v>927</v>
      </c>
      <c r="E13" s="5">
        <f>YEAR(C13)</f>
        <v>2020</v>
      </c>
      <c r="F13" s="5" t="s">
        <v>1817</v>
      </c>
      <c r="G13" s="3">
        <v>3700</v>
      </c>
      <c r="H13" s="2" t="s">
        <v>13</v>
      </c>
      <c r="I13" s="12">
        <f>G13</f>
        <v>3700</v>
      </c>
      <c r="J13" s="15" t="s">
        <v>1823</v>
      </c>
      <c r="K13" s="2" t="s">
        <v>47</v>
      </c>
      <c r="L13" s="2" t="s">
        <v>807</v>
      </c>
      <c r="M13" s="2" t="s">
        <v>1421</v>
      </c>
      <c r="N13" s="2" t="s">
        <v>354</v>
      </c>
      <c r="O13" s="2">
        <v>36.211015000000003</v>
      </c>
      <c r="P13" s="2">
        <v>-81.677700000000002</v>
      </c>
    </row>
    <row r="14" spans="1:16" x14ac:dyDescent="0.35">
      <c r="A14" s="4" t="s">
        <v>1249</v>
      </c>
      <c r="B14" s="5">
        <v>25</v>
      </c>
      <c r="C14" s="7">
        <v>44091</v>
      </c>
      <c r="D14" s="5" t="s">
        <v>1250</v>
      </c>
      <c r="E14" s="5">
        <f>YEAR(C14)</f>
        <v>2020</v>
      </c>
      <c r="F14" s="5" t="s">
        <v>1811</v>
      </c>
      <c r="G14" s="3">
        <v>875</v>
      </c>
      <c r="H14" s="2" t="s">
        <v>431</v>
      </c>
      <c r="I14" s="12">
        <f>G14</f>
        <v>875</v>
      </c>
      <c r="J14" s="15" t="s">
        <v>1823</v>
      </c>
      <c r="K14" s="2" t="s">
        <v>47</v>
      </c>
      <c r="L14" s="2" t="s">
        <v>1234</v>
      </c>
      <c r="M14" s="2" t="s">
        <v>1422</v>
      </c>
      <c r="N14" s="2" t="s">
        <v>327</v>
      </c>
      <c r="O14" s="2">
        <v>36.132562</v>
      </c>
      <c r="P14" s="2">
        <v>-86.842684000000006</v>
      </c>
    </row>
    <row r="15" spans="1:16" x14ac:dyDescent="0.35">
      <c r="A15" s="4" t="s">
        <v>961</v>
      </c>
      <c r="B15" s="5">
        <v>30</v>
      </c>
      <c r="C15" s="7">
        <v>44056</v>
      </c>
      <c r="D15" s="5" t="s">
        <v>962</v>
      </c>
      <c r="E15" s="5">
        <f>YEAR(C15)</f>
        <v>2020</v>
      </c>
      <c r="F15" s="5" t="s">
        <v>1817</v>
      </c>
      <c r="G15" s="3">
        <v>1800</v>
      </c>
      <c r="H15" s="2" t="s">
        <v>13</v>
      </c>
      <c r="I15" s="12">
        <f>G15</f>
        <v>1800</v>
      </c>
      <c r="J15" s="15" t="s">
        <v>1823</v>
      </c>
      <c r="K15" s="2" t="s">
        <v>47</v>
      </c>
      <c r="L15" s="2" t="s">
        <v>807</v>
      </c>
      <c r="M15" s="2" t="s">
        <v>1423</v>
      </c>
      <c r="N15" s="2" t="s">
        <v>420</v>
      </c>
      <c r="O15" s="2">
        <v>40.091912999999998</v>
      </c>
      <c r="P15" s="2">
        <v>-75.165294000000003</v>
      </c>
    </row>
    <row r="16" spans="1:16" s="1" customFormat="1" x14ac:dyDescent="0.35">
      <c r="A16" s="4" t="s">
        <v>1405</v>
      </c>
      <c r="B16" s="5">
        <v>20</v>
      </c>
      <c r="C16" s="7">
        <v>44139</v>
      </c>
      <c r="D16" s="5" t="s">
        <v>1406</v>
      </c>
      <c r="E16" s="5">
        <f>YEAR(C16)</f>
        <v>2020</v>
      </c>
      <c r="F16" s="5" t="s">
        <v>1809</v>
      </c>
      <c r="G16" s="3">
        <v>1700</v>
      </c>
      <c r="H16" s="2" t="s">
        <v>13</v>
      </c>
      <c r="I16" s="12">
        <f>G16</f>
        <v>1700</v>
      </c>
      <c r="J16" s="15" t="s">
        <v>1823</v>
      </c>
      <c r="K16" s="2" t="s">
        <v>47</v>
      </c>
      <c r="L16" s="2" t="s">
        <v>1407</v>
      </c>
      <c r="M16" s="2" t="s">
        <v>1424</v>
      </c>
      <c r="N16" s="2" t="s">
        <v>315</v>
      </c>
      <c r="O16" s="2">
        <v>35.898620999999999</v>
      </c>
      <c r="P16" s="2">
        <v>-89.920963</v>
      </c>
    </row>
    <row r="17" spans="1:16" s="1" customFormat="1" x14ac:dyDescent="0.35">
      <c r="A17" s="4" t="s">
        <v>316</v>
      </c>
      <c r="B17" s="5">
        <v>25</v>
      </c>
      <c r="C17" s="7">
        <v>43032</v>
      </c>
      <c r="D17" s="5">
        <v>82</v>
      </c>
      <c r="E17" s="5">
        <f>YEAR(C17)</f>
        <v>2017</v>
      </c>
      <c r="F17" s="5" t="s">
        <v>1810</v>
      </c>
      <c r="G17" s="3">
        <v>750</v>
      </c>
      <c r="H17" s="2" t="s">
        <v>13</v>
      </c>
      <c r="I17" s="5"/>
      <c r="J17" s="15" t="s">
        <v>1822</v>
      </c>
      <c r="K17" s="2" t="s">
        <v>47</v>
      </c>
      <c r="L17" s="2" t="s">
        <v>291</v>
      </c>
      <c r="M17" s="2" t="s">
        <v>1425</v>
      </c>
      <c r="N17" s="2" t="s">
        <v>346</v>
      </c>
      <c r="O17" s="2">
        <v>38.873463000000001</v>
      </c>
      <c r="P17" s="2">
        <v>-77.083371</v>
      </c>
    </row>
    <row r="18" spans="1:16" s="1" customFormat="1" x14ac:dyDescent="0.35">
      <c r="A18" s="4" t="s">
        <v>115</v>
      </c>
      <c r="B18" s="5">
        <v>250</v>
      </c>
      <c r="C18" s="7">
        <v>42531</v>
      </c>
      <c r="D18" s="5" t="s">
        <v>116</v>
      </c>
      <c r="E18" s="5">
        <f>YEAR(C18)</f>
        <v>2016</v>
      </c>
      <c r="F18" s="5" t="s">
        <v>1815</v>
      </c>
      <c r="G18" s="3">
        <v>2450</v>
      </c>
      <c r="H18" s="2" t="s">
        <v>84</v>
      </c>
      <c r="I18" s="5"/>
      <c r="J18" s="15" t="s">
        <v>1822</v>
      </c>
      <c r="K18" s="2" t="s">
        <v>47</v>
      </c>
      <c r="L18" s="2" t="s">
        <v>117</v>
      </c>
      <c r="M18" s="2" t="s">
        <v>118</v>
      </c>
      <c r="N18" s="2" t="s">
        <v>403</v>
      </c>
      <c r="O18" s="2">
        <v>31.978808000000001</v>
      </c>
      <c r="P18" s="2">
        <v>-81.162977999999995</v>
      </c>
    </row>
    <row r="19" spans="1:16" s="1" customFormat="1" x14ac:dyDescent="0.35">
      <c r="A19" s="4" t="s">
        <v>115</v>
      </c>
      <c r="B19" s="5">
        <v>250</v>
      </c>
      <c r="C19" s="7">
        <v>42531</v>
      </c>
      <c r="D19" s="5" t="s">
        <v>121</v>
      </c>
      <c r="E19" s="5">
        <f>YEAR(C19)</f>
        <v>2016</v>
      </c>
      <c r="F19" s="5" t="s">
        <v>1815</v>
      </c>
      <c r="G19" s="3">
        <v>2450</v>
      </c>
      <c r="H19" s="2" t="s">
        <v>84</v>
      </c>
      <c r="I19" s="5"/>
      <c r="J19" s="15" t="s">
        <v>1822</v>
      </c>
      <c r="K19" s="2" t="s">
        <v>47</v>
      </c>
      <c r="L19" s="2" t="s">
        <v>122</v>
      </c>
      <c r="M19" s="2" t="s">
        <v>118</v>
      </c>
      <c r="N19" s="2" t="s">
        <v>403</v>
      </c>
      <c r="O19" s="2">
        <v>31.978808000000001</v>
      </c>
      <c r="P19" s="2">
        <v>-81.162977999999995</v>
      </c>
    </row>
    <row r="20" spans="1:16" s="1" customFormat="1" x14ac:dyDescent="0.35">
      <c r="A20" s="4" t="s">
        <v>115</v>
      </c>
      <c r="B20" s="5">
        <v>250</v>
      </c>
      <c r="C20" s="7">
        <v>42531</v>
      </c>
      <c r="D20" s="5" t="s">
        <v>123</v>
      </c>
      <c r="E20" s="5">
        <f>YEAR(C20)</f>
        <v>2016</v>
      </c>
      <c r="F20" s="5" t="s">
        <v>1815</v>
      </c>
      <c r="G20" s="3">
        <v>2450</v>
      </c>
      <c r="H20" s="2" t="s">
        <v>84</v>
      </c>
      <c r="I20" s="5"/>
      <c r="J20" s="15" t="s">
        <v>1822</v>
      </c>
      <c r="K20" s="2" t="s">
        <v>47</v>
      </c>
      <c r="L20" s="2" t="s">
        <v>124</v>
      </c>
      <c r="M20" s="2" t="s">
        <v>118</v>
      </c>
      <c r="N20" s="2" t="s">
        <v>403</v>
      </c>
      <c r="O20" s="2">
        <v>31.978808000000001</v>
      </c>
      <c r="P20" s="2">
        <v>-81.162977999999995</v>
      </c>
    </row>
    <row r="21" spans="1:16" s="1" customFormat="1" x14ac:dyDescent="0.35">
      <c r="A21" s="4" t="s">
        <v>894</v>
      </c>
      <c r="B21" s="5">
        <v>80</v>
      </c>
      <c r="C21" s="7">
        <v>44042</v>
      </c>
      <c r="D21" s="5" t="s">
        <v>895</v>
      </c>
      <c r="E21" s="5">
        <f>YEAR(C21)</f>
        <v>2020</v>
      </c>
      <c r="F21" s="5" t="s">
        <v>1816</v>
      </c>
      <c r="G21" s="3">
        <v>2300</v>
      </c>
      <c r="H21" s="2" t="s">
        <v>13</v>
      </c>
      <c r="I21" s="12">
        <f>G21</f>
        <v>2300</v>
      </c>
      <c r="J21" s="15" t="s">
        <v>1823</v>
      </c>
      <c r="K21" s="2" t="s">
        <v>47</v>
      </c>
      <c r="L21" s="2" t="s">
        <v>896</v>
      </c>
      <c r="M21" s="2" t="s">
        <v>1426</v>
      </c>
      <c r="N21" s="2" t="s">
        <v>373</v>
      </c>
      <c r="O21" s="2">
        <v>32.602285999999999</v>
      </c>
      <c r="P21" s="2">
        <v>-85.486080999999999</v>
      </c>
    </row>
    <row r="22" spans="1:16" s="1" customFormat="1" x14ac:dyDescent="0.35">
      <c r="A22" s="4" t="s">
        <v>690</v>
      </c>
      <c r="B22" s="5">
        <v>55</v>
      </c>
      <c r="C22" s="7">
        <v>43943</v>
      </c>
      <c r="D22" s="5" t="s">
        <v>691</v>
      </c>
      <c r="E22" s="5">
        <f>YEAR(C22)</f>
        <v>2020</v>
      </c>
      <c r="F22" s="5" t="s">
        <v>1814</v>
      </c>
      <c r="G22" s="3">
        <v>527</v>
      </c>
      <c r="H22" s="2" t="s">
        <v>534</v>
      </c>
      <c r="I22" s="5"/>
      <c r="J22" s="15" t="s">
        <v>1823</v>
      </c>
      <c r="K22" s="2" t="s">
        <v>47</v>
      </c>
      <c r="L22" s="2" t="s">
        <v>692</v>
      </c>
      <c r="M22" s="2" t="s">
        <v>1426</v>
      </c>
      <c r="N22" s="2" t="s">
        <v>373</v>
      </c>
      <c r="O22" s="2">
        <v>32.602285999999999</v>
      </c>
      <c r="P22" s="2">
        <v>-85.486080999999999</v>
      </c>
    </row>
    <row r="23" spans="1:16" s="1" customFormat="1" x14ac:dyDescent="0.35">
      <c r="A23" s="4" t="s">
        <v>79</v>
      </c>
      <c r="B23" s="5">
        <v>100</v>
      </c>
      <c r="C23" s="7">
        <v>42501</v>
      </c>
      <c r="D23" s="5" t="s">
        <v>80</v>
      </c>
      <c r="E23" s="5">
        <f>YEAR(C23)</f>
        <v>2016</v>
      </c>
      <c r="F23" s="5" t="s">
        <v>1808</v>
      </c>
      <c r="G23" s="3">
        <v>750</v>
      </c>
      <c r="H23" s="2" t="s">
        <v>13</v>
      </c>
      <c r="I23" s="5"/>
      <c r="J23" s="15" t="s">
        <v>1821</v>
      </c>
      <c r="K23" s="2" t="s">
        <v>47</v>
      </c>
      <c r="L23" s="2" t="s">
        <v>81</v>
      </c>
      <c r="M23" s="2" t="s">
        <v>82</v>
      </c>
      <c r="N23" s="2" t="s">
        <v>403</v>
      </c>
      <c r="O23" s="2">
        <v>33.470787000000001</v>
      </c>
      <c r="P23" s="2">
        <v>-81.989590000000007</v>
      </c>
    </row>
    <row r="24" spans="1:16" s="1" customFormat="1" x14ac:dyDescent="0.35">
      <c r="A24" s="4" t="s">
        <v>79</v>
      </c>
      <c r="B24" s="5">
        <v>100</v>
      </c>
      <c r="C24" s="7">
        <v>42843</v>
      </c>
      <c r="D24" s="5">
        <v>22</v>
      </c>
      <c r="E24" s="5">
        <f>YEAR(C24)</f>
        <v>2017</v>
      </c>
      <c r="F24" s="5" t="s">
        <v>1814</v>
      </c>
      <c r="G24" s="3">
        <v>750</v>
      </c>
      <c r="H24" s="2" t="s">
        <v>13</v>
      </c>
      <c r="I24" s="5"/>
      <c r="J24" s="15" t="s">
        <v>1821</v>
      </c>
      <c r="K24" s="2" t="s">
        <v>47</v>
      </c>
      <c r="L24" s="2" t="s">
        <v>239</v>
      </c>
      <c r="M24" s="2" t="s">
        <v>82</v>
      </c>
      <c r="N24" s="2" t="s">
        <v>403</v>
      </c>
      <c r="O24" s="2">
        <v>33.470787000000001</v>
      </c>
      <c r="P24" s="2">
        <v>-81.989590000000007</v>
      </c>
    </row>
    <row r="25" spans="1:16" s="1" customFormat="1" x14ac:dyDescent="0.35">
      <c r="A25" s="4" t="s">
        <v>79</v>
      </c>
      <c r="B25" s="5">
        <v>100</v>
      </c>
      <c r="C25" s="7">
        <v>43178</v>
      </c>
      <c r="D25" s="5">
        <v>103</v>
      </c>
      <c r="E25" s="5">
        <f>YEAR(C25)</f>
        <v>2018</v>
      </c>
      <c r="F25" s="5" t="s">
        <v>1807</v>
      </c>
      <c r="G25" s="3">
        <v>750</v>
      </c>
      <c r="H25" s="2" t="s">
        <v>13</v>
      </c>
      <c r="I25" s="5"/>
      <c r="J25" s="15" t="s">
        <v>1821</v>
      </c>
      <c r="K25" s="2" t="s">
        <v>47</v>
      </c>
      <c r="L25" s="2" t="s">
        <v>341</v>
      </c>
      <c r="M25" s="2" t="s">
        <v>82</v>
      </c>
      <c r="N25" s="2" t="s">
        <v>403</v>
      </c>
      <c r="O25" s="2">
        <v>33.470787000000001</v>
      </c>
      <c r="P25" s="2">
        <v>-81.989590000000007</v>
      </c>
    </row>
    <row r="26" spans="1:16" s="1" customFormat="1" x14ac:dyDescent="0.35">
      <c r="A26" s="4" t="s">
        <v>79</v>
      </c>
      <c r="B26" s="5">
        <v>25</v>
      </c>
      <c r="C26" s="7">
        <v>43559</v>
      </c>
      <c r="D26" s="5" t="s">
        <v>433</v>
      </c>
      <c r="E26" s="5">
        <f>YEAR(C26)</f>
        <v>2019</v>
      </c>
      <c r="F26" s="5" t="s">
        <v>1814</v>
      </c>
      <c r="G26" s="3">
        <v>750</v>
      </c>
      <c r="H26" s="2" t="s">
        <v>13</v>
      </c>
      <c r="I26" s="5"/>
      <c r="J26" s="15" t="s">
        <v>1821</v>
      </c>
      <c r="K26" s="2" t="s">
        <v>47</v>
      </c>
      <c r="L26" s="2" t="s">
        <v>434</v>
      </c>
      <c r="M26" s="2" t="s">
        <v>82</v>
      </c>
      <c r="N26" s="2" t="s">
        <v>403</v>
      </c>
      <c r="O26" s="2">
        <v>33.470787000000001</v>
      </c>
      <c r="P26" s="2">
        <v>-81.989590000000007</v>
      </c>
    </row>
    <row r="27" spans="1:16" s="1" customFormat="1" x14ac:dyDescent="0.35">
      <c r="A27" s="4" t="s">
        <v>79</v>
      </c>
      <c r="B27" s="5">
        <v>50</v>
      </c>
      <c r="C27" s="7">
        <v>43895</v>
      </c>
      <c r="D27" s="5" t="s">
        <v>513</v>
      </c>
      <c r="E27" s="5">
        <f>YEAR(C27)</f>
        <v>2020</v>
      </c>
      <c r="F27" s="5" t="s">
        <v>1807</v>
      </c>
      <c r="G27" s="3">
        <v>750</v>
      </c>
      <c r="H27" s="2" t="s">
        <v>13</v>
      </c>
      <c r="I27" s="5"/>
      <c r="J27" s="15" t="s">
        <v>1821</v>
      </c>
      <c r="K27" s="2" t="s">
        <v>47</v>
      </c>
      <c r="L27" s="2" t="s">
        <v>514</v>
      </c>
      <c r="M27" s="2" t="s">
        <v>82</v>
      </c>
      <c r="N27" s="2" t="s">
        <v>403</v>
      </c>
      <c r="O27" s="2">
        <v>33.470787000000001</v>
      </c>
      <c r="P27" s="2">
        <v>-81.989590000000007</v>
      </c>
    </row>
    <row r="28" spans="1:16" s="1" customFormat="1" x14ac:dyDescent="0.35">
      <c r="A28" s="4" t="s">
        <v>543</v>
      </c>
      <c r="B28" s="18">
        <f>(1125-375)/10</f>
        <v>75</v>
      </c>
      <c r="C28" s="7">
        <v>43910</v>
      </c>
      <c r="D28" s="5" t="s">
        <v>544</v>
      </c>
      <c r="E28" s="5">
        <f>YEAR(C28)</f>
        <v>2020</v>
      </c>
      <c r="F28" s="5" t="s">
        <v>1807</v>
      </c>
      <c r="G28" s="3">
        <v>1125</v>
      </c>
      <c r="H28" s="2" t="s">
        <v>534</v>
      </c>
      <c r="I28" s="5"/>
      <c r="J28" s="15" t="s">
        <v>1821</v>
      </c>
      <c r="K28" s="2" t="s">
        <v>47</v>
      </c>
      <c r="L28" s="2" t="s">
        <v>541</v>
      </c>
      <c r="M28" s="2" t="s">
        <v>82</v>
      </c>
      <c r="N28" s="2" t="s">
        <v>403</v>
      </c>
      <c r="O28" s="2">
        <v>33.470787000000001</v>
      </c>
      <c r="P28" s="2">
        <v>-81.989590000000007</v>
      </c>
    </row>
    <row r="29" spans="1:16" s="1" customFormat="1" x14ac:dyDescent="0.35">
      <c r="A29" s="4" t="s">
        <v>543</v>
      </c>
      <c r="B29" s="5">
        <v>300</v>
      </c>
      <c r="C29" s="7">
        <v>44027</v>
      </c>
      <c r="D29" s="5" t="s">
        <v>856</v>
      </c>
      <c r="E29" s="5">
        <f>YEAR(C29)</f>
        <v>2020</v>
      </c>
      <c r="F29" s="5" t="s">
        <v>1816</v>
      </c>
      <c r="G29" s="3">
        <v>3000</v>
      </c>
      <c r="H29" s="2" t="s">
        <v>13</v>
      </c>
      <c r="I29" s="12">
        <f>G29</f>
        <v>3000</v>
      </c>
      <c r="J29" s="15" t="s">
        <v>1821</v>
      </c>
      <c r="K29" s="2" t="s">
        <v>47</v>
      </c>
      <c r="L29" s="2" t="s">
        <v>514</v>
      </c>
      <c r="M29" s="2" t="s">
        <v>82</v>
      </c>
      <c r="N29" s="2" t="s">
        <v>403</v>
      </c>
      <c r="O29" s="2">
        <v>33.470787000000001</v>
      </c>
      <c r="P29" s="2">
        <v>-81.989590000000007</v>
      </c>
    </row>
    <row r="30" spans="1:16" s="1" customFormat="1" x14ac:dyDescent="0.35">
      <c r="A30" s="4" t="s">
        <v>567</v>
      </c>
      <c r="B30" s="5">
        <v>85</v>
      </c>
      <c r="C30" s="7">
        <v>43915</v>
      </c>
      <c r="D30" s="5" t="s">
        <v>568</v>
      </c>
      <c r="E30" s="5">
        <f>YEAR(C30)</f>
        <v>2020</v>
      </c>
      <c r="F30" s="5" t="s">
        <v>1807</v>
      </c>
      <c r="G30" s="3">
        <v>587</v>
      </c>
      <c r="H30" s="2" t="s">
        <v>534</v>
      </c>
      <c r="I30" s="5"/>
      <c r="J30" s="15" t="s">
        <v>1822</v>
      </c>
      <c r="K30" s="2" t="s">
        <v>47</v>
      </c>
      <c r="L30" s="2" t="s">
        <v>569</v>
      </c>
      <c r="M30" s="2" t="s">
        <v>82</v>
      </c>
      <c r="N30" s="2" t="s">
        <v>403</v>
      </c>
      <c r="O30" s="2">
        <v>33.470787000000001</v>
      </c>
      <c r="P30" s="2">
        <v>-81.989590000000007</v>
      </c>
    </row>
    <row r="31" spans="1:16" s="1" customFormat="1" x14ac:dyDescent="0.35">
      <c r="A31" s="4" t="s">
        <v>320</v>
      </c>
      <c r="B31" s="5">
        <v>400</v>
      </c>
      <c r="C31" s="7">
        <v>43056</v>
      </c>
      <c r="D31" s="5">
        <v>87</v>
      </c>
      <c r="E31" s="5">
        <f>YEAR(C31)</f>
        <v>2017</v>
      </c>
      <c r="F31" s="5" t="s">
        <v>1809</v>
      </c>
      <c r="G31" s="3">
        <v>6500</v>
      </c>
      <c r="H31" s="2" t="s">
        <v>13</v>
      </c>
      <c r="I31" s="5"/>
      <c r="J31" s="15" t="s">
        <v>1821</v>
      </c>
      <c r="K31" s="2" t="s">
        <v>47</v>
      </c>
      <c r="L31" s="2" t="s">
        <v>321</v>
      </c>
      <c r="M31" s="2" t="s">
        <v>1427</v>
      </c>
      <c r="N31" s="2" t="s">
        <v>327</v>
      </c>
      <c r="O31" s="2">
        <v>36.531880000000001</v>
      </c>
      <c r="P31" s="2">
        <v>-87.35472</v>
      </c>
    </row>
    <row r="32" spans="1:16" s="1" customFormat="1" x14ac:dyDescent="0.35">
      <c r="A32" s="4" t="s">
        <v>320</v>
      </c>
      <c r="B32" s="5">
        <v>200</v>
      </c>
      <c r="C32" s="7">
        <v>43488</v>
      </c>
      <c r="D32" s="5">
        <v>169</v>
      </c>
      <c r="E32" s="5">
        <f>YEAR(C32)</f>
        <v>2019</v>
      </c>
      <c r="F32" s="5" t="s">
        <v>1812</v>
      </c>
      <c r="G32" s="3">
        <v>3500</v>
      </c>
      <c r="H32" s="2" t="s">
        <v>13</v>
      </c>
      <c r="I32" s="5"/>
      <c r="J32" s="15" t="s">
        <v>1821</v>
      </c>
      <c r="K32" s="2" t="s">
        <v>47</v>
      </c>
      <c r="L32" s="2" t="s">
        <v>423</v>
      </c>
      <c r="M32" s="2" t="s">
        <v>1427</v>
      </c>
      <c r="N32" s="2" t="s">
        <v>327</v>
      </c>
      <c r="O32" s="2">
        <v>36.531880000000001</v>
      </c>
      <c r="P32" s="2">
        <v>-87.35472</v>
      </c>
    </row>
    <row r="33" spans="1:16" s="1" customFormat="1" x14ac:dyDescent="0.35">
      <c r="A33" s="4" t="s">
        <v>320</v>
      </c>
      <c r="B33" s="5">
        <v>200</v>
      </c>
      <c r="C33" s="7">
        <v>43815</v>
      </c>
      <c r="D33" s="5">
        <v>248</v>
      </c>
      <c r="E33" s="5">
        <f>YEAR(C33)</f>
        <v>2019</v>
      </c>
      <c r="F33" s="5" t="s">
        <v>1818</v>
      </c>
      <c r="G33" s="3">
        <v>2500</v>
      </c>
      <c r="H33" s="2" t="s">
        <v>13</v>
      </c>
      <c r="I33" s="5"/>
      <c r="J33" s="15" t="s">
        <v>1821</v>
      </c>
      <c r="K33" s="2" t="s">
        <v>47</v>
      </c>
      <c r="L33" s="2" t="s">
        <v>494</v>
      </c>
      <c r="M33" s="2" t="s">
        <v>1427</v>
      </c>
      <c r="N33" s="2" t="s">
        <v>327</v>
      </c>
      <c r="O33" s="2">
        <v>36.531880000000001</v>
      </c>
      <c r="P33" s="2">
        <v>-87.35472</v>
      </c>
    </row>
    <row r="34" spans="1:16" s="1" customFormat="1" x14ac:dyDescent="0.35">
      <c r="A34" s="4" t="s">
        <v>1164</v>
      </c>
      <c r="B34" s="5">
        <v>150</v>
      </c>
      <c r="C34" s="7">
        <v>44082</v>
      </c>
      <c r="D34" s="5" t="s">
        <v>1165</v>
      </c>
      <c r="E34" s="5">
        <f>YEAR(C34)</f>
        <v>2020</v>
      </c>
      <c r="F34" s="5" t="s">
        <v>1811</v>
      </c>
      <c r="G34" s="3">
        <v>1500</v>
      </c>
      <c r="H34" s="2" t="s">
        <v>13</v>
      </c>
      <c r="I34" s="12">
        <f>G34</f>
        <v>1500</v>
      </c>
      <c r="J34" s="15" t="s">
        <v>1821</v>
      </c>
      <c r="K34" s="2" t="s">
        <v>47</v>
      </c>
      <c r="L34" s="2" t="s">
        <v>793</v>
      </c>
      <c r="M34" s="2" t="s">
        <v>1427</v>
      </c>
      <c r="N34" s="2" t="s">
        <v>327</v>
      </c>
      <c r="O34" s="2">
        <v>36.531880000000001</v>
      </c>
      <c r="P34" s="2">
        <v>-87.35472</v>
      </c>
    </row>
    <row r="35" spans="1:16" s="1" customFormat="1" x14ac:dyDescent="0.35">
      <c r="A35" s="4" t="s">
        <v>457</v>
      </c>
      <c r="B35" s="18">
        <f>(3600-3000)/10</f>
        <v>60</v>
      </c>
      <c r="C35" s="7">
        <v>43640</v>
      </c>
      <c r="D35" s="5">
        <v>197</v>
      </c>
      <c r="E35" s="5">
        <f>YEAR(C35)</f>
        <v>2019</v>
      </c>
      <c r="F35" s="5" t="s">
        <v>1815</v>
      </c>
      <c r="G35" s="3">
        <v>3600</v>
      </c>
      <c r="H35" s="2" t="s">
        <v>84</v>
      </c>
      <c r="I35" s="5"/>
      <c r="J35" s="15" t="s">
        <v>1821</v>
      </c>
      <c r="K35" s="2" t="s">
        <v>47</v>
      </c>
      <c r="L35" s="2" t="s">
        <v>458</v>
      </c>
      <c r="M35" s="2" t="s">
        <v>1428</v>
      </c>
      <c r="N35" s="2" t="s">
        <v>406</v>
      </c>
      <c r="O35" s="2">
        <v>47.638781999999999</v>
      </c>
      <c r="P35" s="2">
        <v>-122.521704</v>
      </c>
    </row>
    <row r="36" spans="1:16" s="1" customFormat="1" x14ac:dyDescent="0.35">
      <c r="A36" s="4" t="s">
        <v>1275</v>
      </c>
      <c r="B36" s="5">
        <v>1150</v>
      </c>
      <c r="C36" s="7">
        <v>44098</v>
      </c>
      <c r="D36" s="5" t="s">
        <v>1276</v>
      </c>
      <c r="E36" s="5">
        <f>YEAR(C36)</f>
        <v>2020</v>
      </c>
      <c r="F36" s="5" t="s">
        <v>1811</v>
      </c>
      <c r="G36" s="3">
        <v>3250</v>
      </c>
      <c r="H36" s="2" t="s">
        <v>534</v>
      </c>
      <c r="I36" s="12">
        <f>G36</f>
        <v>3250</v>
      </c>
      <c r="J36" s="15" t="s">
        <v>1823</v>
      </c>
      <c r="K36" s="2" t="s">
        <v>47</v>
      </c>
      <c r="L36" s="2" t="s">
        <v>1277</v>
      </c>
      <c r="M36" s="2" t="s">
        <v>1429</v>
      </c>
      <c r="N36" s="2" t="s">
        <v>396</v>
      </c>
      <c r="O36" s="2">
        <v>40.208682000000003</v>
      </c>
      <c r="P36" s="2">
        <v>-85.408472000000003</v>
      </c>
    </row>
    <row r="37" spans="1:16" s="1" customFormat="1" x14ac:dyDescent="0.35">
      <c r="A37" s="4" t="s">
        <v>1045</v>
      </c>
      <c r="B37" s="5">
        <v>25</v>
      </c>
      <c r="C37" s="7">
        <v>44068</v>
      </c>
      <c r="D37" s="5" t="s">
        <v>1046</v>
      </c>
      <c r="E37" s="5">
        <f>YEAR(C37)</f>
        <v>2020</v>
      </c>
      <c r="F37" s="5" t="s">
        <v>1817</v>
      </c>
      <c r="G37" s="3">
        <v>437</v>
      </c>
      <c r="H37" s="2" t="s">
        <v>534</v>
      </c>
      <c r="I37" s="12">
        <f>G37</f>
        <v>437</v>
      </c>
      <c r="J37" s="15" t="s">
        <v>1823</v>
      </c>
      <c r="K37" s="2" t="s">
        <v>47</v>
      </c>
      <c r="L37" s="2" t="s">
        <v>756</v>
      </c>
      <c r="M37" s="2" t="s">
        <v>1430</v>
      </c>
      <c r="N37" s="2" t="s">
        <v>474</v>
      </c>
      <c r="O37" s="2">
        <v>42.024515999999998</v>
      </c>
      <c r="P37" s="2">
        <v>-73.903543999999997</v>
      </c>
    </row>
    <row r="38" spans="1:16" s="1" customFormat="1" x14ac:dyDescent="0.35">
      <c r="A38" s="4" t="s">
        <v>1135</v>
      </c>
      <c r="B38" s="5">
        <v>80</v>
      </c>
      <c r="C38" s="7">
        <v>44082</v>
      </c>
      <c r="D38" s="5" t="s">
        <v>1136</v>
      </c>
      <c r="E38" s="5">
        <f>YEAR(C38)</f>
        <v>2020</v>
      </c>
      <c r="F38" s="5" t="s">
        <v>1811</v>
      </c>
      <c r="G38" s="3">
        <v>2300</v>
      </c>
      <c r="H38" s="2" t="s">
        <v>13</v>
      </c>
      <c r="I38" s="12">
        <f>G38</f>
        <v>2300</v>
      </c>
      <c r="J38" s="15" t="s">
        <v>1823</v>
      </c>
      <c r="K38" s="2" t="s">
        <v>47</v>
      </c>
      <c r="L38" s="2" t="s">
        <v>906</v>
      </c>
      <c r="M38" s="2" t="s">
        <v>1431</v>
      </c>
      <c r="N38" s="2" t="s">
        <v>354</v>
      </c>
      <c r="O38" s="2">
        <v>35.736373</v>
      </c>
      <c r="P38" s="2">
        <v>-77.913347000000002</v>
      </c>
    </row>
    <row r="39" spans="1:16" s="1" customFormat="1" x14ac:dyDescent="0.35">
      <c r="A39" s="4" t="s">
        <v>831</v>
      </c>
      <c r="B39" s="5">
        <v>115</v>
      </c>
      <c r="C39" s="7">
        <v>44020</v>
      </c>
      <c r="D39" s="5" t="s">
        <v>832</v>
      </c>
      <c r="E39" s="5">
        <f>YEAR(C39)</f>
        <v>2020</v>
      </c>
      <c r="F39" s="5" t="s">
        <v>1816</v>
      </c>
      <c r="G39" s="3">
        <v>2650</v>
      </c>
      <c r="H39" s="2" t="s">
        <v>13</v>
      </c>
      <c r="I39" s="12">
        <f>G39</f>
        <v>2650</v>
      </c>
      <c r="J39" s="15" t="s">
        <v>1823</v>
      </c>
      <c r="K39" s="2" t="s">
        <v>47</v>
      </c>
      <c r="L39" s="2" t="s">
        <v>807</v>
      </c>
      <c r="M39" s="2" t="s">
        <v>1432</v>
      </c>
      <c r="N39" s="2" t="s">
        <v>399</v>
      </c>
      <c r="O39" s="2">
        <v>32.318452000000001</v>
      </c>
      <c r="P39" s="2">
        <v>-90.169202999999996</v>
      </c>
    </row>
    <row r="40" spans="1:16" s="1" customFormat="1" x14ac:dyDescent="0.35">
      <c r="A40" s="4" t="s">
        <v>1039</v>
      </c>
      <c r="B40" s="5">
        <v>100</v>
      </c>
      <c r="C40" s="7">
        <v>44068</v>
      </c>
      <c r="D40" s="5" t="s">
        <v>1040</v>
      </c>
      <c r="E40" s="5">
        <f>YEAR(C40)</f>
        <v>2020</v>
      </c>
      <c r="F40" s="5" t="s">
        <v>1817</v>
      </c>
      <c r="G40" s="3">
        <v>400</v>
      </c>
      <c r="H40" s="2" t="s">
        <v>13</v>
      </c>
      <c r="I40" s="5"/>
      <c r="J40" s="15" t="s">
        <v>1823</v>
      </c>
      <c r="K40" s="2" t="s">
        <v>47</v>
      </c>
      <c r="L40" s="2" t="s">
        <v>717</v>
      </c>
      <c r="M40" s="2" t="s">
        <v>1433</v>
      </c>
      <c r="N40" s="2" t="s">
        <v>306</v>
      </c>
      <c r="O40" s="2">
        <v>38.218713000000001</v>
      </c>
      <c r="P40" s="2">
        <v>-85.705324000000005</v>
      </c>
    </row>
    <row r="41" spans="1:16" s="1" customFormat="1" x14ac:dyDescent="0.35">
      <c r="A41" s="4" t="s">
        <v>715</v>
      </c>
      <c r="B41" s="5">
        <v>100</v>
      </c>
      <c r="C41" s="7">
        <v>43952</v>
      </c>
      <c r="D41" s="5" t="s">
        <v>716</v>
      </c>
      <c r="E41" s="5">
        <f>YEAR(C41)</f>
        <v>2020</v>
      </c>
      <c r="F41" s="5" t="s">
        <v>1808</v>
      </c>
      <c r="G41" s="3">
        <v>2500</v>
      </c>
      <c r="H41" s="2" t="s">
        <v>13</v>
      </c>
      <c r="I41" s="5"/>
      <c r="J41" s="15" t="s">
        <v>1823</v>
      </c>
      <c r="K41" s="2" t="s">
        <v>47</v>
      </c>
      <c r="L41" s="2" t="s">
        <v>717</v>
      </c>
      <c r="M41" s="2" t="s">
        <v>1433</v>
      </c>
      <c r="N41" s="2" t="s">
        <v>306</v>
      </c>
      <c r="O41" s="2">
        <v>38.218713000000001</v>
      </c>
      <c r="P41" s="2">
        <v>-85.705324000000005</v>
      </c>
    </row>
    <row r="42" spans="1:16" s="1" customFormat="1" x14ac:dyDescent="0.35">
      <c r="A42" s="4" t="s">
        <v>715</v>
      </c>
      <c r="B42" s="5">
        <v>20</v>
      </c>
      <c r="C42" s="7">
        <v>44105</v>
      </c>
      <c r="D42" s="5" t="s">
        <v>1304</v>
      </c>
      <c r="E42" s="5">
        <f>YEAR(C42)</f>
        <v>2020</v>
      </c>
      <c r="F42" s="5" t="s">
        <v>1810</v>
      </c>
      <c r="G42" s="3">
        <v>200</v>
      </c>
      <c r="H42" s="2" t="s">
        <v>13</v>
      </c>
      <c r="I42" s="12">
        <f>G41</f>
        <v>2500</v>
      </c>
      <c r="J42" s="15" t="s">
        <v>1823</v>
      </c>
      <c r="K42" s="2" t="s">
        <v>47</v>
      </c>
      <c r="L42" s="2" t="s">
        <v>717</v>
      </c>
      <c r="M42" s="2" t="s">
        <v>1433</v>
      </c>
      <c r="N42" s="2" t="s">
        <v>306</v>
      </c>
      <c r="O42" s="2">
        <v>38.218713000000001</v>
      </c>
      <c r="P42" s="2">
        <v>-85.705324000000005</v>
      </c>
    </row>
    <row r="43" spans="1:16" s="1" customFormat="1" x14ac:dyDescent="0.35">
      <c r="A43" s="4" t="s">
        <v>912</v>
      </c>
      <c r="B43" s="5">
        <v>110</v>
      </c>
      <c r="C43" s="7">
        <v>44046</v>
      </c>
      <c r="D43" s="5" t="s">
        <v>913</v>
      </c>
      <c r="E43" s="5">
        <f>YEAR(C43)</f>
        <v>2020</v>
      </c>
      <c r="F43" s="5" t="s">
        <v>1817</v>
      </c>
      <c r="G43" s="3">
        <v>2600</v>
      </c>
      <c r="H43" s="2" t="s">
        <v>13</v>
      </c>
      <c r="I43" s="12">
        <f>G43</f>
        <v>2600</v>
      </c>
      <c r="J43" s="15" t="s">
        <v>1823</v>
      </c>
      <c r="K43" s="2" t="s">
        <v>47</v>
      </c>
      <c r="L43" s="2" t="s">
        <v>807</v>
      </c>
      <c r="M43" s="2" t="s">
        <v>1434</v>
      </c>
      <c r="N43" s="2" t="s">
        <v>306</v>
      </c>
      <c r="O43" s="2">
        <v>37.646278000000002</v>
      </c>
      <c r="P43" s="2">
        <v>-84.271597999999997</v>
      </c>
    </row>
    <row r="44" spans="1:16" s="1" customFormat="1" x14ac:dyDescent="0.35">
      <c r="A44" s="4" t="s">
        <v>1049</v>
      </c>
      <c r="B44" s="5">
        <v>15</v>
      </c>
      <c r="C44" s="7">
        <v>44068</v>
      </c>
      <c r="D44" s="5" t="s">
        <v>1050</v>
      </c>
      <c r="E44" s="5">
        <f>YEAR(C44)</f>
        <v>2020</v>
      </c>
      <c r="F44" s="5" t="s">
        <v>1817</v>
      </c>
      <c r="G44" s="3">
        <v>1650</v>
      </c>
      <c r="H44" s="2" t="s">
        <v>13</v>
      </c>
      <c r="I44" s="12">
        <f>G44</f>
        <v>1650</v>
      </c>
      <c r="J44" s="15" t="s">
        <v>1823</v>
      </c>
      <c r="K44" s="2" t="s">
        <v>47</v>
      </c>
      <c r="L44" s="2" t="s">
        <v>1051</v>
      </c>
      <c r="M44" s="2" t="s">
        <v>1435</v>
      </c>
      <c r="N44" s="2" t="s">
        <v>403</v>
      </c>
      <c r="O44" s="2">
        <v>34.291868999999998</v>
      </c>
      <c r="P44" s="2">
        <v>-85.179873999999998</v>
      </c>
    </row>
    <row r="45" spans="1:16" s="1" customFormat="1" x14ac:dyDescent="0.35">
      <c r="A45" s="4" t="s">
        <v>193</v>
      </c>
      <c r="B45" s="5">
        <v>85</v>
      </c>
      <c r="C45" s="7">
        <v>42654</v>
      </c>
      <c r="D45" s="5" t="s">
        <v>194</v>
      </c>
      <c r="E45" s="5">
        <f>YEAR(C45)</f>
        <v>2016</v>
      </c>
      <c r="F45" s="5" t="s">
        <v>1810</v>
      </c>
      <c r="G45" s="3">
        <v>750</v>
      </c>
      <c r="H45" s="2" t="s">
        <v>13</v>
      </c>
      <c r="I45" s="5"/>
      <c r="J45" s="15" t="s">
        <v>1822</v>
      </c>
      <c r="K45" s="2" t="s">
        <v>47</v>
      </c>
      <c r="L45" s="2" t="s">
        <v>195</v>
      </c>
      <c r="M45" s="2" t="s">
        <v>196</v>
      </c>
      <c r="N45" s="2" t="s">
        <v>1519</v>
      </c>
      <c r="O45" s="2">
        <v>45.784570000000002</v>
      </c>
      <c r="P45" s="2">
        <v>-108.52682799999999</v>
      </c>
    </row>
    <row r="46" spans="1:16" s="1" customFormat="1" x14ac:dyDescent="0.35">
      <c r="A46" s="4" t="s">
        <v>193</v>
      </c>
      <c r="B46" s="5">
        <v>85</v>
      </c>
      <c r="C46" s="7">
        <v>42975</v>
      </c>
      <c r="D46" s="5">
        <v>60</v>
      </c>
      <c r="E46" s="5">
        <f>YEAR(C46)</f>
        <v>2017</v>
      </c>
      <c r="F46" s="5" t="s">
        <v>1817</v>
      </c>
      <c r="G46" s="3">
        <v>750</v>
      </c>
      <c r="H46" s="2" t="s">
        <v>13</v>
      </c>
      <c r="I46" s="5"/>
      <c r="J46" s="15" t="s">
        <v>1822</v>
      </c>
      <c r="K46" s="2" t="s">
        <v>47</v>
      </c>
      <c r="L46" s="2" t="s">
        <v>292</v>
      </c>
      <c r="M46" s="2" t="s">
        <v>196</v>
      </c>
      <c r="N46" s="2" t="s">
        <v>1519</v>
      </c>
      <c r="O46" s="2">
        <v>45.784570000000002</v>
      </c>
      <c r="P46" s="2">
        <v>-108.52682799999999</v>
      </c>
    </row>
    <row r="47" spans="1:16" s="1" customFormat="1" x14ac:dyDescent="0.35">
      <c r="A47" s="4" t="s">
        <v>462</v>
      </c>
      <c r="B47" s="18">
        <v>75</v>
      </c>
      <c r="C47" s="7">
        <v>43249</v>
      </c>
      <c r="D47" s="5">
        <v>130</v>
      </c>
      <c r="E47" s="5">
        <f>YEAR(C47)</f>
        <v>2018</v>
      </c>
      <c r="F47" s="5" t="s">
        <v>1808</v>
      </c>
      <c r="G47" s="3">
        <v>1500</v>
      </c>
      <c r="H47" s="2" t="s">
        <v>13</v>
      </c>
      <c r="I47" s="5"/>
      <c r="J47" s="15" t="s">
        <v>1821</v>
      </c>
      <c r="K47" s="2" t="s">
        <v>47</v>
      </c>
      <c r="L47" s="2" t="s">
        <v>372</v>
      </c>
      <c r="M47" s="2" t="s">
        <v>1436</v>
      </c>
      <c r="N47" s="2" t="s">
        <v>373</v>
      </c>
      <c r="O47" s="2">
        <v>33.516736999999999</v>
      </c>
      <c r="P47" s="2">
        <v>-86.851709999999997</v>
      </c>
    </row>
    <row r="48" spans="1:16" s="1" customFormat="1" x14ac:dyDescent="0.35">
      <c r="A48" s="4" t="s">
        <v>462</v>
      </c>
      <c r="B48" s="10">
        <v>50</v>
      </c>
      <c r="C48" s="7">
        <v>43647</v>
      </c>
      <c r="D48" s="5">
        <v>201</v>
      </c>
      <c r="E48" s="5">
        <f>YEAR(C48)</f>
        <v>2019</v>
      </c>
      <c r="F48" s="5" t="s">
        <v>1816</v>
      </c>
      <c r="G48" s="3">
        <v>1000</v>
      </c>
      <c r="H48" s="2" t="s">
        <v>13</v>
      </c>
      <c r="I48" s="5"/>
      <c r="J48" s="15" t="s">
        <v>1821</v>
      </c>
      <c r="K48" s="2" t="s">
        <v>47</v>
      </c>
      <c r="L48" s="2" t="s">
        <v>442</v>
      </c>
      <c r="M48" s="2" t="s">
        <v>1436</v>
      </c>
      <c r="N48" s="2" t="s">
        <v>373</v>
      </c>
      <c r="O48" s="2">
        <v>33.516736999999999</v>
      </c>
      <c r="P48" s="2">
        <v>-86.851709999999997</v>
      </c>
    </row>
    <row r="49" spans="1:16" s="1" customFormat="1" x14ac:dyDescent="0.35">
      <c r="A49" s="4" t="s">
        <v>462</v>
      </c>
      <c r="B49" s="5">
        <v>50</v>
      </c>
      <c r="C49" s="7">
        <v>43951</v>
      </c>
      <c r="D49" s="5" t="s">
        <v>709</v>
      </c>
      <c r="E49" s="5">
        <f>YEAR(C49)</f>
        <v>2020</v>
      </c>
      <c r="F49" s="5" t="s">
        <v>1814</v>
      </c>
      <c r="G49" s="3">
        <v>1000</v>
      </c>
      <c r="H49" s="2" t="s">
        <v>13</v>
      </c>
      <c r="I49" s="12">
        <f>G49</f>
        <v>1000</v>
      </c>
      <c r="J49" s="15" t="s">
        <v>1821</v>
      </c>
      <c r="K49" s="2" t="s">
        <v>47</v>
      </c>
      <c r="L49" s="2" t="s">
        <v>710</v>
      </c>
      <c r="M49" s="2" t="s">
        <v>1436</v>
      </c>
      <c r="N49" s="2" t="s">
        <v>373</v>
      </c>
      <c r="O49" s="2">
        <v>33.516736999999999</v>
      </c>
      <c r="P49" s="2">
        <v>-86.851709999999997</v>
      </c>
    </row>
    <row r="50" spans="1:16" s="1" customFormat="1" ht="29" x14ac:dyDescent="0.35">
      <c r="A50" s="4" t="s">
        <v>486</v>
      </c>
      <c r="B50" s="5">
        <v>52</v>
      </c>
      <c r="C50" s="7">
        <v>43749</v>
      </c>
      <c r="D50" s="5">
        <v>229</v>
      </c>
      <c r="E50" s="5">
        <f>YEAR(C50)</f>
        <v>2019</v>
      </c>
      <c r="F50" s="5" t="s">
        <v>1810</v>
      </c>
      <c r="G50" s="3">
        <v>15000</v>
      </c>
      <c r="H50" s="2" t="s">
        <v>13</v>
      </c>
      <c r="I50" s="5"/>
      <c r="J50" s="15" t="s">
        <v>1821</v>
      </c>
      <c r="K50" s="2" t="s">
        <v>47</v>
      </c>
      <c r="L50" s="2" t="s">
        <v>487</v>
      </c>
      <c r="M50" s="4" t="s">
        <v>1437</v>
      </c>
      <c r="N50" s="2" t="s">
        <v>334</v>
      </c>
      <c r="O50" s="2">
        <v>37.444159999999997</v>
      </c>
      <c r="P50" s="2">
        <v>-122.163743</v>
      </c>
    </row>
    <row r="51" spans="1:16" s="1" customFormat="1" ht="29" x14ac:dyDescent="0.35">
      <c r="A51" s="4" t="s">
        <v>486</v>
      </c>
      <c r="B51" s="5"/>
      <c r="C51" s="7">
        <v>43755</v>
      </c>
      <c r="D51" s="5">
        <v>230</v>
      </c>
      <c r="E51" s="5">
        <f>YEAR(C51)</f>
        <v>2019</v>
      </c>
      <c r="F51" s="5" t="s">
        <v>1810</v>
      </c>
      <c r="G51" s="2"/>
      <c r="H51" s="2" t="s">
        <v>84</v>
      </c>
      <c r="I51" s="5"/>
      <c r="J51" s="15" t="s">
        <v>1821</v>
      </c>
      <c r="K51" s="2" t="s">
        <v>47</v>
      </c>
      <c r="L51" s="2" t="s">
        <v>1516</v>
      </c>
      <c r="M51" s="4" t="s">
        <v>1437</v>
      </c>
      <c r="N51" s="2" t="s">
        <v>334</v>
      </c>
      <c r="O51" s="2">
        <v>37.444159999999997</v>
      </c>
      <c r="P51" s="2">
        <v>-122.163743</v>
      </c>
    </row>
    <row r="52" spans="1:16" s="1" customFormat="1" ht="29" x14ac:dyDescent="0.35">
      <c r="A52" s="4" t="s">
        <v>486</v>
      </c>
      <c r="B52" s="5">
        <v>52</v>
      </c>
      <c r="C52" s="7">
        <v>44111</v>
      </c>
      <c r="D52" s="5" t="s">
        <v>1316</v>
      </c>
      <c r="E52" s="5">
        <f>YEAR(C52)</f>
        <v>2020</v>
      </c>
      <c r="F52" s="5" t="s">
        <v>1810</v>
      </c>
      <c r="G52" s="3">
        <v>15520</v>
      </c>
      <c r="H52" s="2" t="s">
        <v>431</v>
      </c>
      <c r="I52" s="12">
        <f>G52</f>
        <v>15520</v>
      </c>
      <c r="J52" s="15" t="s">
        <v>1821</v>
      </c>
      <c r="K52" s="2" t="s">
        <v>47</v>
      </c>
      <c r="L52" s="2" t="s">
        <v>1315</v>
      </c>
      <c r="M52" s="4" t="s">
        <v>1437</v>
      </c>
      <c r="N52" s="2" t="s">
        <v>334</v>
      </c>
      <c r="O52" s="2">
        <v>37.444159999999997</v>
      </c>
      <c r="P52" s="2">
        <v>-122.163743</v>
      </c>
    </row>
    <row r="53" spans="1:16" s="1" customFormat="1" x14ac:dyDescent="0.35">
      <c r="A53" s="4" t="s">
        <v>492</v>
      </c>
      <c r="B53" s="5">
        <v>15</v>
      </c>
      <c r="C53" s="7">
        <v>43782</v>
      </c>
      <c r="D53" s="5">
        <v>237</v>
      </c>
      <c r="E53" s="5">
        <f>YEAR(C53)</f>
        <v>2019</v>
      </c>
      <c r="F53" s="5" t="s">
        <v>1809</v>
      </c>
      <c r="G53" s="3">
        <v>1650</v>
      </c>
      <c r="H53" s="2" t="s">
        <v>13</v>
      </c>
      <c r="I53" s="5"/>
      <c r="J53" s="15" t="s">
        <v>1821</v>
      </c>
      <c r="K53" s="2" t="s">
        <v>47</v>
      </c>
      <c r="L53" s="2" t="s">
        <v>493</v>
      </c>
      <c r="M53" s="4" t="s">
        <v>1438</v>
      </c>
      <c r="N53" s="2" t="s">
        <v>306</v>
      </c>
      <c r="O53" s="2">
        <v>36.992328999999998</v>
      </c>
      <c r="P53" s="2">
        <v>-86.447824999999995</v>
      </c>
    </row>
    <row r="54" spans="1:16" s="1" customFormat="1" x14ac:dyDescent="0.35">
      <c r="A54" s="11" t="s">
        <v>1614</v>
      </c>
      <c r="B54" s="6">
        <v>5</v>
      </c>
      <c r="C54" s="8">
        <v>44151</v>
      </c>
      <c r="D54" s="6" t="s">
        <v>1615</v>
      </c>
      <c r="E54" s="5">
        <f>YEAR(C54)</f>
        <v>2020</v>
      </c>
      <c r="F54" s="5" t="s">
        <v>1809</v>
      </c>
      <c r="G54" s="9">
        <v>1550</v>
      </c>
      <c r="H54" s="2" t="s">
        <v>13</v>
      </c>
      <c r="I54" s="12">
        <f>AVERAGE(G53:G54)</f>
        <v>1600</v>
      </c>
      <c r="J54" s="15" t="s">
        <v>1821</v>
      </c>
      <c r="K54" s="2" t="s">
        <v>47</v>
      </c>
      <c r="L54" t="s">
        <v>1633</v>
      </c>
      <c r="M54" s="2" t="s">
        <v>1438</v>
      </c>
      <c r="N54" s="2" t="s">
        <v>306</v>
      </c>
      <c r="O54" s="2">
        <v>36.992328999999998</v>
      </c>
      <c r="P54" s="2">
        <v>-86.447824999999995</v>
      </c>
    </row>
    <row r="55" spans="1:16" s="1" customFormat="1" x14ac:dyDescent="0.35">
      <c r="A55" s="4" t="s">
        <v>1243</v>
      </c>
      <c r="B55" s="5">
        <v>358</v>
      </c>
      <c r="C55" s="7">
        <v>44091</v>
      </c>
      <c r="D55" s="5" t="s">
        <v>1244</v>
      </c>
      <c r="E55" s="5">
        <f>YEAR(C55)</f>
        <v>2020</v>
      </c>
      <c r="F55" s="5" t="s">
        <v>1811</v>
      </c>
      <c r="G55" s="3">
        <v>1270</v>
      </c>
      <c r="H55" s="2" t="s">
        <v>534</v>
      </c>
      <c r="I55" s="12">
        <f>G55</f>
        <v>1270</v>
      </c>
      <c r="J55" s="15" t="s">
        <v>1823</v>
      </c>
      <c r="K55" s="2" t="s">
        <v>47</v>
      </c>
      <c r="L55" s="2" t="s">
        <v>1245</v>
      </c>
      <c r="M55" s="4" t="s">
        <v>1439</v>
      </c>
      <c r="N55" s="2" t="s">
        <v>840</v>
      </c>
      <c r="O55" s="2">
        <v>41.379728999999998</v>
      </c>
      <c r="P55" s="2">
        <v>-83.622878999999998</v>
      </c>
    </row>
    <row r="56" spans="1:16" s="1" customFormat="1" x14ac:dyDescent="0.35">
      <c r="A56" s="4" t="s">
        <v>1060</v>
      </c>
      <c r="B56" s="5">
        <v>75</v>
      </c>
      <c r="C56" s="7">
        <v>44068</v>
      </c>
      <c r="D56" s="5" t="s">
        <v>1061</v>
      </c>
      <c r="E56" s="5">
        <f>YEAR(C56)</f>
        <v>2020</v>
      </c>
      <c r="F56" s="5" t="s">
        <v>1817</v>
      </c>
      <c r="G56" s="3">
        <v>565</v>
      </c>
      <c r="H56" s="2" t="s">
        <v>534</v>
      </c>
      <c r="I56" s="12">
        <f>G56</f>
        <v>565</v>
      </c>
      <c r="J56" s="15" t="s">
        <v>1823</v>
      </c>
      <c r="K56" s="2" t="s">
        <v>47</v>
      </c>
      <c r="L56" s="2" t="s">
        <v>1062</v>
      </c>
      <c r="M56" s="4" t="s">
        <v>1440</v>
      </c>
      <c r="N56" s="2" t="s">
        <v>523</v>
      </c>
      <c r="O56" s="2">
        <v>40.696764999999999</v>
      </c>
      <c r="P56" s="2">
        <v>-89.615821999999994</v>
      </c>
    </row>
    <row r="57" spans="1:16" s="1" customFormat="1" x14ac:dyDescent="0.35">
      <c r="A57" s="4" t="s">
        <v>1139</v>
      </c>
      <c r="B57" s="5">
        <v>50</v>
      </c>
      <c r="C57" s="7">
        <v>44082</v>
      </c>
      <c r="D57" s="5" t="s">
        <v>1140</v>
      </c>
      <c r="E57" s="5">
        <f>YEAR(C57)</f>
        <v>2020</v>
      </c>
      <c r="F57" s="5" t="s">
        <v>1811</v>
      </c>
      <c r="G57" s="3">
        <v>2000</v>
      </c>
      <c r="H57" s="2" t="s">
        <v>13</v>
      </c>
      <c r="I57" s="12">
        <f>G57</f>
        <v>2000</v>
      </c>
      <c r="J57" s="15" t="s">
        <v>1823</v>
      </c>
      <c r="K57" s="2" t="s">
        <v>47</v>
      </c>
      <c r="L57" s="2" t="s">
        <v>1141</v>
      </c>
      <c r="M57" s="4" t="s">
        <v>1441</v>
      </c>
      <c r="N57" s="2" t="s">
        <v>387</v>
      </c>
      <c r="O57" s="2">
        <v>42.366532999999997</v>
      </c>
      <c r="P57" s="2">
        <v>-71.258093000000002</v>
      </c>
    </row>
    <row r="58" spans="1:16" s="1" customFormat="1" x14ac:dyDescent="0.35">
      <c r="A58" s="4" t="s">
        <v>463</v>
      </c>
      <c r="B58" s="10">
        <v>350</v>
      </c>
      <c r="C58" s="7">
        <v>43647</v>
      </c>
      <c r="D58" s="5">
        <v>202</v>
      </c>
      <c r="E58" s="5">
        <f>YEAR(C58)</f>
        <v>2019</v>
      </c>
      <c r="F58" s="5" t="s">
        <v>1816</v>
      </c>
      <c r="G58" s="3">
        <v>2500</v>
      </c>
      <c r="H58" s="2" t="s">
        <v>13</v>
      </c>
      <c r="I58" s="5"/>
      <c r="J58" s="15" t="s">
        <v>1821</v>
      </c>
      <c r="K58" s="2" t="s">
        <v>47</v>
      </c>
      <c r="L58" s="2" t="s">
        <v>464</v>
      </c>
      <c r="M58" s="4" t="s">
        <v>1442</v>
      </c>
      <c r="N58" s="2" t="s">
        <v>403</v>
      </c>
      <c r="O58" s="2">
        <v>34.30189</v>
      </c>
      <c r="P58" s="2">
        <v>-83.822057000000001</v>
      </c>
    </row>
    <row r="59" spans="1:16" s="1" customFormat="1" x14ac:dyDescent="0.35">
      <c r="A59" s="4" t="s">
        <v>463</v>
      </c>
      <c r="B59" s="5">
        <v>350</v>
      </c>
      <c r="C59" s="7">
        <v>44050</v>
      </c>
      <c r="D59" s="5" t="s">
        <v>933</v>
      </c>
      <c r="E59" s="5">
        <f>YEAR(C59)</f>
        <v>2020</v>
      </c>
      <c r="F59" s="5" t="s">
        <v>1817</v>
      </c>
      <c r="G59" s="3">
        <v>2600</v>
      </c>
      <c r="H59" s="2" t="s">
        <v>13</v>
      </c>
      <c r="I59" s="12">
        <f>AVERAGE(G58:G59)</f>
        <v>2550</v>
      </c>
      <c r="J59" s="15" t="s">
        <v>1821</v>
      </c>
      <c r="K59" s="2" t="s">
        <v>47</v>
      </c>
      <c r="L59" s="2" t="s">
        <v>934</v>
      </c>
      <c r="M59" s="4" t="s">
        <v>1442</v>
      </c>
      <c r="N59" s="2" t="s">
        <v>403</v>
      </c>
      <c r="O59" s="2">
        <v>34.30189</v>
      </c>
      <c r="P59" s="2">
        <v>-83.822057000000001</v>
      </c>
    </row>
    <row r="60" spans="1:16" s="1" customFormat="1" x14ac:dyDescent="0.35">
      <c r="A60" s="4" t="s">
        <v>958</v>
      </c>
      <c r="B60" s="5">
        <v>110</v>
      </c>
      <c r="C60" s="7">
        <v>44055</v>
      </c>
      <c r="D60" s="5" t="s">
        <v>959</v>
      </c>
      <c r="E60" s="5">
        <f>YEAR(C60)</f>
        <v>2020</v>
      </c>
      <c r="F60" s="5" t="s">
        <v>1817</v>
      </c>
      <c r="G60" s="3">
        <v>2600</v>
      </c>
      <c r="H60" s="2" t="s">
        <v>13</v>
      </c>
      <c r="I60" s="12">
        <f>G60</f>
        <v>2600</v>
      </c>
      <c r="J60" s="15" t="s">
        <v>1823</v>
      </c>
      <c r="K60" s="2" t="s">
        <v>47</v>
      </c>
      <c r="L60" s="2" t="s">
        <v>816</v>
      </c>
      <c r="M60" s="4" t="s">
        <v>1443</v>
      </c>
      <c r="N60" s="2" t="s">
        <v>346</v>
      </c>
      <c r="O60" s="2">
        <v>38.378931000000001</v>
      </c>
      <c r="P60" s="2">
        <v>-78.970686000000001</v>
      </c>
    </row>
    <row r="61" spans="1:16" s="1" customFormat="1" x14ac:dyDescent="0.35">
      <c r="A61" s="4" t="s">
        <v>777</v>
      </c>
      <c r="B61" s="5">
        <v>150</v>
      </c>
      <c r="C61" s="7">
        <v>43998</v>
      </c>
      <c r="D61" s="5" t="s">
        <v>778</v>
      </c>
      <c r="E61" s="5">
        <f>YEAR(C61)</f>
        <v>2020</v>
      </c>
      <c r="F61" s="5" t="s">
        <v>1815</v>
      </c>
      <c r="G61" s="3">
        <v>3000</v>
      </c>
      <c r="H61" s="2" t="s">
        <v>13</v>
      </c>
      <c r="I61" s="12">
        <f>G61</f>
        <v>3000</v>
      </c>
      <c r="J61" s="15" t="s">
        <v>1823</v>
      </c>
      <c r="K61" s="2" t="s">
        <v>47</v>
      </c>
      <c r="L61" s="2" t="s">
        <v>779</v>
      </c>
      <c r="M61" s="4" t="s">
        <v>1444</v>
      </c>
      <c r="N61" s="2" t="s">
        <v>597</v>
      </c>
      <c r="O61" s="2">
        <v>21.650376999999999</v>
      </c>
      <c r="P61" s="2">
        <v>-157.92491200000001</v>
      </c>
    </row>
    <row r="62" spans="1:16" s="1" customFormat="1" ht="29" x14ac:dyDescent="0.35">
      <c r="A62" s="4" t="s">
        <v>874</v>
      </c>
      <c r="B62" s="5">
        <v>350</v>
      </c>
      <c r="C62" s="7">
        <v>44035</v>
      </c>
      <c r="D62" s="5" t="s">
        <v>875</v>
      </c>
      <c r="E62" s="5">
        <f>YEAR(C62)</f>
        <v>2020</v>
      </c>
      <c r="F62" s="5" t="s">
        <v>1816</v>
      </c>
      <c r="G62" s="3">
        <v>1222</v>
      </c>
      <c r="H62" s="2" t="s">
        <v>534</v>
      </c>
      <c r="I62" s="12"/>
      <c r="J62" s="15" t="s">
        <v>1823</v>
      </c>
      <c r="K62" s="2" t="s">
        <v>47</v>
      </c>
      <c r="L62" s="2" t="s">
        <v>876</v>
      </c>
      <c r="M62" s="4" t="s">
        <v>1445</v>
      </c>
      <c r="N62" s="2" t="s">
        <v>1520</v>
      </c>
      <c r="O62" s="2">
        <v>43.118799000000003</v>
      </c>
      <c r="P62" s="2">
        <v>-79.238507999999996</v>
      </c>
    </row>
    <row r="63" spans="1:16" s="1" customFormat="1" ht="29" x14ac:dyDescent="0.35">
      <c r="A63" s="4" t="s">
        <v>874</v>
      </c>
      <c r="B63" s="5">
        <v>116</v>
      </c>
      <c r="C63" s="7">
        <v>44082</v>
      </c>
      <c r="D63" s="5" t="s">
        <v>1177</v>
      </c>
      <c r="E63" s="5">
        <f>YEAR(C63)</f>
        <v>2020</v>
      </c>
      <c r="F63" s="5" t="s">
        <v>1811</v>
      </c>
      <c r="G63" s="3">
        <v>290</v>
      </c>
      <c r="H63" s="2" t="s">
        <v>534</v>
      </c>
      <c r="I63" s="12">
        <f>AVERAGE(G62:G63)</f>
        <v>756</v>
      </c>
      <c r="J63" s="15" t="s">
        <v>1823</v>
      </c>
      <c r="K63" s="2" t="s">
        <v>47</v>
      </c>
      <c r="L63" s="2" t="s">
        <v>876</v>
      </c>
      <c r="M63" s="4" t="s">
        <v>1445</v>
      </c>
      <c r="N63" s="2" t="s">
        <v>1520</v>
      </c>
      <c r="O63" s="2">
        <v>43.118799000000003</v>
      </c>
      <c r="P63" s="2">
        <v>-79.238507999999996</v>
      </c>
    </row>
    <row r="64" spans="1:16" s="1" customFormat="1" ht="29" x14ac:dyDescent="0.35">
      <c r="A64" s="11" t="s">
        <v>874</v>
      </c>
      <c r="B64" s="6">
        <v>350</v>
      </c>
      <c r="C64" s="8">
        <v>44173</v>
      </c>
      <c r="D64" s="6" t="s">
        <v>1827</v>
      </c>
      <c r="E64" s="6">
        <v>2020</v>
      </c>
      <c r="F64" s="6" t="s">
        <v>1818</v>
      </c>
      <c r="G64" s="9">
        <v>2500</v>
      </c>
      <c r="H64" s="2" t="s">
        <v>431</v>
      </c>
      <c r="I64" s="17">
        <f>G64</f>
        <v>2500</v>
      </c>
      <c r="J64" s="15" t="s">
        <v>1823</v>
      </c>
      <c r="K64" s="2" t="s">
        <v>47</v>
      </c>
      <c r="L64" t="s">
        <v>1828</v>
      </c>
      <c r="M64" s="4" t="s">
        <v>1445</v>
      </c>
      <c r="N64" s="2" t="s">
        <v>1520</v>
      </c>
      <c r="O64" s="2">
        <v>43.118799000000003</v>
      </c>
      <c r="P64" s="2">
        <v>-79.238507999999996</v>
      </c>
    </row>
    <row r="65" spans="1:16" s="1" customFormat="1" x14ac:dyDescent="0.35">
      <c r="A65" s="4" t="s">
        <v>1381</v>
      </c>
      <c r="B65" s="5">
        <v>20</v>
      </c>
      <c r="C65" s="7">
        <v>44126</v>
      </c>
      <c r="D65" s="5" t="s">
        <v>1377</v>
      </c>
      <c r="E65" s="5">
        <f>YEAR(C65)</f>
        <v>2020</v>
      </c>
      <c r="F65" s="5" t="s">
        <v>1810</v>
      </c>
      <c r="G65" s="3">
        <v>425</v>
      </c>
      <c r="H65" s="2" t="s">
        <v>534</v>
      </c>
      <c r="I65" s="5"/>
      <c r="J65" s="15" t="s">
        <v>1823</v>
      </c>
      <c r="K65" s="2" t="s">
        <v>47</v>
      </c>
      <c r="L65" s="2" t="s">
        <v>1382</v>
      </c>
      <c r="M65" s="4" t="s">
        <v>1446</v>
      </c>
      <c r="N65" s="2" t="s">
        <v>978</v>
      </c>
      <c r="O65" s="2">
        <v>41.825740000000003</v>
      </c>
      <c r="P65" s="2">
        <v>-71.405198999999996</v>
      </c>
    </row>
    <row r="66" spans="1:16" s="1" customFormat="1" x14ac:dyDescent="0.35">
      <c r="A66" s="11" t="s">
        <v>1381</v>
      </c>
      <c r="B66" s="6">
        <v>10</v>
      </c>
      <c r="C66" s="8">
        <v>44155</v>
      </c>
      <c r="D66" s="6" t="s">
        <v>1626</v>
      </c>
      <c r="E66" s="5">
        <f>YEAR(C66)</f>
        <v>2020</v>
      </c>
      <c r="F66" s="5" t="s">
        <v>1809</v>
      </c>
      <c r="G66" s="9">
        <v>100</v>
      </c>
      <c r="H66" s="2" t="s">
        <v>534</v>
      </c>
      <c r="I66" s="12">
        <f>AVERAGE(G65:G66)</f>
        <v>262.5</v>
      </c>
      <c r="J66" s="15" t="s">
        <v>1823</v>
      </c>
      <c r="K66" s="2" t="s">
        <v>47</v>
      </c>
      <c r="L66" t="s">
        <v>1639</v>
      </c>
      <c r="M66" s="2" t="s">
        <v>1446</v>
      </c>
      <c r="N66" s="2" t="s">
        <v>978</v>
      </c>
      <c r="O66"/>
      <c r="P66"/>
    </row>
    <row r="67" spans="1:16" s="1" customFormat="1" x14ac:dyDescent="0.35">
      <c r="A67" s="4" t="s">
        <v>1348</v>
      </c>
      <c r="B67" s="18">
        <f>(28000-1500)/10</f>
        <v>2650</v>
      </c>
      <c r="C67" s="7">
        <v>42304</v>
      </c>
      <c r="D67" s="5" t="s">
        <v>41</v>
      </c>
      <c r="E67" s="5">
        <f>YEAR(C67)</f>
        <v>2015</v>
      </c>
      <c r="F67" s="5" t="s">
        <v>1810</v>
      </c>
      <c r="G67" s="3">
        <v>28000</v>
      </c>
      <c r="H67" s="2" t="s">
        <v>13</v>
      </c>
      <c r="I67" s="5"/>
      <c r="J67" s="15" t="s">
        <v>1821</v>
      </c>
      <c r="K67" s="2" t="s">
        <v>42</v>
      </c>
      <c r="L67" s="2" t="s">
        <v>43</v>
      </c>
      <c r="M67" s="2" t="s">
        <v>44</v>
      </c>
      <c r="N67" s="2" t="s">
        <v>1511</v>
      </c>
      <c r="O67" s="2">
        <v>38.894452999999999</v>
      </c>
      <c r="P67" s="2">
        <v>-77.042603</v>
      </c>
    </row>
    <row r="68" spans="1:16" s="1" customFormat="1" x14ac:dyDescent="0.35">
      <c r="A68" s="4" t="s">
        <v>1348</v>
      </c>
      <c r="B68" s="18">
        <v>1470</v>
      </c>
      <c r="C68" s="7">
        <v>42348</v>
      </c>
      <c r="D68" s="5" t="s">
        <v>45</v>
      </c>
      <c r="E68" s="5">
        <f>YEAR(C68)</f>
        <v>2015</v>
      </c>
      <c r="F68" s="5" t="s">
        <v>1818</v>
      </c>
      <c r="G68" s="3">
        <v>16200</v>
      </c>
      <c r="H68" s="2" t="s">
        <v>13</v>
      </c>
      <c r="I68" s="5"/>
      <c r="J68" s="15" t="s">
        <v>1821</v>
      </c>
      <c r="K68" s="2" t="s">
        <v>42</v>
      </c>
      <c r="L68" s="2" t="s">
        <v>43</v>
      </c>
      <c r="M68" s="2" t="s">
        <v>44</v>
      </c>
      <c r="N68" s="2" t="s">
        <v>1511</v>
      </c>
      <c r="O68" s="2">
        <v>38.894452999999999</v>
      </c>
      <c r="P68" s="2">
        <v>-77.042603</v>
      </c>
    </row>
    <row r="69" spans="1:16" s="1" customFormat="1" x14ac:dyDescent="0.35">
      <c r="A69" s="4" t="s">
        <v>1348</v>
      </c>
      <c r="B69" s="18">
        <f>(21000-1500)/10</f>
        <v>1950</v>
      </c>
      <c r="C69" s="7">
        <v>44113</v>
      </c>
      <c r="D69" s="5" t="s">
        <v>1349</v>
      </c>
      <c r="E69" s="5">
        <f>YEAR(C69)</f>
        <v>2020</v>
      </c>
      <c r="F69" s="5" t="s">
        <v>1810</v>
      </c>
      <c r="G69" s="3">
        <v>21000</v>
      </c>
      <c r="H69" s="2" t="s">
        <v>13</v>
      </c>
      <c r="I69" s="12">
        <f>AVERAGE(G67:G69)</f>
        <v>21733.333333333332</v>
      </c>
      <c r="J69" s="15" t="s">
        <v>1821</v>
      </c>
      <c r="K69" s="2" t="s">
        <v>47</v>
      </c>
      <c r="L69" s="2" t="s">
        <v>633</v>
      </c>
      <c r="M69" s="2" t="s">
        <v>44</v>
      </c>
      <c r="N69" s="2" t="s">
        <v>1511</v>
      </c>
      <c r="O69" s="2">
        <v>38.894452999999999</v>
      </c>
      <c r="P69" s="2">
        <v>-77.042603</v>
      </c>
    </row>
    <row r="70" spans="1:16" s="1" customFormat="1" x14ac:dyDescent="0.35">
      <c r="A70" s="4" t="s">
        <v>881</v>
      </c>
      <c r="B70" s="5">
        <v>250</v>
      </c>
      <c r="C70" s="7">
        <v>44035</v>
      </c>
      <c r="D70" s="5" t="s">
        <v>882</v>
      </c>
      <c r="E70" s="5">
        <f>YEAR(C70)</f>
        <v>2020</v>
      </c>
      <c r="F70" s="5" t="s">
        <v>1816</v>
      </c>
      <c r="G70" s="3">
        <v>4000</v>
      </c>
      <c r="H70" s="2" t="s">
        <v>13</v>
      </c>
      <c r="I70" s="5"/>
      <c r="J70" s="15" t="s">
        <v>1823</v>
      </c>
      <c r="K70" s="2" t="s">
        <v>47</v>
      </c>
      <c r="L70" s="2" t="s">
        <v>883</v>
      </c>
      <c r="M70" s="4" t="s">
        <v>1447</v>
      </c>
      <c r="N70" s="2" t="s">
        <v>334</v>
      </c>
      <c r="O70" s="2">
        <v>39.729731999999998</v>
      </c>
      <c r="P70" s="2">
        <v>-121.84478300000001</v>
      </c>
    </row>
    <row r="71" spans="1:16" s="1" customFormat="1" x14ac:dyDescent="0.35">
      <c r="A71" s="4" t="s">
        <v>881</v>
      </c>
      <c r="B71" s="5">
        <v>50</v>
      </c>
      <c r="C71" s="7">
        <v>44075</v>
      </c>
      <c r="D71" s="5" t="s">
        <v>1082</v>
      </c>
      <c r="E71" s="5">
        <f>YEAR(C71)</f>
        <v>2020</v>
      </c>
      <c r="F71" s="5" t="s">
        <v>1811</v>
      </c>
      <c r="G71" s="3">
        <v>500</v>
      </c>
      <c r="H71" s="2" t="s">
        <v>13</v>
      </c>
      <c r="I71" s="12">
        <f>AVERAGE(G70:G71)</f>
        <v>2250</v>
      </c>
      <c r="J71" s="15" t="s">
        <v>1823</v>
      </c>
      <c r="K71" s="2" t="s">
        <v>47</v>
      </c>
      <c r="L71" s="2" t="s">
        <v>883</v>
      </c>
      <c r="M71" s="4" t="s">
        <v>1447</v>
      </c>
      <c r="N71" s="2" t="s">
        <v>334</v>
      </c>
      <c r="O71" s="2">
        <v>39.729731999999998</v>
      </c>
      <c r="P71" s="2">
        <v>-121.84478300000001</v>
      </c>
    </row>
    <row r="72" spans="1:16" s="1" customFormat="1" x14ac:dyDescent="0.35">
      <c r="A72" s="4" t="s">
        <v>1279</v>
      </c>
      <c r="B72" s="5">
        <v>750</v>
      </c>
      <c r="C72" s="7">
        <v>44098</v>
      </c>
      <c r="D72" s="5" t="s">
        <v>1280</v>
      </c>
      <c r="E72" s="5">
        <f>YEAR(C72)</f>
        <v>2020</v>
      </c>
      <c r="F72" s="5" t="s">
        <v>1811</v>
      </c>
      <c r="G72" s="3">
        <v>2125</v>
      </c>
      <c r="H72" s="2" t="s">
        <v>534</v>
      </c>
      <c r="I72" s="12">
        <f>G72</f>
        <v>2125</v>
      </c>
      <c r="J72" s="15" t="s">
        <v>1823</v>
      </c>
      <c r="K72" s="2" t="s">
        <v>47</v>
      </c>
      <c r="L72" s="2" t="s">
        <v>1281</v>
      </c>
      <c r="M72" s="4" t="s">
        <v>1448</v>
      </c>
      <c r="N72" s="2" t="s">
        <v>334</v>
      </c>
      <c r="O72" s="2">
        <v>33.863908000000002</v>
      </c>
      <c r="P72" s="2">
        <v>-118.255633</v>
      </c>
    </row>
    <row r="73" spans="1:16" s="1" customFormat="1" x14ac:dyDescent="0.35">
      <c r="A73" s="4" t="s">
        <v>1030</v>
      </c>
      <c r="B73" s="5">
        <v>95</v>
      </c>
      <c r="C73" s="7">
        <v>44068</v>
      </c>
      <c r="D73" s="5" t="s">
        <v>1031</v>
      </c>
      <c r="E73" s="5">
        <f>YEAR(C73)</f>
        <v>2020</v>
      </c>
      <c r="F73" s="5" t="s">
        <v>1817</v>
      </c>
      <c r="G73" s="3">
        <v>950</v>
      </c>
      <c r="H73" s="2" t="s">
        <v>13</v>
      </c>
      <c r="I73" s="5"/>
      <c r="J73" s="15" t="s">
        <v>1823</v>
      </c>
      <c r="K73" s="2" t="s">
        <v>47</v>
      </c>
      <c r="L73" s="2" t="s">
        <v>855</v>
      </c>
      <c r="M73" s="4" t="s">
        <v>1449</v>
      </c>
      <c r="N73" s="2" t="s">
        <v>334</v>
      </c>
      <c r="O73" s="2">
        <v>37.524990000000003</v>
      </c>
      <c r="P73" s="2">
        <v>-120.858459</v>
      </c>
    </row>
    <row r="74" spans="1:16" s="1" customFormat="1" x14ac:dyDescent="0.35">
      <c r="A74" s="4" t="s">
        <v>1030</v>
      </c>
      <c r="B74" s="5">
        <v>70</v>
      </c>
      <c r="C74" s="7">
        <v>44087</v>
      </c>
      <c r="D74" s="5" t="s">
        <v>1226</v>
      </c>
      <c r="E74" s="5">
        <f>YEAR(C74)</f>
        <v>2020</v>
      </c>
      <c r="F74" s="5" t="s">
        <v>1811</v>
      </c>
      <c r="G74" s="3">
        <v>700</v>
      </c>
      <c r="H74" s="2" t="s">
        <v>13</v>
      </c>
      <c r="I74" s="5"/>
      <c r="J74" s="15" t="s">
        <v>1823</v>
      </c>
      <c r="K74" s="2" t="s">
        <v>47</v>
      </c>
      <c r="L74" s="2" t="s">
        <v>855</v>
      </c>
      <c r="M74" s="4" t="s">
        <v>1449</v>
      </c>
      <c r="N74" s="2" t="s">
        <v>334</v>
      </c>
      <c r="O74" s="2">
        <v>37.524990000000003</v>
      </c>
      <c r="P74" s="2">
        <v>-120.858459</v>
      </c>
    </row>
    <row r="75" spans="1:16" s="1" customFormat="1" x14ac:dyDescent="0.35">
      <c r="A75" s="11" t="s">
        <v>1030</v>
      </c>
      <c r="B75" s="6">
        <v>10</v>
      </c>
      <c r="C75" s="8">
        <v>44168</v>
      </c>
      <c r="D75" s="6" t="s">
        <v>1670</v>
      </c>
      <c r="E75" s="5">
        <f>YEAR(C75)</f>
        <v>2020</v>
      </c>
      <c r="F75" s="5" t="s">
        <v>1818</v>
      </c>
      <c r="G75" s="3">
        <v>100</v>
      </c>
      <c r="H75" s="2" t="s">
        <v>13</v>
      </c>
      <c r="I75" s="5"/>
      <c r="J75" s="15" t="s">
        <v>1823</v>
      </c>
      <c r="K75" s="2" t="s">
        <v>47</v>
      </c>
      <c r="L75" t="s">
        <v>1671</v>
      </c>
      <c r="M75" s="2" t="s">
        <v>1672</v>
      </c>
      <c r="N75" s="2" t="s">
        <v>334</v>
      </c>
      <c r="O75" s="2">
        <v>37.524990000000003</v>
      </c>
      <c r="P75" s="2">
        <v>-120.858459</v>
      </c>
    </row>
    <row r="76" spans="1:16" s="1" customFormat="1" x14ac:dyDescent="0.35">
      <c r="A76" s="4" t="s">
        <v>1172</v>
      </c>
      <c r="B76" s="5">
        <v>100</v>
      </c>
      <c r="C76" s="7">
        <v>44028</v>
      </c>
      <c r="D76" s="5" t="s">
        <v>862</v>
      </c>
      <c r="E76" s="5">
        <f>YEAR(C76)</f>
        <v>2020</v>
      </c>
      <c r="F76" s="5" t="s">
        <v>1816</v>
      </c>
      <c r="G76" s="3">
        <v>2000</v>
      </c>
      <c r="H76" s="2" t="s">
        <v>13</v>
      </c>
      <c r="I76" s="5"/>
      <c r="J76" s="15" t="s">
        <v>1823</v>
      </c>
      <c r="K76" s="2" t="s">
        <v>47</v>
      </c>
      <c r="L76" s="2" t="s">
        <v>855</v>
      </c>
      <c r="M76" s="4" t="s">
        <v>1449</v>
      </c>
      <c r="N76" s="2" t="s">
        <v>334</v>
      </c>
      <c r="O76" s="2">
        <v>37.524990000000003</v>
      </c>
      <c r="P76" s="2">
        <v>-120.858459</v>
      </c>
    </row>
    <row r="77" spans="1:16" s="1" customFormat="1" x14ac:dyDescent="0.35">
      <c r="A77" s="4" t="s">
        <v>1172</v>
      </c>
      <c r="B77" s="5">
        <v>325</v>
      </c>
      <c r="C77" s="7">
        <v>44082</v>
      </c>
      <c r="D77" s="5" t="s">
        <v>1173</v>
      </c>
      <c r="E77" s="5">
        <f>YEAR(C77)</f>
        <v>2020</v>
      </c>
      <c r="F77" s="5" t="s">
        <v>1811</v>
      </c>
      <c r="G77" s="3">
        <v>3250</v>
      </c>
      <c r="H77" s="2" t="s">
        <v>13</v>
      </c>
      <c r="I77" s="5"/>
      <c r="J77" s="15" t="s">
        <v>1823</v>
      </c>
      <c r="K77" s="2" t="s">
        <v>47</v>
      </c>
      <c r="L77" s="2" t="s">
        <v>855</v>
      </c>
      <c r="M77" s="4" t="s">
        <v>1449</v>
      </c>
      <c r="N77" s="2" t="s">
        <v>334</v>
      </c>
      <c r="O77" s="2">
        <v>37.524990000000003</v>
      </c>
      <c r="P77" s="2">
        <v>-120.858459</v>
      </c>
    </row>
    <row r="78" spans="1:16" s="1" customFormat="1" x14ac:dyDescent="0.35">
      <c r="A78" s="4" t="s">
        <v>1172</v>
      </c>
      <c r="B78" s="5">
        <v>36</v>
      </c>
      <c r="C78" s="7">
        <v>44095</v>
      </c>
      <c r="D78" s="5" t="s">
        <v>1259</v>
      </c>
      <c r="E78" s="5">
        <f>YEAR(C78)</f>
        <v>2020</v>
      </c>
      <c r="F78" s="5" t="s">
        <v>1811</v>
      </c>
      <c r="G78" s="3">
        <v>360</v>
      </c>
      <c r="H78" s="2" t="s">
        <v>13</v>
      </c>
      <c r="I78" s="5"/>
      <c r="J78" s="15" t="s">
        <v>1823</v>
      </c>
      <c r="K78" s="2" t="s">
        <v>47</v>
      </c>
      <c r="L78" s="2" t="s">
        <v>855</v>
      </c>
      <c r="M78" s="4" t="s">
        <v>1449</v>
      </c>
      <c r="N78" s="2" t="s">
        <v>334</v>
      </c>
      <c r="O78" s="2">
        <v>37.524990000000003</v>
      </c>
      <c r="P78" s="2">
        <v>-120.858459</v>
      </c>
    </row>
    <row r="79" spans="1:16" s="1" customFormat="1" x14ac:dyDescent="0.35">
      <c r="A79" s="4" t="s">
        <v>1172</v>
      </c>
      <c r="B79" s="5">
        <v>19</v>
      </c>
      <c r="C79" s="7">
        <v>44105</v>
      </c>
      <c r="D79" s="5" t="s">
        <v>1301</v>
      </c>
      <c r="E79" s="5">
        <f>YEAR(C79)</f>
        <v>2020</v>
      </c>
      <c r="F79" s="5" t="s">
        <v>1810</v>
      </c>
      <c r="G79" s="3">
        <v>190</v>
      </c>
      <c r="H79" s="2" t="s">
        <v>13</v>
      </c>
      <c r="I79" s="12">
        <f>SUM(G73:G79)</f>
        <v>7550</v>
      </c>
      <c r="J79" s="15" t="s">
        <v>1823</v>
      </c>
      <c r="K79" s="2" t="s">
        <v>47</v>
      </c>
      <c r="L79" s="2" t="s">
        <v>855</v>
      </c>
      <c r="M79" s="4" t="s">
        <v>1449</v>
      </c>
      <c r="N79" s="2" t="s">
        <v>334</v>
      </c>
      <c r="O79" s="2">
        <v>37.524990000000003</v>
      </c>
      <c r="P79" s="2">
        <v>-120.858459</v>
      </c>
    </row>
    <row r="80" spans="1:16" s="1" customFormat="1" ht="29" x14ac:dyDescent="0.35">
      <c r="A80" s="4" t="s">
        <v>797</v>
      </c>
      <c r="B80" s="5">
        <v>50</v>
      </c>
      <c r="C80" s="7">
        <v>44004</v>
      </c>
      <c r="D80" s="5" t="s">
        <v>798</v>
      </c>
      <c r="E80" s="5">
        <f>YEAR(C80)</f>
        <v>2020</v>
      </c>
      <c r="F80" s="5" t="s">
        <v>1815</v>
      </c>
      <c r="G80" s="3">
        <v>1029</v>
      </c>
      <c r="H80" s="2" t="s">
        <v>13</v>
      </c>
      <c r="I80" s="12">
        <f>G80</f>
        <v>1029</v>
      </c>
      <c r="J80" s="15" t="s">
        <v>1823</v>
      </c>
      <c r="K80" s="2" t="s">
        <v>47</v>
      </c>
      <c r="L80" s="2" t="s">
        <v>799</v>
      </c>
      <c r="M80" s="4" t="s">
        <v>1450</v>
      </c>
      <c r="N80" s="2" t="s">
        <v>334</v>
      </c>
      <c r="O80" s="2">
        <v>34.057960000000001</v>
      </c>
      <c r="P80" s="2">
        <v>-117.822688</v>
      </c>
    </row>
    <row r="81" spans="1:16" s="1" customFormat="1" x14ac:dyDescent="0.35">
      <c r="A81" s="4" t="s">
        <v>185</v>
      </c>
      <c r="B81" s="5">
        <v>250</v>
      </c>
      <c r="C81" s="7">
        <v>42642</v>
      </c>
      <c r="D81" s="5" t="s">
        <v>186</v>
      </c>
      <c r="E81" s="5">
        <f>YEAR(C81)</f>
        <v>2016</v>
      </c>
      <c r="F81" s="5" t="s">
        <v>1811</v>
      </c>
      <c r="G81" s="3">
        <v>8000</v>
      </c>
      <c r="H81" s="2" t="s">
        <v>13</v>
      </c>
      <c r="I81" s="5"/>
      <c r="J81" s="15" t="s">
        <v>1822</v>
      </c>
      <c r="K81" s="2" t="s">
        <v>47</v>
      </c>
      <c r="L81" s="2" t="s">
        <v>187</v>
      </c>
      <c r="M81" s="2" t="s">
        <v>188</v>
      </c>
      <c r="N81" s="2" t="s">
        <v>1511</v>
      </c>
      <c r="O81" s="2">
        <v>38.895829999999997</v>
      </c>
      <c r="P81" s="2">
        <v>-77.009827999999999</v>
      </c>
    </row>
    <row r="82" spans="1:16" s="1" customFormat="1" x14ac:dyDescent="0.35">
      <c r="A82" s="4" t="s">
        <v>940</v>
      </c>
      <c r="B82" s="5">
        <v>100</v>
      </c>
      <c r="C82" s="7">
        <v>44053</v>
      </c>
      <c r="D82" s="5" t="s">
        <v>941</v>
      </c>
      <c r="E82" s="5">
        <f>YEAR(C82)</f>
        <v>2020</v>
      </c>
      <c r="F82" s="5" t="s">
        <v>1817</v>
      </c>
      <c r="G82" s="3">
        <v>2000</v>
      </c>
      <c r="H82" s="2" t="s">
        <v>13</v>
      </c>
      <c r="I82" s="12">
        <f>G82</f>
        <v>2000</v>
      </c>
      <c r="J82" s="15" t="s">
        <v>1823</v>
      </c>
      <c r="K82" s="2" t="s">
        <v>47</v>
      </c>
      <c r="L82" s="2" t="s">
        <v>942</v>
      </c>
      <c r="M82" s="4" t="s">
        <v>1451</v>
      </c>
      <c r="N82" s="2" t="s">
        <v>334</v>
      </c>
      <c r="O82" s="2">
        <v>33.782522999999998</v>
      </c>
      <c r="P82" s="2">
        <v>-118.12220499999999</v>
      </c>
    </row>
    <row r="83" spans="1:16" s="1" customFormat="1" x14ac:dyDescent="0.35">
      <c r="A83" s="4" t="s">
        <v>1128</v>
      </c>
      <c r="B83" s="5">
        <v>40</v>
      </c>
      <c r="C83" s="7">
        <v>44082</v>
      </c>
      <c r="D83" s="5" t="s">
        <v>1129</v>
      </c>
      <c r="E83" s="5">
        <f>YEAR(C83)</f>
        <v>2020</v>
      </c>
      <c r="F83" s="5" t="s">
        <v>1811</v>
      </c>
      <c r="G83" s="3">
        <v>1976.3</v>
      </c>
      <c r="H83" s="2" t="s">
        <v>13</v>
      </c>
      <c r="I83" s="12">
        <f>G83</f>
        <v>1976.3</v>
      </c>
      <c r="J83" s="15" t="s">
        <v>1823</v>
      </c>
      <c r="K83" s="2" t="s">
        <v>47</v>
      </c>
      <c r="L83" s="2" t="s">
        <v>1051</v>
      </c>
      <c r="M83" s="4" t="s">
        <v>1452</v>
      </c>
      <c r="N83" s="2" t="s">
        <v>334</v>
      </c>
      <c r="O83" s="2">
        <v>34.236075</v>
      </c>
      <c r="P83" s="2">
        <v>-118.52832600000001</v>
      </c>
    </row>
    <row r="84" spans="1:16" s="1" customFormat="1" x14ac:dyDescent="0.35">
      <c r="A84" s="4" t="s">
        <v>1023</v>
      </c>
      <c r="B84" s="5">
        <v>300</v>
      </c>
      <c r="C84" s="7">
        <v>44067</v>
      </c>
      <c r="D84" s="5" t="s">
        <v>1024</v>
      </c>
      <c r="E84" s="5">
        <f>YEAR(C84)</f>
        <v>2020</v>
      </c>
      <c r="F84" s="5" t="s">
        <v>1817</v>
      </c>
      <c r="G84" s="3">
        <v>4000</v>
      </c>
      <c r="H84" s="2" t="s">
        <v>13</v>
      </c>
      <c r="I84" s="12">
        <f>G84</f>
        <v>4000</v>
      </c>
      <c r="J84" s="15" t="s">
        <v>1823</v>
      </c>
      <c r="K84" s="2" t="s">
        <v>47</v>
      </c>
      <c r="L84" s="2" t="s">
        <v>1025</v>
      </c>
      <c r="M84" s="4" t="s">
        <v>1453</v>
      </c>
      <c r="N84" s="2" t="s">
        <v>334</v>
      </c>
      <c r="O84" s="2">
        <v>33.879662000000003</v>
      </c>
      <c r="P84" s="2">
        <v>-117.885496</v>
      </c>
    </row>
    <row r="85" spans="1:16" s="1" customFormat="1" x14ac:dyDescent="0.35">
      <c r="A85" s="4" t="s">
        <v>950</v>
      </c>
      <c r="B85" s="5">
        <v>500</v>
      </c>
      <c r="C85" s="7">
        <v>42501</v>
      </c>
      <c r="D85" s="5" t="s">
        <v>83</v>
      </c>
      <c r="E85" s="5">
        <f>YEAR(C85)</f>
        <v>2016</v>
      </c>
      <c r="F85" s="5" t="s">
        <v>1808</v>
      </c>
      <c r="G85" s="3">
        <v>6600</v>
      </c>
      <c r="H85" s="2" t="s">
        <v>84</v>
      </c>
      <c r="I85" s="5"/>
      <c r="J85" s="15" t="s">
        <v>1821</v>
      </c>
      <c r="K85" s="2" t="s">
        <v>47</v>
      </c>
      <c r="L85" s="2" t="s">
        <v>85</v>
      </c>
      <c r="M85" s="2" t="s">
        <v>86</v>
      </c>
      <c r="N85" s="2" t="s">
        <v>420</v>
      </c>
      <c r="O85" s="2">
        <v>40.065615000000001</v>
      </c>
      <c r="P85" s="2">
        <v>-79.885931999999997</v>
      </c>
    </row>
    <row r="86" spans="1:16" s="1" customFormat="1" x14ac:dyDescent="0.35">
      <c r="A86" s="4" t="s">
        <v>950</v>
      </c>
      <c r="B86" s="5">
        <v>500</v>
      </c>
      <c r="C86" s="7">
        <v>42501</v>
      </c>
      <c r="D86" s="5" t="s">
        <v>90</v>
      </c>
      <c r="E86" s="5">
        <f>YEAR(C86)</f>
        <v>2016</v>
      </c>
      <c r="F86" s="5" t="s">
        <v>1808</v>
      </c>
      <c r="G86" s="3">
        <v>2850</v>
      </c>
      <c r="H86" s="2" t="s">
        <v>84</v>
      </c>
      <c r="I86" s="5"/>
      <c r="J86" s="15" t="s">
        <v>1821</v>
      </c>
      <c r="K86" s="2" t="s">
        <v>47</v>
      </c>
      <c r="L86" s="2" t="s">
        <v>85</v>
      </c>
      <c r="M86" s="2" t="s">
        <v>86</v>
      </c>
      <c r="N86" s="2" t="s">
        <v>420</v>
      </c>
      <c r="O86" s="2">
        <v>40.065615000000001</v>
      </c>
      <c r="P86" s="2">
        <v>-79.885931999999997</v>
      </c>
    </row>
    <row r="87" spans="1:16" s="1" customFormat="1" x14ac:dyDescent="0.35">
      <c r="A87" s="4" t="s">
        <v>950</v>
      </c>
      <c r="B87" s="5">
        <v>700</v>
      </c>
      <c r="C87" s="7">
        <v>44055</v>
      </c>
      <c r="D87" s="5" t="s">
        <v>951</v>
      </c>
      <c r="E87" s="5">
        <f>YEAR(C87)</f>
        <v>2020</v>
      </c>
      <c r="F87" s="5" t="s">
        <v>1817</v>
      </c>
      <c r="G87" s="3">
        <v>8500</v>
      </c>
      <c r="H87" s="2" t="s">
        <v>13</v>
      </c>
      <c r="I87" s="12">
        <f>G87</f>
        <v>8500</v>
      </c>
      <c r="J87" s="15" t="s">
        <v>1821</v>
      </c>
      <c r="K87" s="2" t="s">
        <v>47</v>
      </c>
      <c r="L87" s="2" t="s">
        <v>861</v>
      </c>
      <c r="M87" s="2" t="s">
        <v>86</v>
      </c>
      <c r="N87" s="2" t="s">
        <v>420</v>
      </c>
      <c r="O87" s="2">
        <v>40.065615000000001</v>
      </c>
      <c r="P87" s="2">
        <v>-79.885931999999997</v>
      </c>
    </row>
    <row r="88" spans="1:16" s="1" customFormat="1" x14ac:dyDescent="0.35">
      <c r="A88" s="4" t="s">
        <v>1204</v>
      </c>
      <c r="B88" s="5">
        <v>34</v>
      </c>
      <c r="C88" s="7">
        <v>44085</v>
      </c>
      <c r="D88" s="5" t="s">
        <v>1205</v>
      </c>
      <c r="E88" s="5">
        <f>YEAR(C88)</f>
        <v>2020</v>
      </c>
      <c r="F88" s="5" t="s">
        <v>1811</v>
      </c>
      <c r="G88" s="3">
        <v>1840</v>
      </c>
      <c r="H88" s="2" t="s">
        <v>13</v>
      </c>
      <c r="I88" s="12">
        <f>G88</f>
        <v>1840</v>
      </c>
      <c r="J88" s="15" t="s">
        <v>1823</v>
      </c>
      <c r="K88" s="2" t="s">
        <v>47</v>
      </c>
      <c r="L88" s="2" t="s">
        <v>1206</v>
      </c>
      <c r="M88" s="2" t="s">
        <v>1454</v>
      </c>
      <c r="N88" s="2" t="s">
        <v>631</v>
      </c>
      <c r="O88" s="2">
        <v>38.551889000000003</v>
      </c>
      <c r="P88" s="2">
        <v>-76.572209999999998</v>
      </c>
    </row>
    <row r="89" spans="1:16" s="1" customFormat="1" x14ac:dyDescent="0.35">
      <c r="A89" s="4" t="s">
        <v>288</v>
      </c>
      <c r="B89" s="5">
        <v>20</v>
      </c>
      <c r="C89" s="7">
        <v>42970</v>
      </c>
      <c r="D89" s="5">
        <v>58</v>
      </c>
      <c r="E89" s="5">
        <f>YEAR(C89)</f>
        <v>2017</v>
      </c>
      <c r="F89" s="5" t="s">
        <v>1817</v>
      </c>
      <c r="G89" s="3">
        <v>2700</v>
      </c>
      <c r="H89" s="2" t="s">
        <v>13</v>
      </c>
      <c r="I89" s="5"/>
      <c r="J89" s="15" t="s">
        <v>1822</v>
      </c>
      <c r="K89" s="2" t="s">
        <v>47</v>
      </c>
      <c r="L89" s="2" t="s">
        <v>289</v>
      </c>
      <c r="M89" s="2" t="s">
        <v>290</v>
      </c>
      <c r="N89" s="2" t="s">
        <v>354</v>
      </c>
      <c r="O89" s="2">
        <v>35.409132999999997</v>
      </c>
      <c r="P89" s="2">
        <v>-78.738211000000007</v>
      </c>
    </row>
    <row r="90" spans="1:16" s="1" customFormat="1" x14ac:dyDescent="0.35">
      <c r="A90" s="4" t="s">
        <v>288</v>
      </c>
      <c r="B90" s="10">
        <v>20</v>
      </c>
      <c r="C90" s="7">
        <v>43335</v>
      </c>
      <c r="D90" s="5">
        <v>146</v>
      </c>
      <c r="E90" s="5">
        <f>YEAR(C90)</f>
        <v>2018</v>
      </c>
      <c r="F90" s="5" t="s">
        <v>1817</v>
      </c>
      <c r="G90" s="3">
        <v>1700</v>
      </c>
      <c r="H90" s="2" t="s">
        <v>13</v>
      </c>
      <c r="I90" s="5"/>
      <c r="J90" s="15" t="s">
        <v>1822</v>
      </c>
      <c r="K90" s="2" t="s">
        <v>47</v>
      </c>
      <c r="L90" s="2" t="s">
        <v>390</v>
      </c>
      <c r="M90" s="2" t="s">
        <v>290</v>
      </c>
      <c r="N90" s="2" t="s">
        <v>354</v>
      </c>
      <c r="O90" s="2">
        <v>35.409132999999997</v>
      </c>
      <c r="P90" s="2">
        <v>-78.738211000000007</v>
      </c>
    </row>
    <row r="91" spans="1:16" s="1" customFormat="1" x14ac:dyDescent="0.35">
      <c r="A91" s="4" t="s">
        <v>1357</v>
      </c>
      <c r="B91" s="5">
        <v>14</v>
      </c>
      <c r="C91" s="7">
        <v>44119</v>
      </c>
      <c r="D91" s="5" t="s">
        <v>1358</v>
      </c>
      <c r="E91" s="5">
        <f>YEAR(C91)</f>
        <v>2020</v>
      </c>
      <c r="F91" s="5" t="s">
        <v>1810</v>
      </c>
      <c r="G91" s="3">
        <v>1640</v>
      </c>
      <c r="H91" s="2" t="s">
        <v>13</v>
      </c>
      <c r="I91" s="12">
        <f>G91</f>
        <v>1640</v>
      </c>
      <c r="J91" s="15" t="s">
        <v>1823</v>
      </c>
      <c r="K91" s="2" t="s">
        <v>47</v>
      </c>
      <c r="L91" s="2" t="s">
        <v>1359</v>
      </c>
      <c r="M91" s="2" t="s">
        <v>1455</v>
      </c>
      <c r="N91" s="2" t="s">
        <v>840</v>
      </c>
      <c r="O91" s="2">
        <v>39.957227000000003</v>
      </c>
      <c r="P91" s="2">
        <v>-82.940015000000002</v>
      </c>
    </row>
    <row r="92" spans="1:16" s="1" customFormat="1" x14ac:dyDescent="0.35">
      <c r="A92" s="4" t="s">
        <v>526</v>
      </c>
      <c r="B92" s="5">
        <v>50</v>
      </c>
      <c r="C92" s="7">
        <v>43907</v>
      </c>
      <c r="D92" s="5" t="s">
        <v>527</v>
      </c>
      <c r="E92" s="5">
        <f>YEAR(C92)</f>
        <v>2020</v>
      </c>
      <c r="F92" s="5" t="s">
        <v>1807</v>
      </c>
      <c r="G92" s="3">
        <v>1000</v>
      </c>
      <c r="H92" s="2" t="s">
        <v>13</v>
      </c>
      <c r="I92" s="12">
        <f>G92</f>
        <v>1000</v>
      </c>
      <c r="J92" s="15" t="s">
        <v>1823</v>
      </c>
      <c r="K92" s="2" t="s">
        <v>47</v>
      </c>
      <c r="L92" s="2" t="s">
        <v>528</v>
      </c>
      <c r="M92" s="2" t="s">
        <v>1456</v>
      </c>
      <c r="N92" s="2" t="s">
        <v>354</v>
      </c>
      <c r="O92" s="2">
        <v>35.691116000000001</v>
      </c>
      <c r="P92" s="2">
        <v>-80.481123999999994</v>
      </c>
    </row>
    <row r="93" spans="1:16" s="1" customFormat="1" x14ac:dyDescent="0.35">
      <c r="A93" s="4" t="s">
        <v>761</v>
      </c>
      <c r="B93" s="5">
        <v>250</v>
      </c>
      <c r="C93" s="7">
        <v>42878</v>
      </c>
      <c r="D93" s="5">
        <v>33</v>
      </c>
      <c r="E93" s="5">
        <f>YEAR(C93)</f>
        <v>2017</v>
      </c>
      <c r="F93" s="5" t="s">
        <v>1808</v>
      </c>
      <c r="G93" s="3">
        <v>10500</v>
      </c>
      <c r="H93" s="2" t="s">
        <v>84</v>
      </c>
      <c r="I93" s="5"/>
      <c r="J93" s="15" t="s">
        <v>1821</v>
      </c>
      <c r="K93" s="2" t="s">
        <v>47</v>
      </c>
      <c r="L93" s="2" t="s">
        <v>252</v>
      </c>
      <c r="M93" s="2" t="s">
        <v>253</v>
      </c>
      <c r="N93" s="2" t="s">
        <v>1510</v>
      </c>
      <c r="O93" s="2">
        <v>41.683390000000003</v>
      </c>
      <c r="P93" s="2">
        <v>-72.767385000000004</v>
      </c>
    </row>
    <row r="94" spans="1:16" s="1" customFormat="1" x14ac:dyDescent="0.35">
      <c r="A94" s="4" t="s">
        <v>761</v>
      </c>
      <c r="B94" s="5">
        <v>150</v>
      </c>
      <c r="C94" s="7">
        <v>43986</v>
      </c>
      <c r="D94" s="5" t="s">
        <v>762</v>
      </c>
      <c r="E94" s="5">
        <f>YEAR(C94)</f>
        <v>2020</v>
      </c>
      <c r="F94" s="5" t="s">
        <v>1815</v>
      </c>
      <c r="G94" s="3">
        <v>7500</v>
      </c>
      <c r="H94" s="2" t="s">
        <v>84</v>
      </c>
      <c r="I94" s="5"/>
      <c r="J94" s="15" t="s">
        <v>1821</v>
      </c>
      <c r="K94" s="2" t="s">
        <v>47</v>
      </c>
      <c r="L94" s="2" t="s">
        <v>763</v>
      </c>
      <c r="M94" s="2" t="s">
        <v>253</v>
      </c>
      <c r="N94" s="2" t="s">
        <v>1510</v>
      </c>
      <c r="O94" s="2">
        <v>41.683390000000003</v>
      </c>
      <c r="P94" s="2">
        <v>-72.767385000000004</v>
      </c>
    </row>
    <row r="95" spans="1:16" s="1" customFormat="1" x14ac:dyDescent="0.35">
      <c r="A95" s="4" t="s">
        <v>476</v>
      </c>
      <c r="B95" s="5">
        <v>50</v>
      </c>
      <c r="C95" s="7">
        <v>43717</v>
      </c>
      <c r="D95" s="5">
        <v>216</v>
      </c>
      <c r="E95" s="5">
        <f>YEAR(C95)</f>
        <v>2019</v>
      </c>
      <c r="F95" s="5" t="s">
        <v>1811</v>
      </c>
      <c r="G95" s="3">
        <v>1500</v>
      </c>
      <c r="H95" s="2" t="s">
        <v>13</v>
      </c>
      <c r="I95" s="5"/>
      <c r="J95" s="15" t="s">
        <v>1821</v>
      </c>
      <c r="K95" s="2" t="s">
        <v>47</v>
      </c>
      <c r="L95" s="2" t="s">
        <v>477</v>
      </c>
      <c r="M95" s="2" t="s">
        <v>1457</v>
      </c>
      <c r="N95" s="2" t="s">
        <v>406</v>
      </c>
      <c r="O95" s="2">
        <v>47.000332999999998</v>
      </c>
      <c r="P95" s="2">
        <v>-120.541972</v>
      </c>
    </row>
    <row r="96" spans="1:16" s="1" customFormat="1" x14ac:dyDescent="0.35">
      <c r="A96" s="4" t="s">
        <v>666</v>
      </c>
      <c r="B96" s="5">
        <v>100</v>
      </c>
      <c r="C96" s="7">
        <v>43936</v>
      </c>
      <c r="D96" s="5" t="s">
        <v>667</v>
      </c>
      <c r="E96" s="5">
        <f>YEAR(C96)</f>
        <v>2020</v>
      </c>
      <c r="F96" s="5" t="s">
        <v>1814</v>
      </c>
      <c r="G96" s="3">
        <v>547.42999999999995</v>
      </c>
      <c r="H96" s="2" t="s">
        <v>13</v>
      </c>
      <c r="I96" s="12">
        <f>G96</f>
        <v>547.42999999999995</v>
      </c>
      <c r="J96" s="15" t="s">
        <v>1821</v>
      </c>
      <c r="K96" s="2" t="s">
        <v>47</v>
      </c>
      <c r="L96" s="2" t="s">
        <v>668</v>
      </c>
      <c r="M96" s="2" t="s">
        <v>1457</v>
      </c>
      <c r="N96" s="2" t="s">
        <v>406</v>
      </c>
      <c r="O96" s="2">
        <v>47.000332999999998</v>
      </c>
      <c r="P96" s="2">
        <v>-120.541972</v>
      </c>
    </row>
    <row r="97" spans="1:16" s="1" customFormat="1" x14ac:dyDescent="0.35">
      <c r="A97" s="4" t="s">
        <v>1650</v>
      </c>
      <c r="B97" s="5">
        <v>60</v>
      </c>
      <c r="C97" s="7">
        <v>44166</v>
      </c>
      <c r="D97" s="5" t="s">
        <v>1651</v>
      </c>
      <c r="E97" s="5">
        <f>YEAR(C97)</f>
        <v>2020</v>
      </c>
      <c r="F97" s="5" t="s">
        <v>1818</v>
      </c>
      <c r="G97" s="3">
        <v>4800</v>
      </c>
      <c r="H97" s="2" t="s">
        <v>84</v>
      </c>
      <c r="I97" s="5"/>
      <c r="J97" s="15" t="s">
        <v>1823</v>
      </c>
      <c r="K97" s="2" t="s">
        <v>47</v>
      </c>
      <c r="L97" s="2" t="s">
        <v>1652</v>
      </c>
      <c r="M97" s="2" t="s">
        <v>1653</v>
      </c>
      <c r="N97" s="2" t="s">
        <v>1654</v>
      </c>
      <c r="O97" s="2">
        <v>43.031001000000003</v>
      </c>
      <c r="P97" s="2">
        <v>-108.426371</v>
      </c>
    </row>
    <row r="98" spans="1:16" s="1" customFormat="1" x14ac:dyDescent="0.35">
      <c r="A98" s="4" t="s">
        <v>408</v>
      </c>
      <c r="B98" s="18">
        <f>1500/10</f>
        <v>150</v>
      </c>
      <c r="C98" s="7">
        <v>43389</v>
      </c>
      <c r="D98" s="5">
        <v>156</v>
      </c>
      <c r="E98" s="5">
        <f>YEAR(C98)</f>
        <v>2018</v>
      </c>
      <c r="F98" s="5" t="s">
        <v>1810</v>
      </c>
      <c r="G98" s="3">
        <v>1500</v>
      </c>
      <c r="H98" s="2" t="s">
        <v>13</v>
      </c>
      <c r="I98" s="5"/>
      <c r="J98" s="15" t="s">
        <v>1822</v>
      </c>
      <c r="K98" s="2" t="s">
        <v>47</v>
      </c>
      <c r="L98" s="2" t="s">
        <v>409</v>
      </c>
      <c r="M98" s="2" t="s">
        <v>1458</v>
      </c>
      <c r="N98" s="2" t="s">
        <v>450</v>
      </c>
      <c r="O98" s="2">
        <v>34.941682999999998</v>
      </c>
      <c r="P98" s="2">
        <v>-81.029893999999999</v>
      </c>
    </row>
    <row r="99" spans="1:16" s="1" customFormat="1" x14ac:dyDescent="0.35">
      <c r="A99" s="4" t="s">
        <v>408</v>
      </c>
      <c r="B99" s="18">
        <f>(3500-3000)/2</f>
        <v>250</v>
      </c>
      <c r="C99" s="7">
        <v>43389</v>
      </c>
      <c r="D99" s="5">
        <v>157</v>
      </c>
      <c r="E99" s="5">
        <f>YEAR(C99)</f>
        <v>2018</v>
      </c>
      <c r="F99" s="5" t="s">
        <v>1810</v>
      </c>
      <c r="G99" s="3">
        <v>3500</v>
      </c>
      <c r="H99" s="2" t="s">
        <v>84</v>
      </c>
      <c r="I99" s="5"/>
      <c r="J99" s="15" t="s">
        <v>1822</v>
      </c>
      <c r="K99" s="2" t="s">
        <v>47</v>
      </c>
      <c r="L99" s="2" t="s">
        <v>410</v>
      </c>
      <c r="M99" s="2" t="s">
        <v>1458</v>
      </c>
      <c r="N99" s="2" t="s">
        <v>450</v>
      </c>
      <c r="O99" s="2">
        <v>34.941682999999998</v>
      </c>
      <c r="P99" s="2">
        <v>-81.029893999999999</v>
      </c>
    </row>
    <row r="100" spans="1:16" s="1" customFormat="1" x14ac:dyDescent="0.35">
      <c r="A100" s="4" t="s">
        <v>408</v>
      </c>
      <c r="B100" s="18">
        <f>1000/10</f>
        <v>100</v>
      </c>
      <c r="C100" s="7">
        <v>43760</v>
      </c>
      <c r="D100" s="5">
        <v>232</v>
      </c>
      <c r="E100" s="5">
        <f>YEAR(C100)</f>
        <v>2019</v>
      </c>
      <c r="F100" s="5" t="s">
        <v>1810</v>
      </c>
      <c r="G100" s="3">
        <v>1000</v>
      </c>
      <c r="H100" s="2" t="s">
        <v>13</v>
      </c>
      <c r="I100" s="5"/>
      <c r="J100" s="15" t="s">
        <v>1822</v>
      </c>
      <c r="K100" s="2" t="s">
        <v>47</v>
      </c>
      <c r="L100" s="2" t="s">
        <v>489</v>
      </c>
      <c r="M100" s="2" t="s">
        <v>1458</v>
      </c>
      <c r="N100" s="2" t="s">
        <v>450</v>
      </c>
      <c r="O100" s="2">
        <v>34.941682999999998</v>
      </c>
      <c r="P100" s="2">
        <v>-81.029893999999999</v>
      </c>
    </row>
    <row r="101" spans="1:16" s="1" customFormat="1" x14ac:dyDescent="0.35">
      <c r="A101" s="4" t="s">
        <v>651</v>
      </c>
      <c r="B101" s="5">
        <v>100</v>
      </c>
      <c r="C101" s="7">
        <v>43930</v>
      </c>
      <c r="D101" s="5" t="s">
        <v>652</v>
      </c>
      <c r="E101" s="5">
        <f>YEAR(C101)</f>
        <v>2020</v>
      </c>
      <c r="F101" s="5" t="s">
        <v>1814</v>
      </c>
      <c r="G101" s="3">
        <v>625</v>
      </c>
      <c r="H101" s="2" t="s">
        <v>534</v>
      </c>
      <c r="I101" s="5"/>
      <c r="J101" s="15" t="s">
        <v>1822</v>
      </c>
      <c r="K101" s="2" t="s">
        <v>47</v>
      </c>
      <c r="L101" s="2" t="s">
        <v>653</v>
      </c>
      <c r="M101" s="2" t="s">
        <v>1459</v>
      </c>
      <c r="N101" s="2" t="s">
        <v>334</v>
      </c>
      <c r="O101" s="2">
        <v>33.793604000000002</v>
      </c>
      <c r="P101" s="2">
        <v>-117.851581</v>
      </c>
    </row>
    <row r="102" spans="1:16" s="1" customFormat="1" x14ac:dyDescent="0.35">
      <c r="A102" s="4" t="s">
        <v>1121</v>
      </c>
      <c r="B102" s="5">
        <v>260</v>
      </c>
      <c r="C102" s="7">
        <v>44075</v>
      </c>
      <c r="D102" s="5" t="s">
        <v>1122</v>
      </c>
      <c r="E102" s="5">
        <f>YEAR(C102)</f>
        <v>2020</v>
      </c>
      <c r="F102" s="5" t="s">
        <v>1811</v>
      </c>
      <c r="G102" s="3">
        <v>10800</v>
      </c>
      <c r="H102" s="2" t="s">
        <v>13</v>
      </c>
      <c r="I102" s="5"/>
      <c r="J102" s="15" t="s">
        <v>1821</v>
      </c>
      <c r="K102" s="2" t="s">
        <v>47</v>
      </c>
      <c r="L102" s="2" t="s">
        <v>1025</v>
      </c>
      <c r="M102" s="2" t="s">
        <v>1460</v>
      </c>
      <c r="N102" s="2" t="s">
        <v>450</v>
      </c>
      <c r="O102" s="2">
        <v>32.981203999999998</v>
      </c>
      <c r="P102" s="2">
        <v>-80.071966000000003</v>
      </c>
    </row>
    <row r="103" spans="1:16" s="1" customFormat="1" x14ac:dyDescent="0.35">
      <c r="A103" s="4" t="s">
        <v>430</v>
      </c>
      <c r="B103" s="10">
        <v>100</v>
      </c>
      <c r="C103" s="7">
        <v>43539</v>
      </c>
      <c r="D103" s="5">
        <v>179</v>
      </c>
      <c r="E103" s="5">
        <f>YEAR(C103)</f>
        <v>2019</v>
      </c>
      <c r="F103" s="5" t="s">
        <v>1807</v>
      </c>
      <c r="G103" s="3">
        <v>1250</v>
      </c>
      <c r="H103" s="2" t="s">
        <v>431</v>
      </c>
      <c r="I103" s="12">
        <f>G102</f>
        <v>10800</v>
      </c>
      <c r="J103" s="15" t="s">
        <v>1821</v>
      </c>
      <c r="K103" s="2" t="s">
        <v>47</v>
      </c>
      <c r="L103" s="2" t="s">
        <v>432</v>
      </c>
      <c r="M103" s="2" t="s">
        <v>1460</v>
      </c>
      <c r="N103" s="2" t="s">
        <v>450</v>
      </c>
      <c r="O103" s="2">
        <v>32.981203999999998</v>
      </c>
      <c r="P103" s="2">
        <v>-80.071966000000003</v>
      </c>
    </row>
    <row r="104" spans="1:16" s="1" customFormat="1" x14ac:dyDescent="0.35">
      <c r="A104" s="4" t="s">
        <v>890</v>
      </c>
      <c r="B104" s="5">
        <v>200</v>
      </c>
      <c r="C104" s="7">
        <v>44041</v>
      </c>
      <c r="D104" s="5" t="s">
        <v>891</v>
      </c>
      <c r="E104" s="5">
        <f>YEAR(C104)</f>
        <v>2020</v>
      </c>
      <c r="F104" s="5" t="s">
        <v>1816</v>
      </c>
      <c r="G104" s="3">
        <v>2500</v>
      </c>
      <c r="H104" s="2" t="s">
        <v>13</v>
      </c>
      <c r="I104" s="12">
        <f>G104</f>
        <v>2500</v>
      </c>
      <c r="J104" s="15" t="s">
        <v>1823</v>
      </c>
      <c r="K104" s="2" t="s">
        <v>47</v>
      </c>
      <c r="L104" s="2" t="s">
        <v>861</v>
      </c>
      <c r="M104" s="2" t="s">
        <v>1461</v>
      </c>
      <c r="N104" s="2" t="s">
        <v>523</v>
      </c>
      <c r="O104" s="2">
        <v>41.71658</v>
      </c>
      <c r="P104" s="2">
        <v>-87.608472000000006</v>
      </c>
    </row>
    <row r="105" spans="1:16" s="1" customFormat="1" x14ac:dyDescent="0.35">
      <c r="A105" s="4" t="s">
        <v>164</v>
      </c>
      <c r="B105" s="5">
        <v>250</v>
      </c>
      <c r="C105" s="7">
        <v>42605</v>
      </c>
      <c r="D105" s="5" t="s">
        <v>165</v>
      </c>
      <c r="E105" s="5">
        <f>YEAR(C105)</f>
        <v>2016</v>
      </c>
      <c r="F105" s="5" t="s">
        <v>1817</v>
      </c>
      <c r="G105" s="3">
        <v>3500</v>
      </c>
      <c r="H105" s="2" t="s">
        <v>13</v>
      </c>
      <c r="I105" s="5"/>
      <c r="J105" s="15" t="s">
        <v>1822</v>
      </c>
      <c r="K105" s="2" t="s">
        <v>47</v>
      </c>
      <c r="L105" s="2" t="s">
        <v>166</v>
      </c>
      <c r="M105" s="2" t="s">
        <v>167</v>
      </c>
      <c r="N105" s="2" t="s">
        <v>1521</v>
      </c>
      <c r="O105" s="2">
        <v>39.658389999999997</v>
      </c>
      <c r="P105" s="2">
        <v>-75.717761999999993</v>
      </c>
    </row>
    <row r="106" spans="1:16" s="1" customFormat="1" x14ac:dyDescent="0.35">
      <c r="A106" s="11" t="s">
        <v>1675</v>
      </c>
      <c r="B106" s="6">
        <v>300</v>
      </c>
      <c r="C106" s="8">
        <v>44168</v>
      </c>
      <c r="D106" s="6" t="s">
        <v>1676</v>
      </c>
      <c r="E106" s="5">
        <f>YEAR(C106)</f>
        <v>2020</v>
      </c>
      <c r="F106" s="5" t="s">
        <v>1818</v>
      </c>
      <c r="G106" s="3">
        <v>2250</v>
      </c>
      <c r="H106" s="2" t="s">
        <v>431</v>
      </c>
      <c r="I106" s="5"/>
      <c r="J106" s="15" t="s">
        <v>1823</v>
      </c>
      <c r="K106" s="2" t="s">
        <v>47</v>
      </c>
      <c r="L106" s="2" t="s">
        <v>1674</v>
      </c>
      <c r="M106" s="2" t="s">
        <v>1677</v>
      </c>
      <c r="N106" s="2" t="s">
        <v>474</v>
      </c>
      <c r="O106" s="2">
        <v>40.750810000000001</v>
      </c>
      <c r="P106" s="2">
        <v>-73.973536999999993</v>
      </c>
    </row>
    <row r="107" spans="1:16" s="1" customFormat="1" x14ac:dyDescent="0.35">
      <c r="A107" s="4" t="s">
        <v>657</v>
      </c>
      <c r="B107" s="5">
        <v>100</v>
      </c>
      <c r="C107" s="7">
        <v>43936</v>
      </c>
      <c r="D107" s="5" t="s">
        <v>658</v>
      </c>
      <c r="E107" s="5">
        <f>YEAR(C107)</f>
        <v>2020</v>
      </c>
      <c r="F107" s="5" t="s">
        <v>1814</v>
      </c>
      <c r="G107" s="3">
        <v>625</v>
      </c>
      <c r="H107" s="2" t="s">
        <v>534</v>
      </c>
      <c r="I107" s="5"/>
      <c r="J107" s="15" t="s">
        <v>1823</v>
      </c>
      <c r="K107" s="2" t="s">
        <v>47</v>
      </c>
      <c r="L107" s="2" t="s">
        <v>659</v>
      </c>
      <c r="M107" s="2" t="s">
        <v>1677</v>
      </c>
      <c r="N107" s="2" t="s">
        <v>474</v>
      </c>
      <c r="O107" s="2">
        <v>40.750810000000001</v>
      </c>
      <c r="P107" s="2">
        <v>-73.973536999999993</v>
      </c>
    </row>
    <row r="108" spans="1:16" s="1" customFormat="1" x14ac:dyDescent="0.35">
      <c r="A108" s="4" t="s">
        <v>657</v>
      </c>
      <c r="B108" s="5">
        <v>100</v>
      </c>
      <c r="C108" s="7">
        <v>43936</v>
      </c>
      <c r="D108" s="5" t="s">
        <v>678</v>
      </c>
      <c r="E108" s="5">
        <f>YEAR(C108)</f>
        <v>2020</v>
      </c>
      <c r="F108" s="5" t="s">
        <v>1814</v>
      </c>
      <c r="G108" s="3">
        <v>225</v>
      </c>
      <c r="H108" s="2" t="s">
        <v>534</v>
      </c>
      <c r="I108" s="5"/>
      <c r="J108" s="15" t="s">
        <v>1823</v>
      </c>
      <c r="K108" s="2" t="s">
        <v>47</v>
      </c>
      <c r="L108" s="2" t="s">
        <v>659</v>
      </c>
      <c r="M108" s="2" t="s">
        <v>1677</v>
      </c>
      <c r="N108" s="2" t="s">
        <v>474</v>
      </c>
      <c r="O108" s="2">
        <v>40.750810000000001</v>
      </c>
      <c r="P108" s="2">
        <v>-73.973536999999993</v>
      </c>
    </row>
    <row r="109" spans="1:16" s="1" customFormat="1" x14ac:dyDescent="0.35">
      <c r="A109" s="4" t="s">
        <v>657</v>
      </c>
      <c r="B109" s="5">
        <v>190</v>
      </c>
      <c r="C109" s="7">
        <v>44020</v>
      </c>
      <c r="D109" s="5" t="s">
        <v>833</v>
      </c>
      <c r="E109" s="5">
        <f>YEAR(C109)</f>
        <v>2020</v>
      </c>
      <c r="F109" s="5" t="s">
        <v>1816</v>
      </c>
      <c r="G109" s="3">
        <v>1700</v>
      </c>
      <c r="H109" s="2" t="s">
        <v>431</v>
      </c>
      <c r="I109" s="5"/>
      <c r="J109" s="15" t="s">
        <v>1823</v>
      </c>
      <c r="K109" s="2" t="s">
        <v>47</v>
      </c>
      <c r="L109" s="2" t="s">
        <v>825</v>
      </c>
      <c r="M109" s="2" t="s">
        <v>1677</v>
      </c>
      <c r="N109" s="2" t="s">
        <v>474</v>
      </c>
      <c r="O109" s="2">
        <v>40.750810000000001</v>
      </c>
      <c r="P109" s="2">
        <v>-73.973536999999993</v>
      </c>
    </row>
    <row r="110" spans="1:16" s="1" customFormat="1" x14ac:dyDescent="0.35">
      <c r="A110" s="4" t="s">
        <v>1328</v>
      </c>
      <c r="B110" s="5">
        <v>110</v>
      </c>
      <c r="C110" s="7">
        <v>44111</v>
      </c>
      <c r="D110" s="5" t="s">
        <v>1329</v>
      </c>
      <c r="E110" s="5">
        <f>YEAR(C110)</f>
        <v>2020</v>
      </c>
      <c r="F110" s="5" t="s">
        <v>1810</v>
      </c>
      <c r="G110" s="3">
        <v>495</v>
      </c>
      <c r="H110" s="2" t="s">
        <v>431</v>
      </c>
      <c r="I110" s="12">
        <f>SUM(G109:G110)</f>
        <v>2195</v>
      </c>
      <c r="J110" s="15" t="s">
        <v>1823</v>
      </c>
      <c r="K110" s="2" t="s">
        <v>47</v>
      </c>
      <c r="L110" s="2" t="s">
        <v>1330</v>
      </c>
      <c r="M110" s="2" t="s">
        <v>1677</v>
      </c>
      <c r="N110" s="2" t="s">
        <v>474</v>
      </c>
      <c r="O110" s="2">
        <v>40.750810000000001</v>
      </c>
      <c r="P110" s="2">
        <v>-73.973536999999993</v>
      </c>
    </row>
    <row r="111" spans="1:16" s="1" customFormat="1" x14ac:dyDescent="0.35">
      <c r="A111" s="4" t="s">
        <v>1174</v>
      </c>
      <c r="B111" s="5">
        <v>300</v>
      </c>
      <c r="C111" s="7">
        <v>44082</v>
      </c>
      <c r="D111" s="5" t="s">
        <v>1175</v>
      </c>
      <c r="E111" s="5">
        <f>YEAR(C111)</f>
        <v>2020</v>
      </c>
      <c r="F111" s="5" t="s">
        <v>1811</v>
      </c>
      <c r="G111" s="3">
        <v>4500</v>
      </c>
      <c r="H111" s="2" t="s">
        <v>13</v>
      </c>
      <c r="I111" s="12">
        <f>G111</f>
        <v>4500</v>
      </c>
      <c r="J111" s="15" t="s">
        <v>1823</v>
      </c>
      <c r="K111" s="2" t="s">
        <v>47</v>
      </c>
      <c r="L111" s="2" t="s">
        <v>1176</v>
      </c>
      <c r="M111" s="2" t="s">
        <v>1462</v>
      </c>
      <c r="N111" s="2" t="s">
        <v>420</v>
      </c>
      <c r="O111" s="2">
        <v>41.210448999999997</v>
      </c>
      <c r="P111" s="2">
        <v>-79.379000000000005</v>
      </c>
    </row>
    <row r="112" spans="1:16" s="1" customFormat="1" x14ac:dyDescent="0.35">
      <c r="A112" s="4" t="s">
        <v>36</v>
      </c>
      <c r="B112" s="18">
        <v>190</v>
      </c>
      <c r="C112" s="7">
        <v>42296</v>
      </c>
      <c r="D112" s="5" t="s">
        <v>37</v>
      </c>
      <c r="E112" s="5">
        <f>YEAR(C112)</f>
        <v>2015</v>
      </c>
      <c r="F112" s="5" t="s">
        <v>1810</v>
      </c>
      <c r="G112" s="3">
        <v>3400</v>
      </c>
      <c r="H112" s="2" t="s">
        <v>13</v>
      </c>
      <c r="I112" s="5"/>
      <c r="J112" s="15" t="s">
        <v>1821</v>
      </c>
      <c r="K112" s="2" t="s">
        <v>38</v>
      </c>
      <c r="L112" s="2" t="s">
        <v>39</v>
      </c>
      <c r="M112" s="2" t="s">
        <v>40</v>
      </c>
      <c r="N112" s="2" t="s">
        <v>1512</v>
      </c>
      <c r="O112" s="2">
        <v>36.112560999999999</v>
      </c>
      <c r="P112" s="2">
        <v>-115.109222</v>
      </c>
    </row>
    <row r="113" spans="1:16" s="1" customFormat="1" x14ac:dyDescent="0.35">
      <c r="A113" s="4" t="s">
        <v>36</v>
      </c>
      <c r="B113" s="18">
        <f>(7350-3000)/10</f>
        <v>435</v>
      </c>
      <c r="C113" s="7">
        <v>43307</v>
      </c>
      <c r="D113" s="5">
        <v>140</v>
      </c>
      <c r="E113" s="5">
        <f>YEAR(C113)</f>
        <v>2018</v>
      </c>
      <c r="F113" s="5" t="s">
        <v>1816</v>
      </c>
      <c r="G113" s="3">
        <v>7350</v>
      </c>
      <c r="H113" s="2" t="s">
        <v>84</v>
      </c>
      <c r="I113" s="12">
        <f>G113/3</f>
        <v>2450</v>
      </c>
      <c r="J113" s="15" t="s">
        <v>1821</v>
      </c>
      <c r="K113" s="2" t="s">
        <v>47</v>
      </c>
      <c r="L113" s="2" t="s">
        <v>385</v>
      </c>
      <c r="M113" s="2" t="s">
        <v>40</v>
      </c>
      <c r="N113" s="2" t="s">
        <v>1512</v>
      </c>
      <c r="O113" s="2">
        <v>36.112560999999999</v>
      </c>
      <c r="P113" s="2">
        <v>-115.109222</v>
      </c>
    </row>
    <row r="114" spans="1:16" x14ac:dyDescent="0.35">
      <c r="A114" s="4" t="s">
        <v>899</v>
      </c>
      <c r="B114" s="5">
        <v>100</v>
      </c>
      <c r="C114" s="7">
        <v>44042</v>
      </c>
      <c r="D114" s="5" t="s">
        <v>900</v>
      </c>
      <c r="E114" s="5">
        <f>YEAR(C114)</f>
        <v>2020</v>
      </c>
      <c r="F114" s="5" t="s">
        <v>1816</v>
      </c>
      <c r="G114" s="3">
        <v>2500</v>
      </c>
      <c r="H114" s="2" t="s">
        <v>13</v>
      </c>
      <c r="I114" s="12">
        <f>G114</f>
        <v>2500</v>
      </c>
      <c r="J114" s="15" t="s">
        <v>1823</v>
      </c>
      <c r="K114" s="2" t="s">
        <v>47</v>
      </c>
      <c r="L114" s="2" t="s">
        <v>807</v>
      </c>
      <c r="M114" s="2" t="s">
        <v>1463</v>
      </c>
      <c r="N114" s="2" t="s">
        <v>403</v>
      </c>
      <c r="O114" s="2">
        <v>33.594374000000002</v>
      </c>
      <c r="P114" s="2">
        <v>-84.328395999999998</v>
      </c>
    </row>
    <row r="115" spans="1:16" x14ac:dyDescent="0.35">
      <c r="A115" s="4" t="s">
        <v>808</v>
      </c>
      <c r="B115" s="5">
        <v>60</v>
      </c>
      <c r="C115" s="7">
        <v>44007</v>
      </c>
      <c r="D115" s="5" t="s">
        <v>809</v>
      </c>
      <c r="E115" s="5">
        <f>YEAR(C115)</f>
        <v>2020</v>
      </c>
      <c r="F115" s="5" t="s">
        <v>1815</v>
      </c>
      <c r="G115" s="3">
        <v>540.33000000000004</v>
      </c>
      <c r="H115" s="2" t="s">
        <v>534</v>
      </c>
      <c r="I115" s="12">
        <f>G115</f>
        <v>540.33000000000004</v>
      </c>
      <c r="J115" s="15" t="s">
        <v>1823</v>
      </c>
      <c r="K115" s="2" t="s">
        <v>47</v>
      </c>
      <c r="L115" s="2" t="s">
        <v>810</v>
      </c>
      <c r="M115" s="2" t="s">
        <v>1464</v>
      </c>
      <c r="N115" s="2" t="s">
        <v>450</v>
      </c>
      <c r="O115" s="2">
        <v>34.681998999999998</v>
      </c>
      <c r="P115" s="2">
        <v>-82.782157999999995</v>
      </c>
    </row>
    <row r="116" spans="1:16" x14ac:dyDescent="0.35">
      <c r="A116" s="4" t="s">
        <v>426</v>
      </c>
      <c r="B116" s="5">
        <v>20</v>
      </c>
      <c r="C116" s="7">
        <v>43523</v>
      </c>
      <c r="D116" s="5">
        <v>177</v>
      </c>
      <c r="E116" s="5">
        <f>YEAR(C116)</f>
        <v>2019</v>
      </c>
      <c r="F116" s="5" t="s">
        <v>1813</v>
      </c>
      <c r="G116" s="3">
        <v>1000</v>
      </c>
      <c r="H116" s="2" t="s">
        <v>13</v>
      </c>
      <c r="I116" s="5"/>
      <c r="J116" s="15" t="s">
        <v>1822</v>
      </c>
      <c r="K116" s="2" t="s">
        <v>47</v>
      </c>
      <c r="L116" s="2" t="s">
        <v>427</v>
      </c>
      <c r="M116" s="2" t="s">
        <v>1465</v>
      </c>
      <c r="N116" s="2" t="s">
        <v>354</v>
      </c>
      <c r="O116" s="2">
        <v>35.248063999999999</v>
      </c>
      <c r="P116" s="2">
        <v>-81.414193999999995</v>
      </c>
    </row>
    <row r="117" spans="1:16" x14ac:dyDescent="0.35">
      <c r="A117" s="4" t="s">
        <v>1019</v>
      </c>
      <c r="B117" s="5">
        <v>150</v>
      </c>
      <c r="C117" s="7">
        <v>44063</v>
      </c>
      <c r="D117" s="5" t="s">
        <v>1020</v>
      </c>
      <c r="E117" s="5">
        <f>YEAR(C117)</f>
        <v>2020</v>
      </c>
      <c r="F117" s="5" t="s">
        <v>1817</v>
      </c>
      <c r="G117" s="3">
        <v>3300</v>
      </c>
      <c r="H117" s="2" t="s">
        <v>13</v>
      </c>
      <c r="I117" s="12">
        <f>G117</f>
        <v>3300</v>
      </c>
      <c r="J117" s="15" t="s">
        <v>1823</v>
      </c>
      <c r="K117" s="2" t="s">
        <v>47</v>
      </c>
      <c r="L117" s="2" t="s">
        <v>861</v>
      </c>
      <c r="M117" s="2" t="s">
        <v>1466</v>
      </c>
      <c r="N117" s="2" t="s">
        <v>450</v>
      </c>
      <c r="O117" s="2">
        <v>33.795302</v>
      </c>
      <c r="P117" s="2">
        <v>-79.007856000000004</v>
      </c>
    </row>
    <row r="118" spans="1:16" x14ac:dyDescent="0.35">
      <c r="A118" s="4" t="s">
        <v>558</v>
      </c>
      <c r="B118" s="5">
        <v>50</v>
      </c>
      <c r="C118" s="7">
        <v>43915</v>
      </c>
      <c r="D118" s="5" t="s">
        <v>559</v>
      </c>
      <c r="E118" s="5">
        <f>YEAR(C118)</f>
        <v>2020</v>
      </c>
      <c r="F118" s="5" t="s">
        <v>1807</v>
      </c>
      <c r="G118" s="3">
        <v>1000</v>
      </c>
      <c r="H118" s="2" t="s">
        <v>13</v>
      </c>
      <c r="I118" s="12">
        <f>G118</f>
        <v>1000</v>
      </c>
      <c r="J118" s="15" t="s">
        <v>1823</v>
      </c>
      <c r="K118" s="2" t="s">
        <v>47</v>
      </c>
      <c r="L118" s="2" t="s">
        <v>560</v>
      </c>
      <c r="M118" s="2" t="s">
        <v>1467</v>
      </c>
      <c r="N118" s="2" t="s">
        <v>474</v>
      </c>
      <c r="O118" s="2">
        <v>42.818179000000001</v>
      </c>
      <c r="P118" s="2">
        <v>-75.535221000000007</v>
      </c>
    </row>
    <row r="119" spans="1:16" x14ac:dyDescent="0.35">
      <c r="A119" s="4" t="s">
        <v>1133</v>
      </c>
      <c r="B119" s="5">
        <v>40</v>
      </c>
      <c r="C119" s="7">
        <v>44082</v>
      </c>
      <c r="D119" s="5" t="s">
        <v>1134</v>
      </c>
      <c r="E119" s="5">
        <f>YEAR(C119)</f>
        <v>2020</v>
      </c>
      <c r="F119" s="5" t="s">
        <v>1811</v>
      </c>
      <c r="G119" s="3">
        <v>1976.3</v>
      </c>
      <c r="H119" s="2" t="s">
        <v>13</v>
      </c>
      <c r="I119" s="12">
        <f>G119</f>
        <v>1976.3</v>
      </c>
      <c r="J119" s="15" t="s">
        <v>1823</v>
      </c>
      <c r="K119" s="2" t="s">
        <v>47</v>
      </c>
      <c r="L119" s="2" t="s">
        <v>906</v>
      </c>
      <c r="M119" s="2" t="s">
        <v>1468</v>
      </c>
      <c r="N119" s="2" t="s">
        <v>1094</v>
      </c>
      <c r="O119" s="2">
        <v>42.361249999999998</v>
      </c>
      <c r="P119" s="2">
        <v>-83.064187000000004</v>
      </c>
    </row>
    <row r="120" spans="1:16" x14ac:dyDescent="0.35">
      <c r="A120" s="4" t="s">
        <v>549</v>
      </c>
      <c r="B120" s="5">
        <v>75</v>
      </c>
      <c r="C120" s="7">
        <v>43913</v>
      </c>
      <c r="D120" s="5" t="s">
        <v>550</v>
      </c>
      <c r="E120" s="5">
        <f>YEAR(C120)</f>
        <v>2020</v>
      </c>
      <c r="F120" s="5" t="s">
        <v>1807</v>
      </c>
      <c r="G120" s="3">
        <v>563</v>
      </c>
      <c r="H120" s="2" t="s">
        <v>534</v>
      </c>
      <c r="I120" s="5"/>
      <c r="J120" s="15" t="s">
        <v>1823</v>
      </c>
      <c r="K120" s="2" t="s">
        <v>47</v>
      </c>
      <c r="L120" s="2" t="s">
        <v>551</v>
      </c>
      <c r="M120" s="2" t="s">
        <v>1469</v>
      </c>
      <c r="N120" s="2" t="s">
        <v>403</v>
      </c>
      <c r="O120" s="2">
        <v>31.180761</v>
      </c>
      <c r="P120" s="2">
        <v>-81.487082000000001</v>
      </c>
    </row>
    <row r="121" spans="1:16" x14ac:dyDescent="0.35">
      <c r="A121" s="4" t="s">
        <v>549</v>
      </c>
      <c r="B121" s="5">
        <v>120</v>
      </c>
      <c r="C121" s="7">
        <v>43948</v>
      </c>
      <c r="D121" s="5" t="s">
        <v>704</v>
      </c>
      <c r="E121" s="5">
        <f>YEAR(C121)</f>
        <v>2020</v>
      </c>
      <c r="F121" s="5" t="s">
        <v>1814</v>
      </c>
      <c r="G121" s="3">
        <v>2700</v>
      </c>
      <c r="H121" s="2" t="s">
        <v>13</v>
      </c>
      <c r="I121" s="12">
        <f>G121</f>
        <v>2700</v>
      </c>
      <c r="J121" s="15" t="s">
        <v>1823</v>
      </c>
      <c r="K121" s="2" t="s">
        <v>47</v>
      </c>
      <c r="L121" s="2" t="s">
        <v>705</v>
      </c>
      <c r="M121" s="2" t="s">
        <v>1469</v>
      </c>
      <c r="N121" s="2" t="s">
        <v>403</v>
      </c>
      <c r="O121" s="2">
        <v>31.180761</v>
      </c>
      <c r="P121" s="2">
        <v>-81.487082000000001</v>
      </c>
    </row>
    <row r="122" spans="1:16" x14ac:dyDescent="0.35">
      <c r="A122" s="4" t="s">
        <v>699</v>
      </c>
      <c r="B122" s="5">
        <v>100</v>
      </c>
      <c r="C122" s="7">
        <v>43944</v>
      </c>
      <c r="D122" s="5" t="s">
        <v>700</v>
      </c>
      <c r="E122" s="5">
        <f>YEAR(C122)</f>
        <v>2020</v>
      </c>
      <c r="F122" s="5" t="s">
        <v>1814</v>
      </c>
      <c r="G122" s="3">
        <v>625</v>
      </c>
      <c r="H122" s="2" t="s">
        <v>534</v>
      </c>
      <c r="I122" s="5"/>
      <c r="J122" s="15" t="s">
        <v>1822</v>
      </c>
      <c r="K122" s="2" t="s">
        <v>47</v>
      </c>
      <c r="L122" s="2" t="s">
        <v>695</v>
      </c>
      <c r="M122" s="2" t="s">
        <v>1470</v>
      </c>
      <c r="N122" s="2" t="s">
        <v>474</v>
      </c>
      <c r="O122" s="2">
        <v>40.912795000000003</v>
      </c>
      <c r="P122" s="2">
        <v>-73.902821000000003</v>
      </c>
    </row>
    <row r="123" spans="1:16" x14ac:dyDescent="0.35">
      <c r="A123" s="4" t="s">
        <v>49</v>
      </c>
      <c r="B123" s="5">
        <v>250</v>
      </c>
      <c r="C123" s="7">
        <v>42355</v>
      </c>
      <c r="D123" s="5" t="s">
        <v>50</v>
      </c>
      <c r="E123" s="5">
        <f>YEAR(C123)</f>
        <v>2015</v>
      </c>
      <c r="F123" s="5" t="s">
        <v>1818</v>
      </c>
      <c r="G123" s="3">
        <v>3500</v>
      </c>
      <c r="H123" s="2" t="s">
        <v>13</v>
      </c>
      <c r="I123" s="5"/>
      <c r="J123" s="15" t="s">
        <v>1822</v>
      </c>
      <c r="K123" s="2" t="s">
        <v>47</v>
      </c>
      <c r="L123" s="2" t="s">
        <v>51</v>
      </c>
      <c r="M123" s="2" t="s">
        <v>52</v>
      </c>
      <c r="N123" s="2" t="s">
        <v>346</v>
      </c>
      <c r="O123" s="2">
        <v>37.271740000000001</v>
      </c>
      <c r="P123" s="2">
        <v>-76.714259999999996</v>
      </c>
    </row>
    <row r="124" spans="1:16" x14ac:dyDescent="0.35">
      <c r="A124" s="4" t="s">
        <v>49</v>
      </c>
      <c r="B124" s="5">
        <v>250</v>
      </c>
      <c r="C124" s="7">
        <v>42660</v>
      </c>
      <c r="D124" s="5" t="s">
        <v>201</v>
      </c>
      <c r="E124" s="5">
        <f>YEAR(C124)</f>
        <v>2016</v>
      </c>
      <c r="F124" s="5" t="s">
        <v>1810</v>
      </c>
      <c r="G124" s="3">
        <v>3500</v>
      </c>
      <c r="H124" s="2" t="s">
        <v>13</v>
      </c>
      <c r="I124" s="5"/>
      <c r="J124" s="15" t="s">
        <v>1822</v>
      </c>
      <c r="K124" s="2" t="s">
        <v>47</v>
      </c>
      <c r="L124" s="2" t="s">
        <v>202</v>
      </c>
      <c r="M124" s="2" t="s">
        <v>52</v>
      </c>
      <c r="N124" s="2" t="s">
        <v>346</v>
      </c>
      <c r="O124" s="2">
        <v>37.271740000000001</v>
      </c>
      <c r="P124" s="2">
        <v>-76.714259999999996</v>
      </c>
    </row>
    <row r="125" spans="1:16" x14ac:dyDescent="0.35">
      <c r="A125" s="4" t="s">
        <v>49</v>
      </c>
      <c r="B125" s="5">
        <v>20</v>
      </c>
      <c r="C125" s="7">
        <v>43007</v>
      </c>
      <c r="D125" s="5">
        <v>71</v>
      </c>
      <c r="E125" s="5">
        <f>YEAR(C125)</f>
        <v>2017</v>
      </c>
      <c r="F125" s="5" t="s">
        <v>1811</v>
      </c>
      <c r="G125" s="3">
        <v>1700</v>
      </c>
      <c r="H125" s="2" t="s">
        <v>13</v>
      </c>
      <c r="I125" s="5"/>
      <c r="J125" s="15" t="s">
        <v>1822</v>
      </c>
      <c r="K125" s="2" t="s">
        <v>47</v>
      </c>
      <c r="L125" s="2" t="s">
        <v>292</v>
      </c>
      <c r="M125" s="2" t="s">
        <v>52</v>
      </c>
      <c r="N125" s="2" t="s">
        <v>346</v>
      </c>
      <c r="O125" s="2">
        <v>37.271740000000001</v>
      </c>
      <c r="P125" s="2">
        <v>-76.714259999999996</v>
      </c>
    </row>
    <row r="126" spans="1:16" x14ac:dyDescent="0.35">
      <c r="A126" s="4" t="s">
        <v>49</v>
      </c>
      <c r="B126" s="10">
        <v>20</v>
      </c>
      <c r="C126" s="7">
        <v>43354</v>
      </c>
      <c r="D126" s="5">
        <v>149</v>
      </c>
      <c r="E126" s="5">
        <f>YEAR(C126)</f>
        <v>2018</v>
      </c>
      <c r="F126" s="5" t="s">
        <v>1811</v>
      </c>
      <c r="G126" s="3">
        <v>1700</v>
      </c>
      <c r="H126" s="2" t="s">
        <v>13</v>
      </c>
      <c r="I126" s="5"/>
      <c r="J126" s="15" t="s">
        <v>1822</v>
      </c>
      <c r="K126" s="2" t="s">
        <v>47</v>
      </c>
      <c r="L126" s="2" t="s">
        <v>397</v>
      </c>
      <c r="M126" s="2" t="s">
        <v>52</v>
      </c>
      <c r="N126" s="2" t="s">
        <v>346</v>
      </c>
      <c r="O126" s="2">
        <v>37.271740000000001</v>
      </c>
      <c r="P126" s="2">
        <v>-76.714259999999996</v>
      </c>
    </row>
    <row r="127" spans="1:16" x14ac:dyDescent="0.35">
      <c r="A127" s="4" t="s">
        <v>497</v>
      </c>
      <c r="B127" s="5">
        <v>30</v>
      </c>
      <c r="C127" s="7">
        <v>43811</v>
      </c>
      <c r="D127" s="5">
        <v>246</v>
      </c>
      <c r="E127" s="5">
        <f>YEAR(C127)</f>
        <v>2019</v>
      </c>
      <c r="F127" s="5" t="s">
        <v>1818</v>
      </c>
      <c r="G127" s="3">
        <v>600</v>
      </c>
      <c r="H127" s="2" t="s">
        <v>13</v>
      </c>
      <c r="I127" s="12">
        <f>G127</f>
        <v>600</v>
      </c>
      <c r="J127" s="15" t="s">
        <v>1823</v>
      </c>
      <c r="K127" s="2" t="s">
        <v>47</v>
      </c>
      <c r="L127" s="2" t="s">
        <v>498</v>
      </c>
      <c r="M127" s="2" t="s">
        <v>1471</v>
      </c>
      <c r="N127" s="2" t="s">
        <v>499</v>
      </c>
      <c r="O127" s="2">
        <v>39.740309000000003</v>
      </c>
      <c r="P127" s="2">
        <v>-104.98319100000001</v>
      </c>
    </row>
    <row r="128" spans="1:16" x14ac:dyDescent="0.35">
      <c r="A128" s="4" t="s">
        <v>1113</v>
      </c>
      <c r="B128" s="5">
        <v>300</v>
      </c>
      <c r="C128" s="7">
        <v>44075</v>
      </c>
      <c r="D128" s="5" t="s">
        <v>1114</v>
      </c>
      <c r="E128" s="5">
        <f>YEAR(C128)</f>
        <v>2020</v>
      </c>
      <c r="F128" s="5" t="s">
        <v>1811</v>
      </c>
      <c r="G128" s="3">
        <v>4500</v>
      </c>
      <c r="H128" s="2" t="s">
        <v>13</v>
      </c>
      <c r="I128" s="12">
        <f>G128</f>
        <v>4500</v>
      </c>
      <c r="J128" s="15" t="s">
        <v>1823</v>
      </c>
      <c r="K128" s="2" t="s">
        <v>47</v>
      </c>
      <c r="L128" s="2" t="s">
        <v>861</v>
      </c>
      <c r="M128" s="2" t="s">
        <v>1472</v>
      </c>
      <c r="N128" s="2" t="s">
        <v>499</v>
      </c>
      <c r="O128" s="2">
        <v>38.309474999999999</v>
      </c>
      <c r="P128" s="2">
        <v>-104.577707</v>
      </c>
    </row>
    <row r="129" spans="1:16" x14ac:dyDescent="0.35">
      <c r="A129" s="4" t="s">
        <v>1036</v>
      </c>
      <c r="B129" s="5">
        <v>50</v>
      </c>
      <c r="C129" s="7">
        <v>44068</v>
      </c>
      <c r="D129" s="5" t="s">
        <v>1037</v>
      </c>
      <c r="E129" s="5">
        <f>YEAR(C129)</f>
        <v>2020</v>
      </c>
      <c r="F129" s="5" t="s">
        <v>1817</v>
      </c>
      <c r="G129" s="3">
        <v>1000</v>
      </c>
      <c r="H129" s="2" t="s">
        <v>13</v>
      </c>
      <c r="I129" s="12">
        <f>G129</f>
        <v>1000</v>
      </c>
      <c r="J129" s="15" t="s">
        <v>1823</v>
      </c>
      <c r="K129" s="2" t="s">
        <v>47</v>
      </c>
      <c r="L129" s="2" t="s">
        <v>807</v>
      </c>
      <c r="M129" s="2" t="s">
        <v>1473</v>
      </c>
      <c r="N129" s="2" t="s">
        <v>334</v>
      </c>
      <c r="O129" s="2">
        <v>37.965603000000002</v>
      </c>
      <c r="P129" s="2">
        <v>-120.404284</v>
      </c>
    </row>
    <row r="130" spans="1:16" x14ac:dyDescent="0.35">
      <c r="A130" s="4" t="s">
        <v>355</v>
      </c>
      <c r="B130" s="18">
        <f>(15750-3000)/10</f>
        <v>1275</v>
      </c>
      <c r="C130" s="7">
        <v>43215</v>
      </c>
      <c r="D130" s="5">
        <v>119</v>
      </c>
      <c r="E130" s="5">
        <f>YEAR(C130)</f>
        <v>2018</v>
      </c>
      <c r="F130" s="5" t="s">
        <v>1814</v>
      </c>
      <c r="G130" s="3">
        <v>15750</v>
      </c>
      <c r="H130" s="2" t="s">
        <v>84</v>
      </c>
      <c r="I130" s="12">
        <f>G130/3</f>
        <v>5250</v>
      </c>
      <c r="J130" s="15" t="s">
        <v>1821</v>
      </c>
      <c r="K130" s="2" t="s">
        <v>47</v>
      </c>
      <c r="L130" s="2" t="s">
        <v>356</v>
      </c>
      <c r="M130" s="2" t="s">
        <v>1474</v>
      </c>
      <c r="N130" s="2" t="s">
        <v>403</v>
      </c>
      <c r="O130" s="2">
        <v>32.502968000000003</v>
      </c>
      <c r="P130" s="2">
        <v>-84.939428000000007</v>
      </c>
    </row>
    <row r="131" spans="1:16" x14ac:dyDescent="0.35">
      <c r="A131" s="4" t="s">
        <v>623</v>
      </c>
      <c r="B131" s="5">
        <v>200</v>
      </c>
      <c r="C131" s="7">
        <v>43928</v>
      </c>
      <c r="D131" s="5" t="s">
        <v>624</v>
      </c>
      <c r="E131" s="5">
        <f>YEAR(C131)</f>
        <v>2020</v>
      </c>
      <c r="F131" s="5" t="s">
        <v>1814</v>
      </c>
      <c r="G131" s="3">
        <v>875</v>
      </c>
      <c r="H131" s="2" t="s">
        <v>534</v>
      </c>
      <c r="I131" s="5"/>
      <c r="J131" s="15" t="s">
        <v>1823</v>
      </c>
      <c r="K131" s="2" t="s">
        <v>47</v>
      </c>
      <c r="L131" s="2" t="s">
        <v>625</v>
      </c>
      <c r="M131" s="2" t="s">
        <v>1476</v>
      </c>
      <c r="N131" s="2" t="s">
        <v>523</v>
      </c>
      <c r="O131" s="2">
        <v>41.898597000000002</v>
      </c>
      <c r="P131" s="2">
        <v>-87.809426000000002</v>
      </c>
    </row>
    <row r="132" spans="1:16" x14ac:dyDescent="0.35">
      <c r="A132" s="4" t="s">
        <v>623</v>
      </c>
      <c r="B132" s="5">
        <v>137</v>
      </c>
      <c r="C132" s="7">
        <v>44054</v>
      </c>
      <c r="D132" s="5" t="s">
        <v>945</v>
      </c>
      <c r="E132" s="5">
        <f>YEAR(C132)</f>
        <v>2020</v>
      </c>
      <c r="F132" s="5" t="s">
        <v>1817</v>
      </c>
      <c r="G132" s="3">
        <v>738.01</v>
      </c>
      <c r="H132" s="2" t="s">
        <v>534</v>
      </c>
      <c r="I132" s="5"/>
      <c r="J132" s="15" t="s">
        <v>1823</v>
      </c>
      <c r="K132" s="2" t="s">
        <v>47</v>
      </c>
      <c r="L132" s="2" t="s">
        <v>785</v>
      </c>
      <c r="M132" s="2" t="s">
        <v>1475</v>
      </c>
      <c r="N132" s="2" t="s">
        <v>1291</v>
      </c>
      <c r="O132" s="2">
        <v>37.423644000000003</v>
      </c>
      <c r="P132" s="2">
        <v>-81.018206000000006</v>
      </c>
    </row>
    <row r="133" spans="1:16" x14ac:dyDescent="0.35">
      <c r="A133" s="4" t="s">
        <v>623</v>
      </c>
      <c r="B133" s="5">
        <v>50</v>
      </c>
      <c r="C133" s="7">
        <v>44082</v>
      </c>
      <c r="D133" s="5" t="s">
        <v>1150</v>
      </c>
      <c r="E133" s="5">
        <f>YEAR(C133)</f>
        <v>2020</v>
      </c>
      <c r="F133" s="5" t="s">
        <v>1811</v>
      </c>
      <c r="G133" s="3">
        <v>1000</v>
      </c>
      <c r="H133" s="2" t="s">
        <v>431</v>
      </c>
      <c r="I133" s="12">
        <f>G133</f>
        <v>1000</v>
      </c>
      <c r="J133" s="15" t="s">
        <v>1823</v>
      </c>
      <c r="K133" s="2" t="s">
        <v>47</v>
      </c>
      <c r="L133" s="2" t="s">
        <v>1151</v>
      </c>
      <c r="M133" s="2" t="s">
        <v>1476</v>
      </c>
      <c r="N133" s="2" t="s">
        <v>523</v>
      </c>
      <c r="O133" s="2">
        <v>41.898597000000002</v>
      </c>
      <c r="P133" s="2">
        <v>-87.809426000000002</v>
      </c>
    </row>
    <row r="134" spans="1:16" x14ac:dyDescent="0.35">
      <c r="A134" s="4" t="s">
        <v>930</v>
      </c>
      <c r="B134" s="5">
        <v>70</v>
      </c>
      <c r="C134" s="7">
        <v>44050</v>
      </c>
      <c r="D134" s="5" t="s">
        <v>931</v>
      </c>
      <c r="E134" s="5">
        <f>YEAR(C134)</f>
        <v>2020</v>
      </c>
      <c r="F134" s="5" t="s">
        <v>1817</v>
      </c>
      <c r="G134" s="3">
        <v>550</v>
      </c>
      <c r="H134" s="2" t="s">
        <v>431</v>
      </c>
      <c r="I134" s="12">
        <f>G134</f>
        <v>550</v>
      </c>
      <c r="J134" s="15" t="s">
        <v>1823</v>
      </c>
      <c r="K134" s="2" t="s">
        <v>47</v>
      </c>
      <c r="L134" s="2" t="s">
        <v>932</v>
      </c>
      <c r="M134" s="2" t="s">
        <v>1477</v>
      </c>
      <c r="N134" s="2" t="s">
        <v>334</v>
      </c>
      <c r="O134" s="2">
        <v>33.653502000000003</v>
      </c>
      <c r="P134" s="2">
        <v>-117.809732</v>
      </c>
    </row>
    <row r="135" spans="1:16" x14ac:dyDescent="0.35">
      <c r="A135" s="4" t="s">
        <v>909</v>
      </c>
      <c r="B135" s="5">
        <v>20</v>
      </c>
      <c r="C135" s="7">
        <v>44046</v>
      </c>
      <c r="D135" s="5" t="s">
        <v>910</v>
      </c>
      <c r="E135" s="5">
        <f>YEAR(C135)</f>
        <v>2020</v>
      </c>
      <c r="F135" s="5" t="s">
        <v>1817</v>
      </c>
      <c r="G135" s="3">
        <v>425</v>
      </c>
      <c r="H135" s="2" t="s">
        <v>534</v>
      </c>
      <c r="I135" s="12"/>
      <c r="J135" s="15" t="s">
        <v>1822</v>
      </c>
      <c r="K135" s="2" t="s">
        <v>47</v>
      </c>
      <c r="L135" s="2" t="s">
        <v>911</v>
      </c>
      <c r="M135" s="2" t="s">
        <v>1478</v>
      </c>
      <c r="N135" s="2" t="s">
        <v>1522</v>
      </c>
      <c r="O135" s="2">
        <v>41.265410000000003</v>
      </c>
      <c r="P135" s="2">
        <v>-95.947789</v>
      </c>
    </row>
    <row r="136" spans="1:16" x14ac:dyDescent="0.35">
      <c r="A136" s="4" t="s">
        <v>1246</v>
      </c>
      <c r="B136" s="5">
        <v>100</v>
      </c>
      <c r="C136" s="7">
        <v>44091</v>
      </c>
      <c r="D136" s="5" t="s">
        <v>1247</v>
      </c>
      <c r="E136" s="5">
        <f>YEAR(C136)</f>
        <v>2020</v>
      </c>
      <c r="F136" s="5" t="s">
        <v>1811</v>
      </c>
      <c r="G136" s="3">
        <v>2500</v>
      </c>
      <c r="H136" s="2" t="s">
        <v>13</v>
      </c>
      <c r="I136" s="12">
        <f>G136</f>
        <v>2500</v>
      </c>
      <c r="J136" s="15" t="s">
        <v>1823</v>
      </c>
      <c r="K136" s="2" t="s">
        <v>47</v>
      </c>
      <c r="L136" s="2" t="s">
        <v>1248</v>
      </c>
      <c r="M136" s="2" t="s">
        <v>1479</v>
      </c>
      <c r="N136" s="2" t="s">
        <v>388</v>
      </c>
      <c r="O136" s="2">
        <v>36.814754999999998</v>
      </c>
      <c r="P136" s="2">
        <v>-94.368213999999995</v>
      </c>
    </row>
    <row r="137" spans="1:16" x14ac:dyDescent="0.35">
      <c r="A137" s="4" t="s">
        <v>1341</v>
      </c>
      <c r="B137" s="5">
        <v>8</v>
      </c>
      <c r="C137" s="7">
        <v>44111</v>
      </c>
      <c r="D137" s="5" t="s">
        <v>1342</v>
      </c>
      <c r="E137" s="5">
        <f>YEAR(C137)</f>
        <v>2020</v>
      </c>
      <c r="F137" s="5" t="s">
        <v>1810</v>
      </c>
      <c r="G137" s="3">
        <v>395</v>
      </c>
      <c r="H137" s="2" t="s">
        <v>534</v>
      </c>
      <c r="I137" s="12">
        <f>G137</f>
        <v>395</v>
      </c>
      <c r="J137" s="15" t="s">
        <v>1823</v>
      </c>
      <c r="K137" s="2" t="s">
        <v>47</v>
      </c>
      <c r="L137" s="2" t="s">
        <v>1340</v>
      </c>
      <c r="M137" s="2" t="s">
        <v>1480</v>
      </c>
      <c r="N137" s="2" t="s">
        <v>315</v>
      </c>
      <c r="O137" s="2">
        <v>36.066274</v>
      </c>
      <c r="P137" s="2">
        <v>-90.585971999999998</v>
      </c>
    </row>
    <row r="138" spans="1:16" x14ac:dyDescent="0.35">
      <c r="A138" s="4" t="s">
        <v>1095</v>
      </c>
      <c r="B138" s="5">
        <v>400</v>
      </c>
      <c r="C138" s="7">
        <v>44075</v>
      </c>
      <c r="D138" s="5" t="s">
        <v>1096</v>
      </c>
      <c r="E138" s="5">
        <f>YEAR(C138)</f>
        <v>2020</v>
      </c>
      <c r="F138" s="5" t="s">
        <v>1811</v>
      </c>
      <c r="G138" s="3">
        <v>5000</v>
      </c>
      <c r="H138" s="2" t="s">
        <v>13</v>
      </c>
      <c r="I138" s="12">
        <f>G138</f>
        <v>5000</v>
      </c>
      <c r="J138" s="15" t="s">
        <v>1823</v>
      </c>
      <c r="K138" s="2" t="s">
        <v>47</v>
      </c>
      <c r="L138" s="2" t="s">
        <v>922</v>
      </c>
      <c r="M138" s="2" t="s">
        <v>1481</v>
      </c>
      <c r="N138" s="2" t="s">
        <v>334</v>
      </c>
      <c r="O138" s="2">
        <v>34.182623</v>
      </c>
      <c r="P138" s="2">
        <v>-117.323808</v>
      </c>
    </row>
    <row r="139" spans="1:16" x14ac:dyDescent="0.35">
      <c r="A139" s="4" t="s">
        <v>644</v>
      </c>
      <c r="B139" s="18">
        <v>310</v>
      </c>
      <c r="C139" s="7">
        <v>42453</v>
      </c>
      <c r="D139" s="5" t="s">
        <v>641</v>
      </c>
      <c r="E139" s="5">
        <f>YEAR(C139)</f>
        <v>2016</v>
      </c>
      <c r="F139" s="5" t="s">
        <v>1807</v>
      </c>
      <c r="G139" s="3">
        <v>4600</v>
      </c>
      <c r="H139" s="2" t="s">
        <v>13</v>
      </c>
      <c r="I139" s="5"/>
      <c r="J139" s="15" t="s">
        <v>1822</v>
      </c>
      <c r="K139" s="2" t="s">
        <v>47</v>
      </c>
      <c r="L139" s="2" t="s">
        <v>642</v>
      </c>
      <c r="M139" s="2" t="s">
        <v>1482</v>
      </c>
      <c r="N139" s="2" t="s">
        <v>523</v>
      </c>
      <c r="O139" s="2">
        <v>41.887481999999999</v>
      </c>
      <c r="P139" s="2">
        <v>-87.675179999999997</v>
      </c>
    </row>
    <row r="140" spans="1:16" x14ac:dyDescent="0.35">
      <c r="A140" s="4" t="s">
        <v>585</v>
      </c>
      <c r="B140" s="5">
        <v>100</v>
      </c>
      <c r="C140" s="7">
        <v>43916</v>
      </c>
      <c r="D140" s="5" t="s">
        <v>586</v>
      </c>
      <c r="E140" s="5">
        <f>YEAR(C140)</f>
        <v>2020</v>
      </c>
      <c r="F140" s="5" t="s">
        <v>1807</v>
      </c>
      <c r="G140" s="3">
        <v>625</v>
      </c>
      <c r="H140" s="2" t="s">
        <v>534</v>
      </c>
      <c r="I140" s="5"/>
      <c r="J140" s="15" t="s">
        <v>1823</v>
      </c>
      <c r="K140" s="2" t="s">
        <v>47</v>
      </c>
      <c r="L140" s="2" t="s">
        <v>587</v>
      </c>
      <c r="M140" s="2" t="s">
        <v>1483</v>
      </c>
      <c r="N140" s="2" t="s">
        <v>327</v>
      </c>
      <c r="O140" s="2">
        <v>36.204101000000001</v>
      </c>
      <c r="P140" s="2">
        <v>-86.291933</v>
      </c>
    </row>
    <row r="141" spans="1:16" x14ac:dyDescent="0.35">
      <c r="A141" s="4" t="s">
        <v>585</v>
      </c>
      <c r="B141" s="5">
        <v>101</v>
      </c>
      <c r="C141" s="7">
        <v>44062</v>
      </c>
      <c r="D141" s="5" t="s">
        <v>998</v>
      </c>
      <c r="E141" s="5">
        <f>YEAR(C141)</f>
        <v>2020</v>
      </c>
      <c r="F141" s="5" t="s">
        <v>1817</v>
      </c>
      <c r="G141" s="3">
        <v>2510</v>
      </c>
      <c r="H141" s="2" t="s">
        <v>13</v>
      </c>
      <c r="I141" s="12">
        <f>G141</f>
        <v>2510</v>
      </c>
      <c r="J141" s="15" t="s">
        <v>1823</v>
      </c>
      <c r="K141" s="2" t="s">
        <v>47</v>
      </c>
      <c r="L141" s="2" t="s">
        <v>999</v>
      </c>
      <c r="M141" s="2" t="s">
        <v>1483</v>
      </c>
      <c r="N141" s="2" t="s">
        <v>327</v>
      </c>
      <c r="O141" s="2">
        <v>36.204101000000001</v>
      </c>
      <c r="P141" s="2">
        <v>-86.291933</v>
      </c>
    </row>
    <row r="142" spans="1:16" x14ac:dyDescent="0.35">
      <c r="A142" s="4" t="s">
        <v>233</v>
      </c>
      <c r="B142" s="5">
        <v>50</v>
      </c>
      <c r="C142" s="7">
        <v>42835</v>
      </c>
      <c r="D142" s="5">
        <v>15</v>
      </c>
      <c r="E142" s="5">
        <f>YEAR(C142)</f>
        <v>2017</v>
      </c>
      <c r="F142" s="5" t="s">
        <v>1814</v>
      </c>
      <c r="G142" s="3">
        <v>6300</v>
      </c>
      <c r="H142" s="2" t="s">
        <v>84</v>
      </c>
      <c r="I142" s="5"/>
      <c r="J142" s="15" t="s">
        <v>1821</v>
      </c>
      <c r="K142" s="2" t="s">
        <v>47</v>
      </c>
      <c r="L142" s="2" t="s">
        <v>234</v>
      </c>
      <c r="M142" s="2" t="s">
        <v>235</v>
      </c>
      <c r="N142" s="2" t="s">
        <v>399</v>
      </c>
      <c r="O142" s="2">
        <v>33.746861000000003</v>
      </c>
      <c r="P142" s="2">
        <v>-90.736778999999999</v>
      </c>
    </row>
    <row r="143" spans="1:16" x14ac:dyDescent="0.35">
      <c r="A143" s="4" t="s">
        <v>233</v>
      </c>
      <c r="B143" s="5">
        <v>50</v>
      </c>
      <c r="C143" s="7">
        <v>44035</v>
      </c>
      <c r="D143" s="5" t="s">
        <v>879</v>
      </c>
      <c r="E143" s="5">
        <f>YEAR(C143)</f>
        <v>2020</v>
      </c>
      <c r="F143" s="5" t="s">
        <v>1816</v>
      </c>
      <c r="G143" s="3">
        <v>4500</v>
      </c>
      <c r="H143" s="2" t="s">
        <v>84</v>
      </c>
      <c r="I143" s="5"/>
      <c r="J143" s="15" t="s">
        <v>1821</v>
      </c>
      <c r="K143" s="2" t="s">
        <v>47</v>
      </c>
      <c r="L143" s="2" t="s">
        <v>880</v>
      </c>
      <c r="M143" s="2" t="s">
        <v>235</v>
      </c>
      <c r="N143" s="2" t="s">
        <v>399</v>
      </c>
      <c r="O143" s="2">
        <v>33.746861000000003</v>
      </c>
      <c r="P143" s="2">
        <v>-90.736778999999999</v>
      </c>
    </row>
    <row r="144" spans="1:16" ht="43.5" x14ac:dyDescent="0.35">
      <c r="A144" s="4" t="s">
        <v>515</v>
      </c>
      <c r="B144" s="10">
        <v>23</v>
      </c>
      <c r="C144" s="7">
        <v>43322</v>
      </c>
      <c r="D144" s="5">
        <v>141</v>
      </c>
      <c r="E144" s="5">
        <f>YEAR(C144)</f>
        <v>2018</v>
      </c>
      <c r="F144" s="5" t="s">
        <v>1817</v>
      </c>
      <c r="G144" s="3">
        <v>1500</v>
      </c>
      <c r="H144" s="2" t="s">
        <v>13</v>
      </c>
      <c r="I144" s="5"/>
      <c r="J144" s="15" t="s">
        <v>1821</v>
      </c>
      <c r="K144" s="2" t="s">
        <v>47</v>
      </c>
      <c r="L144" s="2" t="s">
        <v>386</v>
      </c>
      <c r="M144" s="2" t="s">
        <v>1484</v>
      </c>
      <c r="N144" s="2" t="s">
        <v>346</v>
      </c>
      <c r="O144" s="2">
        <v>38.829487</v>
      </c>
      <c r="P144" s="2">
        <v>-77.117671999999999</v>
      </c>
    </row>
    <row r="145" spans="1:16" ht="43.5" x14ac:dyDescent="0.35">
      <c r="A145" s="4" t="s">
        <v>515</v>
      </c>
      <c r="B145" s="5">
        <v>23</v>
      </c>
      <c r="C145" s="7">
        <v>43896</v>
      </c>
      <c r="D145" s="5" t="s">
        <v>516</v>
      </c>
      <c r="E145" s="5">
        <f>YEAR(C145)</f>
        <v>2020</v>
      </c>
      <c r="F145" s="5" t="s">
        <v>1807</v>
      </c>
      <c r="G145" s="3">
        <v>1730</v>
      </c>
      <c r="H145" s="2" t="s">
        <v>13</v>
      </c>
      <c r="I145" s="12">
        <f>AVERAGE(G144:G145)</f>
        <v>1615</v>
      </c>
      <c r="J145" s="15" t="s">
        <v>1821</v>
      </c>
      <c r="K145" s="2" t="s">
        <v>47</v>
      </c>
      <c r="L145" s="2" t="s">
        <v>517</v>
      </c>
      <c r="M145" s="2" t="s">
        <v>1484</v>
      </c>
      <c r="N145" s="2" t="s">
        <v>346</v>
      </c>
      <c r="O145" s="2">
        <v>38.829487</v>
      </c>
      <c r="P145" s="2">
        <v>-77.117671999999999</v>
      </c>
    </row>
    <row r="146" spans="1:16" x14ac:dyDescent="0.35">
      <c r="A146" s="4" t="s">
        <v>248</v>
      </c>
      <c r="B146" s="5">
        <v>10</v>
      </c>
      <c r="C146" s="7">
        <v>42867</v>
      </c>
      <c r="D146" s="5">
        <v>26</v>
      </c>
      <c r="E146" s="5">
        <f>YEAR(C146)</f>
        <v>2017</v>
      </c>
      <c r="F146" s="5" t="s">
        <v>1808</v>
      </c>
      <c r="G146" s="3">
        <v>2550</v>
      </c>
      <c r="H146" s="2" t="s">
        <v>84</v>
      </c>
      <c r="I146" s="5"/>
      <c r="J146" s="15" t="s">
        <v>1822</v>
      </c>
      <c r="K146" s="2" t="s">
        <v>47</v>
      </c>
      <c r="L146" s="2" t="s">
        <v>249</v>
      </c>
      <c r="M146" s="2" t="s">
        <v>250</v>
      </c>
      <c r="N146" s="2" t="s">
        <v>1523</v>
      </c>
      <c r="O146" s="2">
        <v>46.882198000000002</v>
      </c>
      <c r="P146" s="2">
        <v>-102.79986599999999</v>
      </c>
    </row>
    <row r="147" spans="1:16" x14ac:dyDescent="0.35">
      <c r="A147" s="4" t="s">
        <v>853</v>
      </c>
      <c r="B147" s="5">
        <v>42</v>
      </c>
      <c r="C147" s="7">
        <v>44027</v>
      </c>
      <c r="D147" s="5" t="s">
        <v>854</v>
      </c>
      <c r="E147" s="5">
        <f>YEAR(C147)</f>
        <v>2020</v>
      </c>
      <c r="F147" s="5" t="s">
        <v>1816</v>
      </c>
      <c r="G147" s="3">
        <v>1920</v>
      </c>
      <c r="H147" s="2" t="s">
        <v>13</v>
      </c>
      <c r="I147" s="12">
        <f>G147</f>
        <v>1920</v>
      </c>
      <c r="J147" s="15" t="s">
        <v>1823</v>
      </c>
      <c r="K147" s="2" t="s">
        <v>47</v>
      </c>
      <c r="L147" s="2" t="s">
        <v>855</v>
      </c>
      <c r="M147" s="2" t="s">
        <v>1485</v>
      </c>
      <c r="N147" s="2" t="s">
        <v>354</v>
      </c>
      <c r="O147" s="2">
        <v>35.998950000000001</v>
      </c>
      <c r="P147" s="2">
        <v>-78.940280000000001</v>
      </c>
    </row>
    <row r="148" spans="1:16" x14ac:dyDescent="0.35">
      <c r="A148" s="4" t="s">
        <v>240</v>
      </c>
      <c r="B148" s="5">
        <v>13</v>
      </c>
      <c r="C148" s="7">
        <v>42852</v>
      </c>
      <c r="D148" s="5">
        <v>2</v>
      </c>
      <c r="E148" s="5">
        <f>YEAR(C148)</f>
        <v>2017</v>
      </c>
      <c r="F148" s="5" t="s">
        <v>1814</v>
      </c>
      <c r="G148" s="3">
        <v>2630</v>
      </c>
      <c r="H148" s="2" t="s">
        <v>13</v>
      </c>
      <c r="I148" s="5"/>
      <c r="J148" s="15" t="s">
        <v>1822</v>
      </c>
      <c r="K148" s="2" t="s">
        <v>47</v>
      </c>
      <c r="L148" s="2" t="s">
        <v>241</v>
      </c>
      <c r="M148" s="2" t="s">
        <v>242</v>
      </c>
      <c r="N148" s="2" t="s">
        <v>354</v>
      </c>
      <c r="O148" s="2">
        <v>35.997262999999997</v>
      </c>
      <c r="P148" s="2">
        <v>-78.897666999999998</v>
      </c>
    </row>
    <row r="149" spans="1:16" x14ac:dyDescent="0.35">
      <c r="A149" s="4" t="s">
        <v>335</v>
      </c>
      <c r="B149" s="5">
        <v>50</v>
      </c>
      <c r="C149" s="7">
        <v>43160</v>
      </c>
      <c r="D149" s="5">
        <v>98</v>
      </c>
      <c r="E149" s="5">
        <f>YEAR(C149)</f>
        <v>2018</v>
      </c>
      <c r="F149" s="5" t="s">
        <v>1807</v>
      </c>
      <c r="G149" s="3">
        <v>2650</v>
      </c>
      <c r="H149" s="2" t="s">
        <v>13</v>
      </c>
      <c r="I149" s="5"/>
      <c r="J149" s="15" t="s">
        <v>1821</v>
      </c>
      <c r="K149" s="2" t="s">
        <v>47</v>
      </c>
      <c r="L149" s="2" t="s">
        <v>336</v>
      </c>
      <c r="M149" s="2" t="s">
        <v>1486</v>
      </c>
      <c r="N149" s="2" t="s">
        <v>354</v>
      </c>
      <c r="O149" s="2">
        <v>35.611134999999997</v>
      </c>
      <c r="P149" s="2">
        <v>-77.408715000000001</v>
      </c>
    </row>
    <row r="150" spans="1:16" x14ac:dyDescent="0.35">
      <c r="A150" s="4" t="s">
        <v>335</v>
      </c>
      <c r="B150" s="10">
        <v>50</v>
      </c>
      <c r="C150" s="7">
        <v>43494</v>
      </c>
      <c r="D150" s="5">
        <v>171</v>
      </c>
      <c r="E150" s="5">
        <f>YEAR(C150)</f>
        <v>2019</v>
      </c>
      <c r="F150" s="5" t="s">
        <v>1812</v>
      </c>
      <c r="G150" s="3">
        <v>1750</v>
      </c>
      <c r="H150" s="2" t="s">
        <v>13</v>
      </c>
      <c r="I150" s="5"/>
      <c r="J150" s="15" t="s">
        <v>1821</v>
      </c>
      <c r="K150" s="2" t="s">
        <v>47</v>
      </c>
      <c r="L150" s="2" t="s">
        <v>424</v>
      </c>
      <c r="M150" s="2" t="s">
        <v>1486</v>
      </c>
      <c r="N150" s="2" t="s">
        <v>354</v>
      </c>
      <c r="O150" s="2">
        <v>35.611134999999997</v>
      </c>
      <c r="P150" s="2">
        <v>-77.408715000000001</v>
      </c>
    </row>
    <row r="151" spans="1:16" x14ac:dyDescent="0.35">
      <c r="A151" s="4" t="s">
        <v>335</v>
      </c>
      <c r="B151" s="5">
        <v>500</v>
      </c>
      <c r="C151" s="7">
        <v>43858</v>
      </c>
      <c r="D151" s="5"/>
      <c r="E151" s="5">
        <f>YEAR(C151)</f>
        <v>2020</v>
      </c>
      <c r="F151" s="5" t="s">
        <v>1812</v>
      </c>
      <c r="G151" s="3">
        <v>1250</v>
      </c>
      <c r="H151" s="2" t="s">
        <v>13</v>
      </c>
      <c r="I151" s="5"/>
      <c r="J151" s="15" t="s">
        <v>1821</v>
      </c>
      <c r="K151" s="2" t="s">
        <v>47</v>
      </c>
      <c r="L151" s="2" t="s">
        <v>506</v>
      </c>
      <c r="M151" s="2" t="s">
        <v>1486</v>
      </c>
      <c r="N151" s="2" t="s">
        <v>354</v>
      </c>
      <c r="O151" s="2">
        <v>35.611134999999997</v>
      </c>
      <c r="P151" s="2">
        <v>-77.408715000000001</v>
      </c>
    </row>
    <row r="152" spans="1:16" x14ac:dyDescent="0.35">
      <c r="A152" s="4" t="s">
        <v>335</v>
      </c>
      <c r="B152" s="5">
        <v>150</v>
      </c>
      <c r="C152" s="7">
        <v>44048</v>
      </c>
      <c r="D152" s="5" t="s">
        <v>921</v>
      </c>
      <c r="E152" s="5">
        <f>YEAR(C152)</f>
        <v>2020</v>
      </c>
      <c r="F152" s="5" t="s">
        <v>1817</v>
      </c>
      <c r="G152" s="3">
        <v>1500</v>
      </c>
      <c r="H152" s="2" t="s">
        <v>13</v>
      </c>
      <c r="I152" s="5"/>
      <c r="J152" s="15" t="s">
        <v>1821</v>
      </c>
      <c r="K152" s="2" t="s">
        <v>47</v>
      </c>
      <c r="L152" s="2" t="s">
        <v>922</v>
      </c>
      <c r="M152" s="2" t="s">
        <v>1486</v>
      </c>
      <c r="N152" s="2" t="s">
        <v>354</v>
      </c>
      <c r="O152" s="2">
        <v>35.611134999999997</v>
      </c>
      <c r="P152" s="2">
        <v>-77.408715000000001</v>
      </c>
    </row>
    <row r="153" spans="1:16" x14ac:dyDescent="0.35">
      <c r="A153" s="4" t="s">
        <v>598</v>
      </c>
      <c r="B153" s="5">
        <v>500</v>
      </c>
      <c r="C153" s="7">
        <v>43920</v>
      </c>
      <c r="D153" s="5" t="s">
        <v>599</v>
      </c>
      <c r="E153" s="5">
        <f>YEAR(C153)</f>
        <v>2020</v>
      </c>
      <c r="F153" s="5" t="s">
        <v>1807</v>
      </c>
      <c r="G153" s="3">
        <v>1625</v>
      </c>
      <c r="H153" s="2" t="s">
        <v>534</v>
      </c>
      <c r="I153" s="5"/>
      <c r="J153" s="15" t="s">
        <v>1821</v>
      </c>
      <c r="K153" s="2" t="s">
        <v>47</v>
      </c>
      <c r="L153" s="2" t="s">
        <v>596</v>
      </c>
      <c r="M153" s="2" t="s">
        <v>1486</v>
      </c>
      <c r="N153" s="2" t="s">
        <v>354</v>
      </c>
      <c r="O153" s="2">
        <v>35.611134999999997</v>
      </c>
      <c r="P153" s="2">
        <v>-77.408715000000001</v>
      </c>
    </row>
    <row r="154" spans="1:16" x14ac:dyDescent="0.35">
      <c r="A154" s="4" t="s">
        <v>598</v>
      </c>
      <c r="B154" s="5">
        <v>150</v>
      </c>
      <c r="C154" s="7">
        <v>44035</v>
      </c>
      <c r="D154" s="5" t="s">
        <v>872</v>
      </c>
      <c r="E154" s="5">
        <f>YEAR(C154)</f>
        <v>2020</v>
      </c>
      <c r="F154" s="5" t="s">
        <v>1816</v>
      </c>
      <c r="G154" s="3">
        <v>1500</v>
      </c>
      <c r="H154" s="2" t="s">
        <v>13</v>
      </c>
      <c r="I154" s="12"/>
      <c r="J154" s="15" t="s">
        <v>1821</v>
      </c>
      <c r="K154" s="2" t="s">
        <v>47</v>
      </c>
      <c r="L154" s="2" t="s">
        <v>873</v>
      </c>
      <c r="M154" s="2" t="s">
        <v>1486</v>
      </c>
      <c r="N154" s="2" t="s">
        <v>354</v>
      </c>
      <c r="O154" s="2">
        <v>35.611134999999997</v>
      </c>
      <c r="P154" s="2">
        <v>-77.408715000000001</v>
      </c>
    </row>
    <row r="155" spans="1:16" x14ac:dyDescent="0.35">
      <c r="A155" s="4" t="s">
        <v>598</v>
      </c>
      <c r="B155" s="5">
        <v>700</v>
      </c>
      <c r="C155" s="7">
        <v>44056</v>
      </c>
      <c r="D155" s="5" t="s">
        <v>960</v>
      </c>
      <c r="E155" s="5">
        <f>YEAR(C155)</f>
        <v>2020</v>
      </c>
      <c r="F155" s="5" t="s">
        <v>1817</v>
      </c>
      <c r="G155" s="3">
        <v>8000</v>
      </c>
      <c r="H155" s="2" t="s">
        <v>13</v>
      </c>
      <c r="I155" s="12">
        <f>G155+G154</f>
        <v>9500</v>
      </c>
      <c r="J155" s="15" t="s">
        <v>1821</v>
      </c>
      <c r="K155" s="2" t="s">
        <v>47</v>
      </c>
      <c r="L155" s="2" t="s">
        <v>873</v>
      </c>
      <c r="M155" s="2" t="s">
        <v>1486</v>
      </c>
      <c r="N155" s="2" t="s">
        <v>354</v>
      </c>
      <c r="O155" s="2">
        <v>35.611134999999997</v>
      </c>
      <c r="P155" s="2">
        <v>-77.408715000000001</v>
      </c>
    </row>
    <row r="156" spans="1:16" ht="29" x14ac:dyDescent="0.35">
      <c r="A156" s="4" t="s">
        <v>210</v>
      </c>
      <c r="B156" s="5">
        <v>50</v>
      </c>
      <c r="C156" s="7">
        <v>42704</v>
      </c>
      <c r="D156" s="5">
        <v>1</v>
      </c>
      <c r="E156" s="5">
        <f>YEAR(C156)</f>
        <v>2016</v>
      </c>
      <c r="F156" s="5" t="s">
        <v>1809</v>
      </c>
      <c r="G156" s="3">
        <v>1500</v>
      </c>
      <c r="H156" s="2" t="s">
        <v>13</v>
      </c>
      <c r="I156" s="5"/>
      <c r="J156" s="15" t="s">
        <v>1821</v>
      </c>
      <c r="K156" s="2" t="s">
        <v>47</v>
      </c>
      <c r="L156" s="2" t="s">
        <v>211</v>
      </c>
      <c r="M156" s="2" t="s">
        <v>212</v>
      </c>
      <c r="N156" s="2" t="s">
        <v>420</v>
      </c>
      <c r="O156" s="2">
        <v>40.732543999999997</v>
      </c>
      <c r="P156" s="2">
        <v>-75.263953999999998</v>
      </c>
    </row>
    <row r="157" spans="1:16" ht="29" x14ac:dyDescent="0.35">
      <c r="A157" s="4" t="s">
        <v>210</v>
      </c>
      <c r="B157" s="5">
        <v>50</v>
      </c>
      <c r="C157" s="7">
        <v>43067</v>
      </c>
      <c r="D157" s="5">
        <v>90</v>
      </c>
      <c r="E157" s="5">
        <f>YEAR(C157)</f>
        <v>2017</v>
      </c>
      <c r="F157" s="5" t="s">
        <v>1809</v>
      </c>
      <c r="G157" s="3">
        <v>1500</v>
      </c>
      <c r="H157" s="2" t="s">
        <v>13</v>
      </c>
      <c r="I157" s="5"/>
      <c r="J157" s="15" t="s">
        <v>1821</v>
      </c>
      <c r="K157" s="2" t="s">
        <v>47</v>
      </c>
      <c r="L157" s="2" t="s">
        <v>266</v>
      </c>
      <c r="M157" s="2" t="s">
        <v>212</v>
      </c>
      <c r="N157" s="2" t="s">
        <v>420</v>
      </c>
      <c r="O157" s="2">
        <v>40.732543999999997</v>
      </c>
      <c r="P157" s="2">
        <v>-75.263953999999998</v>
      </c>
    </row>
    <row r="158" spans="1:16" ht="29" x14ac:dyDescent="0.35">
      <c r="A158" s="4" t="s">
        <v>210</v>
      </c>
      <c r="B158" s="5">
        <v>50</v>
      </c>
      <c r="C158" s="7">
        <v>43389</v>
      </c>
      <c r="D158" s="5">
        <v>155</v>
      </c>
      <c r="E158" s="5">
        <f>YEAR(C158)</f>
        <v>2018</v>
      </c>
      <c r="F158" s="5" t="s">
        <v>1810</v>
      </c>
      <c r="G158" s="3">
        <v>1500</v>
      </c>
      <c r="H158" s="2" t="s">
        <v>13</v>
      </c>
      <c r="I158" s="5"/>
      <c r="J158" s="15" t="s">
        <v>1821</v>
      </c>
      <c r="K158" s="2" t="s">
        <v>47</v>
      </c>
      <c r="L158" s="2" t="s">
        <v>402</v>
      </c>
      <c r="M158" s="2" t="s">
        <v>212</v>
      </c>
      <c r="N158" s="2" t="s">
        <v>420</v>
      </c>
      <c r="O158" s="2">
        <v>40.732543999999997</v>
      </c>
      <c r="P158" s="2">
        <v>-75.263953999999998</v>
      </c>
    </row>
    <row r="159" spans="1:16" ht="29" x14ac:dyDescent="0.35">
      <c r="A159" s="4" t="s">
        <v>210</v>
      </c>
      <c r="B159" s="10">
        <v>50</v>
      </c>
      <c r="C159" s="7">
        <v>43740</v>
      </c>
      <c r="D159" s="5">
        <v>228</v>
      </c>
      <c r="E159" s="5">
        <f>YEAR(C159)</f>
        <v>2019</v>
      </c>
      <c r="F159" s="5" t="s">
        <v>1810</v>
      </c>
      <c r="G159" s="3">
        <v>1500</v>
      </c>
      <c r="H159" s="2" t="s">
        <v>13</v>
      </c>
      <c r="I159" s="5"/>
      <c r="J159" s="15" t="s">
        <v>1821</v>
      </c>
      <c r="K159" s="2" t="s">
        <v>47</v>
      </c>
      <c r="L159" s="2" t="s">
        <v>485</v>
      </c>
      <c r="M159" s="2" t="s">
        <v>212</v>
      </c>
      <c r="N159" s="2" t="s">
        <v>420</v>
      </c>
      <c r="O159" s="2">
        <v>40.732543999999997</v>
      </c>
      <c r="P159" s="2">
        <v>-75.263953999999998</v>
      </c>
    </row>
    <row r="160" spans="1:16" ht="29" x14ac:dyDescent="0.35">
      <c r="A160" s="4" t="s">
        <v>210</v>
      </c>
      <c r="B160" s="6">
        <v>50</v>
      </c>
      <c r="C160" s="8">
        <v>44167</v>
      </c>
      <c r="D160" s="6" t="s">
        <v>1661</v>
      </c>
      <c r="E160" s="5">
        <f>YEAR(C160)</f>
        <v>2020</v>
      </c>
      <c r="F160" s="5" t="s">
        <v>1818</v>
      </c>
      <c r="G160" s="3">
        <v>1500</v>
      </c>
      <c r="H160" s="2" t="s">
        <v>13</v>
      </c>
      <c r="I160" s="12">
        <f>G160</f>
        <v>1500</v>
      </c>
      <c r="J160" s="15" t="s">
        <v>1821</v>
      </c>
      <c r="K160" s="2" t="s">
        <v>47</v>
      </c>
      <c r="L160" t="s">
        <v>1633</v>
      </c>
      <c r="M160" s="2" t="s">
        <v>212</v>
      </c>
      <c r="N160" s="2" t="s">
        <v>420</v>
      </c>
      <c r="O160" s="2">
        <v>40.732543999999997</v>
      </c>
      <c r="P160" s="2">
        <v>-75.263953999999998</v>
      </c>
    </row>
    <row r="161" spans="1:16" x14ac:dyDescent="0.35">
      <c r="A161" s="4" t="s">
        <v>554</v>
      </c>
      <c r="B161" s="5">
        <v>300</v>
      </c>
      <c r="C161" s="7">
        <v>42900</v>
      </c>
      <c r="D161" s="5">
        <v>38</v>
      </c>
      <c r="E161" s="5">
        <f>YEAR(C161)</f>
        <v>2017</v>
      </c>
      <c r="F161" s="5" t="s">
        <v>1815</v>
      </c>
      <c r="G161" s="3">
        <v>11500</v>
      </c>
      <c r="H161" s="2" t="s">
        <v>84</v>
      </c>
      <c r="I161" s="5"/>
      <c r="J161" s="15" t="s">
        <v>1821</v>
      </c>
      <c r="K161" s="2" t="s">
        <v>47</v>
      </c>
      <c r="L161" s="2" t="s">
        <v>263</v>
      </c>
      <c r="M161" s="2" t="s">
        <v>264</v>
      </c>
      <c r="N161" s="2" t="s">
        <v>327</v>
      </c>
      <c r="O161" s="2">
        <v>36.300440000000002</v>
      </c>
      <c r="P161" s="2">
        <v>-82.362131000000005</v>
      </c>
    </row>
    <row r="162" spans="1:16" x14ac:dyDescent="0.35">
      <c r="A162" s="4" t="s">
        <v>554</v>
      </c>
      <c r="B162" s="5">
        <v>175</v>
      </c>
      <c r="C162" s="7">
        <v>43913</v>
      </c>
      <c r="D162" s="5" t="s">
        <v>555</v>
      </c>
      <c r="E162" s="5">
        <f>YEAR(C162)</f>
        <v>2020</v>
      </c>
      <c r="F162" s="5" t="s">
        <v>1807</v>
      </c>
      <c r="G162" s="3">
        <v>438</v>
      </c>
      <c r="H162" s="2" t="s">
        <v>534</v>
      </c>
      <c r="I162" s="5"/>
      <c r="J162" s="15" t="s">
        <v>1821</v>
      </c>
      <c r="K162" s="2" t="s">
        <v>47</v>
      </c>
      <c r="L162" s="2" t="s">
        <v>551</v>
      </c>
      <c r="M162" s="2" t="s">
        <v>264</v>
      </c>
      <c r="N162" s="2" t="s">
        <v>327</v>
      </c>
      <c r="O162" s="2">
        <v>36.300440000000002</v>
      </c>
      <c r="P162" s="2">
        <v>-82.362131000000005</v>
      </c>
    </row>
    <row r="163" spans="1:16" x14ac:dyDescent="0.35">
      <c r="A163" s="4" t="s">
        <v>554</v>
      </c>
      <c r="B163" s="5">
        <v>300</v>
      </c>
      <c r="C163" s="7">
        <v>44012</v>
      </c>
      <c r="D163" s="5" t="s">
        <v>826</v>
      </c>
      <c r="E163" s="5">
        <f>YEAR(C163)</f>
        <v>2020</v>
      </c>
      <c r="F163" s="5" t="s">
        <v>1815</v>
      </c>
      <c r="G163" s="3">
        <v>4500</v>
      </c>
      <c r="H163" s="2" t="s">
        <v>13</v>
      </c>
      <c r="I163" s="5"/>
      <c r="J163" s="15" t="s">
        <v>1821</v>
      </c>
      <c r="K163" s="2" t="s">
        <v>47</v>
      </c>
      <c r="L163" s="2" t="s">
        <v>710</v>
      </c>
      <c r="M163" s="2" t="s">
        <v>264</v>
      </c>
      <c r="N163" s="2" t="s">
        <v>327</v>
      </c>
      <c r="O163" s="2">
        <v>36.300440000000002</v>
      </c>
      <c r="P163" s="2">
        <v>-82.362131000000005</v>
      </c>
    </row>
    <row r="164" spans="1:16" x14ac:dyDescent="0.35">
      <c r="A164" s="4" t="s">
        <v>554</v>
      </c>
      <c r="B164" s="5">
        <v>171</v>
      </c>
      <c r="C164" s="7">
        <v>44082</v>
      </c>
      <c r="D164" s="5" t="s">
        <v>1163</v>
      </c>
      <c r="E164" s="5">
        <f>YEAR(C164)</f>
        <v>2020</v>
      </c>
      <c r="F164" s="5" t="s">
        <v>1811</v>
      </c>
      <c r="G164" s="3">
        <v>1710</v>
      </c>
      <c r="H164" s="2" t="s">
        <v>13</v>
      </c>
      <c r="I164" s="12">
        <f>G164+G163</f>
        <v>6210</v>
      </c>
      <c r="J164" s="15" t="s">
        <v>1821</v>
      </c>
      <c r="K164" s="2" t="s">
        <v>47</v>
      </c>
      <c r="L164" s="2" t="s">
        <v>710</v>
      </c>
      <c r="M164" s="2" t="s">
        <v>264</v>
      </c>
      <c r="N164" s="2" t="s">
        <v>327</v>
      </c>
      <c r="O164" s="2">
        <v>36.300440000000002</v>
      </c>
      <c r="P164" s="2">
        <v>-82.362131000000005</v>
      </c>
    </row>
    <row r="165" spans="1:16" x14ac:dyDescent="0.35">
      <c r="A165" s="11" t="s">
        <v>1800</v>
      </c>
      <c r="B165" s="6">
        <v>475</v>
      </c>
      <c r="C165" s="8">
        <v>44169</v>
      </c>
      <c r="D165" s="6" t="s">
        <v>1801</v>
      </c>
      <c r="E165" s="5">
        <f>YEAR(C165)</f>
        <v>2020</v>
      </c>
      <c r="F165" s="5" t="s">
        <v>1818</v>
      </c>
      <c r="G165" s="3">
        <v>3125</v>
      </c>
      <c r="H165" s="2" t="s">
        <v>431</v>
      </c>
      <c r="I165" s="12">
        <f>G165</f>
        <v>3125</v>
      </c>
      <c r="J165" s="15" t="s">
        <v>1823</v>
      </c>
      <c r="K165" s="2" t="s">
        <v>47</v>
      </c>
      <c r="L165" t="s">
        <v>1802</v>
      </c>
      <c r="M165" s="2" t="s">
        <v>1803</v>
      </c>
      <c r="N165" s="2" t="s">
        <v>306</v>
      </c>
      <c r="O165" s="2">
        <v>37.744011</v>
      </c>
      <c r="P165" s="2">
        <v>-84.300742999999997</v>
      </c>
    </row>
    <row r="166" spans="1:16" x14ac:dyDescent="0.35">
      <c r="A166" s="4" t="s">
        <v>1092</v>
      </c>
      <c r="B166" s="5">
        <v>21</v>
      </c>
      <c r="C166" s="7">
        <v>44075</v>
      </c>
      <c r="D166" s="5" t="s">
        <v>1093</v>
      </c>
      <c r="E166" s="5">
        <f>YEAR(C166)</f>
        <v>2020</v>
      </c>
      <c r="F166" s="5" t="s">
        <v>1811</v>
      </c>
      <c r="G166" s="3">
        <v>1710</v>
      </c>
      <c r="H166" s="2" t="s">
        <v>13</v>
      </c>
      <c r="I166" s="12">
        <f>G166</f>
        <v>1710</v>
      </c>
      <c r="J166" s="15" t="s">
        <v>1823</v>
      </c>
      <c r="K166" s="2" t="s">
        <v>47</v>
      </c>
      <c r="L166" s="2" t="s">
        <v>922</v>
      </c>
      <c r="M166" s="2" t="s">
        <v>1487</v>
      </c>
      <c r="N166" s="2" t="s">
        <v>1094</v>
      </c>
      <c r="O166" s="2">
        <v>42.251589000000003</v>
      </c>
      <c r="P166" s="2">
        <v>-83.627478999999994</v>
      </c>
    </row>
    <row r="167" spans="1:16" x14ac:dyDescent="0.35">
      <c r="A167" s="4" t="s">
        <v>270</v>
      </c>
      <c r="B167" s="5">
        <v>30</v>
      </c>
      <c r="C167" s="7">
        <v>42930</v>
      </c>
      <c r="D167" s="5">
        <v>46</v>
      </c>
      <c r="E167" s="5">
        <f>YEAR(C167)</f>
        <v>2017</v>
      </c>
      <c r="F167" s="5" t="s">
        <v>1816</v>
      </c>
      <c r="G167" s="3">
        <v>5880</v>
      </c>
      <c r="H167" s="2" t="s">
        <v>84</v>
      </c>
      <c r="I167" s="5"/>
      <c r="J167" s="15" t="s">
        <v>1822</v>
      </c>
      <c r="K167" s="2" t="s">
        <v>47</v>
      </c>
      <c r="L167" s="2" t="s">
        <v>271</v>
      </c>
      <c r="M167" s="2" t="s">
        <v>272</v>
      </c>
      <c r="N167" s="2" t="s">
        <v>334</v>
      </c>
      <c r="O167" s="2">
        <v>33.994748000000001</v>
      </c>
      <c r="P167" s="2">
        <v>-118.08086</v>
      </c>
    </row>
    <row r="168" spans="1:16" x14ac:dyDescent="0.35">
      <c r="A168" s="4" t="s">
        <v>17</v>
      </c>
      <c r="B168" s="5">
        <v>250</v>
      </c>
      <c r="C168" s="7">
        <v>42152</v>
      </c>
      <c r="D168" s="5" t="s">
        <v>18</v>
      </c>
      <c r="E168" s="5">
        <f>YEAR(C168)</f>
        <v>2015</v>
      </c>
      <c r="F168" s="5" t="s">
        <v>1808</v>
      </c>
      <c r="G168" s="3">
        <v>3500</v>
      </c>
      <c r="H168" s="2" t="s">
        <v>13</v>
      </c>
      <c r="I168" s="5"/>
      <c r="J168" s="15" t="s">
        <v>1821</v>
      </c>
      <c r="K168" s="2" t="s">
        <v>19</v>
      </c>
      <c r="L168" s="2" t="s">
        <v>20</v>
      </c>
      <c r="M168" s="2" t="s">
        <v>21</v>
      </c>
      <c r="N168" s="2" t="s">
        <v>1524</v>
      </c>
      <c r="O168" s="2">
        <v>38.392609</v>
      </c>
      <c r="P168" s="2">
        <v>-96.181396000000007</v>
      </c>
    </row>
    <row r="169" spans="1:16" x14ac:dyDescent="0.35">
      <c r="A169" s="4" t="s">
        <v>17</v>
      </c>
      <c r="B169" s="5">
        <v>250</v>
      </c>
      <c r="C169" s="7">
        <v>42444</v>
      </c>
      <c r="D169" s="5" t="s">
        <v>71</v>
      </c>
      <c r="E169" s="5">
        <f>YEAR(C169)</f>
        <v>2016</v>
      </c>
      <c r="F169" s="5" t="s">
        <v>1807</v>
      </c>
      <c r="G169" s="3">
        <v>3500</v>
      </c>
      <c r="H169" s="2" t="s">
        <v>13</v>
      </c>
      <c r="I169" s="5"/>
      <c r="J169" s="15" t="s">
        <v>1821</v>
      </c>
      <c r="K169" s="2" t="s">
        <v>47</v>
      </c>
      <c r="L169" s="2" t="s">
        <v>72</v>
      </c>
      <c r="M169" s="2" t="s">
        <v>21</v>
      </c>
      <c r="N169" s="2" t="s">
        <v>1524</v>
      </c>
      <c r="O169" s="2">
        <v>38.392609</v>
      </c>
      <c r="P169" s="2">
        <v>-96.181396000000007</v>
      </c>
    </row>
    <row r="170" spans="1:16" x14ac:dyDescent="0.35">
      <c r="A170" s="4" t="s">
        <v>17</v>
      </c>
      <c r="B170" s="5">
        <v>250</v>
      </c>
      <c r="C170" s="7">
        <v>42838</v>
      </c>
      <c r="D170" s="5">
        <v>20</v>
      </c>
      <c r="E170" s="5">
        <f>YEAR(C170)</f>
        <v>2017</v>
      </c>
      <c r="F170" s="5" t="s">
        <v>1814</v>
      </c>
      <c r="G170" s="3">
        <v>3500</v>
      </c>
      <c r="H170" s="2" t="s">
        <v>13</v>
      </c>
      <c r="I170" s="5"/>
      <c r="J170" s="15" t="s">
        <v>1821</v>
      </c>
      <c r="K170" s="2" t="s">
        <v>47</v>
      </c>
      <c r="L170" s="2" t="s">
        <v>236</v>
      </c>
      <c r="M170" s="2" t="s">
        <v>21</v>
      </c>
      <c r="N170" s="2" t="s">
        <v>1524</v>
      </c>
      <c r="O170" s="2">
        <v>38.392609</v>
      </c>
      <c r="P170" s="2">
        <v>-96.181396000000007</v>
      </c>
    </row>
    <row r="171" spans="1:16" x14ac:dyDescent="0.35">
      <c r="A171" s="4" t="s">
        <v>17</v>
      </c>
      <c r="B171" s="5">
        <v>250</v>
      </c>
      <c r="C171" s="7">
        <v>43202</v>
      </c>
      <c r="D171" s="5">
        <v>115</v>
      </c>
      <c r="E171" s="5">
        <f>YEAR(C171)</f>
        <v>2018</v>
      </c>
      <c r="F171" s="5" t="s">
        <v>1814</v>
      </c>
      <c r="G171" s="3">
        <v>1900</v>
      </c>
      <c r="H171" s="2" t="s">
        <v>13</v>
      </c>
      <c r="I171" s="5"/>
      <c r="J171" s="15" t="s">
        <v>1821</v>
      </c>
      <c r="K171" s="2" t="s">
        <v>47</v>
      </c>
      <c r="L171" s="2" t="s">
        <v>350</v>
      </c>
      <c r="M171" s="2" t="s">
        <v>21</v>
      </c>
      <c r="N171" s="2" t="s">
        <v>1524</v>
      </c>
      <c r="O171" s="2">
        <v>38.392609</v>
      </c>
      <c r="P171" s="2">
        <v>-96.181396000000007</v>
      </c>
    </row>
    <row r="172" spans="1:16" x14ac:dyDescent="0.35">
      <c r="A172" s="4" t="s">
        <v>17</v>
      </c>
      <c r="B172" s="10">
        <v>250</v>
      </c>
      <c r="C172" s="7">
        <v>43588</v>
      </c>
      <c r="D172" s="5">
        <v>184</v>
      </c>
      <c r="E172" s="5">
        <f>YEAR(C172)</f>
        <v>2019</v>
      </c>
      <c r="F172" s="5" t="s">
        <v>1808</v>
      </c>
      <c r="G172" s="3">
        <v>1000</v>
      </c>
      <c r="H172" s="2" t="s">
        <v>13</v>
      </c>
      <c r="I172" s="5"/>
      <c r="J172" s="15" t="s">
        <v>1821</v>
      </c>
      <c r="K172" s="2" t="s">
        <v>47</v>
      </c>
      <c r="L172" s="2" t="s">
        <v>442</v>
      </c>
      <c r="M172" s="2" t="s">
        <v>21</v>
      </c>
      <c r="N172" s="2" t="s">
        <v>1524</v>
      </c>
      <c r="O172" s="2">
        <v>38.392609</v>
      </c>
      <c r="P172" s="2">
        <v>-96.181396000000007</v>
      </c>
    </row>
    <row r="173" spans="1:16" x14ac:dyDescent="0.35">
      <c r="A173" s="4" t="s">
        <v>17</v>
      </c>
      <c r="B173" s="5">
        <v>50</v>
      </c>
      <c r="C173" s="7">
        <v>43973</v>
      </c>
      <c r="D173" s="5" t="s">
        <v>742</v>
      </c>
      <c r="E173" s="5">
        <f>YEAR(C173)</f>
        <v>2020</v>
      </c>
      <c r="F173" s="5" t="s">
        <v>1808</v>
      </c>
      <c r="G173" s="3">
        <v>1000</v>
      </c>
      <c r="H173" s="2" t="s">
        <v>13</v>
      </c>
      <c r="I173" s="12">
        <f>G173</f>
        <v>1000</v>
      </c>
      <c r="J173" s="15" t="s">
        <v>1821</v>
      </c>
      <c r="K173" s="2" t="s">
        <v>47</v>
      </c>
      <c r="L173" s="2" t="s">
        <v>739</v>
      </c>
      <c r="M173" s="2" t="s">
        <v>21</v>
      </c>
      <c r="N173" s="2" t="s">
        <v>1524</v>
      </c>
      <c r="O173" s="2">
        <v>38.392609</v>
      </c>
      <c r="P173" s="2">
        <v>-96.181396000000007</v>
      </c>
    </row>
    <row r="174" spans="1:16" x14ac:dyDescent="0.35">
      <c r="A174" s="4" t="s">
        <v>143</v>
      </c>
      <c r="B174" s="5">
        <v>100</v>
      </c>
      <c r="C174" s="7">
        <v>42576</v>
      </c>
      <c r="D174" s="5" t="s">
        <v>144</v>
      </c>
      <c r="E174" s="5">
        <f>YEAR(C174)</f>
        <v>2016</v>
      </c>
      <c r="F174" s="5" t="s">
        <v>1816</v>
      </c>
      <c r="G174" s="3">
        <v>1000</v>
      </c>
      <c r="H174" s="2" t="s">
        <v>13</v>
      </c>
      <c r="I174" s="5"/>
      <c r="J174" s="15" t="s">
        <v>1822</v>
      </c>
      <c r="K174" s="2" t="s">
        <v>47</v>
      </c>
      <c r="L174" s="2" t="s">
        <v>145</v>
      </c>
      <c r="M174" s="2" t="s">
        <v>146</v>
      </c>
      <c r="N174" s="2" t="s">
        <v>383</v>
      </c>
      <c r="O174" s="2">
        <v>40.897168999999998</v>
      </c>
      <c r="P174" s="2">
        <v>-74.029017999999994</v>
      </c>
    </row>
    <row r="175" spans="1:16" x14ac:dyDescent="0.35">
      <c r="A175" s="11" t="s">
        <v>1618</v>
      </c>
      <c r="B175" s="6">
        <v>100</v>
      </c>
      <c r="C175" s="8">
        <v>44152</v>
      </c>
      <c r="D175" s="6" t="s">
        <v>1619</v>
      </c>
      <c r="E175" s="5">
        <f>YEAR(C175)</f>
        <v>2020</v>
      </c>
      <c r="F175" s="5" t="s">
        <v>1809</v>
      </c>
      <c r="G175" s="9">
        <v>6000</v>
      </c>
      <c r="H175" s="2" t="s">
        <v>84</v>
      </c>
      <c r="I175" s="5"/>
      <c r="J175" s="15" t="s">
        <v>1823</v>
      </c>
      <c r="K175" s="2" t="s">
        <v>47</v>
      </c>
      <c r="L175" t="s">
        <v>1635</v>
      </c>
      <c r="M175" s="2" t="s">
        <v>1644</v>
      </c>
      <c r="N175" s="2" t="s">
        <v>373</v>
      </c>
      <c r="O175" s="2">
        <v>32.383409999999998</v>
      </c>
      <c r="P175" s="2">
        <v>-86.216410999999994</v>
      </c>
    </row>
    <row r="176" spans="1:16" x14ac:dyDescent="0.35">
      <c r="A176" s="4" t="s">
        <v>724</v>
      </c>
      <c r="B176" s="5">
        <v>250</v>
      </c>
      <c r="C176" s="7">
        <v>42607</v>
      </c>
      <c r="D176" s="5" t="s">
        <v>168</v>
      </c>
      <c r="E176" s="5">
        <f>YEAR(C176)</f>
        <v>2016</v>
      </c>
      <c r="F176" s="5" t="s">
        <v>1817</v>
      </c>
      <c r="G176" s="3">
        <v>750</v>
      </c>
      <c r="H176" s="2" t="s">
        <v>13</v>
      </c>
      <c r="I176" s="5"/>
      <c r="J176" s="15" t="s">
        <v>1821</v>
      </c>
      <c r="K176" s="2" t="s">
        <v>47</v>
      </c>
      <c r="L176" s="2" t="s">
        <v>169</v>
      </c>
      <c r="M176" s="2" t="s">
        <v>170</v>
      </c>
      <c r="N176" s="2" t="s">
        <v>354</v>
      </c>
      <c r="O176" s="2">
        <v>35.072882</v>
      </c>
      <c r="P176" s="2">
        <v>-78.893753000000004</v>
      </c>
    </row>
    <row r="177" spans="1:16" x14ac:dyDescent="0.35">
      <c r="A177" s="4" t="s">
        <v>724</v>
      </c>
      <c r="B177" s="5">
        <v>100</v>
      </c>
      <c r="C177" s="7">
        <v>42972</v>
      </c>
      <c r="D177" s="5">
        <v>61</v>
      </c>
      <c r="E177" s="5">
        <f>YEAR(C177)</f>
        <v>2017</v>
      </c>
      <c r="F177" s="5" t="s">
        <v>1817</v>
      </c>
      <c r="G177" s="3">
        <v>750</v>
      </c>
      <c r="H177" s="2" t="s">
        <v>13</v>
      </c>
      <c r="I177" s="5"/>
      <c r="J177" s="15" t="s">
        <v>1821</v>
      </c>
      <c r="K177" s="2" t="s">
        <v>47</v>
      </c>
      <c r="L177" s="2" t="s">
        <v>291</v>
      </c>
      <c r="M177" s="2" t="s">
        <v>170</v>
      </c>
      <c r="N177" s="2" t="s">
        <v>354</v>
      </c>
      <c r="O177" s="2">
        <v>35.072882</v>
      </c>
      <c r="P177" s="2">
        <v>-78.893753000000004</v>
      </c>
    </row>
    <row r="178" spans="1:16" x14ac:dyDescent="0.35">
      <c r="A178" s="4" t="s">
        <v>724</v>
      </c>
      <c r="B178" s="10">
        <v>100</v>
      </c>
      <c r="C178" s="7">
        <v>43333</v>
      </c>
      <c r="D178" s="5">
        <v>142</v>
      </c>
      <c r="E178" s="5">
        <f>YEAR(C178)</f>
        <v>2018</v>
      </c>
      <c r="F178" s="5" t="s">
        <v>1817</v>
      </c>
      <c r="G178" s="3">
        <v>750</v>
      </c>
      <c r="H178" s="2" t="s">
        <v>13</v>
      </c>
      <c r="I178" s="5"/>
      <c r="J178" s="15" t="s">
        <v>1821</v>
      </c>
      <c r="K178" s="2" t="s">
        <v>47</v>
      </c>
      <c r="L178" s="2" t="s">
        <v>390</v>
      </c>
      <c r="M178" s="2" t="s">
        <v>170</v>
      </c>
      <c r="N178" s="2" t="s">
        <v>354</v>
      </c>
      <c r="O178" s="2">
        <v>35.072882</v>
      </c>
      <c r="P178" s="2">
        <v>-78.893753000000004</v>
      </c>
    </row>
    <row r="179" spans="1:16" x14ac:dyDescent="0.35">
      <c r="A179" s="4" t="s">
        <v>724</v>
      </c>
      <c r="B179" s="5">
        <v>135</v>
      </c>
      <c r="C179" s="7">
        <v>43686</v>
      </c>
      <c r="D179" s="5">
        <v>209</v>
      </c>
      <c r="E179" s="5">
        <f>YEAR(C179)</f>
        <v>2019</v>
      </c>
      <c r="F179" s="5" t="s">
        <v>1817</v>
      </c>
      <c r="G179" s="3">
        <v>750</v>
      </c>
      <c r="H179" s="2" t="s">
        <v>13</v>
      </c>
      <c r="I179" s="5"/>
      <c r="J179" s="15" t="s">
        <v>1821</v>
      </c>
      <c r="K179" s="2" t="s">
        <v>47</v>
      </c>
      <c r="L179" s="2" t="s">
        <v>469</v>
      </c>
      <c r="M179" s="2" t="s">
        <v>170</v>
      </c>
      <c r="N179" s="2" t="s">
        <v>354</v>
      </c>
      <c r="O179" s="2">
        <v>35.072882</v>
      </c>
      <c r="P179" s="2">
        <v>-78.893753000000004</v>
      </c>
    </row>
    <row r="180" spans="1:16" x14ac:dyDescent="0.35">
      <c r="A180" s="4" t="s">
        <v>724</v>
      </c>
      <c r="B180" s="5">
        <v>100</v>
      </c>
      <c r="C180" s="7">
        <v>43962</v>
      </c>
      <c r="D180" s="5" t="s">
        <v>725</v>
      </c>
      <c r="E180" s="5">
        <f>YEAR(C180)</f>
        <v>2020</v>
      </c>
      <c r="F180" s="5" t="s">
        <v>1808</v>
      </c>
      <c r="G180" s="3">
        <v>6000</v>
      </c>
      <c r="H180" s="2" t="s">
        <v>84</v>
      </c>
      <c r="I180" s="12">
        <f>G180</f>
        <v>6000</v>
      </c>
      <c r="J180" s="15" t="s">
        <v>1821</v>
      </c>
      <c r="K180" s="2" t="s">
        <v>47</v>
      </c>
      <c r="L180" s="2" t="s">
        <v>726</v>
      </c>
      <c r="M180" s="2" t="s">
        <v>170</v>
      </c>
      <c r="N180" s="2" t="s">
        <v>354</v>
      </c>
      <c r="O180" s="2">
        <v>35.072882</v>
      </c>
      <c r="P180" s="2">
        <v>-78.893753000000004</v>
      </c>
    </row>
    <row r="181" spans="1:16" x14ac:dyDescent="0.35">
      <c r="A181" s="4" t="s">
        <v>640</v>
      </c>
      <c r="B181" s="5">
        <v>20</v>
      </c>
      <c r="C181" s="7">
        <v>42453</v>
      </c>
      <c r="D181" s="5" t="s">
        <v>641</v>
      </c>
      <c r="E181" s="5">
        <f>YEAR(C181)</f>
        <v>2016</v>
      </c>
      <c r="F181" s="5" t="s">
        <v>1807</v>
      </c>
      <c r="G181" s="3">
        <v>750</v>
      </c>
      <c r="H181" s="2" t="s">
        <v>13</v>
      </c>
      <c r="I181" s="5"/>
      <c r="J181" s="15" t="s">
        <v>1822</v>
      </c>
      <c r="K181" s="2" t="s">
        <v>47</v>
      </c>
      <c r="L181" s="2" t="s">
        <v>642</v>
      </c>
      <c r="M181" s="2" t="s">
        <v>1488</v>
      </c>
      <c r="N181" s="2" t="s">
        <v>383</v>
      </c>
      <c r="O181" s="2">
        <v>40.829704999999997</v>
      </c>
      <c r="P181" s="2">
        <v>-74.111521999999994</v>
      </c>
    </row>
    <row r="182" spans="1:16" x14ac:dyDescent="0.35">
      <c r="A182" s="4" t="s">
        <v>1071</v>
      </c>
      <c r="B182" s="5">
        <v>120</v>
      </c>
      <c r="C182" s="7">
        <v>44071</v>
      </c>
      <c r="D182" s="5" t="s">
        <v>1072</v>
      </c>
      <c r="E182" s="5">
        <f>YEAR(C182)</f>
        <v>2020</v>
      </c>
      <c r="F182" s="5" t="s">
        <v>1817</v>
      </c>
      <c r="G182" s="3">
        <v>6600</v>
      </c>
      <c r="H182" s="2" t="s">
        <v>84</v>
      </c>
      <c r="I182" s="12">
        <f>G182</f>
        <v>6600</v>
      </c>
      <c r="J182" s="15" t="s">
        <v>1823</v>
      </c>
      <c r="K182" s="2" t="s">
        <v>47</v>
      </c>
      <c r="L182" s="2" t="s">
        <v>1073</v>
      </c>
      <c r="M182" s="2" t="s">
        <v>1489</v>
      </c>
      <c r="N182" s="2" t="s">
        <v>1094</v>
      </c>
      <c r="O182" s="2">
        <v>43.686785999999998</v>
      </c>
      <c r="P182" s="2">
        <v>-85.480963000000003</v>
      </c>
    </row>
    <row r="183" spans="1:16" x14ac:dyDescent="0.35">
      <c r="A183" s="4" t="s">
        <v>1076</v>
      </c>
      <c r="B183" s="5">
        <v>250</v>
      </c>
      <c r="C183" s="7">
        <v>44071</v>
      </c>
      <c r="D183" s="5" t="s">
        <v>1077</v>
      </c>
      <c r="E183" s="5">
        <f>YEAR(C183)</f>
        <v>2020</v>
      </c>
      <c r="F183" s="5" t="s">
        <v>1817</v>
      </c>
      <c r="G183" s="3">
        <v>4000</v>
      </c>
      <c r="H183" s="2" t="s">
        <v>13</v>
      </c>
      <c r="I183" s="12">
        <f>G183</f>
        <v>4000</v>
      </c>
      <c r="J183" s="15" t="s">
        <v>1823</v>
      </c>
      <c r="K183" s="2" t="s">
        <v>47</v>
      </c>
      <c r="L183" s="2" t="s">
        <v>922</v>
      </c>
      <c r="M183" s="2" t="s">
        <v>1490</v>
      </c>
      <c r="N183" s="2" t="s">
        <v>323</v>
      </c>
      <c r="O183" s="2">
        <v>26.551673999999998</v>
      </c>
      <c r="P183" s="2">
        <v>-81.889022999999995</v>
      </c>
    </row>
    <row r="184" spans="1:16" x14ac:dyDescent="0.35">
      <c r="A184" s="4" t="s">
        <v>966</v>
      </c>
      <c r="B184" s="5">
        <v>85</v>
      </c>
      <c r="C184" s="7">
        <v>44056</v>
      </c>
      <c r="D184" s="5" t="s">
        <v>967</v>
      </c>
      <c r="E184" s="5">
        <f>YEAR(C184)</f>
        <v>2020</v>
      </c>
      <c r="F184" s="5" t="s">
        <v>1817</v>
      </c>
      <c r="G184" s="3">
        <v>2350</v>
      </c>
      <c r="H184" s="2" t="s">
        <v>13</v>
      </c>
      <c r="I184" s="5"/>
      <c r="J184" s="15" t="s">
        <v>1823</v>
      </c>
      <c r="K184" s="2" t="s">
        <v>47</v>
      </c>
      <c r="L184" s="2" t="s">
        <v>939</v>
      </c>
      <c r="M184" s="2" t="s">
        <v>1491</v>
      </c>
      <c r="N184" s="2" t="s">
        <v>323</v>
      </c>
      <c r="O184" s="2">
        <v>30.440722000000001</v>
      </c>
      <c r="P184" s="2">
        <v>-84.299188000000001</v>
      </c>
    </row>
    <row r="185" spans="1:16" x14ac:dyDescent="0.35">
      <c r="A185" s="4" t="s">
        <v>966</v>
      </c>
      <c r="B185" s="5">
        <v>170</v>
      </c>
      <c r="C185" s="7">
        <v>44068</v>
      </c>
      <c r="D185" s="5" t="s">
        <v>1056</v>
      </c>
      <c r="E185" s="5">
        <f>YEAR(C185)</f>
        <v>2020</v>
      </c>
      <c r="F185" s="5" t="s">
        <v>1817</v>
      </c>
      <c r="G185" s="3">
        <v>1700</v>
      </c>
      <c r="H185" s="2" t="s">
        <v>13</v>
      </c>
      <c r="I185" s="12">
        <f>AVERAGE(G184:G185)</f>
        <v>2025</v>
      </c>
      <c r="J185" s="15" t="s">
        <v>1823</v>
      </c>
      <c r="K185" s="2" t="s">
        <v>47</v>
      </c>
      <c r="L185" s="2" t="s">
        <v>939</v>
      </c>
      <c r="M185" s="2" t="s">
        <v>1491</v>
      </c>
      <c r="N185" s="2" t="s">
        <v>323</v>
      </c>
      <c r="O185" s="2">
        <v>30.440722000000001</v>
      </c>
      <c r="P185" s="2">
        <v>-84.299188000000001</v>
      </c>
    </row>
    <row r="186" spans="1:16" x14ac:dyDescent="0.35">
      <c r="A186" s="4" t="s">
        <v>360</v>
      </c>
      <c r="B186" s="18">
        <v>250</v>
      </c>
      <c r="C186" s="7">
        <v>43215</v>
      </c>
      <c r="D186" s="5">
        <v>121</v>
      </c>
      <c r="E186" s="5">
        <f>YEAR(C186)</f>
        <v>2018</v>
      </c>
      <c r="F186" s="5" t="s">
        <v>1814</v>
      </c>
      <c r="G186" s="3">
        <v>6825</v>
      </c>
      <c r="H186" s="2" t="s">
        <v>84</v>
      </c>
      <c r="I186" s="5"/>
      <c r="J186" s="15" t="s">
        <v>1822</v>
      </c>
      <c r="K186" s="2" t="s">
        <v>47</v>
      </c>
      <c r="L186" s="2" t="s">
        <v>361</v>
      </c>
      <c r="M186" s="2" t="s">
        <v>1492</v>
      </c>
      <c r="N186" s="2" t="s">
        <v>403</v>
      </c>
      <c r="O186" s="2">
        <v>34.278778000000003</v>
      </c>
      <c r="P186" s="2">
        <v>-85.169274000000001</v>
      </c>
    </row>
    <row r="187" spans="1:16" x14ac:dyDescent="0.35">
      <c r="A187" s="4" t="s">
        <v>174</v>
      </c>
      <c r="B187" s="5">
        <v>100</v>
      </c>
      <c r="C187" s="7">
        <v>42622</v>
      </c>
      <c r="D187" s="5" t="s">
        <v>175</v>
      </c>
      <c r="E187" s="5">
        <f>YEAR(C187)</f>
        <v>2016</v>
      </c>
      <c r="F187" s="5" t="s">
        <v>1811</v>
      </c>
      <c r="G187" s="3">
        <v>750</v>
      </c>
      <c r="H187" s="2" t="s">
        <v>13</v>
      </c>
      <c r="I187" s="5"/>
      <c r="J187" s="15" t="s">
        <v>1822</v>
      </c>
      <c r="K187" s="2" t="s">
        <v>47</v>
      </c>
      <c r="L187" s="2" t="s">
        <v>160</v>
      </c>
      <c r="M187" s="2" t="s">
        <v>176</v>
      </c>
      <c r="N187" s="2" t="s">
        <v>450</v>
      </c>
      <c r="O187" s="2">
        <v>35.050376999999997</v>
      </c>
      <c r="P187" s="2">
        <v>-80.949466000000001</v>
      </c>
    </row>
    <row r="188" spans="1:16" x14ac:dyDescent="0.35">
      <c r="A188" s="4" t="s">
        <v>352</v>
      </c>
      <c r="B188" s="5">
        <v>25</v>
      </c>
      <c r="C188" s="7">
        <v>43210</v>
      </c>
      <c r="D188" s="5">
        <v>116</v>
      </c>
      <c r="E188" s="5">
        <f>YEAR(C188)</f>
        <v>2018</v>
      </c>
      <c r="F188" s="5" t="s">
        <v>1814</v>
      </c>
      <c r="G188" s="3">
        <v>500</v>
      </c>
      <c r="H188" s="2" t="s">
        <v>13</v>
      </c>
      <c r="I188" s="5"/>
      <c r="J188" s="15" t="s">
        <v>1822</v>
      </c>
      <c r="K188" s="2" t="s">
        <v>47</v>
      </c>
      <c r="L188" s="2" t="s">
        <v>353</v>
      </c>
      <c r="M188" s="2" t="s">
        <v>1493</v>
      </c>
      <c r="N188" s="2" t="s">
        <v>387</v>
      </c>
      <c r="O188" s="2">
        <v>42.298693</v>
      </c>
      <c r="P188" s="2">
        <v>-71.073436000000001</v>
      </c>
    </row>
    <row r="189" spans="1:16" x14ac:dyDescent="0.35">
      <c r="A189" s="4" t="s">
        <v>352</v>
      </c>
      <c r="B189" s="5">
        <v>25</v>
      </c>
      <c r="C189" s="7">
        <v>43787</v>
      </c>
      <c r="D189" s="5">
        <v>212</v>
      </c>
      <c r="E189" s="5">
        <f>YEAR(C189)</f>
        <v>2019</v>
      </c>
      <c r="F189" s="5" t="s">
        <v>1809</v>
      </c>
      <c r="G189" s="3">
        <v>500</v>
      </c>
      <c r="H189" s="2" t="s">
        <v>13</v>
      </c>
      <c r="I189" s="5"/>
      <c r="J189" s="15" t="s">
        <v>1822</v>
      </c>
      <c r="K189" s="2" t="s">
        <v>47</v>
      </c>
      <c r="L189" s="2" t="s">
        <v>469</v>
      </c>
      <c r="M189" s="2" t="s">
        <v>1493</v>
      </c>
      <c r="N189" s="2" t="s">
        <v>387</v>
      </c>
      <c r="O189" s="2">
        <v>42.298693</v>
      </c>
      <c r="P189" s="2">
        <v>-71.073436000000001</v>
      </c>
    </row>
    <row r="190" spans="1:16" x14ac:dyDescent="0.35">
      <c r="A190" s="4" t="s">
        <v>937</v>
      </c>
      <c r="B190" s="5">
        <v>90</v>
      </c>
      <c r="C190" s="7">
        <v>44053</v>
      </c>
      <c r="D190" s="5" t="s">
        <v>938</v>
      </c>
      <c r="E190" s="5">
        <f>YEAR(C190)</f>
        <v>2020</v>
      </c>
      <c r="F190" s="5" t="s">
        <v>1817</v>
      </c>
      <c r="G190" s="3">
        <v>2100</v>
      </c>
      <c r="H190" s="2" t="s">
        <v>13</v>
      </c>
      <c r="I190" s="12">
        <f>G190</f>
        <v>2100</v>
      </c>
      <c r="J190" s="15" t="s">
        <v>1823</v>
      </c>
      <c r="K190" s="2" t="s">
        <v>47</v>
      </c>
      <c r="L190" s="2" t="s">
        <v>939</v>
      </c>
      <c r="M190" s="2" t="s">
        <v>1494</v>
      </c>
      <c r="N190" s="2" t="s">
        <v>450</v>
      </c>
      <c r="O190" s="2">
        <v>34.196573000000001</v>
      </c>
      <c r="P190" s="2">
        <v>-79.655068</v>
      </c>
    </row>
    <row r="191" spans="1:16" x14ac:dyDescent="0.35">
      <c r="A191" s="4" t="s">
        <v>556</v>
      </c>
      <c r="B191" s="5">
        <v>700</v>
      </c>
      <c r="C191" s="7">
        <v>43914</v>
      </c>
      <c r="D191" s="5" t="s">
        <v>557</v>
      </c>
      <c r="E191" s="5">
        <f>YEAR(C191)</f>
        <v>2020</v>
      </c>
      <c r="F191" s="5" t="s">
        <v>1807</v>
      </c>
      <c r="G191" s="3">
        <v>2125</v>
      </c>
      <c r="H191" s="2" t="s">
        <v>534</v>
      </c>
      <c r="I191" s="5"/>
      <c r="J191" s="15" t="s">
        <v>1823</v>
      </c>
      <c r="K191" s="2" t="s">
        <v>47</v>
      </c>
      <c r="L191" s="2" t="s">
        <v>551</v>
      </c>
      <c r="M191" s="2" t="s">
        <v>1495</v>
      </c>
      <c r="N191" s="2" t="s">
        <v>346</v>
      </c>
      <c r="O191" s="2">
        <v>38.835478999999999</v>
      </c>
      <c r="P191" s="2">
        <v>-77.309039999999996</v>
      </c>
    </row>
    <row r="192" spans="1:16" x14ac:dyDescent="0.35">
      <c r="A192" s="4" t="s">
        <v>556</v>
      </c>
      <c r="B192" s="6">
        <v>350</v>
      </c>
      <c r="C192" s="8">
        <v>44168</v>
      </c>
      <c r="D192" s="6" t="s">
        <v>1673</v>
      </c>
      <c r="E192" s="5">
        <f>YEAR(C192)</f>
        <v>2020</v>
      </c>
      <c r="F192" s="5" t="s">
        <v>1818</v>
      </c>
      <c r="G192" s="3">
        <v>2500</v>
      </c>
      <c r="H192" s="2" t="s">
        <v>431</v>
      </c>
      <c r="I192" s="5"/>
      <c r="J192" s="15" t="s">
        <v>1823</v>
      </c>
      <c r="K192" s="2" t="s">
        <v>47</v>
      </c>
      <c r="L192" s="2" t="s">
        <v>1674</v>
      </c>
      <c r="M192" s="2" t="s">
        <v>1495</v>
      </c>
      <c r="N192" s="2" t="s">
        <v>346</v>
      </c>
      <c r="O192" s="2">
        <v>38.835478999999999</v>
      </c>
      <c r="P192" s="2">
        <v>-77.309039999999996</v>
      </c>
    </row>
    <row r="193" spans="1:16" x14ac:dyDescent="0.35">
      <c r="A193" s="4" t="s">
        <v>817</v>
      </c>
      <c r="B193" s="5">
        <v>350</v>
      </c>
      <c r="C193" s="7">
        <v>44008</v>
      </c>
      <c r="D193" s="5" t="s">
        <v>818</v>
      </c>
      <c r="E193" s="5">
        <f>YEAR(C193)</f>
        <v>2020</v>
      </c>
      <c r="F193" s="5" t="s">
        <v>1815</v>
      </c>
      <c r="G193" s="3">
        <v>2500</v>
      </c>
      <c r="H193" s="2" t="s">
        <v>534</v>
      </c>
      <c r="I193" s="12">
        <f>G192</f>
        <v>2500</v>
      </c>
      <c r="J193" s="15" t="s">
        <v>1823</v>
      </c>
      <c r="K193" s="2" t="s">
        <v>47</v>
      </c>
      <c r="L193" s="2" t="s">
        <v>819</v>
      </c>
      <c r="M193" s="2" t="s">
        <v>1495</v>
      </c>
      <c r="N193" s="2" t="s">
        <v>346</v>
      </c>
      <c r="O193" s="2">
        <v>38.835478999999999</v>
      </c>
      <c r="P193" s="2">
        <v>-77.309039999999996</v>
      </c>
    </row>
    <row r="194" spans="1:16" x14ac:dyDescent="0.35">
      <c r="A194" s="4" t="s">
        <v>53</v>
      </c>
      <c r="B194" s="18">
        <v>15</v>
      </c>
      <c r="C194" s="7">
        <v>42375</v>
      </c>
      <c r="D194" s="5" t="s">
        <v>54</v>
      </c>
      <c r="E194" s="5">
        <f>YEAR(C194)</f>
        <v>2016</v>
      </c>
      <c r="F194" s="5" t="s">
        <v>1812</v>
      </c>
      <c r="G194" s="3">
        <v>750</v>
      </c>
      <c r="H194" s="2" t="s">
        <v>13</v>
      </c>
      <c r="I194" s="5"/>
      <c r="J194" s="15" t="s">
        <v>1821</v>
      </c>
      <c r="K194" s="2" t="s">
        <v>47</v>
      </c>
      <c r="L194" s="2" t="s">
        <v>55</v>
      </c>
      <c r="M194" s="2" t="s">
        <v>56</v>
      </c>
      <c r="N194" s="2" t="s">
        <v>403</v>
      </c>
      <c r="O194" s="2">
        <v>33.080840999999999</v>
      </c>
      <c r="P194" s="2">
        <v>-83.231778000000006</v>
      </c>
    </row>
    <row r="195" spans="1:16" x14ac:dyDescent="0.35">
      <c r="A195" s="4" t="s">
        <v>53</v>
      </c>
      <c r="B195" s="18">
        <v>15</v>
      </c>
      <c r="C195" s="7">
        <v>42375</v>
      </c>
      <c r="D195" s="5" t="s">
        <v>54</v>
      </c>
      <c r="E195" s="5">
        <f>YEAR(C195)</f>
        <v>2016</v>
      </c>
      <c r="F195" s="5" t="s">
        <v>1812</v>
      </c>
      <c r="G195" s="3">
        <v>750</v>
      </c>
      <c r="H195" s="2" t="s">
        <v>13</v>
      </c>
      <c r="I195" s="5"/>
      <c r="J195" s="15" t="s">
        <v>1821</v>
      </c>
      <c r="K195" s="2" t="s">
        <v>47</v>
      </c>
      <c r="L195" s="2" t="s">
        <v>55</v>
      </c>
      <c r="M195" s="2" t="s">
        <v>56</v>
      </c>
      <c r="N195" s="2" t="s">
        <v>403</v>
      </c>
      <c r="O195" s="2">
        <v>33.080840999999999</v>
      </c>
      <c r="P195" s="2">
        <v>-83.231778000000006</v>
      </c>
    </row>
    <row r="196" spans="1:16" x14ac:dyDescent="0.35">
      <c r="A196" s="4" t="s">
        <v>53</v>
      </c>
      <c r="B196" s="18">
        <f>(2800-1500)/10</f>
        <v>130</v>
      </c>
      <c r="C196" s="7">
        <v>43423</v>
      </c>
      <c r="D196" s="5">
        <v>160</v>
      </c>
      <c r="E196" s="5">
        <f>YEAR(C196)</f>
        <v>2018</v>
      </c>
      <c r="F196" s="5" t="s">
        <v>1809</v>
      </c>
      <c r="G196" s="3">
        <v>2800</v>
      </c>
      <c r="H196" s="2" t="s">
        <v>13</v>
      </c>
      <c r="I196" s="5"/>
      <c r="J196" s="15" t="s">
        <v>1821</v>
      </c>
      <c r="K196" s="2" t="s">
        <v>47</v>
      </c>
      <c r="L196" s="2" t="s">
        <v>413</v>
      </c>
      <c r="M196" s="2" t="s">
        <v>56</v>
      </c>
      <c r="N196" s="2" t="s">
        <v>403</v>
      </c>
      <c r="O196" s="2">
        <v>33.080840999999999</v>
      </c>
      <c r="P196" s="2">
        <v>-83.231778000000006</v>
      </c>
    </row>
    <row r="197" spans="1:16" x14ac:dyDescent="0.35">
      <c r="A197" s="4" t="s">
        <v>53</v>
      </c>
      <c r="B197" s="5">
        <v>135</v>
      </c>
      <c r="C197" s="7">
        <v>43493</v>
      </c>
      <c r="D197" s="5">
        <v>170</v>
      </c>
      <c r="E197" s="5">
        <f>YEAR(C197)</f>
        <v>2019</v>
      </c>
      <c r="F197" s="5" t="s">
        <v>1812</v>
      </c>
      <c r="G197" s="3">
        <v>1000</v>
      </c>
      <c r="H197" s="2" t="s">
        <v>13</v>
      </c>
      <c r="I197" s="5"/>
      <c r="J197" s="15" t="s">
        <v>1821</v>
      </c>
      <c r="K197" s="2" t="s">
        <v>47</v>
      </c>
      <c r="L197" s="2" t="s">
        <v>412</v>
      </c>
      <c r="M197" s="2" t="s">
        <v>56</v>
      </c>
      <c r="N197" s="2" t="s">
        <v>403</v>
      </c>
      <c r="O197" s="2">
        <v>33.080840999999999</v>
      </c>
      <c r="P197" s="2">
        <v>-83.231778000000006</v>
      </c>
    </row>
    <row r="198" spans="1:16" x14ac:dyDescent="0.35">
      <c r="A198" s="4" t="s">
        <v>53</v>
      </c>
      <c r="B198" s="5">
        <v>135</v>
      </c>
      <c r="C198" s="7">
        <v>43843</v>
      </c>
      <c r="D198" s="5">
        <v>251</v>
      </c>
      <c r="E198" s="5">
        <f>YEAR(C198)</f>
        <v>2020</v>
      </c>
      <c r="F198" s="5" t="s">
        <v>1812</v>
      </c>
      <c r="G198" s="3">
        <v>2350</v>
      </c>
      <c r="H198" s="2" t="s">
        <v>13</v>
      </c>
      <c r="I198" s="12">
        <f>G198</f>
        <v>2350</v>
      </c>
      <c r="J198" s="15" t="s">
        <v>1821</v>
      </c>
      <c r="K198" s="2" t="s">
        <v>47</v>
      </c>
      <c r="L198" s="2" t="s">
        <v>502</v>
      </c>
      <c r="M198" s="2" t="s">
        <v>56</v>
      </c>
      <c r="N198" s="2" t="s">
        <v>403</v>
      </c>
      <c r="O198" s="2">
        <v>33.080840999999999</v>
      </c>
      <c r="P198" s="2">
        <v>-83.231778000000006</v>
      </c>
    </row>
    <row r="199" spans="1:16" x14ac:dyDescent="0.35">
      <c r="A199" s="4" t="s">
        <v>570</v>
      </c>
      <c r="B199" s="5">
        <v>300</v>
      </c>
      <c r="C199" s="7">
        <v>42905</v>
      </c>
      <c r="D199" s="5">
        <v>42</v>
      </c>
      <c r="E199" s="5">
        <f>YEAR(C199)</f>
        <v>2017</v>
      </c>
      <c r="F199" s="5" t="s">
        <v>1815</v>
      </c>
      <c r="G199" s="3">
        <v>4500</v>
      </c>
      <c r="H199" s="2" t="s">
        <v>13</v>
      </c>
      <c r="I199" s="5"/>
      <c r="J199" s="15" t="s">
        <v>1821</v>
      </c>
      <c r="K199" s="2" t="s">
        <v>47</v>
      </c>
      <c r="L199" s="2" t="s">
        <v>266</v>
      </c>
      <c r="M199" s="2" t="s">
        <v>267</v>
      </c>
      <c r="N199" s="2" t="s">
        <v>403</v>
      </c>
      <c r="O199" s="2">
        <v>33.980705</v>
      </c>
      <c r="P199" s="2">
        <v>-84.001208000000005</v>
      </c>
    </row>
    <row r="200" spans="1:16" x14ac:dyDescent="0.35">
      <c r="A200" s="4" t="s">
        <v>570</v>
      </c>
      <c r="B200" s="10">
        <v>300</v>
      </c>
      <c r="C200" s="7">
        <v>43367</v>
      </c>
      <c r="D200" s="5">
        <v>152</v>
      </c>
      <c r="E200" s="5">
        <f>YEAR(C200)</f>
        <v>2018</v>
      </c>
      <c r="F200" s="5" t="s">
        <v>1811</v>
      </c>
      <c r="G200" s="3">
        <v>4500</v>
      </c>
      <c r="H200" s="2" t="s">
        <v>13</v>
      </c>
      <c r="I200" s="5"/>
      <c r="J200" s="15" t="s">
        <v>1821</v>
      </c>
      <c r="K200" s="2" t="s">
        <v>47</v>
      </c>
      <c r="L200" s="2" t="s">
        <v>402</v>
      </c>
      <c r="M200" s="2" t="s">
        <v>1494</v>
      </c>
      <c r="N200" s="2" t="s">
        <v>450</v>
      </c>
      <c r="O200" s="2">
        <v>34.059449999999998</v>
      </c>
      <c r="P200" s="2">
        <v>-84.057212000000007</v>
      </c>
    </row>
    <row r="201" spans="1:16" x14ac:dyDescent="0.35">
      <c r="A201" s="4" t="s">
        <v>570</v>
      </c>
      <c r="B201" s="5">
        <v>150</v>
      </c>
      <c r="C201" s="7">
        <v>43788</v>
      </c>
      <c r="D201" s="5">
        <v>243</v>
      </c>
      <c r="E201" s="5">
        <f>YEAR(C201)</f>
        <v>2019</v>
      </c>
      <c r="F201" s="5" t="s">
        <v>1809</v>
      </c>
      <c r="G201" s="3">
        <v>2500</v>
      </c>
      <c r="H201" s="2" t="s">
        <v>13</v>
      </c>
      <c r="I201" s="5"/>
      <c r="J201" s="15" t="s">
        <v>1821</v>
      </c>
      <c r="K201" s="2" t="s">
        <v>47</v>
      </c>
      <c r="L201" s="2" t="s">
        <v>495</v>
      </c>
      <c r="M201" s="2" t="s">
        <v>267</v>
      </c>
      <c r="N201" s="2" t="s">
        <v>403</v>
      </c>
      <c r="O201" s="2">
        <v>33.980705</v>
      </c>
      <c r="P201" s="2">
        <v>-84.001208000000005</v>
      </c>
    </row>
    <row r="202" spans="1:16" x14ac:dyDescent="0.35">
      <c r="A202" s="4" t="s">
        <v>570</v>
      </c>
      <c r="B202" s="5">
        <v>100</v>
      </c>
      <c r="C202" s="7">
        <v>43915</v>
      </c>
      <c r="D202" s="5" t="s">
        <v>571</v>
      </c>
      <c r="E202" s="5">
        <f>YEAR(C202)</f>
        <v>2020</v>
      </c>
      <c r="F202" s="5" t="s">
        <v>1807</v>
      </c>
      <c r="G202" s="3">
        <v>250</v>
      </c>
      <c r="H202" s="2" t="s">
        <v>534</v>
      </c>
      <c r="I202" s="5"/>
      <c r="J202" s="15" t="s">
        <v>1821</v>
      </c>
      <c r="K202" s="2" t="s">
        <v>47</v>
      </c>
      <c r="L202" s="2" t="s">
        <v>569</v>
      </c>
      <c r="M202" s="2" t="s">
        <v>267</v>
      </c>
      <c r="N202" s="2" t="s">
        <v>403</v>
      </c>
      <c r="O202" s="2">
        <v>33.980705</v>
      </c>
      <c r="P202" s="2">
        <v>-84.001208000000005</v>
      </c>
    </row>
    <row r="203" spans="1:16" x14ac:dyDescent="0.35">
      <c r="A203" s="4" t="s">
        <v>570</v>
      </c>
      <c r="B203" s="5">
        <v>115</v>
      </c>
      <c r="C203" s="7">
        <v>44053</v>
      </c>
      <c r="D203" s="5" t="s">
        <v>935</v>
      </c>
      <c r="E203" s="5">
        <f>YEAR(C203)</f>
        <v>2020</v>
      </c>
      <c r="F203" s="5" t="s">
        <v>1817</v>
      </c>
      <c r="G203" s="3">
        <v>1150</v>
      </c>
      <c r="H203" s="2" t="s">
        <v>13</v>
      </c>
      <c r="I203" s="5"/>
      <c r="J203" s="15" t="s">
        <v>1821</v>
      </c>
      <c r="K203" s="2" t="s">
        <v>47</v>
      </c>
      <c r="L203" s="2" t="s">
        <v>936</v>
      </c>
      <c r="M203" s="2" t="s">
        <v>267</v>
      </c>
      <c r="N203" s="2" t="s">
        <v>403</v>
      </c>
      <c r="O203" s="2">
        <v>33.980705</v>
      </c>
      <c r="P203" s="2">
        <v>-84.001208000000005</v>
      </c>
    </row>
    <row r="204" spans="1:16" x14ac:dyDescent="0.35">
      <c r="A204" s="4" t="s">
        <v>570</v>
      </c>
      <c r="B204" s="5">
        <v>15</v>
      </c>
      <c r="C204" s="7">
        <v>44068</v>
      </c>
      <c r="D204" s="5" t="s">
        <v>1035</v>
      </c>
      <c r="E204" s="5">
        <f>YEAR(C204)</f>
        <v>2020</v>
      </c>
      <c r="F204" s="5" t="s">
        <v>1817</v>
      </c>
      <c r="G204" s="3">
        <v>150</v>
      </c>
      <c r="H204" s="2" t="s">
        <v>13</v>
      </c>
      <c r="I204" s="5"/>
      <c r="J204" s="15" t="s">
        <v>1821</v>
      </c>
      <c r="K204" s="2" t="s">
        <v>47</v>
      </c>
      <c r="L204" s="2" t="s">
        <v>936</v>
      </c>
      <c r="M204" s="2" t="s">
        <v>267</v>
      </c>
      <c r="N204" s="2" t="s">
        <v>403</v>
      </c>
      <c r="O204" s="2">
        <v>33.980705</v>
      </c>
      <c r="P204" s="2">
        <v>-84.001208000000005</v>
      </c>
    </row>
    <row r="205" spans="1:16" x14ac:dyDescent="0.35">
      <c r="A205" s="11" t="s">
        <v>570</v>
      </c>
      <c r="B205" s="6">
        <v>85</v>
      </c>
      <c r="C205" s="8">
        <v>44159</v>
      </c>
      <c r="D205" s="6" t="s">
        <v>1629</v>
      </c>
      <c r="E205" s="5">
        <f>YEAR(C205)</f>
        <v>2020</v>
      </c>
      <c r="F205" s="5" t="s">
        <v>1809</v>
      </c>
      <c r="G205" s="9">
        <v>4300</v>
      </c>
      <c r="H205" s="2" t="s">
        <v>13</v>
      </c>
      <c r="I205" s="13">
        <f>G205+G204+G203</f>
        <v>5600</v>
      </c>
      <c r="J205" s="15" t="s">
        <v>1821</v>
      </c>
      <c r="K205" s="2" t="s">
        <v>47</v>
      </c>
      <c r="L205" t="s">
        <v>1633</v>
      </c>
      <c r="M205" s="2" t="s">
        <v>267</v>
      </c>
      <c r="N205" s="2" t="s">
        <v>403</v>
      </c>
      <c r="O205" s="2">
        <v>33.980705</v>
      </c>
      <c r="P205" s="2">
        <v>-84.001208000000005</v>
      </c>
    </row>
    <row r="206" spans="1:16" x14ac:dyDescent="0.35">
      <c r="A206" s="4" t="s">
        <v>443</v>
      </c>
      <c r="B206" s="10">
        <v>50</v>
      </c>
      <c r="C206" s="7">
        <v>43600</v>
      </c>
      <c r="D206" s="5">
        <v>188</v>
      </c>
      <c r="E206" s="5">
        <f>YEAR(C206)</f>
        <v>2019</v>
      </c>
      <c r="F206" s="5" t="s">
        <v>1808</v>
      </c>
      <c r="G206" s="3">
        <v>5250</v>
      </c>
      <c r="H206" s="2" t="s">
        <v>84</v>
      </c>
      <c r="I206" s="5"/>
      <c r="J206" s="15" t="s">
        <v>1821</v>
      </c>
      <c r="K206" s="2" t="s">
        <v>47</v>
      </c>
      <c r="L206" s="2" t="s">
        <v>444</v>
      </c>
      <c r="M206" s="2" t="s">
        <v>1496</v>
      </c>
      <c r="N206" s="2" t="s">
        <v>403</v>
      </c>
      <c r="O206" s="2">
        <v>32.426160000000003</v>
      </c>
      <c r="P206" s="2">
        <v>-81.784036</v>
      </c>
    </row>
    <row r="207" spans="1:16" x14ac:dyDescent="0.35">
      <c r="A207" s="4" t="s">
        <v>443</v>
      </c>
      <c r="B207" s="5">
        <v>50</v>
      </c>
      <c r="C207" s="7">
        <v>43614</v>
      </c>
      <c r="D207" s="5">
        <v>193</v>
      </c>
      <c r="E207" s="5">
        <f>YEAR(C207)</f>
        <v>2019</v>
      </c>
      <c r="F207" s="5" t="s">
        <v>1808</v>
      </c>
      <c r="G207" s="3">
        <v>2000</v>
      </c>
      <c r="H207" s="2" t="s">
        <v>84</v>
      </c>
      <c r="I207" s="5"/>
      <c r="J207" s="15" t="s">
        <v>1821</v>
      </c>
      <c r="K207" s="2" t="s">
        <v>47</v>
      </c>
      <c r="L207" s="2" t="s">
        <v>444</v>
      </c>
      <c r="M207" s="2" t="s">
        <v>1496</v>
      </c>
      <c r="N207" s="2" t="s">
        <v>403</v>
      </c>
      <c r="O207" s="2">
        <v>32.426160000000003</v>
      </c>
      <c r="P207" s="2">
        <v>-81.784036</v>
      </c>
    </row>
    <row r="208" spans="1:16" x14ac:dyDescent="0.35">
      <c r="A208" s="4" t="s">
        <v>443</v>
      </c>
      <c r="B208" s="5">
        <v>300</v>
      </c>
      <c r="C208" s="7">
        <v>43927</v>
      </c>
      <c r="D208" s="5" t="s">
        <v>621</v>
      </c>
      <c r="E208" s="5">
        <f>YEAR(C208)</f>
        <v>2020</v>
      </c>
      <c r="F208" s="5" t="s">
        <v>1814</v>
      </c>
      <c r="G208" s="3">
        <v>3000</v>
      </c>
      <c r="H208" s="2" t="s">
        <v>84</v>
      </c>
      <c r="I208" s="5"/>
      <c r="J208" s="15" t="s">
        <v>1821</v>
      </c>
      <c r="K208" s="2" t="s">
        <v>47</v>
      </c>
      <c r="L208" s="2" t="s">
        <v>622</v>
      </c>
      <c r="M208" s="2" t="s">
        <v>1496</v>
      </c>
      <c r="N208" s="2" t="s">
        <v>403</v>
      </c>
      <c r="O208" s="2">
        <v>32.426160000000003</v>
      </c>
      <c r="P208" s="2">
        <v>-81.784036</v>
      </c>
    </row>
    <row r="209" spans="1:16" ht="29" x14ac:dyDescent="0.35">
      <c r="A209" s="4" t="s">
        <v>439</v>
      </c>
      <c r="B209" s="5">
        <v>50</v>
      </c>
      <c r="C209" s="7">
        <v>43565</v>
      </c>
      <c r="D209" s="5">
        <v>182</v>
      </c>
      <c r="E209" s="5">
        <f>YEAR(C209)</f>
        <v>2019</v>
      </c>
      <c r="F209" s="5" t="s">
        <v>1814</v>
      </c>
      <c r="G209" s="3">
        <v>7350</v>
      </c>
      <c r="H209" s="2" t="s">
        <v>84</v>
      </c>
      <c r="I209" s="5"/>
      <c r="J209" s="15" t="s">
        <v>1821</v>
      </c>
      <c r="K209" s="2" t="s">
        <v>47</v>
      </c>
      <c r="L209" s="2" t="s">
        <v>440</v>
      </c>
      <c r="M209" s="2" t="s">
        <v>1497</v>
      </c>
      <c r="N209" s="2" t="s">
        <v>403</v>
      </c>
      <c r="O209" s="2">
        <v>32.056275999999997</v>
      </c>
      <c r="P209" s="2">
        <v>-84.216297999999995</v>
      </c>
    </row>
    <row r="210" spans="1:16" x14ac:dyDescent="0.35">
      <c r="A210" s="4" t="s">
        <v>1154</v>
      </c>
      <c r="B210" s="5">
        <v>50</v>
      </c>
      <c r="C210" s="7">
        <v>44082</v>
      </c>
      <c r="D210" s="5" t="s">
        <v>1155</v>
      </c>
      <c r="E210" s="5">
        <f>YEAR(C210)</f>
        <v>2020</v>
      </c>
      <c r="F210" s="5" t="s">
        <v>1811</v>
      </c>
      <c r="G210" s="3">
        <v>2000</v>
      </c>
      <c r="H210" s="2" t="s">
        <v>13</v>
      </c>
      <c r="I210" s="12">
        <f>G210</f>
        <v>2000</v>
      </c>
      <c r="J210" s="15" t="s">
        <v>1823</v>
      </c>
      <c r="K210" s="2" t="s">
        <v>47</v>
      </c>
      <c r="L210" s="2" t="s">
        <v>922</v>
      </c>
      <c r="M210" s="2" t="s">
        <v>1498</v>
      </c>
      <c r="N210" s="2" t="s">
        <v>420</v>
      </c>
      <c r="O210" s="2">
        <v>39.834952999999999</v>
      </c>
      <c r="P210" s="2">
        <v>-77.234305000000006</v>
      </c>
    </row>
    <row r="211" spans="1:16" x14ac:dyDescent="0.35">
      <c r="A211" s="4" t="s">
        <v>437</v>
      </c>
      <c r="B211" s="10">
        <v>100</v>
      </c>
      <c r="C211" s="7">
        <v>43564</v>
      </c>
      <c r="D211" s="5">
        <v>181</v>
      </c>
      <c r="E211" s="5">
        <f>YEAR(C211)</f>
        <v>2019</v>
      </c>
      <c r="F211" s="5" t="s">
        <v>1814</v>
      </c>
      <c r="G211" s="3">
        <v>4000</v>
      </c>
      <c r="H211" s="2" t="s">
        <v>13</v>
      </c>
      <c r="I211" s="5"/>
      <c r="J211" s="15" t="s">
        <v>1821</v>
      </c>
      <c r="K211" s="2" t="s">
        <v>47</v>
      </c>
      <c r="L211" s="2" t="s">
        <v>438</v>
      </c>
      <c r="M211" s="2" t="s">
        <v>1499</v>
      </c>
      <c r="N211" s="2" t="s">
        <v>523</v>
      </c>
      <c r="O211" s="2">
        <v>41.446696000000003</v>
      </c>
      <c r="P211" s="2">
        <v>-87.719756000000004</v>
      </c>
    </row>
    <row r="212" spans="1:16" x14ac:dyDescent="0.35">
      <c r="A212" s="4" t="s">
        <v>437</v>
      </c>
      <c r="B212" s="5">
        <v>200</v>
      </c>
      <c r="C212" s="7">
        <v>44063</v>
      </c>
      <c r="D212" s="5" t="s">
        <v>1014</v>
      </c>
      <c r="E212" s="5">
        <f>YEAR(C212)</f>
        <v>2020</v>
      </c>
      <c r="F212" s="5" t="s">
        <v>1817</v>
      </c>
      <c r="G212" s="3">
        <v>1750</v>
      </c>
      <c r="H212" s="2" t="s">
        <v>431</v>
      </c>
      <c r="I212" s="5"/>
      <c r="J212" s="15" t="s">
        <v>1821</v>
      </c>
      <c r="K212" s="2" t="s">
        <v>47</v>
      </c>
      <c r="L212" s="2" t="s">
        <v>1015</v>
      </c>
      <c r="M212" s="2" t="s">
        <v>1499</v>
      </c>
      <c r="N212" s="2" t="s">
        <v>523</v>
      </c>
      <c r="O212" s="2">
        <v>41.446696000000003</v>
      </c>
      <c r="P212" s="2">
        <v>-87.719756000000004</v>
      </c>
    </row>
    <row r="213" spans="1:16" x14ac:dyDescent="0.35">
      <c r="A213" s="4" t="s">
        <v>565</v>
      </c>
      <c r="B213" s="5">
        <v>100</v>
      </c>
      <c r="C213" s="7">
        <v>43915</v>
      </c>
      <c r="D213" s="5" t="s">
        <v>566</v>
      </c>
      <c r="E213" s="5">
        <f>YEAR(C213)</f>
        <v>2020</v>
      </c>
      <c r="F213" s="5" t="s">
        <v>1807</v>
      </c>
      <c r="G213" s="3">
        <v>625</v>
      </c>
      <c r="H213" s="2" t="s">
        <v>534</v>
      </c>
      <c r="I213" s="12">
        <f>G212</f>
        <v>1750</v>
      </c>
      <c r="J213" s="15" t="s">
        <v>1821</v>
      </c>
      <c r="K213" s="2" t="s">
        <v>47</v>
      </c>
      <c r="L213" s="2" t="s">
        <v>551</v>
      </c>
      <c r="M213" s="2" t="s">
        <v>1499</v>
      </c>
      <c r="N213" s="2" t="s">
        <v>523</v>
      </c>
      <c r="O213" s="2">
        <v>41.446696000000003</v>
      </c>
      <c r="P213" s="2">
        <v>-87.719756000000004</v>
      </c>
    </row>
    <row r="214" spans="1:16" x14ac:dyDescent="0.35">
      <c r="A214" s="4" t="s">
        <v>136</v>
      </c>
      <c r="B214" s="5">
        <v>100</v>
      </c>
      <c r="C214" s="7">
        <v>42541</v>
      </c>
      <c r="D214" s="5" t="s">
        <v>137</v>
      </c>
      <c r="E214" s="5">
        <f>YEAR(C214)</f>
        <v>2016</v>
      </c>
      <c r="F214" s="5" t="s">
        <v>1815</v>
      </c>
      <c r="G214" s="3">
        <v>750</v>
      </c>
      <c r="H214" s="2" t="s">
        <v>13</v>
      </c>
      <c r="I214" s="5"/>
      <c r="J214" s="15" t="s">
        <v>1821</v>
      </c>
      <c r="K214" s="2" t="s">
        <v>47</v>
      </c>
      <c r="L214" s="2" t="s">
        <v>138</v>
      </c>
      <c r="M214" s="2" t="s">
        <v>139</v>
      </c>
      <c r="N214" s="2" t="s">
        <v>523</v>
      </c>
      <c r="O214" s="2">
        <v>38.892941999999998</v>
      </c>
      <c r="P214" s="2">
        <v>-89.410143000000005</v>
      </c>
    </row>
    <row r="215" spans="1:16" x14ac:dyDescent="0.35">
      <c r="A215" s="4" t="s">
        <v>136</v>
      </c>
      <c r="B215" s="5">
        <v>100</v>
      </c>
      <c r="C215" s="7">
        <v>42926</v>
      </c>
      <c r="D215" s="5">
        <v>45</v>
      </c>
      <c r="E215" s="5">
        <f>YEAR(C215)</f>
        <v>2017</v>
      </c>
      <c r="F215" s="5" t="s">
        <v>1816</v>
      </c>
      <c r="G215" s="3">
        <v>750</v>
      </c>
      <c r="H215" s="2" t="s">
        <v>13</v>
      </c>
      <c r="I215" s="5"/>
      <c r="J215" s="15" t="s">
        <v>1821</v>
      </c>
      <c r="K215" s="2" t="s">
        <v>47</v>
      </c>
      <c r="L215" s="2" t="s">
        <v>236</v>
      </c>
      <c r="M215" s="2" t="s">
        <v>139</v>
      </c>
      <c r="N215" s="2" t="s">
        <v>523</v>
      </c>
      <c r="O215" s="2">
        <v>38.892941999999998</v>
      </c>
      <c r="P215" s="2">
        <v>-89.410143000000005</v>
      </c>
    </row>
    <row r="216" spans="1:16" x14ac:dyDescent="0.35">
      <c r="A216" s="4" t="s">
        <v>136</v>
      </c>
      <c r="B216" s="10">
        <v>100</v>
      </c>
      <c r="C216" s="7">
        <v>43215</v>
      </c>
      <c r="D216" s="5">
        <v>118</v>
      </c>
      <c r="E216" s="5">
        <f>YEAR(C216)</f>
        <v>2018</v>
      </c>
      <c r="F216" s="5" t="s">
        <v>1814</v>
      </c>
      <c r="G216" s="3">
        <v>750</v>
      </c>
      <c r="H216" s="2" t="s">
        <v>13</v>
      </c>
      <c r="I216" s="5"/>
      <c r="J216" s="15" t="s">
        <v>1821</v>
      </c>
      <c r="K216" s="2" t="s">
        <v>47</v>
      </c>
      <c r="L216" s="2" t="s">
        <v>350</v>
      </c>
      <c r="M216" s="2" t="s">
        <v>139</v>
      </c>
      <c r="N216" s="2" t="s">
        <v>523</v>
      </c>
      <c r="O216" s="2">
        <v>38.892941999999998</v>
      </c>
      <c r="P216" s="2">
        <v>-89.410143000000005</v>
      </c>
    </row>
    <row r="217" spans="1:16" x14ac:dyDescent="0.35">
      <c r="A217" s="4" t="s">
        <v>136</v>
      </c>
      <c r="B217" s="10">
        <v>100</v>
      </c>
      <c r="C217" s="7">
        <v>43606</v>
      </c>
      <c r="D217" s="5">
        <v>190</v>
      </c>
      <c r="E217" s="5">
        <f>YEAR(C217)</f>
        <v>2019</v>
      </c>
      <c r="F217" s="5" t="s">
        <v>1808</v>
      </c>
      <c r="G217" s="3">
        <v>1000</v>
      </c>
      <c r="H217" s="2" t="s">
        <v>13</v>
      </c>
      <c r="I217" s="12">
        <f>G217</f>
        <v>1000</v>
      </c>
      <c r="J217" s="15" t="s">
        <v>1821</v>
      </c>
      <c r="K217" s="2" t="s">
        <v>47</v>
      </c>
      <c r="L217" s="2" t="s">
        <v>442</v>
      </c>
      <c r="M217" s="2" t="s">
        <v>139</v>
      </c>
      <c r="N217" s="2" t="s">
        <v>523</v>
      </c>
      <c r="O217" s="2">
        <v>38.892941999999998</v>
      </c>
      <c r="P217" s="2">
        <v>-89.410143000000005</v>
      </c>
    </row>
    <row r="218" spans="1:16" x14ac:dyDescent="0.35">
      <c r="A218" s="4" t="s">
        <v>1078</v>
      </c>
      <c r="B218" s="5">
        <v>70</v>
      </c>
      <c r="C218" s="7">
        <v>44071</v>
      </c>
      <c r="D218" s="5" t="s">
        <v>1079</v>
      </c>
      <c r="E218" s="5">
        <f>YEAR(C218)</f>
        <v>2020</v>
      </c>
      <c r="F218" s="5" t="s">
        <v>1817</v>
      </c>
      <c r="G218" s="3">
        <v>550</v>
      </c>
      <c r="H218" s="2" t="s">
        <v>534</v>
      </c>
      <c r="I218" s="5"/>
      <c r="J218" s="15" t="s">
        <v>1822</v>
      </c>
      <c r="K218" s="2" t="s">
        <v>47</v>
      </c>
      <c r="L218" s="2" t="s">
        <v>975</v>
      </c>
      <c r="M218" s="2" t="s">
        <v>1500</v>
      </c>
      <c r="N218" s="2" t="s">
        <v>396</v>
      </c>
      <c r="O218" s="2">
        <v>38.719408999999999</v>
      </c>
      <c r="P218" s="2">
        <v>-85.461253999999997</v>
      </c>
    </row>
    <row r="219" spans="1:16" ht="29" x14ac:dyDescent="0.35">
      <c r="A219" s="4" t="s">
        <v>968</v>
      </c>
      <c r="B219" s="5">
        <v>400</v>
      </c>
      <c r="C219" s="7">
        <v>44056</v>
      </c>
      <c r="D219" s="5" t="s">
        <v>969</v>
      </c>
      <c r="E219" s="5">
        <f>YEAR(C219)</f>
        <v>2020</v>
      </c>
      <c r="F219" s="5" t="s">
        <v>1817</v>
      </c>
      <c r="G219" s="3">
        <v>1375</v>
      </c>
      <c r="H219" s="2" t="s">
        <v>534</v>
      </c>
      <c r="I219" s="12">
        <f>G219</f>
        <v>1375</v>
      </c>
      <c r="J219" s="15" t="s">
        <v>1823</v>
      </c>
      <c r="K219" s="2" t="s">
        <v>47</v>
      </c>
      <c r="L219" s="2" t="s">
        <v>810</v>
      </c>
      <c r="M219" s="2" t="s">
        <v>1501</v>
      </c>
      <c r="N219" s="2" t="s">
        <v>315</v>
      </c>
      <c r="O219" s="2">
        <v>35.246358000000001</v>
      </c>
      <c r="P219" s="2">
        <v>-91.725751000000002</v>
      </c>
    </row>
    <row r="220" spans="1:16" x14ac:dyDescent="0.35">
      <c r="A220" s="4" t="s">
        <v>189</v>
      </c>
      <c r="B220" s="5">
        <v>100</v>
      </c>
      <c r="C220" s="7">
        <v>42649</v>
      </c>
      <c r="D220" s="5" t="s">
        <v>190</v>
      </c>
      <c r="E220" s="5">
        <f>YEAR(C220)</f>
        <v>2016</v>
      </c>
      <c r="F220" s="5" t="s">
        <v>1810</v>
      </c>
      <c r="G220" s="3">
        <v>750</v>
      </c>
      <c r="H220" s="2" t="s">
        <v>13</v>
      </c>
      <c r="I220" s="5"/>
      <c r="J220" s="15" t="s">
        <v>1822</v>
      </c>
      <c r="K220" s="2" t="s">
        <v>47</v>
      </c>
      <c r="L220" s="2" t="s">
        <v>191</v>
      </c>
      <c r="M220" s="2" t="s">
        <v>192</v>
      </c>
      <c r="N220" s="2" t="s">
        <v>597</v>
      </c>
      <c r="O220" s="2">
        <v>21.36711</v>
      </c>
      <c r="P220" s="2">
        <v>-157.90399400000001</v>
      </c>
    </row>
    <row r="221" spans="1:16" x14ac:dyDescent="0.35">
      <c r="A221" s="11" t="s">
        <v>1627</v>
      </c>
      <c r="B221" s="6">
        <v>100</v>
      </c>
      <c r="C221" s="8">
        <v>44159</v>
      </c>
      <c r="D221" s="6" t="s">
        <v>1628</v>
      </c>
      <c r="E221" s="5">
        <f>YEAR(C221)</f>
        <v>2020</v>
      </c>
      <c r="F221" s="5" t="s">
        <v>1809</v>
      </c>
      <c r="G221" s="9">
        <v>6000</v>
      </c>
      <c r="H221" s="2" t="s">
        <v>84</v>
      </c>
      <c r="I221" s="5"/>
      <c r="J221" s="15" t="s">
        <v>1821</v>
      </c>
      <c r="K221" s="2" t="s">
        <v>47</v>
      </c>
      <c r="L221" t="s">
        <v>1640</v>
      </c>
      <c r="M221" s="2" t="s">
        <v>1648</v>
      </c>
      <c r="N221" s="2" t="s">
        <v>406</v>
      </c>
      <c r="O221" s="2">
        <v>46.374282000000001</v>
      </c>
      <c r="P221" s="2">
        <v>-120.395532</v>
      </c>
    </row>
    <row r="222" spans="1:16" x14ac:dyDescent="0.35">
      <c r="A222" s="4" t="s">
        <v>1083</v>
      </c>
      <c r="B222" s="5">
        <v>60</v>
      </c>
      <c r="C222" s="7">
        <v>44075</v>
      </c>
      <c r="D222" s="5" t="s">
        <v>1084</v>
      </c>
      <c r="E222" s="5">
        <f>YEAR(C222)</f>
        <v>2020</v>
      </c>
      <c r="F222" s="5" t="s">
        <v>1811</v>
      </c>
      <c r="G222" s="3">
        <v>525</v>
      </c>
      <c r="H222" s="2" t="s">
        <v>534</v>
      </c>
      <c r="I222" s="12">
        <f>G222</f>
        <v>525</v>
      </c>
      <c r="J222" s="15" t="s">
        <v>1823</v>
      </c>
      <c r="K222" s="2" t="s">
        <v>47</v>
      </c>
      <c r="L222" s="2" t="s">
        <v>1085</v>
      </c>
      <c r="M222" s="2" t="s">
        <v>1502</v>
      </c>
      <c r="N222" s="2" t="s">
        <v>474</v>
      </c>
      <c r="O222" s="2">
        <v>42.859346000000002</v>
      </c>
      <c r="P222" s="2">
        <v>-76.985598999999993</v>
      </c>
    </row>
    <row r="223" spans="1:16" x14ac:dyDescent="0.35">
      <c r="A223" s="11" t="s">
        <v>1831</v>
      </c>
      <c r="B223" s="6">
        <v>50</v>
      </c>
      <c r="C223" s="8">
        <v>44173</v>
      </c>
      <c r="D223" s="6" t="s">
        <v>1832</v>
      </c>
      <c r="E223" s="6">
        <v>2020</v>
      </c>
      <c r="F223" s="6" t="s">
        <v>1818</v>
      </c>
      <c r="G223" s="3">
        <v>1000</v>
      </c>
      <c r="H223" s="2" t="s">
        <v>13</v>
      </c>
      <c r="I223" s="17">
        <f>G223/2</f>
        <v>500</v>
      </c>
      <c r="J223" s="15" t="s">
        <v>1823</v>
      </c>
      <c r="K223" s="2" t="s">
        <v>47</v>
      </c>
      <c r="L223" t="s">
        <v>1636</v>
      </c>
      <c r="M223" s="2" t="s">
        <v>1833</v>
      </c>
      <c r="N223" s="2" t="s">
        <v>387</v>
      </c>
      <c r="O223" s="2">
        <v>42.193910000000002</v>
      </c>
      <c r="P223" s="2">
        <v>-72.647450000000006</v>
      </c>
    </row>
    <row r="224" spans="1:16" x14ac:dyDescent="0.35">
      <c r="A224" s="4" t="s">
        <v>380</v>
      </c>
      <c r="B224" s="5">
        <v>50</v>
      </c>
      <c r="C224" s="7">
        <v>43283</v>
      </c>
      <c r="D224" s="5">
        <v>136</v>
      </c>
      <c r="E224" s="5">
        <f>YEAR(C224)</f>
        <v>2018</v>
      </c>
      <c r="F224" s="5" t="s">
        <v>1816</v>
      </c>
      <c r="G224" s="3">
        <v>6300</v>
      </c>
      <c r="H224" s="2" t="s">
        <v>84</v>
      </c>
      <c r="I224" s="12">
        <f>G224/3</f>
        <v>2100</v>
      </c>
      <c r="J224" s="15" t="s">
        <v>1821</v>
      </c>
      <c r="K224" s="2" t="s">
        <v>47</v>
      </c>
      <c r="L224" s="2" t="s">
        <v>356</v>
      </c>
      <c r="M224" s="2" t="s">
        <v>1503</v>
      </c>
      <c r="N224" s="2" t="s">
        <v>373</v>
      </c>
      <c r="O224" s="2">
        <v>33.477460000000001</v>
      </c>
      <c r="P224" s="2">
        <v>-86.805640999999994</v>
      </c>
    </row>
    <row r="225" spans="1:16" x14ac:dyDescent="0.35">
      <c r="A225" s="4" t="s">
        <v>987</v>
      </c>
      <c r="B225" s="5">
        <v>150</v>
      </c>
      <c r="C225" s="7">
        <v>44060</v>
      </c>
      <c r="D225" s="5" t="s">
        <v>988</v>
      </c>
      <c r="E225" s="5">
        <f>YEAR(C225)</f>
        <v>2020</v>
      </c>
      <c r="F225" s="5" t="s">
        <v>1817</v>
      </c>
      <c r="G225" s="3">
        <v>1500</v>
      </c>
      <c r="H225" s="2" t="s">
        <v>431</v>
      </c>
      <c r="I225" s="12">
        <f>G225</f>
        <v>1500</v>
      </c>
      <c r="J225" s="15" t="s">
        <v>1823</v>
      </c>
      <c r="K225" s="2" t="s">
        <v>47</v>
      </c>
      <c r="L225" s="2" t="s">
        <v>989</v>
      </c>
      <c r="M225" s="2" t="s">
        <v>1504</v>
      </c>
      <c r="N225" s="2" t="s">
        <v>334</v>
      </c>
      <c r="O225" s="2">
        <v>33.877415999999997</v>
      </c>
      <c r="P225" s="2">
        <v>-117.88516</v>
      </c>
    </row>
    <row r="226" spans="1:16" x14ac:dyDescent="0.35">
      <c r="A226" s="4" t="s">
        <v>1266</v>
      </c>
      <c r="B226" s="5">
        <v>100</v>
      </c>
      <c r="C226" s="7">
        <v>44095</v>
      </c>
      <c r="D226" s="5" t="s">
        <v>1267</v>
      </c>
      <c r="E226" s="5">
        <f>YEAR(C226)</f>
        <v>2020</v>
      </c>
      <c r="F226" s="5" t="s">
        <v>1811</v>
      </c>
      <c r="G226" s="3">
        <v>2500</v>
      </c>
      <c r="H226" s="2" t="s">
        <v>13</v>
      </c>
      <c r="I226" s="12">
        <f>G226</f>
        <v>2500</v>
      </c>
      <c r="J226" s="15" t="s">
        <v>1823</v>
      </c>
      <c r="K226" s="2" t="s">
        <v>47</v>
      </c>
      <c r="L226" s="2" t="s">
        <v>633</v>
      </c>
      <c r="M226" s="2" t="s">
        <v>1505</v>
      </c>
      <c r="N226" s="2" t="s">
        <v>474</v>
      </c>
      <c r="O226" s="2">
        <v>42.428006000000003</v>
      </c>
      <c r="P226" s="2">
        <v>-78.154758000000001</v>
      </c>
    </row>
    <row r="227" spans="1:16" x14ac:dyDescent="0.35">
      <c r="A227" s="4" t="s">
        <v>1310</v>
      </c>
      <c r="B227" s="5">
        <v>10</v>
      </c>
      <c r="C227" s="7">
        <v>44106</v>
      </c>
      <c r="D227" s="5" t="s">
        <v>1311</v>
      </c>
      <c r="E227" s="5">
        <f>YEAR(C227)</f>
        <v>2020</v>
      </c>
      <c r="F227" s="5" t="s">
        <v>1810</v>
      </c>
      <c r="G227" s="3">
        <v>400</v>
      </c>
      <c r="H227" s="2" t="s">
        <v>534</v>
      </c>
      <c r="I227" s="12">
        <f>G227</f>
        <v>400</v>
      </c>
      <c r="J227" s="15" t="s">
        <v>1823</v>
      </c>
      <c r="K227" s="2" t="s">
        <v>47</v>
      </c>
      <c r="L227" s="2" t="s">
        <v>1312</v>
      </c>
      <c r="M227" s="2" t="s">
        <v>1506</v>
      </c>
      <c r="N227" s="2" t="s">
        <v>474</v>
      </c>
      <c r="O227" s="2">
        <v>42.696640000000002</v>
      </c>
      <c r="P227" s="2">
        <v>-73.683743000000007</v>
      </c>
    </row>
    <row r="228" spans="1:16" x14ac:dyDescent="0.35">
      <c r="A228" s="4" t="s">
        <v>946</v>
      </c>
      <c r="B228" s="5">
        <v>200</v>
      </c>
      <c r="C228" s="7">
        <v>44054</v>
      </c>
      <c r="D228" s="5" t="s">
        <v>947</v>
      </c>
      <c r="E228" s="5">
        <f>YEAR(C228)</f>
        <v>2020</v>
      </c>
      <c r="F228" s="5" t="s">
        <v>1817</v>
      </c>
      <c r="G228" s="3">
        <v>3500</v>
      </c>
      <c r="H228" s="2" t="s">
        <v>13</v>
      </c>
      <c r="I228" s="5"/>
      <c r="J228" s="15" t="s">
        <v>1823</v>
      </c>
      <c r="K228" s="2" t="s">
        <v>47</v>
      </c>
      <c r="L228" s="2" t="s">
        <v>948</v>
      </c>
      <c r="M228" s="2" t="s">
        <v>1507</v>
      </c>
      <c r="N228" s="2" t="s">
        <v>334</v>
      </c>
      <c r="O228" s="2">
        <v>40.874541999999998</v>
      </c>
      <c r="P228" s="2">
        <v>-124.079145</v>
      </c>
    </row>
    <row r="229" spans="1:16" x14ac:dyDescent="0.35">
      <c r="A229" s="4" t="s">
        <v>946</v>
      </c>
      <c r="B229" s="5">
        <v>50</v>
      </c>
      <c r="C229" s="7">
        <v>44068</v>
      </c>
      <c r="D229" s="5" t="s">
        <v>1059</v>
      </c>
      <c r="E229" s="5">
        <f>YEAR(C229)</f>
        <v>2020</v>
      </c>
      <c r="F229" s="5" t="s">
        <v>1817</v>
      </c>
      <c r="G229" s="3">
        <v>500</v>
      </c>
      <c r="H229" s="2" t="s">
        <v>13</v>
      </c>
      <c r="I229" s="5"/>
      <c r="J229" s="15" t="s">
        <v>1823</v>
      </c>
      <c r="K229" s="2" t="s">
        <v>47</v>
      </c>
      <c r="L229" s="2" t="s">
        <v>948</v>
      </c>
      <c r="M229" s="2" t="s">
        <v>1507</v>
      </c>
      <c r="N229" s="2" t="s">
        <v>334</v>
      </c>
      <c r="O229" s="2">
        <v>40.874541999999998</v>
      </c>
      <c r="P229" s="2">
        <v>-124.079145</v>
      </c>
    </row>
    <row r="230" spans="1:16" x14ac:dyDescent="0.35">
      <c r="A230" s="11" t="s">
        <v>1612</v>
      </c>
      <c r="B230" s="6">
        <v>35</v>
      </c>
      <c r="C230" s="8">
        <v>44151</v>
      </c>
      <c r="D230" s="6" t="s">
        <v>1613</v>
      </c>
      <c r="E230" s="5">
        <f>YEAR(C230)</f>
        <v>2020</v>
      </c>
      <c r="F230" s="5" t="s">
        <v>1809</v>
      </c>
      <c r="G230" s="9">
        <v>350</v>
      </c>
      <c r="H230" s="2" t="s">
        <v>13</v>
      </c>
      <c r="I230" s="12">
        <f>G228+G229</f>
        <v>4000</v>
      </c>
      <c r="J230" s="15" t="s">
        <v>1823</v>
      </c>
      <c r="K230" s="2" t="s">
        <v>47</v>
      </c>
      <c r="L230" t="s">
        <v>1632</v>
      </c>
      <c r="M230" s="2" t="s">
        <v>1507</v>
      </c>
      <c r="N230" s="2" t="s">
        <v>334</v>
      </c>
      <c r="O230" s="2">
        <v>40.874541999999998</v>
      </c>
      <c r="P230" s="2">
        <v>-124.079145</v>
      </c>
    </row>
    <row r="231" spans="1:16" ht="29" x14ac:dyDescent="0.35">
      <c r="A231" s="4" t="s">
        <v>1187</v>
      </c>
      <c r="B231" s="5">
        <v>50</v>
      </c>
      <c r="C231" s="7">
        <v>44085</v>
      </c>
      <c r="D231" s="5" t="s">
        <v>1188</v>
      </c>
      <c r="E231" s="5">
        <f>YEAR(C231)</f>
        <v>2020</v>
      </c>
      <c r="F231" s="5" t="s">
        <v>1811</v>
      </c>
      <c r="G231" s="3">
        <v>500</v>
      </c>
      <c r="H231" s="2" t="s">
        <v>534</v>
      </c>
      <c r="I231" s="12">
        <f>G231</f>
        <v>500</v>
      </c>
      <c r="J231" s="15" t="s">
        <v>1823</v>
      </c>
      <c r="K231" s="2" t="s">
        <v>47</v>
      </c>
      <c r="L231" s="2" t="s">
        <v>1087</v>
      </c>
      <c r="M231" s="2" t="s">
        <v>1507</v>
      </c>
      <c r="N231" s="2" t="s">
        <v>334</v>
      </c>
      <c r="O231" s="2">
        <v>40.874541999999998</v>
      </c>
      <c r="P231" s="2">
        <v>-124.079145</v>
      </c>
    </row>
    <row r="232" spans="1:16" x14ac:dyDescent="0.35">
      <c r="A232" s="4" t="s">
        <v>789</v>
      </c>
      <c r="B232" s="5">
        <v>50</v>
      </c>
      <c r="C232" s="7">
        <v>43998</v>
      </c>
      <c r="D232" s="5" t="s">
        <v>790</v>
      </c>
      <c r="E232" s="5">
        <f>YEAR(C232)</f>
        <v>2020</v>
      </c>
      <c r="F232" s="5" t="s">
        <v>1815</v>
      </c>
      <c r="G232" s="3">
        <v>1000</v>
      </c>
      <c r="H232" s="2" t="s">
        <v>13</v>
      </c>
      <c r="I232" s="12">
        <f>G232</f>
        <v>1000</v>
      </c>
      <c r="J232" s="15" t="s">
        <v>1823</v>
      </c>
      <c r="K232" s="2" t="s">
        <v>47</v>
      </c>
      <c r="L232" s="2" t="s">
        <v>767</v>
      </c>
      <c r="M232" s="2" t="s">
        <v>1508</v>
      </c>
      <c r="N232" s="2" t="s">
        <v>1525</v>
      </c>
      <c r="O232" s="2">
        <v>44.827224999999999</v>
      </c>
      <c r="P232" s="2">
        <v>-68.791325999999998</v>
      </c>
    </row>
    <row r="233" spans="1:16" x14ac:dyDescent="0.35">
      <c r="A233" s="4" t="s">
        <v>57</v>
      </c>
      <c r="B233" s="5">
        <v>250</v>
      </c>
      <c r="C233" s="7">
        <v>42380</v>
      </c>
      <c r="D233" s="5" t="s">
        <v>58</v>
      </c>
      <c r="E233" s="5">
        <f>YEAR(C233)</f>
        <v>2016</v>
      </c>
      <c r="F233" s="5" t="s">
        <v>1812</v>
      </c>
      <c r="G233" s="3">
        <v>6500</v>
      </c>
      <c r="H233" s="2" t="s">
        <v>13</v>
      </c>
      <c r="I233" s="5"/>
      <c r="J233" s="15" t="s">
        <v>1821</v>
      </c>
      <c r="K233" s="2" t="s">
        <v>47</v>
      </c>
      <c r="L233" s="2" t="s">
        <v>59</v>
      </c>
      <c r="M233" s="2" t="s">
        <v>60</v>
      </c>
      <c r="N233" s="2" t="s">
        <v>523</v>
      </c>
      <c r="O233" s="2">
        <v>39.732210000000002</v>
      </c>
      <c r="P233" s="2">
        <v>-90.246947000000006</v>
      </c>
    </row>
    <row r="234" spans="1:16" x14ac:dyDescent="0.35">
      <c r="A234" s="4" t="s">
        <v>57</v>
      </c>
      <c r="B234" s="5">
        <v>50</v>
      </c>
      <c r="C234" s="7">
        <v>43474</v>
      </c>
      <c r="D234" s="5">
        <v>168</v>
      </c>
      <c r="E234" s="5">
        <f>YEAR(C234)</f>
        <v>2019</v>
      </c>
      <c r="F234" s="5" t="s">
        <v>1812</v>
      </c>
      <c r="G234" s="3">
        <v>4200</v>
      </c>
      <c r="H234" s="2" t="s">
        <v>84</v>
      </c>
      <c r="I234" s="5"/>
      <c r="J234" s="15" t="s">
        <v>1821</v>
      </c>
      <c r="K234" s="2" t="s">
        <v>47</v>
      </c>
      <c r="L234" s="2" t="s">
        <v>422</v>
      </c>
      <c r="M234" s="2" t="s">
        <v>60</v>
      </c>
      <c r="N234" s="2" t="s">
        <v>523</v>
      </c>
      <c r="O234" s="2">
        <v>39.732210000000002</v>
      </c>
      <c r="P234" s="2">
        <v>-90.246947000000006</v>
      </c>
    </row>
    <row r="235" spans="1:16" x14ac:dyDescent="0.35">
      <c r="A235" s="4" t="s">
        <v>504</v>
      </c>
      <c r="B235" s="5">
        <v>50</v>
      </c>
      <c r="C235" s="7">
        <v>43857</v>
      </c>
      <c r="D235" s="5">
        <v>255</v>
      </c>
      <c r="E235" s="5">
        <f>YEAR(C235)</f>
        <v>2020</v>
      </c>
      <c r="F235" s="5" t="s">
        <v>1812</v>
      </c>
      <c r="G235" s="3">
        <v>500</v>
      </c>
      <c r="H235" s="2" t="s">
        <v>84</v>
      </c>
      <c r="I235" s="5"/>
      <c r="J235" s="15" t="s">
        <v>1821</v>
      </c>
      <c r="K235" s="2" t="s">
        <v>47</v>
      </c>
      <c r="L235" s="2" t="s">
        <v>505</v>
      </c>
      <c r="M235" s="2" t="s">
        <v>60</v>
      </c>
      <c r="N235" s="2" t="s">
        <v>523</v>
      </c>
      <c r="O235" s="2">
        <v>39.732210000000002</v>
      </c>
      <c r="P235" s="2">
        <v>-90.246947000000006</v>
      </c>
    </row>
    <row r="236" spans="1:16" ht="29" x14ac:dyDescent="0.35">
      <c r="A236" s="4" t="s">
        <v>520</v>
      </c>
      <c r="B236" s="5">
        <v>250</v>
      </c>
      <c r="C236" s="7">
        <v>42867</v>
      </c>
      <c r="D236" s="5">
        <v>27</v>
      </c>
      <c r="E236" s="5">
        <f>YEAR(C236)</f>
        <v>2017</v>
      </c>
      <c r="F236" s="5" t="s">
        <v>1808</v>
      </c>
      <c r="G236" s="3">
        <v>10500</v>
      </c>
      <c r="H236" s="2" t="s">
        <v>84</v>
      </c>
      <c r="I236" s="5"/>
      <c r="J236" s="15" t="s">
        <v>1821</v>
      </c>
      <c r="K236" s="2" t="s">
        <v>47</v>
      </c>
      <c r="L236" s="2" t="s">
        <v>247</v>
      </c>
      <c r="M236" s="2" t="s">
        <v>60</v>
      </c>
      <c r="N236" s="2" t="s">
        <v>523</v>
      </c>
      <c r="O236" s="2">
        <v>39.732210000000002</v>
      </c>
      <c r="P236" s="2">
        <v>-90.246947000000006</v>
      </c>
    </row>
    <row r="237" spans="1:16" ht="29" x14ac:dyDescent="0.35">
      <c r="A237" s="4" t="s">
        <v>520</v>
      </c>
      <c r="B237" s="5">
        <v>100</v>
      </c>
      <c r="C237" s="7">
        <v>43902</v>
      </c>
      <c r="D237" s="5" t="s">
        <v>521</v>
      </c>
      <c r="E237" s="5">
        <f>YEAR(C237)</f>
        <v>2020</v>
      </c>
      <c r="F237" s="5" t="s">
        <v>1807</v>
      </c>
      <c r="G237" s="3">
        <v>6000</v>
      </c>
      <c r="H237" s="2" t="s">
        <v>84</v>
      </c>
      <c r="I237" s="5"/>
      <c r="J237" s="15" t="s">
        <v>1821</v>
      </c>
      <c r="K237" s="2" t="s">
        <v>47</v>
      </c>
      <c r="L237" s="2" t="s">
        <v>522</v>
      </c>
      <c r="M237" s="2" t="s">
        <v>60</v>
      </c>
      <c r="N237" s="2" t="s">
        <v>523</v>
      </c>
      <c r="O237" s="2">
        <v>39.732210000000002</v>
      </c>
      <c r="P237" s="2">
        <v>-90.246947000000006</v>
      </c>
    </row>
    <row r="238" spans="1:16" ht="29" x14ac:dyDescent="0.35">
      <c r="A238" s="4" t="s">
        <v>105</v>
      </c>
      <c r="B238" s="5">
        <v>250</v>
      </c>
      <c r="C238" s="7">
        <v>42516</v>
      </c>
      <c r="D238" s="5" t="s">
        <v>106</v>
      </c>
      <c r="E238" s="5">
        <f>YEAR(C238)</f>
        <v>2016</v>
      </c>
      <c r="F238" s="5" t="s">
        <v>1808</v>
      </c>
      <c r="G238" s="3">
        <v>3500</v>
      </c>
      <c r="H238" s="2" t="s">
        <v>13</v>
      </c>
      <c r="I238" s="5"/>
      <c r="J238" s="15" t="s">
        <v>1822</v>
      </c>
      <c r="K238" s="2" t="s">
        <v>47</v>
      </c>
      <c r="L238" s="2" t="s">
        <v>107</v>
      </c>
      <c r="M238" s="2" t="s">
        <v>108</v>
      </c>
      <c r="N238" s="2" t="s">
        <v>523</v>
      </c>
      <c r="O238" s="2">
        <v>41.502800000000001</v>
      </c>
      <c r="P238" s="2">
        <v>-87.684292999999997</v>
      </c>
    </row>
    <row r="239" spans="1:16" x14ac:dyDescent="0.35">
      <c r="A239" s="4" t="s">
        <v>394</v>
      </c>
      <c r="B239" s="10">
        <v>500</v>
      </c>
      <c r="C239" s="7">
        <v>43341</v>
      </c>
      <c r="D239" s="5">
        <v>148</v>
      </c>
      <c r="E239" s="5">
        <f>YEAR(C239)</f>
        <v>2018</v>
      </c>
      <c r="F239" s="5" t="s">
        <v>1817</v>
      </c>
      <c r="G239" s="3">
        <v>7500</v>
      </c>
      <c r="H239" s="2" t="s">
        <v>13</v>
      </c>
      <c r="I239" s="5"/>
      <c r="J239" s="15" t="s">
        <v>1821</v>
      </c>
      <c r="K239" s="2" t="s">
        <v>47</v>
      </c>
      <c r="L239" s="2" t="s">
        <v>395</v>
      </c>
      <c r="M239" s="2"/>
      <c r="N239" s="2"/>
      <c r="O239" s="2"/>
      <c r="P239" s="2"/>
    </row>
    <row r="240" spans="1:16" x14ac:dyDescent="0.35">
      <c r="A240" s="4" t="s">
        <v>394</v>
      </c>
      <c r="B240" s="10">
        <v>500</v>
      </c>
      <c r="C240" s="7">
        <v>43700</v>
      </c>
      <c r="D240" s="5">
        <v>211</v>
      </c>
      <c r="E240" s="5">
        <f>YEAR(C240)</f>
        <v>2019</v>
      </c>
      <c r="F240" s="5" t="s">
        <v>1817</v>
      </c>
      <c r="G240" s="3">
        <v>2500</v>
      </c>
      <c r="H240" s="2" t="s">
        <v>13</v>
      </c>
      <c r="I240" s="5"/>
      <c r="J240" s="15" t="s">
        <v>1821</v>
      </c>
      <c r="K240" s="2" t="s">
        <v>47</v>
      </c>
      <c r="L240" s="2" t="s">
        <v>469</v>
      </c>
      <c r="M240" s="2"/>
      <c r="N240" s="2"/>
      <c r="O240" s="2"/>
      <c r="P240" s="2"/>
    </row>
    <row r="241" spans="1:16" x14ac:dyDescent="0.35">
      <c r="A241" s="4" t="s">
        <v>1366</v>
      </c>
      <c r="B241" s="5">
        <v>500</v>
      </c>
      <c r="C241" s="7">
        <v>44120</v>
      </c>
      <c r="D241" s="5" t="s">
        <v>1367</v>
      </c>
      <c r="E241" s="5">
        <f>YEAR(C241)</f>
        <v>2020</v>
      </c>
      <c r="F241" s="5" t="s">
        <v>1810</v>
      </c>
      <c r="G241" s="3">
        <v>6500</v>
      </c>
      <c r="H241" s="2" t="s">
        <v>13</v>
      </c>
      <c r="I241" s="12">
        <f>G241</f>
        <v>6500</v>
      </c>
      <c r="J241" s="15" t="s">
        <v>1821</v>
      </c>
      <c r="K241" s="2" t="s">
        <v>47</v>
      </c>
      <c r="L241" s="2" t="s">
        <v>922</v>
      </c>
      <c r="M241" s="2"/>
      <c r="N241" s="2"/>
      <c r="O241" s="2"/>
      <c r="P241" s="2"/>
    </row>
    <row r="242" spans="1:16" x14ac:dyDescent="0.35">
      <c r="A242" s="4" t="s">
        <v>679</v>
      </c>
      <c r="B242" s="5">
        <v>200</v>
      </c>
      <c r="C242" s="7">
        <v>43938</v>
      </c>
      <c r="D242" s="5" t="s">
        <v>680</v>
      </c>
      <c r="E242" s="5">
        <f>YEAR(C242)</f>
        <v>2020</v>
      </c>
      <c r="F242" s="5" t="s">
        <v>1814</v>
      </c>
      <c r="G242" s="3">
        <v>875</v>
      </c>
      <c r="H242" s="2" t="s">
        <v>534</v>
      </c>
      <c r="I242" s="5"/>
      <c r="J242" s="15" t="s">
        <v>1823</v>
      </c>
      <c r="K242" s="2" t="s">
        <v>47</v>
      </c>
      <c r="L242" s="2" t="s">
        <v>659</v>
      </c>
      <c r="M242" s="2" t="s">
        <v>1527</v>
      </c>
      <c r="N242" s="2" t="s">
        <v>474</v>
      </c>
      <c r="O242" s="2">
        <v>42.422159999999998</v>
      </c>
      <c r="P242" s="2">
        <v>-76.500039000000001</v>
      </c>
    </row>
    <row r="243" spans="1:16" x14ac:dyDescent="0.35">
      <c r="A243" s="4" t="s">
        <v>679</v>
      </c>
      <c r="B243" s="5">
        <v>200</v>
      </c>
      <c r="C243" s="7">
        <v>44087</v>
      </c>
      <c r="D243" s="5" t="s">
        <v>1221</v>
      </c>
      <c r="E243" s="5">
        <f>YEAR(C243)</f>
        <v>2020</v>
      </c>
      <c r="F243" s="5" t="s">
        <v>1811</v>
      </c>
      <c r="G243" s="3">
        <v>875</v>
      </c>
      <c r="H243" s="2" t="s">
        <v>534</v>
      </c>
      <c r="I243" s="12">
        <f>G243</f>
        <v>875</v>
      </c>
      <c r="J243" s="15" t="s">
        <v>1823</v>
      </c>
      <c r="K243" s="2" t="s">
        <v>47</v>
      </c>
      <c r="L243" s="2" t="s">
        <v>1222</v>
      </c>
      <c r="M243" s="2" t="s">
        <v>1527</v>
      </c>
      <c r="N243" s="2" t="s">
        <v>474</v>
      </c>
      <c r="O243" s="2">
        <v>42.422159999999998</v>
      </c>
      <c r="P243" s="2">
        <v>-76.500039000000001</v>
      </c>
    </row>
    <row r="244" spans="1:16" ht="29" x14ac:dyDescent="0.35">
      <c r="A244" s="4" t="s">
        <v>536</v>
      </c>
      <c r="B244" s="5">
        <v>1000</v>
      </c>
      <c r="C244" s="7">
        <v>43910</v>
      </c>
      <c r="D244" s="5" t="s">
        <v>537</v>
      </c>
      <c r="E244" s="5">
        <f>YEAR(C244)</f>
        <v>2020</v>
      </c>
      <c r="F244" s="5" t="s">
        <v>1807</v>
      </c>
      <c r="G244" s="3">
        <v>2875</v>
      </c>
      <c r="H244" s="2" t="s">
        <v>534</v>
      </c>
      <c r="I244" s="5"/>
      <c r="J244" s="15" t="s">
        <v>1823</v>
      </c>
      <c r="K244" s="2" t="s">
        <v>47</v>
      </c>
      <c r="L244" s="2" t="s">
        <v>538</v>
      </c>
      <c r="M244" s="2" t="s">
        <v>1528</v>
      </c>
      <c r="N244" s="2" t="s">
        <v>346</v>
      </c>
      <c r="O244" s="2">
        <v>38.444800000000001</v>
      </c>
      <c r="P244" s="2">
        <v>-78.878648999999996</v>
      </c>
    </row>
    <row r="245" spans="1:16" ht="29" x14ac:dyDescent="0.35">
      <c r="A245" s="4" t="s">
        <v>536</v>
      </c>
      <c r="B245" s="5">
        <v>1300</v>
      </c>
      <c r="C245" s="7">
        <v>43993</v>
      </c>
      <c r="D245" s="5" t="s">
        <v>766</v>
      </c>
      <c r="E245" s="5">
        <f>YEAR(C245)</f>
        <v>2020</v>
      </c>
      <c r="F245" s="5" t="s">
        <v>1815</v>
      </c>
      <c r="G245" s="3">
        <v>12500</v>
      </c>
      <c r="H245" s="2" t="s">
        <v>13</v>
      </c>
      <c r="I245" s="5"/>
      <c r="J245" s="15" t="s">
        <v>1823</v>
      </c>
      <c r="K245" s="2" t="s">
        <v>47</v>
      </c>
      <c r="L245" s="2" t="s">
        <v>767</v>
      </c>
      <c r="M245" s="2" t="s">
        <v>1528</v>
      </c>
      <c r="N245" s="2" t="s">
        <v>346</v>
      </c>
      <c r="O245" s="2">
        <v>38.444800000000001</v>
      </c>
      <c r="P245" s="2">
        <v>-78.878648999999996</v>
      </c>
    </row>
    <row r="246" spans="1:16" ht="29" x14ac:dyDescent="0.35">
      <c r="A246" s="4" t="s">
        <v>536</v>
      </c>
      <c r="B246" s="5">
        <v>200</v>
      </c>
      <c r="C246" s="7">
        <v>43993</v>
      </c>
      <c r="D246" s="5" t="s">
        <v>768</v>
      </c>
      <c r="E246" s="5">
        <f>YEAR(C246)</f>
        <v>2020</v>
      </c>
      <c r="F246" s="5" t="s">
        <v>1815</v>
      </c>
      <c r="G246" s="3">
        <v>3344.25</v>
      </c>
      <c r="H246" s="2" t="s">
        <v>13</v>
      </c>
      <c r="I246" s="12">
        <f>G245</f>
        <v>12500</v>
      </c>
      <c r="J246" s="15" t="s">
        <v>1823</v>
      </c>
      <c r="K246" s="2" t="s">
        <v>47</v>
      </c>
      <c r="L246" s="2" t="s">
        <v>767</v>
      </c>
      <c r="M246" s="2" t="s">
        <v>1528</v>
      </c>
      <c r="N246" s="2" t="s">
        <v>346</v>
      </c>
      <c r="O246" s="2">
        <v>38.444800000000001</v>
      </c>
      <c r="P246" s="2">
        <v>-78.878648999999996</v>
      </c>
    </row>
    <row r="247" spans="1:16" x14ac:dyDescent="0.35">
      <c r="A247" s="4" t="s">
        <v>1123</v>
      </c>
      <c r="B247" s="5">
        <v>50</v>
      </c>
      <c r="C247" s="7">
        <v>44075</v>
      </c>
      <c r="D247" s="5" t="s">
        <v>1124</v>
      </c>
      <c r="E247" s="5">
        <f>YEAR(C247)</f>
        <v>2020</v>
      </c>
      <c r="F247" s="5" t="s">
        <v>1811</v>
      </c>
      <c r="G247" s="3">
        <v>1000</v>
      </c>
      <c r="H247" s="2" t="s">
        <v>13</v>
      </c>
      <c r="I247" s="5"/>
      <c r="J247" s="15" t="s">
        <v>1823</v>
      </c>
      <c r="K247" s="2" t="s">
        <v>47</v>
      </c>
      <c r="L247" s="2" t="s">
        <v>922</v>
      </c>
      <c r="M247" s="2" t="s">
        <v>1529</v>
      </c>
      <c r="N247" s="2" t="s">
        <v>840</v>
      </c>
      <c r="O247" s="2">
        <v>41.490209999999998</v>
      </c>
      <c r="P247" s="2">
        <v>-81.53125</v>
      </c>
    </row>
    <row r="248" spans="1:16" x14ac:dyDescent="0.35">
      <c r="A248" s="4" t="s">
        <v>1123</v>
      </c>
      <c r="B248" s="5">
        <v>25</v>
      </c>
      <c r="C248" s="7">
        <v>44075</v>
      </c>
      <c r="D248" s="5" t="s">
        <v>1125</v>
      </c>
      <c r="E248" s="5">
        <f>YEAR(C248)</f>
        <v>2020</v>
      </c>
      <c r="F248" s="5" t="s">
        <v>1811</v>
      </c>
      <c r="G248" s="3">
        <v>500</v>
      </c>
      <c r="H248" s="2" t="s">
        <v>13</v>
      </c>
      <c r="I248" s="12">
        <f>G247+G248</f>
        <v>1500</v>
      </c>
      <c r="J248" s="15" t="s">
        <v>1823</v>
      </c>
      <c r="K248" s="2" t="s">
        <v>47</v>
      </c>
      <c r="L248" s="2" t="s">
        <v>922</v>
      </c>
      <c r="M248" s="2" t="s">
        <v>1529</v>
      </c>
      <c r="N248" s="2" t="s">
        <v>840</v>
      </c>
      <c r="O248" s="2">
        <v>41.490209999999998</v>
      </c>
      <c r="P248" s="2">
        <v>-81.53125</v>
      </c>
    </row>
    <row r="249" spans="1:16" x14ac:dyDescent="0.35">
      <c r="A249" s="4" t="s">
        <v>459</v>
      </c>
      <c r="B249" s="5">
        <v>250</v>
      </c>
      <c r="C249" s="7">
        <v>43641</v>
      </c>
      <c r="D249" s="5">
        <v>199</v>
      </c>
      <c r="E249" s="5">
        <f>YEAR(C249)</f>
        <v>2019</v>
      </c>
      <c r="F249" s="5" t="s">
        <v>1815</v>
      </c>
      <c r="G249" s="3">
        <v>2180</v>
      </c>
      <c r="H249" s="2" t="s">
        <v>13</v>
      </c>
      <c r="I249" s="5"/>
      <c r="J249" s="15" t="s">
        <v>1821</v>
      </c>
      <c r="K249" s="2" t="s">
        <v>47</v>
      </c>
      <c r="L249" s="2" t="s">
        <v>460</v>
      </c>
      <c r="M249" s="2" t="s">
        <v>1530</v>
      </c>
      <c r="N249" s="2" t="s">
        <v>631</v>
      </c>
      <c r="O249" s="2">
        <v>39.369880000000002</v>
      </c>
      <c r="P249" s="2">
        <v>-76.654921000000002</v>
      </c>
    </row>
    <row r="250" spans="1:16" x14ac:dyDescent="0.35">
      <c r="A250" s="4" t="s">
        <v>748</v>
      </c>
      <c r="B250" s="5">
        <v>30</v>
      </c>
      <c r="C250" s="7">
        <v>43983</v>
      </c>
      <c r="D250" s="5" t="s">
        <v>749</v>
      </c>
      <c r="E250" s="5">
        <f>YEAR(C250)</f>
        <v>2020</v>
      </c>
      <c r="F250" s="5" t="s">
        <v>1815</v>
      </c>
      <c r="G250" s="3">
        <v>1800</v>
      </c>
      <c r="H250" s="2" t="s">
        <v>13</v>
      </c>
      <c r="I250" s="12">
        <f>G250+G249</f>
        <v>3980</v>
      </c>
      <c r="J250" s="15" t="s">
        <v>1821</v>
      </c>
      <c r="K250" s="2" t="s">
        <v>47</v>
      </c>
      <c r="L250" s="2" t="s">
        <v>739</v>
      </c>
      <c r="M250" s="2" t="s">
        <v>1530</v>
      </c>
      <c r="N250" s="2" t="s">
        <v>631</v>
      </c>
      <c r="O250" s="2">
        <v>39.369880000000002</v>
      </c>
      <c r="P250" s="2">
        <v>-76.654921000000002</v>
      </c>
    </row>
    <row r="251" spans="1:16" x14ac:dyDescent="0.35">
      <c r="A251" s="4" t="s">
        <v>282</v>
      </c>
      <c r="B251" s="5">
        <v>50</v>
      </c>
      <c r="C251" s="7">
        <v>42968</v>
      </c>
      <c r="D251" s="5">
        <v>56</v>
      </c>
      <c r="E251" s="5">
        <f>YEAR(C251)</f>
        <v>2017</v>
      </c>
      <c r="F251" s="5" t="s">
        <v>1817</v>
      </c>
      <c r="G251" s="3">
        <v>6300</v>
      </c>
      <c r="H251" s="2" t="s">
        <v>84</v>
      </c>
      <c r="I251" s="5"/>
      <c r="J251" s="15" t="s">
        <v>1822</v>
      </c>
      <c r="K251" s="2" t="s">
        <v>47</v>
      </c>
      <c r="L251" s="2" t="s">
        <v>283</v>
      </c>
      <c r="M251" s="2" t="s">
        <v>284</v>
      </c>
      <c r="N251" s="2" t="s">
        <v>306</v>
      </c>
      <c r="O251" s="2">
        <v>41.279809999999998</v>
      </c>
      <c r="P251" s="2">
        <v>-105.59022</v>
      </c>
    </row>
    <row r="252" spans="1:16" x14ac:dyDescent="0.35">
      <c r="A252" s="4" t="s">
        <v>273</v>
      </c>
      <c r="B252" s="5">
        <v>500</v>
      </c>
      <c r="C252" s="7">
        <v>42941</v>
      </c>
      <c r="D252" s="5">
        <v>51</v>
      </c>
      <c r="E252" s="5">
        <f>YEAR(C252)</f>
        <v>2017</v>
      </c>
      <c r="F252" s="5" t="s">
        <v>1816</v>
      </c>
      <c r="G252" s="3">
        <v>7500</v>
      </c>
      <c r="H252" s="2" t="s">
        <v>13</v>
      </c>
      <c r="I252" s="5"/>
      <c r="J252" s="15" t="s">
        <v>1821</v>
      </c>
      <c r="K252" s="2" t="s">
        <v>47</v>
      </c>
      <c r="L252" s="2" t="s">
        <v>274</v>
      </c>
      <c r="M252" s="2" t="s">
        <v>275</v>
      </c>
      <c r="N252" s="2" t="s">
        <v>1524</v>
      </c>
      <c r="O252" s="2">
        <v>39.189982000000001</v>
      </c>
      <c r="P252" s="2">
        <v>-96.578841999999995</v>
      </c>
    </row>
    <row r="253" spans="1:16" x14ac:dyDescent="0.35">
      <c r="A253" s="4" t="s">
        <v>273</v>
      </c>
      <c r="B253" s="10">
        <v>500</v>
      </c>
      <c r="C253" s="7">
        <v>43438</v>
      </c>
      <c r="D253" s="5">
        <v>164</v>
      </c>
      <c r="E253" s="5">
        <f>YEAR(C253)</f>
        <v>2018</v>
      </c>
      <c r="F253" s="5" t="s">
        <v>1818</v>
      </c>
      <c r="G253" s="3">
        <v>7500</v>
      </c>
      <c r="H253" s="2" t="s">
        <v>13</v>
      </c>
      <c r="I253" s="5"/>
      <c r="J253" s="15" t="s">
        <v>1821</v>
      </c>
      <c r="K253" s="2" t="s">
        <v>47</v>
      </c>
      <c r="L253" s="2" t="s">
        <v>382</v>
      </c>
      <c r="M253" s="2" t="s">
        <v>275</v>
      </c>
      <c r="N253" s="2" t="s">
        <v>1524</v>
      </c>
      <c r="O253" s="2">
        <v>39.189982000000001</v>
      </c>
      <c r="P253" s="2">
        <v>-96.578841999999995</v>
      </c>
    </row>
    <row r="254" spans="1:16" x14ac:dyDescent="0.35">
      <c r="A254" s="4" t="s">
        <v>273</v>
      </c>
      <c r="B254" s="5">
        <v>50</v>
      </c>
      <c r="C254" s="7">
        <v>43739</v>
      </c>
      <c r="D254" s="5">
        <v>227</v>
      </c>
      <c r="E254" s="5">
        <f>YEAR(C254)</f>
        <v>2019</v>
      </c>
      <c r="F254" s="5" t="s">
        <v>1810</v>
      </c>
      <c r="G254" s="3">
        <v>6000</v>
      </c>
      <c r="H254" s="2" t="s">
        <v>13</v>
      </c>
      <c r="I254" s="5"/>
      <c r="J254" s="15" t="s">
        <v>1821</v>
      </c>
      <c r="K254" s="2" t="s">
        <v>47</v>
      </c>
      <c r="L254" s="2" t="s">
        <v>461</v>
      </c>
      <c r="M254" s="2" t="s">
        <v>275</v>
      </c>
      <c r="N254" s="2" t="s">
        <v>1524</v>
      </c>
      <c r="O254" s="2">
        <v>39.189982000000001</v>
      </c>
      <c r="P254" s="2">
        <v>-96.578841999999995</v>
      </c>
    </row>
    <row r="255" spans="1:16" x14ac:dyDescent="0.35">
      <c r="A255" s="4" t="s">
        <v>757</v>
      </c>
      <c r="B255" s="5">
        <v>500</v>
      </c>
      <c r="C255" s="7">
        <v>43985</v>
      </c>
      <c r="D255" s="5" t="s">
        <v>758</v>
      </c>
      <c r="E255" s="5">
        <f>YEAR(C255)</f>
        <v>2020</v>
      </c>
      <c r="F255" s="5" t="s">
        <v>1815</v>
      </c>
      <c r="G255" s="3">
        <v>7500</v>
      </c>
      <c r="H255" s="2" t="s">
        <v>13</v>
      </c>
      <c r="I255" s="12">
        <f>G255</f>
        <v>7500</v>
      </c>
      <c r="J255" s="15" t="s">
        <v>1821</v>
      </c>
      <c r="K255" s="2" t="s">
        <v>47</v>
      </c>
      <c r="L255" s="2" t="s">
        <v>744</v>
      </c>
      <c r="M255" s="2" t="s">
        <v>275</v>
      </c>
      <c r="N255" s="2" t="s">
        <v>1524</v>
      </c>
      <c r="O255" s="2">
        <v>39.189982000000001</v>
      </c>
      <c r="P255" s="2">
        <v>-96.578841999999995</v>
      </c>
    </row>
    <row r="256" spans="1:16" x14ac:dyDescent="0.35">
      <c r="A256" s="4" t="s">
        <v>171</v>
      </c>
      <c r="B256" s="5">
        <v>100</v>
      </c>
      <c r="C256" s="7">
        <v>42611</v>
      </c>
      <c r="D256" s="5" t="s">
        <v>172</v>
      </c>
      <c r="E256" s="5">
        <f>YEAR(C256)</f>
        <v>2016</v>
      </c>
      <c r="F256" s="5" t="s">
        <v>1817</v>
      </c>
      <c r="G256" s="3">
        <v>750</v>
      </c>
      <c r="H256" s="2" t="s">
        <v>13</v>
      </c>
      <c r="I256" s="5"/>
      <c r="J256" s="15" t="s">
        <v>1821</v>
      </c>
      <c r="K256" s="2" t="s">
        <v>47</v>
      </c>
      <c r="L256" s="2" t="s">
        <v>160</v>
      </c>
      <c r="M256" s="2" t="s">
        <v>173</v>
      </c>
      <c r="N256" s="2" t="s">
        <v>403</v>
      </c>
      <c r="O256" s="2">
        <v>34.033208000000002</v>
      </c>
      <c r="P256" s="2">
        <v>-84.581906000000004</v>
      </c>
    </row>
    <row r="257" spans="1:16" x14ac:dyDescent="0.35">
      <c r="A257" s="4" t="s">
        <v>171</v>
      </c>
      <c r="B257" s="5">
        <v>35</v>
      </c>
      <c r="C257" s="7">
        <v>43252</v>
      </c>
      <c r="D257" s="5">
        <v>131</v>
      </c>
      <c r="E257" s="5">
        <f>YEAR(C257)</f>
        <v>2018</v>
      </c>
      <c r="F257" s="5" t="s">
        <v>1815</v>
      </c>
      <c r="G257" s="3">
        <v>2850</v>
      </c>
      <c r="H257" s="2" t="s">
        <v>13</v>
      </c>
      <c r="I257" s="5"/>
      <c r="J257" s="15" t="s">
        <v>1821</v>
      </c>
      <c r="K257" s="2" t="s">
        <v>47</v>
      </c>
      <c r="L257" s="2" t="s">
        <v>377</v>
      </c>
      <c r="M257" s="2" t="s">
        <v>173</v>
      </c>
      <c r="N257" s="2" t="s">
        <v>403</v>
      </c>
      <c r="O257" s="2">
        <v>34.033208000000002</v>
      </c>
      <c r="P257" s="2">
        <v>-84.581906000000004</v>
      </c>
    </row>
    <row r="258" spans="1:16" x14ac:dyDescent="0.35">
      <c r="A258" s="4" t="s">
        <v>171</v>
      </c>
      <c r="B258" s="5">
        <v>50</v>
      </c>
      <c r="C258" s="7">
        <v>43609</v>
      </c>
      <c r="D258" s="5">
        <v>192</v>
      </c>
      <c r="E258" s="5">
        <f>YEAR(C258)</f>
        <v>2019</v>
      </c>
      <c r="F258" s="5" t="s">
        <v>1808</v>
      </c>
      <c r="G258" s="3">
        <v>2500</v>
      </c>
      <c r="H258" s="2" t="s">
        <v>13</v>
      </c>
      <c r="I258" s="5"/>
      <c r="J258" s="15" t="s">
        <v>1821</v>
      </c>
      <c r="K258" s="2" t="s">
        <v>47</v>
      </c>
      <c r="L258" s="2" t="s">
        <v>451</v>
      </c>
      <c r="M258" s="2" t="s">
        <v>173</v>
      </c>
      <c r="N258" s="2" t="s">
        <v>403</v>
      </c>
      <c r="O258" s="2">
        <v>34.033208000000002</v>
      </c>
      <c r="P258" s="2">
        <v>-84.581906000000004</v>
      </c>
    </row>
    <row r="259" spans="1:16" x14ac:dyDescent="0.35">
      <c r="A259" s="4" t="s">
        <v>171</v>
      </c>
      <c r="B259" s="5">
        <v>100</v>
      </c>
      <c r="C259" s="7">
        <v>43972</v>
      </c>
      <c r="D259" s="5" t="s">
        <v>740</v>
      </c>
      <c r="E259" s="5">
        <f>YEAR(C259)</f>
        <v>2020</v>
      </c>
      <c r="F259" s="5" t="s">
        <v>1808</v>
      </c>
      <c r="G259" s="3">
        <v>2500</v>
      </c>
      <c r="H259" s="2" t="s">
        <v>13</v>
      </c>
      <c r="I259" s="12">
        <f>G259</f>
        <v>2500</v>
      </c>
      <c r="J259" s="15" t="s">
        <v>1821</v>
      </c>
      <c r="K259" s="2" t="s">
        <v>47</v>
      </c>
      <c r="L259" s="2" t="s">
        <v>741</v>
      </c>
      <c r="M259" s="2" t="s">
        <v>173</v>
      </c>
      <c r="N259" s="2" t="s">
        <v>403</v>
      </c>
      <c r="O259" s="2">
        <v>34.033208000000002</v>
      </c>
      <c r="P259" s="2">
        <v>-84.581906000000004</v>
      </c>
    </row>
    <row r="260" spans="1:16" ht="29" x14ac:dyDescent="0.35">
      <c r="A260" s="4" t="s">
        <v>970</v>
      </c>
      <c r="B260" s="5">
        <v>1419</v>
      </c>
      <c r="C260" s="7">
        <v>43913</v>
      </c>
      <c r="D260" s="5" t="s">
        <v>552</v>
      </c>
      <c r="E260" s="5">
        <f>YEAR(C260)</f>
        <v>2020</v>
      </c>
      <c r="F260" s="5" t="s">
        <v>1807</v>
      </c>
      <c r="G260" s="3">
        <v>3922</v>
      </c>
      <c r="H260" s="2" t="s">
        <v>534</v>
      </c>
      <c r="I260" s="5"/>
      <c r="J260" s="15" t="s">
        <v>1823</v>
      </c>
      <c r="K260" s="2" t="s">
        <v>47</v>
      </c>
      <c r="L260" s="2" t="s">
        <v>553</v>
      </c>
      <c r="M260" s="2" t="s">
        <v>1531</v>
      </c>
      <c r="N260" s="2" t="s">
        <v>306</v>
      </c>
      <c r="O260" s="2">
        <v>38.058478999999998</v>
      </c>
      <c r="P260" s="2">
        <v>-84.727960999999993</v>
      </c>
    </row>
    <row r="261" spans="1:16" ht="29" x14ac:dyDescent="0.35">
      <c r="A261" s="4" t="s">
        <v>970</v>
      </c>
      <c r="B261" s="5">
        <v>985</v>
      </c>
      <c r="C261" s="7">
        <v>44056</v>
      </c>
      <c r="D261" s="5" t="s">
        <v>971</v>
      </c>
      <c r="E261" s="5">
        <f>YEAR(C261)</f>
        <v>2020</v>
      </c>
      <c r="F261" s="5" t="s">
        <v>1817</v>
      </c>
      <c r="G261" s="3">
        <v>11350</v>
      </c>
      <c r="H261" s="2" t="s">
        <v>13</v>
      </c>
      <c r="I261" s="12">
        <f>G261</f>
        <v>11350</v>
      </c>
      <c r="J261" s="15" t="s">
        <v>1823</v>
      </c>
      <c r="K261" s="2" t="s">
        <v>47</v>
      </c>
      <c r="L261" s="2" t="s">
        <v>861</v>
      </c>
      <c r="M261" s="2" t="s">
        <v>1531</v>
      </c>
      <c r="N261" s="2" t="s">
        <v>306</v>
      </c>
      <c r="O261" s="2">
        <v>38.058478999999998</v>
      </c>
      <c r="P261" s="2">
        <v>-84.727960999999993</v>
      </c>
    </row>
    <row r="262" spans="1:16" x14ac:dyDescent="0.35">
      <c r="A262" s="4" t="s">
        <v>298</v>
      </c>
      <c r="B262" s="18">
        <f>(7560-3000)/10</f>
        <v>456</v>
      </c>
      <c r="C262" s="7">
        <v>42990</v>
      </c>
      <c r="D262" s="5">
        <v>67</v>
      </c>
      <c r="E262" s="5">
        <f>YEAR(C262)</f>
        <v>2017</v>
      </c>
      <c r="F262" s="5" t="s">
        <v>1811</v>
      </c>
      <c r="G262" s="3">
        <v>7560</v>
      </c>
      <c r="H262" s="2" t="s">
        <v>84</v>
      </c>
      <c r="I262" s="5"/>
      <c r="J262" s="15" t="s">
        <v>1822</v>
      </c>
      <c r="K262" s="2" t="s">
        <v>47</v>
      </c>
      <c r="L262" s="2" t="s">
        <v>299</v>
      </c>
      <c r="M262" s="2" t="s">
        <v>300</v>
      </c>
      <c r="N262" s="2" t="s">
        <v>306</v>
      </c>
      <c r="O262" s="2">
        <v>38.187538000000004</v>
      </c>
      <c r="P262" s="2">
        <v>-84.846763999999993</v>
      </c>
    </row>
    <row r="263" spans="1:16" x14ac:dyDescent="0.35">
      <c r="A263" s="4" t="s">
        <v>1065</v>
      </c>
      <c r="B263" s="5">
        <v>500</v>
      </c>
      <c r="C263" s="7">
        <v>44068</v>
      </c>
      <c r="D263" s="5" t="s">
        <v>1066</v>
      </c>
      <c r="E263" s="5">
        <f>YEAR(C263)</f>
        <v>2020</v>
      </c>
      <c r="F263" s="5" t="s">
        <v>1817</v>
      </c>
      <c r="G263" s="3">
        <v>6500</v>
      </c>
      <c r="H263" s="2" t="s">
        <v>13</v>
      </c>
      <c r="I263" s="5"/>
      <c r="J263" s="15" t="s">
        <v>1823</v>
      </c>
      <c r="K263" s="2" t="s">
        <v>47</v>
      </c>
      <c r="L263" s="2" t="s">
        <v>1067</v>
      </c>
      <c r="M263" s="2" t="s">
        <v>1532</v>
      </c>
      <c r="N263" s="2" t="s">
        <v>420</v>
      </c>
      <c r="O263" s="2">
        <v>40.521031000000001</v>
      </c>
      <c r="P263" s="2">
        <v>-75.775899999999993</v>
      </c>
    </row>
    <row r="264" spans="1:16" x14ac:dyDescent="0.35">
      <c r="A264" s="4" t="s">
        <v>1065</v>
      </c>
      <c r="B264" s="5">
        <v>250</v>
      </c>
      <c r="C264" s="7">
        <v>44068</v>
      </c>
      <c r="D264" s="5" t="s">
        <v>1068</v>
      </c>
      <c r="E264" s="5">
        <f>YEAR(C264)</f>
        <v>2020</v>
      </c>
      <c r="F264" s="5" t="s">
        <v>1817</v>
      </c>
      <c r="G264" s="3">
        <v>2500</v>
      </c>
      <c r="H264" s="2" t="s">
        <v>13</v>
      </c>
      <c r="I264" s="5"/>
      <c r="J264" s="15" t="s">
        <v>1823</v>
      </c>
      <c r="K264" s="2" t="s">
        <v>47</v>
      </c>
      <c r="L264" s="2" t="s">
        <v>1067</v>
      </c>
      <c r="M264" s="2" t="s">
        <v>1532</v>
      </c>
      <c r="N264" s="2" t="s">
        <v>420</v>
      </c>
      <c r="O264" s="2">
        <v>40.521031000000001</v>
      </c>
      <c r="P264" s="2">
        <v>-75.775899999999993</v>
      </c>
    </row>
    <row r="265" spans="1:16" x14ac:dyDescent="0.35">
      <c r="A265" s="4" t="s">
        <v>572</v>
      </c>
      <c r="B265" s="5">
        <v>2200</v>
      </c>
      <c r="C265" s="7">
        <v>43915</v>
      </c>
      <c r="D265" s="5" t="s">
        <v>573</v>
      </c>
      <c r="E265" s="5">
        <f>YEAR(C265)</f>
        <v>2020</v>
      </c>
      <c r="F265" s="5" t="s">
        <v>1807</v>
      </c>
      <c r="G265" s="3">
        <v>5500</v>
      </c>
      <c r="H265" s="2" t="s">
        <v>534</v>
      </c>
      <c r="I265" s="12">
        <f>G264+G263</f>
        <v>9000</v>
      </c>
      <c r="J265" s="15" t="s">
        <v>1823</v>
      </c>
      <c r="K265" s="2" t="s">
        <v>47</v>
      </c>
      <c r="L265" s="2" t="s">
        <v>562</v>
      </c>
      <c r="M265" s="2" t="s">
        <v>1532</v>
      </c>
      <c r="N265" s="2" t="s">
        <v>420</v>
      </c>
      <c r="O265" s="2">
        <v>40.521031000000001</v>
      </c>
      <c r="P265" s="2">
        <v>-75.775899999999993</v>
      </c>
    </row>
    <row r="266" spans="1:16" ht="29" x14ac:dyDescent="0.35">
      <c r="A266" s="4" t="s">
        <v>648</v>
      </c>
      <c r="B266" s="5">
        <v>27</v>
      </c>
      <c r="C266" s="7">
        <v>43930</v>
      </c>
      <c r="D266" s="5" t="s">
        <v>649</v>
      </c>
      <c r="E266" s="5">
        <f>YEAR(C266)</f>
        <v>2020</v>
      </c>
      <c r="F266" s="5" t="s">
        <v>1814</v>
      </c>
      <c r="G266" s="3">
        <v>3810</v>
      </c>
      <c r="H266" s="2" t="s">
        <v>84</v>
      </c>
      <c r="I266" s="5"/>
      <c r="J266" s="15" t="s">
        <v>1821</v>
      </c>
      <c r="K266" s="2" t="s">
        <v>47</v>
      </c>
      <c r="L266" s="2" t="s">
        <v>650</v>
      </c>
      <c r="M266" s="2" t="s">
        <v>1533</v>
      </c>
      <c r="N266" s="2" t="s">
        <v>306</v>
      </c>
      <c r="O266" s="2">
        <v>38.184578999999999</v>
      </c>
      <c r="P266" s="2">
        <v>-84.848764000000003</v>
      </c>
    </row>
    <row r="267" spans="1:16" x14ac:dyDescent="0.35">
      <c r="A267" s="4" t="s">
        <v>1396</v>
      </c>
      <c r="B267" s="5">
        <v>50</v>
      </c>
      <c r="C267" s="7">
        <v>44137</v>
      </c>
      <c r="D267" s="5" t="s">
        <v>1397</v>
      </c>
      <c r="E267" s="5">
        <f>YEAR(C267)</f>
        <v>2020</v>
      </c>
      <c r="F267" s="5" t="s">
        <v>1809</v>
      </c>
      <c r="G267" s="3">
        <v>500</v>
      </c>
      <c r="H267" s="2" t="s">
        <v>534</v>
      </c>
      <c r="I267" s="12">
        <f>G267</f>
        <v>500</v>
      </c>
      <c r="J267" s="15" t="s">
        <v>1823</v>
      </c>
      <c r="K267" s="2" t="s">
        <v>47</v>
      </c>
      <c r="L267" s="2" t="s">
        <v>1398</v>
      </c>
      <c r="M267" s="2" t="s">
        <v>1534</v>
      </c>
      <c r="N267" s="2" t="s">
        <v>403</v>
      </c>
      <c r="O267" s="2">
        <v>33.039195999999997</v>
      </c>
      <c r="P267" s="2">
        <v>-85.042635000000004</v>
      </c>
    </row>
    <row r="268" spans="1:16" x14ac:dyDescent="0.35">
      <c r="A268" s="4" t="s">
        <v>276</v>
      </c>
      <c r="B268" s="5">
        <v>50</v>
      </c>
      <c r="C268" s="7">
        <v>42954</v>
      </c>
      <c r="D268" s="5">
        <v>53</v>
      </c>
      <c r="E268" s="5">
        <f>YEAR(C268)</f>
        <v>2017</v>
      </c>
      <c r="F268" s="5" t="s">
        <v>1817</v>
      </c>
      <c r="G268" s="3">
        <v>6300</v>
      </c>
      <c r="H268" s="2" t="s">
        <v>84</v>
      </c>
      <c r="I268" s="5"/>
      <c r="J268" s="15" t="s">
        <v>1822</v>
      </c>
      <c r="K268" s="2" t="s">
        <v>47</v>
      </c>
      <c r="L268" s="2" t="s">
        <v>277</v>
      </c>
      <c r="M268" s="2" t="s">
        <v>278</v>
      </c>
      <c r="N268" s="2" t="s">
        <v>309</v>
      </c>
      <c r="O268" s="2">
        <v>34.497007000000004</v>
      </c>
      <c r="P268" s="2">
        <v>-114.331063</v>
      </c>
    </row>
    <row r="269" spans="1:16" x14ac:dyDescent="0.35">
      <c r="A269" s="4" t="s">
        <v>222</v>
      </c>
      <c r="B269" s="5">
        <v>200</v>
      </c>
      <c r="C269" s="7">
        <v>42782</v>
      </c>
      <c r="D269" s="5">
        <v>7</v>
      </c>
      <c r="E269" s="5">
        <f>YEAR(C269)</f>
        <v>2017</v>
      </c>
      <c r="F269" s="5" t="s">
        <v>1813</v>
      </c>
      <c r="G269" s="3">
        <v>4500</v>
      </c>
      <c r="H269" s="2" t="s">
        <v>13</v>
      </c>
      <c r="I269" s="5"/>
      <c r="J269" s="15" t="s">
        <v>1822</v>
      </c>
      <c r="K269" s="2" t="s">
        <v>47</v>
      </c>
      <c r="L269" s="2" t="s">
        <v>223</v>
      </c>
      <c r="M269" s="2" t="s">
        <v>224</v>
      </c>
      <c r="N269" s="2" t="s">
        <v>305</v>
      </c>
      <c r="O269" s="2">
        <v>29.558454000000001</v>
      </c>
      <c r="P269" s="2">
        <v>-95.786392000000006</v>
      </c>
    </row>
    <row r="270" spans="1:16" x14ac:dyDescent="0.35">
      <c r="A270" s="4" t="s">
        <v>1118</v>
      </c>
      <c r="B270" s="5">
        <v>220</v>
      </c>
      <c r="C270" s="7">
        <v>44075</v>
      </c>
      <c r="D270" s="5" t="s">
        <v>1119</v>
      </c>
      <c r="E270" s="5">
        <f>YEAR(C270)</f>
        <v>2020</v>
      </c>
      <c r="F270" s="5" t="s">
        <v>1811</v>
      </c>
      <c r="G270" s="3">
        <v>3700</v>
      </c>
      <c r="H270" s="2" t="s">
        <v>13</v>
      </c>
      <c r="I270" s="12">
        <f>G270</f>
        <v>3700</v>
      </c>
      <c r="J270" s="15" t="s">
        <v>1823</v>
      </c>
      <c r="K270" s="2" t="s">
        <v>47</v>
      </c>
      <c r="L270" s="2" t="s">
        <v>1120</v>
      </c>
      <c r="M270" s="2" t="s">
        <v>1535</v>
      </c>
      <c r="N270" s="2" t="s">
        <v>420</v>
      </c>
      <c r="O270" s="2">
        <v>40.331721999999999</v>
      </c>
      <c r="P270" s="2">
        <v>-76.513914</v>
      </c>
    </row>
    <row r="271" spans="1:16" x14ac:dyDescent="0.35">
      <c r="A271" s="4" t="s">
        <v>995</v>
      </c>
      <c r="B271" s="5">
        <v>30</v>
      </c>
      <c r="C271" s="7">
        <v>44060</v>
      </c>
      <c r="D271" s="5" t="s">
        <v>996</v>
      </c>
      <c r="E271" s="5">
        <f>YEAR(C271)</f>
        <v>2020</v>
      </c>
      <c r="F271" s="5" t="s">
        <v>1817</v>
      </c>
      <c r="G271" s="3">
        <v>450</v>
      </c>
      <c r="H271" s="2" t="s">
        <v>431</v>
      </c>
      <c r="I271" s="12">
        <f>G271</f>
        <v>450</v>
      </c>
      <c r="J271" s="15" t="s">
        <v>1823</v>
      </c>
      <c r="K271" s="2" t="s">
        <v>47</v>
      </c>
      <c r="L271" s="2" t="s">
        <v>997</v>
      </c>
      <c r="M271" s="2" t="s">
        <v>1536</v>
      </c>
      <c r="N271" s="2" t="s">
        <v>327</v>
      </c>
      <c r="O271" s="2">
        <v>35.165903</v>
      </c>
      <c r="P271" s="2">
        <v>-84.871420000000001</v>
      </c>
    </row>
    <row r="272" spans="1:16" x14ac:dyDescent="0.35">
      <c r="A272" s="4" t="s">
        <v>1292</v>
      </c>
      <c r="B272" s="5">
        <v>75</v>
      </c>
      <c r="C272" s="7">
        <v>44103</v>
      </c>
      <c r="D272" s="5" t="s">
        <v>1293</v>
      </c>
      <c r="E272" s="5">
        <f>YEAR(C272)</f>
        <v>2020</v>
      </c>
      <c r="F272" s="5" t="s">
        <v>1811</v>
      </c>
      <c r="G272" s="3">
        <v>2250</v>
      </c>
      <c r="H272" s="2" t="s">
        <v>13</v>
      </c>
      <c r="I272" s="12">
        <f>G272</f>
        <v>2250</v>
      </c>
      <c r="J272" s="15" t="s">
        <v>1823</v>
      </c>
      <c r="K272" s="2" t="s">
        <v>47</v>
      </c>
      <c r="L272" s="2" t="s">
        <v>1294</v>
      </c>
      <c r="M272" s="2" t="s">
        <v>1537</v>
      </c>
      <c r="N272" s="2" t="s">
        <v>420</v>
      </c>
      <c r="O272" s="2">
        <v>40.664273999999999</v>
      </c>
      <c r="P272" s="2">
        <v>-75.612503000000004</v>
      </c>
    </row>
    <row r="273" spans="1:16" x14ac:dyDescent="0.35">
      <c r="A273" s="4" t="s">
        <v>1090</v>
      </c>
      <c r="B273" s="5">
        <v>150</v>
      </c>
      <c r="C273" s="7">
        <v>44075</v>
      </c>
      <c r="D273" s="5" t="s">
        <v>1091</v>
      </c>
      <c r="E273" s="5">
        <f>YEAR(C273)</f>
        <v>2020</v>
      </c>
      <c r="F273" s="5" t="s">
        <v>1811</v>
      </c>
      <c r="G273" s="3">
        <v>3000</v>
      </c>
      <c r="H273" s="2" t="s">
        <v>13</v>
      </c>
      <c r="I273" s="5"/>
      <c r="J273" s="15" t="s">
        <v>1823</v>
      </c>
      <c r="K273" s="2" t="s">
        <v>47</v>
      </c>
      <c r="L273" s="2" t="s">
        <v>1051</v>
      </c>
      <c r="M273" s="2" t="s">
        <v>1538</v>
      </c>
      <c r="N273" s="2" t="s">
        <v>523</v>
      </c>
      <c r="O273" s="2">
        <v>41.605429000000001</v>
      </c>
      <c r="P273" s="2">
        <v>-88.079821999999993</v>
      </c>
    </row>
    <row r="274" spans="1:16" x14ac:dyDescent="0.35">
      <c r="A274" s="4" t="s">
        <v>1090</v>
      </c>
      <c r="B274" s="5">
        <v>50</v>
      </c>
      <c r="C274" s="7">
        <v>44138</v>
      </c>
      <c r="D274" s="5" t="s">
        <v>1403</v>
      </c>
      <c r="E274" s="5">
        <f>YEAR(C274)</f>
        <v>2020</v>
      </c>
      <c r="F274" s="5" t="s">
        <v>1809</v>
      </c>
      <c r="G274" s="3">
        <v>500</v>
      </c>
      <c r="H274" s="2" t="s">
        <v>13</v>
      </c>
      <c r="I274" s="12">
        <f>G274+G273</f>
        <v>3500</v>
      </c>
      <c r="J274" s="15" t="s">
        <v>1823</v>
      </c>
      <c r="K274" s="2" t="s">
        <v>47</v>
      </c>
      <c r="L274" s="2" t="s">
        <v>1051</v>
      </c>
      <c r="M274" s="2" t="s">
        <v>1538</v>
      </c>
      <c r="N274" s="2" t="s">
        <v>523</v>
      </c>
      <c r="O274" s="2">
        <v>41.605429000000001</v>
      </c>
      <c r="P274" s="2">
        <v>-88.079821999999993</v>
      </c>
    </row>
    <row r="275" spans="1:16" x14ac:dyDescent="0.35">
      <c r="A275" s="4" t="s">
        <v>1658</v>
      </c>
      <c r="B275" s="5">
        <v>90</v>
      </c>
      <c r="C275" s="7">
        <v>44166</v>
      </c>
      <c r="D275" s="5" t="s">
        <v>1659</v>
      </c>
      <c r="E275" s="5">
        <f>YEAR(C275)</f>
        <v>2020</v>
      </c>
      <c r="F275" s="5" t="s">
        <v>1818</v>
      </c>
      <c r="G275" s="3">
        <v>1200</v>
      </c>
      <c r="H275" s="2" t="s">
        <v>431</v>
      </c>
      <c r="I275" s="5"/>
      <c r="J275" s="15" t="s">
        <v>1823</v>
      </c>
      <c r="K275" s="2" t="s">
        <v>47</v>
      </c>
      <c r="L275" s="2" t="s">
        <v>1662</v>
      </c>
      <c r="M275" s="2" t="s">
        <v>1539</v>
      </c>
      <c r="N275" s="2" t="s">
        <v>840</v>
      </c>
      <c r="O275" s="2">
        <v>41.413114999999998</v>
      </c>
      <c r="P275" s="2">
        <v>-82.073617999999996</v>
      </c>
    </row>
    <row r="276" spans="1:16" x14ac:dyDescent="0.35">
      <c r="A276" s="4" t="s">
        <v>837</v>
      </c>
      <c r="B276" s="5">
        <v>60</v>
      </c>
      <c r="C276" s="7">
        <v>44020</v>
      </c>
      <c r="D276" s="5" t="s">
        <v>838</v>
      </c>
      <c r="E276" s="5">
        <f>YEAR(C276)</f>
        <v>2020</v>
      </c>
      <c r="F276" s="5" t="s">
        <v>1816</v>
      </c>
      <c r="G276" s="3">
        <v>525</v>
      </c>
      <c r="H276" s="2" t="s">
        <v>534</v>
      </c>
      <c r="I276" s="12">
        <f>G275</f>
        <v>1200</v>
      </c>
      <c r="J276" s="15" t="s">
        <v>1823</v>
      </c>
      <c r="K276" s="2" t="s">
        <v>47</v>
      </c>
      <c r="L276" s="2" t="s">
        <v>839</v>
      </c>
      <c r="M276" s="2" t="s">
        <v>1539</v>
      </c>
      <c r="N276" s="2" t="s">
        <v>840</v>
      </c>
      <c r="O276" s="2">
        <v>41.413114999999998</v>
      </c>
      <c r="P276" s="2">
        <v>-82.073617999999996</v>
      </c>
    </row>
    <row r="277" spans="1:16" x14ac:dyDescent="0.35">
      <c r="A277" s="4" t="s">
        <v>11</v>
      </c>
      <c r="B277" s="18">
        <v>7050</v>
      </c>
      <c r="C277" s="7">
        <v>42083</v>
      </c>
      <c r="D277" s="5" t="s">
        <v>12</v>
      </c>
      <c r="E277" s="5">
        <f>YEAR(C277)</f>
        <v>2015</v>
      </c>
      <c r="F277" s="5" t="s">
        <v>1807</v>
      </c>
      <c r="G277" s="3">
        <v>72000</v>
      </c>
      <c r="H277" s="2" t="s">
        <v>13</v>
      </c>
      <c r="I277" s="5"/>
      <c r="J277" s="15" t="s">
        <v>1822</v>
      </c>
      <c r="K277" s="2" t="s">
        <v>14</v>
      </c>
      <c r="L277" s="2" t="s">
        <v>15</v>
      </c>
      <c r="M277" s="2" t="s">
        <v>16</v>
      </c>
      <c r="N277" s="2" t="s">
        <v>305</v>
      </c>
      <c r="O277" s="2">
        <v>30.460190000000001</v>
      </c>
      <c r="P277" s="2">
        <v>-91.18853</v>
      </c>
    </row>
    <row r="278" spans="1:16" x14ac:dyDescent="0.35">
      <c r="A278" s="4" t="s">
        <v>11</v>
      </c>
      <c r="B278" s="18">
        <v>6550</v>
      </c>
      <c r="C278" s="7">
        <v>42349</v>
      </c>
      <c r="D278" s="5" t="s">
        <v>46</v>
      </c>
      <c r="E278" s="5">
        <f>YEAR(C278)</f>
        <v>2015</v>
      </c>
      <c r="F278" s="5" t="s">
        <v>1818</v>
      </c>
      <c r="G278" s="3">
        <v>67000</v>
      </c>
      <c r="H278" s="2" t="s">
        <v>13</v>
      </c>
      <c r="I278" s="5"/>
      <c r="J278" s="15" t="s">
        <v>1822</v>
      </c>
      <c r="K278" s="2" t="s">
        <v>47</v>
      </c>
      <c r="L278" s="2" t="s">
        <v>48</v>
      </c>
      <c r="M278" s="2" t="s">
        <v>16</v>
      </c>
      <c r="N278" s="2" t="s">
        <v>305</v>
      </c>
      <c r="O278" s="2">
        <v>30.459975</v>
      </c>
      <c r="P278" s="2">
        <v>-91.188601000000006</v>
      </c>
    </row>
    <row r="279" spans="1:16" ht="29" x14ac:dyDescent="0.35">
      <c r="A279" s="4" t="s">
        <v>1057</v>
      </c>
      <c r="B279" s="5">
        <v>400</v>
      </c>
      <c r="C279" s="7">
        <v>44068</v>
      </c>
      <c r="D279" s="5" t="s">
        <v>1058</v>
      </c>
      <c r="E279" s="5">
        <f>YEAR(C279)</f>
        <v>2020</v>
      </c>
      <c r="F279" s="5" t="s">
        <v>1817</v>
      </c>
      <c r="G279" s="3">
        <v>4000</v>
      </c>
      <c r="H279" s="2" t="s">
        <v>13</v>
      </c>
      <c r="I279" s="5"/>
      <c r="J279" s="15" t="s">
        <v>1823</v>
      </c>
      <c r="K279" s="2" t="s">
        <v>47</v>
      </c>
      <c r="L279" s="2" t="s">
        <v>717</v>
      </c>
      <c r="M279" s="2" t="s">
        <v>1540</v>
      </c>
      <c r="N279" s="2" t="s">
        <v>305</v>
      </c>
      <c r="O279" s="2">
        <v>30.414918</v>
      </c>
      <c r="P279" s="2">
        <v>-91.180665000000005</v>
      </c>
    </row>
    <row r="280" spans="1:16" ht="29" x14ac:dyDescent="0.35">
      <c r="A280" s="4" t="s">
        <v>732</v>
      </c>
      <c r="B280" s="5">
        <v>150</v>
      </c>
      <c r="C280" s="7">
        <v>43964</v>
      </c>
      <c r="D280" s="5" t="s">
        <v>733</v>
      </c>
      <c r="E280" s="5">
        <f>YEAR(C280)</f>
        <v>2020</v>
      </c>
      <c r="F280" s="5" t="s">
        <v>1808</v>
      </c>
      <c r="G280" s="3">
        <v>3000</v>
      </c>
      <c r="H280" s="2" t="s">
        <v>13</v>
      </c>
      <c r="I280" s="12">
        <f>G279</f>
        <v>4000</v>
      </c>
      <c r="J280" s="15" t="s">
        <v>1823</v>
      </c>
      <c r="K280" s="2" t="s">
        <v>47</v>
      </c>
      <c r="L280" s="2" t="s">
        <v>734</v>
      </c>
      <c r="M280" s="2" t="s">
        <v>1540</v>
      </c>
      <c r="N280" s="2" t="s">
        <v>305</v>
      </c>
      <c r="O280" s="2">
        <v>30.414918</v>
      </c>
      <c r="P280" s="2">
        <v>-91.180665000000005</v>
      </c>
    </row>
    <row r="281" spans="1:16" ht="29" x14ac:dyDescent="0.35">
      <c r="A281" s="4" t="s">
        <v>952</v>
      </c>
      <c r="B281" s="5">
        <v>75</v>
      </c>
      <c r="C281" s="7">
        <v>44055</v>
      </c>
      <c r="D281" s="5" t="s">
        <v>953</v>
      </c>
      <c r="E281" s="5">
        <f>YEAR(C281)</f>
        <v>2020</v>
      </c>
      <c r="F281" s="5" t="s">
        <v>1817</v>
      </c>
      <c r="G281" s="3">
        <v>562</v>
      </c>
      <c r="H281" s="2" t="s">
        <v>534</v>
      </c>
      <c r="I281" s="12"/>
      <c r="J281" s="15" t="s">
        <v>1822</v>
      </c>
      <c r="K281" s="2" t="s">
        <v>47</v>
      </c>
      <c r="L281" s="2" t="s">
        <v>954</v>
      </c>
      <c r="M281" s="2" t="s">
        <v>1541</v>
      </c>
      <c r="N281" s="2" t="s">
        <v>305</v>
      </c>
      <c r="O281" s="2">
        <v>31.197474</v>
      </c>
      <c r="P281" s="2">
        <v>-92.421790000000001</v>
      </c>
    </row>
    <row r="282" spans="1:16" x14ac:dyDescent="0.35">
      <c r="A282" s="4" t="s">
        <v>268</v>
      </c>
      <c r="B282" s="5">
        <v>25</v>
      </c>
      <c r="C282" s="7">
        <v>42930</v>
      </c>
      <c r="D282" s="5">
        <v>47</v>
      </c>
      <c r="E282" s="5">
        <f>YEAR(C282)</f>
        <v>2017</v>
      </c>
      <c r="F282" s="5" t="s">
        <v>1816</v>
      </c>
      <c r="G282" s="3">
        <v>1750</v>
      </c>
      <c r="H282" s="2" t="s">
        <v>13</v>
      </c>
      <c r="I282" s="5"/>
      <c r="J282" s="15" t="s">
        <v>1822</v>
      </c>
      <c r="K282" s="2" t="s">
        <v>47</v>
      </c>
      <c r="L282" s="2" t="s">
        <v>236</v>
      </c>
      <c r="M282" s="2" t="s">
        <v>269</v>
      </c>
      <c r="N282" s="2" t="s">
        <v>305</v>
      </c>
      <c r="O282" s="2">
        <v>32.432158000000001</v>
      </c>
      <c r="P282" s="2">
        <v>-93.701815999999994</v>
      </c>
    </row>
    <row r="283" spans="1:16" x14ac:dyDescent="0.35">
      <c r="A283" s="4" t="s">
        <v>318</v>
      </c>
      <c r="B283" s="5">
        <v>25</v>
      </c>
      <c r="C283" s="7">
        <v>43046</v>
      </c>
      <c r="D283" s="5">
        <v>84</v>
      </c>
      <c r="E283" s="5">
        <f>YEAR(C283)</f>
        <v>2017</v>
      </c>
      <c r="F283" s="5" t="s">
        <v>1809</v>
      </c>
      <c r="G283" s="3">
        <v>2700</v>
      </c>
      <c r="H283" s="2" t="s">
        <v>13</v>
      </c>
      <c r="I283" s="5"/>
      <c r="J283" s="15" t="s">
        <v>1822</v>
      </c>
      <c r="K283" s="2" t="s">
        <v>47</v>
      </c>
      <c r="L283" s="2" t="s">
        <v>319</v>
      </c>
      <c r="M283" s="2" t="s">
        <v>1542</v>
      </c>
      <c r="N283" s="2" t="s">
        <v>305</v>
      </c>
      <c r="O283" s="2">
        <v>32.595874999999999</v>
      </c>
      <c r="P283" s="2">
        <v>-92.609638000000004</v>
      </c>
    </row>
    <row r="284" spans="1:16" x14ac:dyDescent="0.35">
      <c r="A284" s="4" t="s">
        <v>479</v>
      </c>
      <c r="B284" s="18">
        <f>(1880-1500)/10</f>
        <v>38</v>
      </c>
      <c r="C284" s="7">
        <v>43728</v>
      </c>
      <c r="D284" s="5">
        <v>221</v>
      </c>
      <c r="E284" s="5">
        <f>YEAR(C284)</f>
        <v>2019</v>
      </c>
      <c r="F284" s="5" t="s">
        <v>1811</v>
      </c>
      <c r="G284" s="3">
        <v>1880</v>
      </c>
      <c r="H284" s="2" t="s">
        <v>13</v>
      </c>
      <c r="I284" s="5"/>
      <c r="J284" s="15" t="s">
        <v>1822</v>
      </c>
      <c r="K284" s="2" t="s">
        <v>47</v>
      </c>
      <c r="L284" s="2" t="s">
        <v>480</v>
      </c>
      <c r="M284" s="2" t="s">
        <v>1543</v>
      </c>
      <c r="N284" s="2" t="s">
        <v>474</v>
      </c>
      <c r="O284" s="2">
        <v>43.323492999999999</v>
      </c>
      <c r="P284" s="2">
        <v>-78.394104999999996</v>
      </c>
    </row>
    <row r="285" spans="1:16" x14ac:dyDescent="0.35">
      <c r="A285" s="4" t="s">
        <v>618</v>
      </c>
      <c r="B285" s="5">
        <v>200</v>
      </c>
      <c r="C285" s="7">
        <v>43923</v>
      </c>
      <c r="D285" s="5" t="s">
        <v>619</v>
      </c>
      <c r="E285" s="5">
        <f>YEAR(C285)</f>
        <v>2020</v>
      </c>
      <c r="F285" s="5" t="s">
        <v>1814</v>
      </c>
      <c r="G285" s="3">
        <v>875</v>
      </c>
      <c r="H285" s="2" t="s">
        <v>534</v>
      </c>
      <c r="I285" s="5"/>
      <c r="J285" s="15" t="s">
        <v>1823</v>
      </c>
      <c r="K285" s="2" t="s">
        <v>47</v>
      </c>
      <c r="L285" s="2" t="s">
        <v>617</v>
      </c>
      <c r="M285" s="2" t="s">
        <v>1560</v>
      </c>
      <c r="N285" s="2" t="s">
        <v>474</v>
      </c>
      <c r="O285" s="2">
        <v>41.032181000000001</v>
      </c>
      <c r="P285" s="2">
        <v>-73.715667999999994</v>
      </c>
    </row>
    <row r="286" spans="1:16" x14ac:dyDescent="0.35">
      <c r="A286" s="11" t="s">
        <v>618</v>
      </c>
      <c r="B286" s="6">
        <v>200</v>
      </c>
      <c r="C286" s="8">
        <v>44172</v>
      </c>
      <c r="D286" s="6" t="s">
        <v>1825</v>
      </c>
      <c r="E286" s="6">
        <v>2020</v>
      </c>
      <c r="F286" s="6" t="s">
        <v>1818</v>
      </c>
      <c r="G286" s="3">
        <v>1750</v>
      </c>
      <c r="H286" s="2" t="s">
        <v>431</v>
      </c>
      <c r="I286" s="17">
        <f>G286</f>
        <v>1750</v>
      </c>
      <c r="J286" s="16" t="s">
        <v>1823</v>
      </c>
      <c r="K286" s="2" t="s">
        <v>47</v>
      </c>
      <c r="L286" t="s">
        <v>1826</v>
      </c>
      <c r="M286" s="2" t="s">
        <v>1560</v>
      </c>
      <c r="N286" s="2" t="s">
        <v>474</v>
      </c>
      <c r="O286" s="2">
        <v>41.032181000000001</v>
      </c>
      <c r="P286" s="2">
        <v>-73.715667999999994</v>
      </c>
    </row>
    <row r="287" spans="1:16" x14ac:dyDescent="0.35">
      <c r="A287" s="4" t="s">
        <v>753</v>
      </c>
      <c r="B287" s="5">
        <v>200</v>
      </c>
      <c r="C287" s="7">
        <v>43984</v>
      </c>
      <c r="D287" s="5" t="s">
        <v>754</v>
      </c>
      <c r="E287" s="5">
        <f>YEAR(C287)</f>
        <v>2020</v>
      </c>
      <c r="F287" s="5" t="s">
        <v>1815</v>
      </c>
      <c r="G287" s="3">
        <v>875</v>
      </c>
      <c r="H287" s="2" t="s">
        <v>534</v>
      </c>
      <c r="I287" s="5"/>
      <c r="J287" s="15" t="s">
        <v>1823</v>
      </c>
      <c r="K287" s="2" t="s">
        <v>47</v>
      </c>
      <c r="L287" s="2" t="s">
        <v>752</v>
      </c>
      <c r="M287" s="2" t="s">
        <v>1560</v>
      </c>
      <c r="N287" s="2" t="s">
        <v>474</v>
      </c>
      <c r="O287" s="2">
        <v>41.032181000000001</v>
      </c>
      <c r="P287" s="2">
        <v>-73.715667999999994</v>
      </c>
    </row>
    <row r="288" spans="1:16" x14ac:dyDescent="0.35">
      <c r="A288" s="4" t="s">
        <v>753</v>
      </c>
      <c r="B288" s="5">
        <v>200</v>
      </c>
      <c r="C288" s="7">
        <v>44053</v>
      </c>
      <c r="D288" s="5" t="s">
        <v>943</v>
      </c>
      <c r="E288" s="5">
        <f>YEAR(C288)</f>
        <v>2020</v>
      </c>
      <c r="F288" s="5" t="s">
        <v>1817</v>
      </c>
      <c r="G288" s="3">
        <v>875</v>
      </c>
      <c r="H288" s="2" t="s">
        <v>534</v>
      </c>
      <c r="I288" s="12">
        <f>G286</f>
        <v>1750</v>
      </c>
      <c r="J288" s="15" t="s">
        <v>1823</v>
      </c>
      <c r="K288" s="2" t="s">
        <v>47</v>
      </c>
      <c r="L288" s="2" t="s">
        <v>944</v>
      </c>
      <c r="M288" s="2" t="s">
        <v>1560</v>
      </c>
      <c r="N288" s="2" t="s">
        <v>474</v>
      </c>
      <c r="O288" s="2">
        <v>41.032181000000001</v>
      </c>
      <c r="P288" s="2">
        <v>-73.715667999999994</v>
      </c>
    </row>
    <row r="289" spans="1:16" ht="29" x14ac:dyDescent="0.35">
      <c r="A289" s="4" t="s">
        <v>313</v>
      </c>
      <c r="B289" s="5">
        <v>1000</v>
      </c>
      <c r="C289" s="7">
        <v>43031</v>
      </c>
      <c r="D289" s="5">
        <v>80</v>
      </c>
      <c r="E289" s="5">
        <f>YEAR(C289)</f>
        <v>2017</v>
      </c>
      <c r="F289" s="5" t="s">
        <v>1810</v>
      </c>
      <c r="G289" s="3">
        <v>26250</v>
      </c>
      <c r="H289" s="2" t="s">
        <v>84</v>
      </c>
      <c r="I289" s="5"/>
      <c r="J289" s="15" t="s">
        <v>1822</v>
      </c>
      <c r="K289" s="2" t="s">
        <v>47</v>
      </c>
      <c r="L289" s="2" t="s">
        <v>314</v>
      </c>
      <c r="M289" s="2" t="s">
        <v>1561</v>
      </c>
      <c r="N289" s="2" t="s">
        <v>309</v>
      </c>
      <c r="O289" s="2">
        <v>33.412756000000002</v>
      </c>
      <c r="P289" s="2">
        <v>-111.974037</v>
      </c>
    </row>
    <row r="290" spans="1:16" x14ac:dyDescent="0.35">
      <c r="A290" s="4" t="s">
        <v>575</v>
      </c>
      <c r="B290" s="5">
        <v>61</v>
      </c>
      <c r="C290" s="7">
        <v>43916</v>
      </c>
      <c r="D290" s="5" t="s">
        <v>576</v>
      </c>
      <c r="E290" s="5">
        <f>YEAR(C290)</f>
        <v>2020</v>
      </c>
      <c r="F290" s="5" t="s">
        <v>1807</v>
      </c>
      <c r="G290" s="3">
        <v>4830</v>
      </c>
      <c r="H290" s="2" t="s">
        <v>84</v>
      </c>
      <c r="I290" s="5"/>
      <c r="J290" s="15" t="s">
        <v>1823</v>
      </c>
      <c r="K290" s="2" t="s">
        <v>47</v>
      </c>
      <c r="L290" s="2" t="s">
        <v>577</v>
      </c>
      <c r="M290" s="2" t="s">
        <v>1562</v>
      </c>
      <c r="N290" s="2" t="s">
        <v>840</v>
      </c>
      <c r="O290" s="2">
        <v>39.416483999999997</v>
      </c>
      <c r="P290" s="2">
        <v>-81.448914000000002</v>
      </c>
    </row>
    <row r="291" spans="1:16" x14ac:dyDescent="0.35">
      <c r="A291" s="4" t="s">
        <v>575</v>
      </c>
      <c r="B291" s="5">
        <v>61</v>
      </c>
      <c r="C291" s="7">
        <v>43921</v>
      </c>
      <c r="D291" s="5" t="s">
        <v>602</v>
      </c>
      <c r="E291" s="5">
        <f>YEAR(C291)</f>
        <v>2020</v>
      </c>
      <c r="F291" s="5" t="s">
        <v>1807</v>
      </c>
      <c r="G291" s="3">
        <v>100</v>
      </c>
      <c r="H291" s="2" t="s">
        <v>84</v>
      </c>
      <c r="I291" s="5"/>
      <c r="J291" s="15" t="s">
        <v>1823</v>
      </c>
      <c r="K291" s="2" t="s">
        <v>47</v>
      </c>
      <c r="L291" s="2" t="s">
        <v>577</v>
      </c>
      <c r="M291" s="2" t="s">
        <v>1562</v>
      </c>
      <c r="N291" s="2" t="s">
        <v>840</v>
      </c>
      <c r="O291" s="2">
        <v>39.416483999999997</v>
      </c>
      <c r="P291" s="2">
        <v>-81.448914000000002</v>
      </c>
    </row>
    <row r="292" spans="1:16" x14ac:dyDescent="0.35">
      <c r="A292" s="4" t="s">
        <v>1026</v>
      </c>
      <c r="B292" s="5">
        <v>75</v>
      </c>
      <c r="C292" s="7">
        <v>44067</v>
      </c>
      <c r="D292" s="5" t="s">
        <v>1027</v>
      </c>
      <c r="E292" s="5">
        <f>YEAR(C292)</f>
        <v>2020</v>
      </c>
      <c r="F292" s="5" t="s">
        <v>1817</v>
      </c>
      <c r="G292" s="3">
        <v>562</v>
      </c>
      <c r="H292" s="2" t="s">
        <v>13</v>
      </c>
      <c r="I292" s="12">
        <f>G292</f>
        <v>562</v>
      </c>
      <c r="J292" s="15" t="s">
        <v>1823</v>
      </c>
      <c r="K292" s="2" t="s">
        <v>47</v>
      </c>
      <c r="L292" s="2" t="s">
        <v>1028</v>
      </c>
      <c r="M292" s="2" t="s">
        <v>1563</v>
      </c>
      <c r="N292" s="2" t="s">
        <v>327</v>
      </c>
      <c r="O292" s="2">
        <v>35.750560999999998</v>
      </c>
      <c r="P292" s="2">
        <v>-83.962581999999998</v>
      </c>
    </row>
    <row r="293" spans="1:16" x14ac:dyDescent="0.35">
      <c r="A293" s="4" t="s">
        <v>1655</v>
      </c>
      <c r="B293" s="5">
        <v>6</v>
      </c>
      <c r="C293" s="7">
        <v>44166</v>
      </c>
      <c r="D293" s="5" t="s">
        <v>1656</v>
      </c>
      <c r="E293" s="5">
        <f>YEAR(C293)</f>
        <v>2020</v>
      </c>
      <c r="F293" s="5" t="s">
        <v>1818</v>
      </c>
      <c r="G293" s="3">
        <v>780</v>
      </c>
      <c r="H293" s="2" t="s">
        <v>431</v>
      </c>
      <c r="I293" s="12">
        <f>G293</f>
        <v>780</v>
      </c>
      <c r="J293" s="15" t="s">
        <v>1823</v>
      </c>
      <c r="K293" s="2" t="s">
        <v>47</v>
      </c>
      <c r="L293" s="2" t="s">
        <v>1663</v>
      </c>
      <c r="M293" s="2" t="s">
        <v>1657</v>
      </c>
      <c r="N293" s="2" t="s">
        <v>523</v>
      </c>
      <c r="O293" s="2">
        <v>40.502057999999998</v>
      </c>
      <c r="P293" s="2">
        <v>-89.021776000000003</v>
      </c>
    </row>
    <row r="294" spans="1:16" x14ac:dyDescent="0.35">
      <c r="A294" s="4" t="s">
        <v>1180</v>
      </c>
      <c r="B294" s="5">
        <v>150</v>
      </c>
      <c r="C294" s="7">
        <v>44082</v>
      </c>
      <c r="D294" s="5" t="s">
        <v>1181</v>
      </c>
      <c r="E294" s="5">
        <f>YEAR(C294)</f>
        <v>2020</v>
      </c>
      <c r="F294" s="5" t="s">
        <v>1811</v>
      </c>
      <c r="G294" s="3">
        <v>3000</v>
      </c>
      <c r="H294" s="2" t="s">
        <v>13</v>
      </c>
      <c r="I294" s="12">
        <f>G294</f>
        <v>3000</v>
      </c>
      <c r="J294" s="15" t="s">
        <v>1823</v>
      </c>
      <c r="K294" s="2" t="s">
        <v>47</v>
      </c>
      <c r="L294" s="2" t="s">
        <v>1132</v>
      </c>
      <c r="M294" s="2" t="s">
        <v>1564</v>
      </c>
      <c r="N294" s="2" t="s">
        <v>474</v>
      </c>
      <c r="O294" s="2">
        <v>42.928868000000001</v>
      </c>
      <c r="P294" s="2">
        <v>-78.856675999999993</v>
      </c>
    </row>
    <row r="295" spans="1:16" x14ac:dyDescent="0.35">
      <c r="A295" s="4" t="s">
        <v>529</v>
      </c>
      <c r="B295" s="10">
        <v>250</v>
      </c>
      <c r="C295" s="7">
        <v>43908</v>
      </c>
      <c r="D295" s="5" t="s">
        <v>530</v>
      </c>
      <c r="E295" s="5">
        <f>YEAR(C295)</f>
        <v>2020</v>
      </c>
      <c r="F295" s="5" t="s">
        <v>1807</v>
      </c>
      <c r="G295" s="3">
        <v>3500</v>
      </c>
      <c r="H295" s="2" t="s">
        <v>13</v>
      </c>
      <c r="I295" s="5"/>
      <c r="J295" s="15" t="s">
        <v>1823</v>
      </c>
      <c r="K295" s="2" t="s">
        <v>47</v>
      </c>
      <c r="L295" s="2" t="s">
        <v>531</v>
      </c>
      <c r="M295" s="2" t="s">
        <v>1565</v>
      </c>
      <c r="N295" s="2" t="s">
        <v>403</v>
      </c>
      <c r="O295" s="2">
        <v>32.829056000000001</v>
      </c>
      <c r="P295" s="2">
        <v>-83.649260999999996</v>
      </c>
    </row>
    <row r="296" spans="1:16" x14ac:dyDescent="0.35">
      <c r="A296" s="4" t="s">
        <v>529</v>
      </c>
      <c r="B296" s="5">
        <v>250</v>
      </c>
      <c r="C296" s="7">
        <v>44067</v>
      </c>
      <c r="D296" s="5" t="s">
        <v>1029</v>
      </c>
      <c r="E296" s="5">
        <f>YEAR(C296)</f>
        <v>2020</v>
      </c>
      <c r="F296" s="5" t="s">
        <v>1817</v>
      </c>
      <c r="G296" s="3">
        <v>2500</v>
      </c>
      <c r="H296" s="2" t="s">
        <v>13</v>
      </c>
      <c r="I296" s="5"/>
      <c r="J296" s="15" t="s">
        <v>1823</v>
      </c>
      <c r="K296" s="2" t="s">
        <v>47</v>
      </c>
      <c r="L296" s="2" t="s">
        <v>531</v>
      </c>
      <c r="M296" s="2" t="s">
        <v>1565</v>
      </c>
      <c r="N296" s="2" t="s">
        <v>403</v>
      </c>
      <c r="O296" s="2">
        <v>32.829056000000001</v>
      </c>
      <c r="P296" s="2">
        <v>-83.649260999999996</v>
      </c>
    </row>
    <row r="297" spans="1:16" x14ac:dyDescent="0.35">
      <c r="A297" s="4" t="s">
        <v>529</v>
      </c>
      <c r="B297" s="5">
        <v>250</v>
      </c>
      <c r="C297" s="7">
        <v>44068</v>
      </c>
      <c r="D297" s="5" t="s">
        <v>1041</v>
      </c>
      <c r="E297" s="5">
        <f>YEAR(C297)</f>
        <v>2020</v>
      </c>
      <c r="F297" s="5" t="s">
        <v>1817</v>
      </c>
      <c r="G297" s="3">
        <v>2500</v>
      </c>
      <c r="H297" s="2" t="s">
        <v>13</v>
      </c>
      <c r="I297" s="12">
        <f>G297+G296</f>
        <v>5000</v>
      </c>
      <c r="J297" s="15" t="s">
        <v>1823</v>
      </c>
      <c r="K297" s="2" t="s">
        <v>47</v>
      </c>
      <c r="L297" s="2" t="s">
        <v>531</v>
      </c>
      <c r="M297" s="2" t="s">
        <v>1565</v>
      </c>
      <c r="N297" s="2" t="s">
        <v>403</v>
      </c>
      <c r="O297" s="2">
        <v>32.829056000000001</v>
      </c>
      <c r="P297" s="2">
        <v>-83.649260999999996</v>
      </c>
    </row>
    <row r="298" spans="1:16" x14ac:dyDescent="0.35">
      <c r="A298" s="4" t="s">
        <v>1053</v>
      </c>
      <c r="B298" s="5">
        <v>10</v>
      </c>
      <c r="C298" s="7">
        <v>44068</v>
      </c>
      <c r="D298" s="5" t="s">
        <v>1054</v>
      </c>
      <c r="E298" s="5">
        <f>YEAR(C298)</f>
        <v>2020</v>
      </c>
      <c r="F298" s="5" t="s">
        <v>1817</v>
      </c>
      <c r="G298" s="3">
        <v>800</v>
      </c>
      <c r="H298" s="2" t="s">
        <v>534</v>
      </c>
      <c r="I298" s="5"/>
      <c r="J298" s="15" t="s">
        <v>1822</v>
      </c>
      <c r="K298" s="2" t="s">
        <v>47</v>
      </c>
      <c r="L298" s="2" t="s">
        <v>1055</v>
      </c>
      <c r="M298" s="2" t="s">
        <v>1566</v>
      </c>
      <c r="N298" s="2" t="s">
        <v>354</v>
      </c>
      <c r="O298" s="2">
        <v>35.798439999999999</v>
      </c>
      <c r="P298" s="2">
        <v>-78.688282999999998</v>
      </c>
    </row>
    <row r="299" spans="1:16" x14ac:dyDescent="0.35">
      <c r="A299" s="4" t="s">
        <v>1252</v>
      </c>
      <c r="B299" s="5">
        <v>425</v>
      </c>
      <c r="C299" s="7">
        <v>44092</v>
      </c>
      <c r="D299" s="5" t="s">
        <v>1253</v>
      </c>
      <c r="E299" s="5">
        <f>YEAR(C299)</f>
        <v>2020</v>
      </c>
      <c r="F299" s="5" t="s">
        <v>1811</v>
      </c>
      <c r="G299" s="3">
        <v>4500</v>
      </c>
      <c r="H299" s="2" t="s">
        <v>13</v>
      </c>
      <c r="I299" s="5"/>
      <c r="J299" s="15" t="s">
        <v>1823</v>
      </c>
      <c r="K299" s="2" t="s">
        <v>47</v>
      </c>
      <c r="L299" s="2" t="s">
        <v>1254</v>
      </c>
      <c r="M299" s="2" t="s">
        <v>1567</v>
      </c>
      <c r="N299" s="2" t="s">
        <v>403</v>
      </c>
      <c r="O299" s="2">
        <v>33.885072999999998</v>
      </c>
      <c r="P299" s="2">
        <v>-84.499643000000006</v>
      </c>
    </row>
    <row r="300" spans="1:16" x14ac:dyDescent="0.35">
      <c r="A300" s="4" t="s">
        <v>1252</v>
      </c>
      <c r="B300" s="5">
        <v>200</v>
      </c>
      <c r="C300" s="7">
        <v>44092</v>
      </c>
      <c r="D300" s="5" t="s">
        <v>1255</v>
      </c>
      <c r="E300" s="5">
        <f>YEAR(C300)</f>
        <v>2020</v>
      </c>
      <c r="F300" s="5" t="s">
        <v>1811</v>
      </c>
      <c r="G300" s="3">
        <v>3000</v>
      </c>
      <c r="H300" s="2" t="s">
        <v>13</v>
      </c>
      <c r="I300" s="12">
        <f>G299+G300</f>
        <v>7500</v>
      </c>
      <c r="J300" s="15" t="s">
        <v>1823</v>
      </c>
      <c r="K300" s="2" t="s">
        <v>47</v>
      </c>
      <c r="L300" s="2" t="s">
        <v>1254</v>
      </c>
      <c r="M300" s="2" t="s">
        <v>1567</v>
      </c>
      <c r="N300" s="2" t="s">
        <v>403</v>
      </c>
      <c r="O300" s="2">
        <v>33.885072999999998</v>
      </c>
      <c r="P300" s="2">
        <v>-84.499643000000006</v>
      </c>
    </row>
    <row r="301" spans="1:16" x14ac:dyDescent="0.35">
      <c r="A301" s="4" t="s">
        <v>1305</v>
      </c>
      <c r="B301" s="5">
        <v>350</v>
      </c>
      <c r="C301" s="7">
        <v>44105</v>
      </c>
      <c r="D301" s="5" t="s">
        <v>1306</v>
      </c>
      <c r="E301" s="5">
        <f>YEAR(C301)</f>
        <v>2020</v>
      </c>
      <c r="F301" s="5" t="s">
        <v>1810</v>
      </c>
      <c r="G301" s="3">
        <v>1250</v>
      </c>
      <c r="H301" s="2" t="s">
        <v>534</v>
      </c>
      <c r="I301" s="12">
        <f>G301</f>
        <v>1250</v>
      </c>
      <c r="J301" s="15" t="s">
        <v>1823</v>
      </c>
      <c r="K301" s="2" t="s">
        <v>47</v>
      </c>
      <c r="L301" s="2" t="s">
        <v>756</v>
      </c>
      <c r="M301" s="2" t="s">
        <v>1568</v>
      </c>
      <c r="N301" s="2" t="s">
        <v>1094</v>
      </c>
      <c r="O301" s="2">
        <v>42.820464000000001</v>
      </c>
      <c r="P301" s="2">
        <v>-83.250381000000004</v>
      </c>
    </row>
    <row r="302" spans="1:16" x14ac:dyDescent="0.35">
      <c r="A302" s="4" t="s">
        <v>151</v>
      </c>
      <c r="B302" s="5">
        <v>100</v>
      </c>
      <c r="C302" s="7">
        <v>42605</v>
      </c>
      <c r="D302" s="5" t="s">
        <v>152</v>
      </c>
      <c r="E302" s="5">
        <f>YEAR(C302)</f>
        <v>2016</v>
      </c>
      <c r="F302" s="5" t="s">
        <v>1817</v>
      </c>
      <c r="G302" s="3">
        <v>750</v>
      </c>
      <c r="H302" s="2" t="s">
        <v>13</v>
      </c>
      <c r="I302" s="5"/>
      <c r="J302" s="15" t="s">
        <v>1822</v>
      </c>
      <c r="K302" s="2" t="s">
        <v>47</v>
      </c>
      <c r="L302" s="2" t="s">
        <v>153</v>
      </c>
      <c r="M302" s="2" t="s">
        <v>154</v>
      </c>
      <c r="N302" s="2" t="s">
        <v>840</v>
      </c>
      <c r="O302" s="2">
        <v>39.509498000000001</v>
      </c>
      <c r="P302" s="2">
        <v>-84.734465</v>
      </c>
    </row>
    <row r="303" spans="1:16" x14ac:dyDescent="0.35">
      <c r="A303" s="4" t="s">
        <v>279</v>
      </c>
      <c r="B303" s="5">
        <v>350</v>
      </c>
      <c r="C303" s="7">
        <v>42957</v>
      </c>
      <c r="D303" s="5">
        <v>54</v>
      </c>
      <c r="E303" s="5">
        <f>YEAR(C303)</f>
        <v>2017</v>
      </c>
      <c r="F303" s="5" t="s">
        <v>1817</v>
      </c>
      <c r="G303" s="3">
        <v>12600</v>
      </c>
      <c r="H303" s="2" t="s">
        <v>84</v>
      </c>
      <c r="I303" s="5"/>
      <c r="J303" s="15" t="s">
        <v>1821</v>
      </c>
      <c r="K303" s="2" t="s">
        <v>47</v>
      </c>
      <c r="L303" s="2" t="s">
        <v>280</v>
      </c>
      <c r="M303" s="2" t="s">
        <v>281</v>
      </c>
      <c r="N303" s="2" t="s">
        <v>327</v>
      </c>
      <c r="O303" s="2">
        <v>35.847743999999999</v>
      </c>
      <c r="P303" s="2">
        <v>-86.363675999999998</v>
      </c>
    </row>
    <row r="304" spans="1:16" x14ac:dyDescent="0.35">
      <c r="A304" s="4" t="s">
        <v>279</v>
      </c>
      <c r="B304" s="5">
        <v>350</v>
      </c>
      <c r="C304" s="7">
        <v>44062</v>
      </c>
      <c r="D304" s="5" t="s">
        <v>1002</v>
      </c>
      <c r="E304" s="5">
        <f>YEAR(C304)</f>
        <v>2020</v>
      </c>
      <c r="F304" s="5" t="s">
        <v>1817</v>
      </c>
      <c r="G304" s="3">
        <v>12600</v>
      </c>
      <c r="H304" s="2" t="s">
        <v>84</v>
      </c>
      <c r="I304" s="5"/>
      <c r="J304" s="15" t="s">
        <v>1821</v>
      </c>
      <c r="K304" s="2" t="s">
        <v>47</v>
      </c>
      <c r="L304" s="2" t="s">
        <v>880</v>
      </c>
      <c r="M304" s="2" t="s">
        <v>281</v>
      </c>
      <c r="N304" s="2" t="s">
        <v>327</v>
      </c>
      <c r="O304" s="2">
        <v>35.847743999999999</v>
      </c>
      <c r="P304" s="2">
        <v>-86.363675999999998</v>
      </c>
    </row>
    <row r="305" spans="1:16" x14ac:dyDescent="0.35">
      <c r="A305" s="4" t="s">
        <v>1324</v>
      </c>
      <c r="B305" s="5">
        <v>90</v>
      </c>
      <c r="C305" s="7">
        <v>44111</v>
      </c>
      <c r="D305" s="5" t="s">
        <v>1325</v>
      </c>
      <c r="E305" s="5">
        <f>YEAR(C305)</f>
        <v>2020</v>
      </c>
      <c r="F305" s="5" t="s">
        <v>1810</v>
      </c>
      <c r="G305" s="3">
        <v>200</v>
      </c>
      <c r="H305" s="2" t="s">
        <v>1326</v>
      </c>
      <c r="I305" s="5"/>
      <c r="J305" s="15" t="s">
        <v>1822</v>
      </c>
      <c r="K305" s="2" t="s">
        <v>47</v>
      </c>
      <c r="L305" s="2" t="s">
        <v>1327</v>
      </c>
      <c r="M305" s="2" t="s">
        <v>1569</v>
      </c>
      <c r="N305" s="2" t="s">
        <v>383</v>
      </c>
      <c r="O305" s="2">
        <v>40.528483999999999</v>
      </c>
      <c r="P305" s="2">
        <v>-74.387668000000005</v>
      </c>
    </row>
    <row r="306" spans="1:16" x14ac:dyDescent="0.35">
      <c r="A306" s="4" t="s">
        <v>539</v>
      </c>
      <c r="B306" s="5">
        <v>150</v>
      </c>
      <c r="C306" s="7">
        <v>43910</v>
      </c>
      <c r="D306" s="5" t="s">
        <v>540</v>
      </c>
      <c r="E306" s="5">
        <f>YEAR(C306)</f>
        <v>2020</v>
      </c>
      <c r="F306" s="5" t="s">
        <v>1807</v>
      </c>
      <c r="G306" s="3">
        <v>875</v>
      </c>
      <c r="H306" s="2" t="s">
        <v>534</v>
      </c>
      <c r="I306" s="12">
        <f>G306</f>
        <v>875</v>
      </c>
      <c r="J306" s="15" t="s">
        <v>1823</v>
      </c>
      <c r="K306" s="2" t="s">
        <v>47</v>
      </c>
      <c r="L306" s="2" t="s">
        <v>541</v>
      </c>
      <c r="M306" s="2" t="s">
        <v>1570</v>
      </c>
      <c r="N306" s="2" t="s">
        <v>1522</v>
      </c>
      <c r="O306" s="2">
        <v>41.437593</v>
      </c>
      <c r="P306" s="2">
        <v>-96.489772000000002</v>
      </c>
    </row>
    <row r="307" spans="1:16" x14ac:dyDescent="0.35">
      <c r="A307" s="4" t="s">
        <v>603</v>
      </c>
      <c r="B307" s="5">
        <v>250</v>
      </c>
      <c r="C307" s="7">
        <v>43921</v>
      </c>
      <c r="D307" s="5" t="s">
        <v>604</v>
      </c>
      <c r="E307" s="5">
        <f>YEAR(C307)</f>
        <v>2020</v>
      </c>
      <c r="F307" s="5" t="s">
        <v>1807</v>
      </c>
      <c r="G307" s="3">
        <v>1666</v>
      </c>
      <c r="H307" s="2" t="s">
        <v>431</v>
      </c>
      <c r="I307" s="12">
        <f>G307</f>
        <v>1666</v>
      </c>
      <c r="J307" s="15" t="s">
        <v>1823</v>
      </c>
      <c r="K307" s="2" t="s">
        <v>47</v>
      </c>
      <c r="L307" s="2" t="s">
        <v>605</v>
      </c>
      <c r="M307" s="2" t="s">
        <v>1571</v>
      </c>
      <c r="N307" s="2" t="s">
        <v>420</v>
      </c>
      <c r="O307" s="2">
        <v>40.006036000000002</v>
      </c>
      <c r="P307" s="2">
        <v>-76.360078000000001</v>
      </c>
    </row>
    <row r="308" spans="1:16" x14ac:dyDescent="0.35">
      <c r="A308" s="4" t="s">
        <v>325</v>
      </c>
      <c r="B308" s="5">
        <v>50</v>
      </c>
      <c r="C308" s="7">
        <v>43108</v>
      </c>
      <c r="D308" s="5">
        <v>167</v>
      </c>
      <c r="E308" s="5">
        <f>YEAR(C308)</f>
        <v>2018</v>
      </c>
      <c r="F308" s="5" t="s">
        <v>1812</v>
      </c>
      <c r="G308" s="3">
        <v>1500</v>
      </c>
      <c r="H308" s="2" t="s">
        <v>13</v>
      </c>
      <c r="I308" s="5"/>
      <c r="J308" s="15" t="s">
        <v>1821</v>
      </c>
      <c r="K308" s="2" t="s">
        <v>47</v>
      </c>
      <c r="L308" s="2" t="s">
        <v>326</v>
      </c>
      <c r="M308" s="2" t="s">
        <v>1572</v>
      </c>
      <c r="N308" s="2" t="s">
        <v>327</v>
      </c>
      <c r="O308" s="2">
        <v>36.302022000000001</v>
      </c>
      <c r="P308" s="2">
        <v>-82.294791000000004</v>
      </c>
    </row>
    <row r="309" spans="1:16" x14ac:dyDescent="0.35">
      <c r="A309" s="4" t="s">
        <v>325</v>
      </c>
      <c r="B309" s="10">
        <v>50</v>
      </c>
      <c r="C309" s="7">
        <v>43109</v>
      </c>
      <c r="D309" s="5">
        <v>93</v>
      </c>
      <c r="E309" s="5">
        <f>YEAR(C309)</f>
        <v>2018</v>
      </c>
      <c r="F309" s="5" t="s">
        <v>1812</v>
      </c>
      <c r="G309" s="2"/>
      <c r="H309" s="2" t="s">
        <v>13</v>
      </c>
      <c r="I309" s="5"/>
      <c r="J309" s="15" t="s">
        <v>1821</v>
      </c>
      <c r="K309" s="2" t="s">
        <v>47</v>
      </c>
      <c r="L309" s="2" t="s">
        <v>328</v>
      </c>
      <c r="M309" s="2" t="s">
        <v>1572</v>
      </c>
      <c r="N309" s="2" t="s">
        <v>327</v>
      </c>
      <c r="O309" s="2">
        <v>36.302022000000001</v>
      </c>
      <c r="P309" s="2">
        <v>-82.294791000000004</v>
      </c>
    </row>
    <row r="310" spans="1:16" x14ac:dyDescent="0.35">
      <c r="A310" s="4" t="s">
        <v>325</v>
      </c>
      <c r="B310" s="5">
        <v>50</v>
      </c>
      <c r="C310" s="7">
        <v>43844</v>
      </c>
      <c r="D310" s="5">
        <v>252</v>
      </c>
      <c r="E310" s="5">
        <f>YEAR(C310)</f>
        <v>2020</v>
      </c>
      <c r="F310" s="5" t="s">
        <v>1812</v>
      </c>
      <c r="G310" s="3">
        <v>1000</v>
      </c>
      <c r="H310" s="2" t="s">
        <v>13</v>
      </c>
      <c r="I310" s="12">
        <f>G310</f>
        <v>1000</v>
      </c>
      <c r="J310" s="15" t="s">
        <v>1821</v>
      </c>
      <c r="K310" s="2" t="s">
        <v>47</v>
      </c>
      <c r="L310" s="2" t="s">
        <v>502</v>
      </c>
      <c r="M310" s="2" t="s">
        <v>1572</v>
      </c>
      <c r="N310" s="2" t="s">
        <v>327</v>
      </c>
      <c r="O310" s="2">
        <v>36.302022000000001</v>
      </c>
      <c r="P310" s="2">
        <v>-82.294791000000004</v>
      </c>
    </row>
    <row r="311" spans="1:16" ht="29" x14ac:dyDescent="0.35">
      <c r="A311" s="4" t="s">
        <v>1194</v>
      </c>
      <c r="B311" s="5">
        <v>150</v>
      </c>
      <c r="C311" s="7">
        <v>44085</v>
      </c>
      <c r="D311" s="5" t="s">
        <v>1195</v>
      </c>
      <c r="E311" s="5">
        <f>YEAR(C311)</f>
        <v>2020</v>
      </c>
      <c r="F311" s="5" t="s">
        <v>1811</v>
      </c>
      <c r="G311" s="3">
        <v>3000</v>
      </c>
      <c r="H311" s="2" t="s">
        <v>13</v>
      </c>
      <c r="I311" s="5"/>
      <c r="J311" s="15" t="s">
        <v>1823</v>
      </c>
      <c r="K311" s="2" t="s">
        <v>47</v>
      </c>
      <c r="L311" s="2" t="s">
        <v>922</v>
      </c>
      <c r="M311" s="2" t="s">
        <v>1573</v>
      </c>
      <c r="N311" s="2" t="s">
        <v>1574</v>
      </c>
      <c r="O311" s="2">
        <v>46.867375000000003</v>
      </c>
      <c r="P311" s="2">
        <v>-96.763938999999993</v>
      </c>
    </row>
    <row r="312" spans="1:16" ht="29" x14ac:dyDescent="0.35">
      <c r="A312" s="4" t="s">
        <v>1299</v>
      </c>
      <c r="B312" s="5">
        <v>10</v>
      </c>
      <c r="C312" s="7">
        <v>44105</v>
      </c>
      <c r="D312" s="5" t="s">
        <v>1300</v>
      </c>
      <c r="E312" s="5">
        <f>YEAR(C312)</f>
        <v>2020</v>
      </c>
      <c r="F312" s="5" t="s">
        <v>1810</v>
      </c>
      <c r="G312" s="3">
        <v>100</v>
      </c>
      <c r="H312" s="2" t="s">
        <v>13</v>
      </c>
      <c r="I312" s="12">
        <f>G311+G312</f>
        <v>3100</v>
      </c>
      <c r="J312" s="15" t="s">
        <v>1823</v>
      </c>
      <c r="K312" s="2" t="s">
        <v>47</v>
      </c>
      <c r="L312" s="2" t="s">
        <v>922</v>
      </c>
      <c r="M312" s="2" t="s">
        <v>1573</v>
      </c>
      <c r="N312" s="2" t="s">
        <v>1574</v>
      </c>
      <c r="O312" s="2">
        <v>46.867375000000003</v>
      </c>
      <c r="P312" s="2">
        <v>-96.763938999999993</v>
      </c>
    </row>
    <row r="313" spans="1:16" x14ac:dyDescent="0.35">
      <c r="A313" s="4" t="s">
        <v>219</v>
      </c>
      <c r="B313" s="5">
        <v>25</v>
      </c>
      <c r="C313" s="7">
        <v>42775</v>
      </c>
      <c r="D313" s="5">
        <v>5</v>
      </c>
      <c r="E313" s="5">
        <f>YEAR(C313)</f>
        <v>2017</v>
      </c>
      <c r="F313" s="5" t="s">
        <v>1813</v>
      </c>
      <c r="G313" s="3">
        <v>4999</v>
      </c>
      <c r="H313" s="2" t="s">
        <v>84</v>
      </c>
      <c r="I313" s="5"/>
      <c r="J313" s="15" t="s">
        <v>1822</v>
      </c>
      <c r="K313" s="2" t="s">
        <v>47</v>
      </c>
      <c r="L313" s="2" t="s">
        <v>220</v>
      </c>
      <c r="M313" s="2" t="s">
        <v>221</v>
      </c>
      <c r="N313" s="2" t="s">
        <v>399</v>
      </c>
      <c r="O313" s="2">
        <v>32.302802</v>
      </c>
      <c r="P313" s="2">
        <v>-90.183909</v>
      </c>
    </row>
    <row r="314" spans="1:16" x14ac:dyDescent="0.35">
      <c r="A314" s="4" t="s">
        <v>207</v>
      </c>
      <c r="B314" s="5">
        <v>75</v>
      </c>
      <c r="C314" s="7">
        <v>42692</v>
      </c>
      <c r="D314" s="5" t="s">
        <v>208</v>
      </c>
      <c r="E314" s="5">
        <f>YEAR(C314)</f>
        <v>2016</v>
      </c>
      <c r="F314" s="5" t="s">
        <v>1809</v>
      </c>
      <c r="G314" s="3">
        <v>4750</v>
      </c>
      <c r="H314" s="2" t="s">
        <v>84</v>
      </c>
      <c r="I314" s="5"/>
      <c r="J314" s="15" t="s">
        <v>1822</v>
      </c>
      <c r="K314" s="2" t="s">
        <v>47</v>
      </c>
      <c r="L314" s="2" t="s">
        <v>205</v>
      </c>
      <c r="M314" s="2" t="s">
        <v>209</v>
      </c>
      <c r="N314" s="2" t="s">
        <v>399</v>
      </c>
      <c r="O314" s="2">
        <v>33.453831999999998</v>
      </c>
      <c r="P314" s="2">
        <v>-88.794056999999995</v>
      </c>
    </row>
    <row r="315" spans="1:16" x14ac:dyDescent="0.35">
      <c r="A315" s="4" t="s">
        <v>841</v>
      </c>
      <c r="B315" s="5">
        <v>50</v>
      </c>
      <c r="C315" s="7">
        <v>43944</v>
      </c>
      <c r="D315" s="5" t="s">
        <v>696</v>
      </c>
      <c r="E315" s="5">
        <f>YEAR(C315)</f>
        <v>2020</v>
      </c>
      <c r="F315" s="5" t="s">
        <v>1814</v>
      </c>
      <c r="G315" s="3">
        <v>500</v>
      </c>
      <c r="H315" s="2" t="s">
        <v>534</v>
      </c>
      <c r="I315" s="5"/>
      <c r="J315" s="15" t="s">
        <v>1823</v>
      </c>
      <c r="K315" s="2" t="s">
        <v>47</v>
      </c>
      <c r="L315" s="2" t="s">
        <v>697</v>
      </c>
      <c r="M315" s="2" t="s">
        <v>1575</v>
      </c>
      <c r="N315" s="2" t="s">
        <v>399</v>
      </c>
      <c r="O315" s="2">
        <v>32.349156999999998</v>
      </c>
      <c r="P315" s="2">
        <v>-88.715892999999994</v>
      </c>
    </row>
    <row r="316" spans="1:16" x14ac:dyDescent="0.35">
      <c r="A316" s="4" t="s">
        <v>841</v>
      </c>
      <c r="B316" s="5">
        <v>50</v>
      </c>
      <c r="C316" s="7">
        <v>44021</v>
      </c>
      <c r="D316" s="5" t="s">
        <v>842</v>
      </c>
      <c r="E316" s="5">
        <f>YEAR(C316)</f>
        <v>2020</v>
      </c>
      <c r="F316" s="5" t="s">
        <v>1816</v>
      </c>
      <c r="G316" s="3">
        <v>1000</v>
      </c>
      <c r="H316" s="2" t="s">
        <v>431</v>
      </c>
      <c r="I316" s="5"/>
      <c r="J316" s="15" t="s">
        <v>1823</v>
      </c>
      <c r="K316" s="2" t="s">
        <v>47</v>
      </c>
      <c r="L316" s="2" t="s">
        <v>843</v>
      </c>
      <c r="M316" s="2" t="s">
        <v>1575</v>
      </c>
      <c r="N316" s="2" t="s">
        <v>399</v>
      </c>
      <c r="O316" s="2">
        <v>32.349156999999998</v>
      </c>
      <c r="P316" s="2">
        <v>-88.715892999999994</v>
      </c>
    </row>
    <row r="317" spans="1:16" x14ac:dyDescent="0.35">
      <c r="A317" s="4" t="s">
        <v>841</v>
      </c>
      <c r="B317" s="5">
        <v>100</v>
      </c>
      <c r="C317" s="7">
        <v>44087</v>
      </c>
      <c r="D317" s="5" t="s">
        <v>1227</v>
      </c>
      <c r="E317" s="5">
        <f>YEAR(C317)</f>
        <v>2020</v>
      </c>
      <c r="F317" s="5" t="s">
        <v>1811</v>
      </c>
      <c r="G317" s="3">
        <v>1000</v>
      </c>
      <c r="H317" s="2" t="s">
        <v>431</v>
      </c>
      <c r="I317" s="5"/>
      <c r="J317" s="15" t="s">
        <v>1823</v>
      </c>
      <c r="K317" s="2" t="s">
        <v>47</v>
      </c>
      <c r="L317" s="2" t="s">
        <v>1228</v>
      </c>
      <c r="M317" s="2" t="s">
        <v>1575</v>
      </c>
      <c r="N317" s="2" t="s">
        <v>399</v>
      </c>
      <c r="O317" s="2">
        <v>32.349156999999998</v>
      </c>
      <c r="P317" s="2">
        <v>-88.715892999999994</v>
      </c>
    </row>
    <row r="318" spans="1:16" x14ac:dyDescent="0.35">
      <c r="A318" s="4" t="s">
        <v>841</v>
      </c>
      <c r="B318" s="5">
        <v>40</v>
      </c>
      <c r="C318" s="7">
        <v>44126</v>
      </c>
      <c r="D318" s="5" t="s">
        <v>1379</v>
      </c>
      <c r="E318" s="5">
        <f>YEAR(C318)</f>
        <v>2020</v>
      </c>
      <c r="F318" s="5" t="s">
        <v>1810</v>
      </c>
      <c r="G318" s="3">
        <v>100</v>
      </c>
      <c r="H318" s="2" t="s">
        <v>431</v>
      </c>
      <c r="I318" s="12">
        <v>2000</v>
      </c>
      <c r="J318" s="15" t="s">
        <v>1823</v>
      </c>
      <c r="K318" s="2" t="s">
        <v>47</v>
      </c>
      <c r="L318" s="2" t="s">
        <v>1383</v>
      </c>
      <c r="M318" s="2" t="s">
        <v>1575</v>
      </c>
      <c r="N318" s="2" t="s">
        <v>399</v>
      </c>
      <c r="O318" s="2">
        <v>32.349156999999998</v>
      </c>
      <c r="P318" s="2">
        <v>-88.715892999999994</v>
      </c>
    </row>
    <row r="319" spans="1:16" ht="29" x14ac:dyDescent="0.35">
      <c r="A319" s="4" t="s">
        <v>955</v>
      </c>
      <c r="B319" s="5">
        <v>450</v>
      </c>
      <c r="C319" s="7">
        <v>44055</v>
      </c>
      <c r="D319" s="5" t="s">
        <v>956</v>
      </c>
      <c r="E319" s="5">
        <f>YEAR(C319)</f>
        <v>2020</v>
      </c>
      <c r="F319" s="5" t="s">
        <v>1817</v>
      </c>
      <c r="G319" s="3">
        <v>6000</v>
      </c>
      <c r="H319" s="2" t="s">
        <v>13</v>
      </c>
      <c r="I319" s="5"/>
      <c r="J319" s="15" t="s">
        <v>1823</v>
      </c>
      <c r="K319" s="2" t="s">
        <v>47</v>
      </c>
      <c r="L319" s="2" t="s">
        <v>957</v>
      </c>
      <c r="M319" s="2" t="s">
        <v>209</v>
      </c>
      <c r="N319" s="2" t="s">
        <v>399</v>
      </c>
      <c r="O319" s="2">
        <v>33.453831999999998</v>
      </c>
      <c r="P319" s="2">
        <v>-88.794056999999995</v>
      </c>
    </row>
    <row r="320" spans="1:16" ht="29" x14ac:dyDescent="0.35">
      <c r="A320" s="4" t="s">
        <v>1063</v>
      </c>
      <c r="B320" s="5">
        <v>250</v>
      </c>
      <c r="C320" s="7">
        <v>44068</v>
      </c>
      <c r="D320" s="5" t="s">
        <v>1064</v>
      </c>
      <c r="E320" s="5">
        <f>YEAR(C320)</f>
        <v>2020</v>
      </c>
      <c r="F320" s="5" t="s">
        <v>1817</v>
      </c>
      <c r="G320" s="3">
        <v>2500</v>
      </c>
      <c r="H320" s="2" t="s">
        <v>13</v>
      </c>
      <c r="I320" s="12">
        <f>AVERAGE(G319:G320)</f>
        <v>4250</v>
      </c>
      <c r="J320" s="15" t="s">
        <v>1823</v>
      </c>
      <c r="K320" s="2" t="s">
        <v>47</v>
      </c>
      <c r="L320" s="2" t="s">
        <v>957</v>
      </c>
      <c r="M320" s="2" t="s">
        <v>209</v>
      </c>
      <c r="N320" s="2" t="s">
        <v>399</v>
      </c>
      <c r="O320" s="2">
        <v>33.453831999999998</v>
      </c>
      <c r="P320" s="2">
        <v>-88.794056999999995</v>
      </c>
    </row>
    <row r="321" spans="1:16" x14ac:dyDescent="0.35">
      <c r="A321" s="4" t="s">
        <v>1313</v>
      </c>
      <c r="B321" s="5">
        <v>150</v>
      </c>
      <c r="C321" s="7">
        <v>44075</v>
      </c>
      <c r="D321" s="5" t="s">
        <v>1314</v>
      </c>
      <c r="E321" s="5">
        <f>YEAR(C321)</f>
        <v>2020</v>
      </c>
      <c r="F321" s="5" t="s">
        <v>1811</v>
      </c>
      <c r="G321" s="3">
        <v>1500</v>
      </c>
      <c r="H321" s="2" t="s">
        <v>431</v>
      </c>
      <c r="I321" s="12">
        <f>G321</f>
        <v>1500</v>
      </c>
      <c r="J321" s="15" t="s">
        <v>1823</v>
      </c>
      <c r="K321" s="2" t="s">
        <v>47</v>
      </c>
      <c r="L321" s="2" t="s">
        <v>1315</v>
      </c>
      <c r="M321" s="2" t="s">
        <v>1576</v>
      </c>
      <c r="N321" s="2" t="s">
        <v>334</v>
      </c>
      <c r="O321" s="2">
        <v>37.651310000000002</v>
      </c>
      <c r="P321" s="2">
        <v>-121.009726</v>
      </c>
    </row>
    <row r="322" spans="1:16" x14ac:dyDescent="0.35">
      <c r="A322" s="11" t="s">
        <v>1313</v>
      </c>
      <c r="B322" s="6">
        <v>200</v>
      </c>
      <c r="C322" s="8">
        <v>44173</v>
      </c>
      <c r="D322" s="6" t="s">
        <v>1829</v>
      </c>
      <c r="E322" s="6">
        <v>2020</v>
      </c>
      <c r="F322" s="6" t="s">
        <v>1818</v>
      </c>
      <c r="G322" s="3">
        <v>1750</v>
      </c>
      <c r="H322" s="2" t="s">
        <v>431</v>
      </c>
      <c r="I322" s="17">
        <f>G322</f>
        <v>1750</v>
      </c>
      <c r="J322" s="15" t="s">
        <v>1823</v>
      </c>
      <c r="K322" s="2" t="s">
        <v>47</v>
      </c>
      <c r="L322" t="s">
        <v>1830</v>
      </c>
      <c r="M322" s="2" t="s">
        <v>1576</v>
      </c>
      <c r="N322" s="2" t="s">
        <v>334</v>
      </c>
      <c r="O322" s="2">
        <v>37.651310000000002</v>
      </c>
      <c r="P322" s="2">
        <v>-121.009726</v>
      </c>
    </row>
    <row r="323" spans="1:16" x14ac:dyDescent="0.35">
      <c r="A323" s="4" t="s">
        <v>472</v>
      </c>
      <c r="B323" s="5">
        <v>250</v>
      </c>
      <c r="C323" s="7">
        <v>43712</v>
      </c>
      <c r="D323" s="5">
        <v>214</v>
      </c>
      <c r="E323" s="5">
        <f>YEAR(C323)</f>
        <v>2019</v>
      </c>
      <c r="F323" s="5" t="s">
        <v>1811</v>
      </c>
      <c r="G323" s="3">
        <v>2710</v>
      </c>
      <c r="H323" s="2" t="s">
        <v>84</v>
      </c>
      <c r="I323" s="5"/>
      <c r="J323" s="15" t="s">
        <v>1821</v>
      </c>
      <c r="K323" s="2" t="s">
        <v>47</v>
      </c>
      <c r="L323" s="2" t="s">
        <v>473</v>
      </c>
      <c r="M323" s="2" t="s">
        <v>1577</v>
      </c>
      <c r="N323" s="2" t="s">
        <v>403</v>
      </c>
      <c r="O323" s="2">
        <v>33.032915000000003</v>
      </c>
      <c r="P323" s="2">
        <v>-83.932551000000004</v>
      </c>
    </row>
    <row r="324" spans="1:16" x14ac:dyDescent="0.35">
      <c r="A324" s="4" t="s">
        <v>588</v>
      </c>
      <c r="B324" s="5">
        <v>400</v>
      </c>
      <c r="C324" s="7">
        <v>43917</v>
      </c>
      <c r="D324" s="5" t="s">
        <v>589</v>
      </c>
      <c r="E324" s="5">
        <f>YEAR(C324)</f>
        <v>2020</v>
      </c>
      <c r="F324" s="5" t="s">
        <v>1807</v>
      </c>
      <c r="G324" s="3">
        <v>1375</v>
      </c>
      <c r="H324" s="2" t="s">
        <v>534</v>
      </c>
      <c r="I324" s="5"/>
      <c r="J324" s="15" t="s">
        <v>1823</v>
      </c>
      <c r="K324" s="2" t="s">
        <v>47</v>
      </c>
      <c r="L324" s="2" t="s">
        <v>553</v>
      </c>
      <c r="M324" s="2" t="s">
        <v>1578</v>
      </c>
      <c r="N324" s="2" t="s">
        <v>383</v>
      </c>
      <c r="O324" s="2">
        <v>40.859161999999998</v>
      </c>
      <c r="P324" s="2">
        <v>-74.198482999999996</v>
      </c>
    </row>
    <row r="325" spans="1:16" x14ac:dyDescent="0.35">
      <c r="A325" s="4" t="s">
        <v>588</v>
      </c>
      <c r="B325" s="5">
        <v>106</v>
      </c>
      <c r="C325" s="7">
        <v>43923</v>
      </c>
      <c r="D325" s="5" t="s">
        <v>611</v>
      </c>
      <c r="E325" s="5">
        <f>YEAR(C325)</f>
        <v>2020</v>
      </c>
      <c r="F325" s="5" t="s">
        <v>1814</v>
      </c>
      <c r="G325" s="3">
        <v>265</v>
      </c>
      <c r="H325" s="2" t="s">
        <v>534</v>
      </c>
      <c r="I325" s="5"/>
      <c r="J325" s="15" t="s">
        <v>1823</v>
      </c>
      <c r="K325" s="2" t="s">
        <v>47</v>
      </c>
      <c r="L325" s="2" t="s">
        <v>553</v>
      </c>
      <c r="M325" s="2" t="s">
        <v>1578</v>
      </c>
      <c r="N325" s="2" t="s">
        <v>383</v>
      </c>
      <c r="O325" s="2">
        <v>40.859161999999998</v>
      </c>
      <c r="P325" s="2">
        <v>-74.198482999999996</v>
      </c>
    </row>
    <row r="326" spans="1:16" x14ac:dyDescent="0.35">
      <c r="A326" s="4" t="s">
        <v>827</v>
      </c>
      <c r="B326" s="5">
        <v>50</v>
      </c>
      <c r="C326" s="7">
        <v>44013</v>
      </c>
      <c r="D326" s="5" t="s">
        <v>828</v>
      </c>
      <c r="E326" s="5">
        <f>YEAR(C326)</f>
        <v>2020</v>
      </c>
      <c r="F326" s="5" t="s">
        <v>1816</v>
      </c>
      <c r="G326" s="3">
        <v>1000</v>
      </c>
      <c r="H326" s="2" t="s">
        <v>431</v>
      </c>
      <c r="I326" s="12">
        <f>G326</f>
        <v>1000</v>
      </c>
      <c r="J326" s="15" t="s">
        <v>1823</v>
      </c>
      <c r="K326" s="2" t="s">
        <v>47</v>
      </c>
      <c r="L326" s="2" t="s">
        <v>825</v>
      </c>
      <c r="M326" s="2" t="s">
        <v>1578</v>
      </c>
      <c r="N326" s="2" t="s">
        <v>383</v>
      </c>
      <c r="O326" s="2">
        <v>40.859161999999998</v>
      </c>
      <c r="P326" s="2">
        <v>-74.198482999999996</v>
      </c>
    </row>
    <row r="327" spans="1:16" x14ac:dyDescent="0.35">
      <c r="A327" s="4" t="s">
        <v>22</v>
      </c>
      <c r="B327" s="5">
        <v>100</v>
      </c>
      <c r="C327" s="7">
        <v>42178</v>
      </c>
      <c r="D327" s="5" t="s">
        <v>23</v>
      </c>
      <c r="E327" s="5">
        <f>YEAR(C327)</f>
        <v>2015</v>
      </c>
      <c r="F327" s="5" t="s">
        <v>1815</v>
      </c>
      <c r="G327" s="3">
        <v>3500</v>
      </c>
      <c r="H327" s="2" t="s">
        <v>13</v>
      </c>
      <c r="I327" s="5"/>
      <c r="J327" s="15" t="s">
        <v>1821</v>
      </c>
      <c r="K327" s="2" t="s">
        <v>24</v>
      </c>
      <c r="L327" s="2" t="s">
        <v>25</v>
      </c>
      <c r="M327" s="2" t="s">
        <v>26</v>
      </c>
      <c r="N327" s="2" t="s">
        <v>306</v>
      </c>
      <c r="O327" s="2">
        <v>38.184921000000003</v>
      </c>
      <c r="P327" s="2">
        <v>-83.434441000000007</v>
      </c>
    </row>
    <row r="328" spans="1:16" x14ac:dyDescent="0.35">
      <c r="A328" s="4" t="s">
        <v>22</v>
      </c>
      <c r="B328" s="5">
        <v>100</v>
      </c>
      <c r="C328" s="7">
        <v>42605</v>
      </c>
      <c r="D328" s="5" t="s">
        <v>162</v>
      </c>
      <c r="E328" s="5">
        <f>YEAR(C328)</f>
        <v>2016</v>
      </c>
      <c r="F328" s="5" t="s">
        <v>1817</v>
      </c>
      <c r="G328" s="3">
        <v>750</v>
      </c>
      <c r="H328" s="2" t="s">
        <v>13</v>
      </c>
      <c r="I328" s="5"/>
      <c r="J328" s="15" t="s">
        <v>1821</v>
      </c>
      <c r="K328" s="2" t="s">
        <v>47</v>
      </c>
      <c r="L328" s="2" t="s">
        <v>163</v>
      </c>
      <c r="M328" s="2" t="s">
        <v>26</v>
      </c>
      <c r="N328" s="2" t="s">
        <v>306</v>
      </c>
      <c r="O328" s="2">
        <v>38.186526000000001</v>
      </c>
      <c r="P328" s="2">
        <v>-83.435604999999995</v>
      </c>
    </row>
    <row r="329" spans="1:16" x14ac:dyDescent="0.35">
      <c r="A329" s="4" t="s">
        <v>22</v>
      </c>
      <c r="B329" s="5">
        <v>100</v>
      </c>
      <c r="C329" s="7">
        <v>42901</v>
      </c>
      <c r="D329" s="5">
        <v>40</v>
      </c>
      <c r="E329" s="5">
        <f>YEAR(C329)</f>
        <v>2017</v>
      </c>
      <c r="F329" s="5" t="s">
        <v>1815</v>
      </c>
      <c r="G329" s="3">
        <v>750</v>
      </c>
      <c r="H329" s="2" t="s">
        <v>13</v>
      </c>
      <c r="I329" s="5"/>
      <c r="J329" s="15" t="s">
        <v>1821</v>
      </c>
      <c r="K329" s="2" t="s">
        <v>47</v>
      </c>
      <c r="L329" s="2" t="s">
        <v>265</v>
      </c>
      <c r="M329" s="2" t="s">
        <v>26</v>
      </c>
      <c r="N329" s="2" t="s">
        <v>306</v>
      </c>
      <c r="O329" s="2">
        <v>38.186526000000001</v>
      </c>
      <c r="P329" s="2">
        <v>-83.435604999999995</v>
      </c>
    </row>
    <row r="330" spans="1:16" x14ac:dyDescent="0.35">
      <c r="A330" s="4" t="s">
        <v>22</v>
      </c>
      <c r="B330" s="5">
        <v>200</v>
      </c>
      <c r="C330" s="7">
        <v>43936</v>
      </c>
      <c r="D330" s="5" t="s">
        <v>677</v>
      </c>
      <c r="E330" s="5">
        <f>YEAR(C330)</f>
        <v>2020</v>
      </c>
      <c r="F330" s="5" t="s">
        <v>1814</v>
      </c>
      <c r="G330" s="3">
        <v>875</v>
      </c>
      <c r="H330" s="2" t="s">
        <v>534</v>
      </c>
      <c r="I330" s="5"/>
      <c r="J330" s="15" t="s">
        <v>1821</v>
      </c>
      <c r="K330" s="2" t="s">
        <v>47</v>
      </c>
      <c r="L330" s="2" t="s">
        <v>551</v>
      </c>
      <c r="M330" s="2" t="s">
        <v>26</v>
      </c>
      <c r="N330" s="2" t="s">
        <v>306</v>
      </c>
      <c r="O330" s="2">
        <v>38.184921000000003</v>
      </c>
      <c r="P330" s="2">
        <v>-83.434441000000007</v>
      </c>
    </row>
    <row r="331" spans="1:16" x14ac:dyDescent="0.35">
      <c r="A331" s="4" t="s">
        <v>22</v>
      </c>
      <c r="B331" s="5">
        <v>100</v>
      </c>
      <c r="C331" s="7">
        <v>44098</v>
      </c>
      <c r="D331" s="5" t="s">
        <v>1278</v>
      </c>
      <c r="E331" s="5">
        <f>YEAR(C331)</f>
        <v>2020</v>
      </c>
      <c r="F331" s="5" t="s">
        <v>1811</v>
      </c>
      <c r="G331" s="3">
        <v>1000</v>
      </c>
      <c r="H331" s="2" t="s">
        <v>13</v>
      </c>
      <c r="I331" s="5"/>
      <c r="J331" s="15" t="s">
        <v>1821</v>
      </c>
      <c r="K331" s="2" t="s">
        <v>47</v>
      </c>
      <c r="L331" s="2" t="s">
        <v>836</v>
      </c>
      <c r="M331" s="2" t="s">
        <v>26</v>
      </c>
      <c r="N331" s="2" t="s">
        <v>306</v>
      </c>
      <c r="O331" s="2">
        <v>38.184921000000003</v>
      </c>
      <c r="P331" s="2">
        <v>-83.434441000000007</v>
      </c>
    </row>
    <row r="332" spans="1:16" x14ac:dyDescent="0.35">
      <c r="A332" s="4" t="s">
        <v>834</v>
      </c>
      <c r="B332" s="5">
        <v>200</v>
      </c>
      <c r="C332" s="7">
        <v>44020</v>
      </c>
      <c r="D332" s="5" t="s">
        <v>835</v>
      </c>
      <c r="E332" s="5">
        <f>YEAR(C332)</f>
        <v>2020</v>
      </c>
      <c r="F332" s="5" t="s">
        <v>1816</v>
      </c>
      <c r="G332" s="3">
        <v>3500</v>
      </c>
      <c r="H332" s="2" t="s">
        <v>13</v>
      </c>
      <c r="I332" s="12">
        <f>G332</f>
        <v>3500</v>
      </c>
      <c r="J332" s="15" t="s">
        <v>1821</v>
      </c>
      <c r="K332" s="2" t="s">
        <v>47</v>
      </c>
      <c r="L332" s="2" t="s">
        <v>836</v>
      </c>
      <c r="M332" s="2" t="s">
        <v>26</v>
      </c>
      <c r="N332" s="2" t="s">
        <v>306</v>
      </c>
      <c r="O332" s="2">
        <v>38.184921000000003</v>
      </c>
      <c r="P332" s="2">
        <v>-83.434441000000007</v>
      </c>
    </row>
    <row r="333" spans="1:16" x14ac:dyDescent="0.35">
      <c r="A333" s="4" t="s">
        <v>1102</v>
      </c>
      <c r="B333" s="5">
        <v>75</v>
      </c>
      <c r="C333" s="7">
        <v>44075</v>
      </c>
      <c r="D333" s="5" t="s">
        <v>1103</v>
      </c>
      <c r="E333" s="5">
        <f>YEAR(C333)</f>
        <v>2020</v>
      </c>
      <c r="F333" s="5" t="s">
        <v>1811</v>
      </c>
      <c r="G333" s="3">
        <v>2250</v>
      </c>
      <c r="H333" s="2" t="s">
        <v>13</v>
      </c>
      <c r="I333" s="12">
        <f>G333</f>
        <v>2250</v>
      </c>
      <c r="J333" s="15" t="s">
        <v>1823</v>
      </c>
      <c r="K333" s="2" t="s">
        <v>47</v>
      </c>
      <c r="L333" s="2" t="s">
        <v>906</v>
      </c>
      <c r="M333" s="2" t="s">
        <v>1579</v>
      </c>
      <c r="N333" s="2" t="s">
        <v>631</v>
      </c>
      <c r="O333" s="2">
        <v>39.343077000000001</v>
      </c>
      <c r="P333" s="2">
        <v>-76.584520999999995</v>
      </c>
    </row>
    <row r="334" spans="1:16" x14ac:dyDescent="0.35">
      <c r="A334" s="4" t="s">
        <v>1088</v>
      </c>
      <c r="B334" s="5">
        <v>425</v>
      </c>
      <c r="C334" s="7">
        <v>44075</v>
      </c>
      <c r="D334" s="5" t="s">
        <v>1089</v>
      </c>
      <c r="E334" s="5">
        <f>YEAR(C334)</f>
        <v>2020</v>
      </c>
      <c r="F334" s="5" t="s">
        <v>1811</v>
      </c>
      <c r="G334" s="3">
        <v>5750</v>
      </c>
      <c r="H334" s="2" t="s">
        <v>13</v>
      </c>
      <c r="I334" s="5"/>
      <c r="J334" s="15" t="s">
        <v>1823</v>
      </c>
      <c r="K334" s="2" t="s">
        <v>47</v>
      </c>
      <c r="L334" s="2" t="s">
        <v>1051</v>
      </c>
      <c r="M334" s="2" t="s">
        <v>1580</v>
      </c>
      <c r="N334" s="2" t="s">
        <v>306</v>
      </c>
      <c r="O334" s="2">
        <v>36.628813000000001</v>
      </c>
      <c r="P334" s="2">
        <v>-88.322390999999996</v>
      </c>
    </row>
    <row r="335" spans="1:16" x14ac:dyDescent="0.35">
      <c r="A335" s="4" t="s">
        <v>600</v>
      </c>
      <c r="B335" s="5">
        <v>580</v>
      </c>
      <c r="C335" s="7">
        <v>43920</v>
      </c>
      <c r="D335" s="5" t="s">
        <v>601</v>
      </c>
      <c r="E335" s="5">
        <f>YEAR(C335)</f>
        <v>2020</v>
      </c>
      <c r="F335" s="5" t="s">
        <v>1807</v>
      </c>
      <c r="G335" s="3">
        <v>1825</v>
      </c>
      <c r="H335" s="2" t="s">
        <v>534</v>
      </c>
      <c r="I335" s="12">
        <f>G334</f>
        <v>5750</v>
      </c>
      <c r="J335" s="15" t="s">
        <v>1823</v>
      </c>
      <c r="K335" s="2" t="s">
        <v>47</v>
      </c>
      <c r="L335" s="2" t="s">
        <v>596</v>
      </c>
      <c r="M335" s="2" t="s">
        <v>1580</v>
      </c>
      <c r="N335" s="2" t="s">
        <v>306</v>
      </c>
      <c r="O335" s="2">
        <v>36.628813000000001</v>
      </c>
      <c r="P335" s="2">
        <v>-88.322390999999996</v>
      </c>
    </row>
    <row r="336" spans="1:16" x14ac:dyDescent="0.35">
      <c r="A336" s="4" t="s">
        <v>301</v>
      </c>
      <c r="B336" s="5">
        <v>100</v>
      </c>
      <c r="C336" s="7">
        <v>42501</v>
      </c>
      <c r="D336" s="5" t="s">
        <v>87</v>
      </c>
      <c r="E336" s="5">
        <f>YEAR(C336)</f>
        <v>2016</v>
      </c>
      <c r="F336" s="5" t="s">
        <v>1808</v>
      </c>
      <c r="G336" s="3">
        <v>3500</v>
      </c>
      <c r="H336" s="2" t="s">
        <v>13</v>
      </c>
      <c r="I336" s="5"/>
      <c r="J336" s="15" t="s">
        <v>1822</v>
      </c>
      <c r="K336" s="2" t="s">
        <v>47</v>
      </c>
      <c r="L336" s="2" t="s">
        <v>88</v>
      </c>
      <c r="M336" s="2" t="s">
        <v>89</v>
      </c>
      <c r="N336" s="2" t="s">
        <v>334</v>
      </c>
      <c r="O336" s="2">
        <v>33.529998999999997</v>
      </c>
      <c r="P336" s="2">
        <v>-117.185591</v>
      </c>
    </row>
    <row r="337" spans="1:16" x14ac:dyDescent="0.35">
      <c r="A337" s="4" t="s">
        <v>301</v>
      </c>
      <c r="B337" s="5">
        <v>100</v>
      </c>
      <c r="C337" s="7">
        <v>43005</v>
      </c>
      <c r="D337" s="5">
        <v>69</v>
      </c>
      <c r="E337" s="5">
        <f>YEAR(C337)</f>
        <v>2017</v>
      </c>
      <c r="F337" s="5" t="s">
        <v>1811</v>
      </c>
      <c r="G337" s="3">
        <v>2500</v>
      </c>
      <c r="H337" s="2" t="s">
        <v>13</v>
      </c>
      <c r="I337" s="5"/>
      <c r="J337" s="15" t="s">
        <v>1822</v>
      </c>
      <c r="K337" s="2" t="s">
        <v>47</v>
      </c>
      <c r="L337" s="2" t="s">
        <v>292</v>
      </c>
      <c r="M337" s="2" t="s">
        <v>302</v>
      </c>
      <c r="N337" s="2" t="s">
        <v>334</v>
      </c>
      <c r="O337" s="2">
        <v>33.529910000000001</v>
      </c>
      <c r="P337" s="2">
        <v>-117.18548</v>
      </c>
    </row>
    <row r="338" spans="1:16" x14ac:dyDescent="0.35">
      <c r="A338" s="4" t="s">
        <v>645</v>
      </c>
      <c r="B338" s="5">
        <v>100</v>
      </c>
      <c r="C338" s="7">
        <v>43930</v>
      </c>
      <c r="D338" s="5" t="s">
        <v>646</v>
      </c>
      <c r="E338" s="5">
        <f>YEAR(C338)</f>
        <v>2020</v>
      </c>
      <c r="F338" s="5" t="s">
        <v>1814</v>
      </c>
      <c r="G338" s="3">
        <v>625</v>
      </c>
      <c r="H338" s="2" t="s">
        <v>534</v>
      </c>
      <c r="I338" s="5"/>
      <c r="J338" s="15" t="s">
        <v>1823</v>
      </c>
      <c r="K338" s="2" t="s">
        <v>47</v>
      </c>
      <c r="L338" s="2" t="s">
        <v>647</v>
      </c>
      <c r="M338" s="2" t="s">
        <v>1581</v>
      </c>
      <c r="N338" s="2" t="s">
        <v>306</v>
      </c>
      <c r="O338" s="2">
        <v>38.219490999999998</v>
      </c>
      <c r="P338" s="2">
        <v>-85.757345999999998</v>
      </c>
    </row>
    <row r="339" spans="1:16" x14ac:dyDescent="0.35">
      <c r="A339" s="4" t="s">
        <v>645</v>
      </c>
      <c r="B339" s="5">
        <v>70</v>
      </c>
      <c r="C339" s="7">
        <v>44028</v>
      </c>
      <c r="D339" s="5" t="s">
        <v>860</v>
      </c>
      <c r="E339" s="5">
        <f>YEAR(C339)</f>
        <v>2020</v>
      </c>
      <c r="F339" s="5" t="s">
        <v>1816</v>
      </c>
      <c r="G339" s="3">
        <v>2200</v>
      </c>
      <c r="H339" s="2" t="s">
        <v>13</v>
      </c>
      <c r="I339" s="5"/>
      <c r="J339" s="15" t="s">
        <v>1823</v>
      </c>
      <c r="K339" s="2" t="s">
        <v>47</v>
      </c>
      <c r="L339" s="2" t="s">
        <v>861</v>
      </c>
      <c r="M339" s="2" t="s">
        <v>1581</v>
      </c>
      <c r="N339" s="2" t="s">
        <v>306</v>
      </c>
      <c r="O339" s="2">
        <v>38.219490999999998</v>
      </c>
      <c r="P339" s="2">
        <v>-85.757345999999998</v>
      </c>
    </row>
    <row r="340" spans="1:16" x14ac:dyDescent="0.35">
      <c r="A340" s="4" t="s">
        <v>645</v>
      </c>
      <c r="B340" s="5">
        <v>1430</v>
      </c>
      <c r="C340" s="7">
        <v>44082</v>
      </c>
      <c r="D340" s="5" t="s">
        <v>1161</v>
      </c>
      <c r="E340" s="5">
        <f>YEAR(C340)</f>
        <v>2020</v>
      </c>
      <c r="F340" s="5" t="s">
        <v>1811</v>
      </c>
      <c r="G340" s="3">
        <v>15800</v>
      </c>
      <c r="H340" s="2" t="s">
        <v>13</v>
      </c>
      <c r="I340" s="12">
        <f>AVERAGE(G339:G340)</f>
        <v>9000</v>
      </c>
      <c r="J340" s="15" t="s">
        <v>1823</v>
      </c>
      <c r="K340" s="2" t="s">
        <v>47</v>
      </c>
      <c r="L340" s="2" t="s">
        <v>986</v>
      </c>
      <c r="M340" s="2" t="s">
        <v>1581</v>
      </c>
      <c r="N340" s="2" t="s">
        <v>306</v>
      </c>
      <c r="O340" s="2">
        <v>38.219490999999998</v>
      </c>
      <c r="P340" s="2">
        <v>-85.757345999999998</v>
      </c>
    </row>
    <row r="341" spans="1:16" x14ac:dyDescent="0.35">
      <c r="A341" s="4" t="s">
        <v>720</v>
      </c>
      <c r="B341" s="5">
        <v>250</v>
      </c>
      <c r="C341" s="7">
        <v>43957</v>
      </c>
      <c r="D341" s="5" t="s">
        <v>721</v>
      </c>
      <c r="E341" s="5">
        <f>YEAR(C341)</f>
        <v>2020</v>
      </c>
      <c r="F341" s="5" t="s">
        <v>1808</v>
      </c>
      <c r="G341" s="3">
        <v>10500</v>
      </c>
      <c r="H341" s="2" t="s">
        <v>84</v>
      </c>
      <c r="I341" s="12"/>
      <c r="J341" s="15" t="s">
        <v>1821</v>
      </c>
      <c r="K341" s="2" t="s">
        <v>47</v>
      </c>
      <c r="L341" s="2" t="s">
        <v>722</v>
      </c>
      <c r="M341" s="2" t="s">
        <v>1582</v>
      </c>
      <c r="N341" s="2" t="s">
        <v>354</v>
      </c>
      <c r="O341" s="2">
        <v>36.072980999999999</v>
      </c>
      <c r="P341" s="2">
        <v>-79.772479000000004</v>
      </c>
    </row>
    <row r="342" spans="1:16" x14ac:dyDescent="0.35">
      <c r="A342" s="4" t="s">
        <v>484</v>
      </c>
      <c r="B342" s="10">
        <v>200</v>
      </c>
      <c r="C342" s="7">
        <v>43441</v>
      </c>
      <c r="D342" s="5">
        <v>165</v>
      </c>
      <c r="E342" s="5">
        <f>YEAR(C342)</f>
        <v>2018</v>
      </c>
      <c r="F342" s="5" t="s">
        <v>1818</v>
      </c>
      <c r="G342" s="3">
        <v>1500</v>
      </c>
      <c r="H342" s="2" t="s">
        <v>13</v>
      </c>
      <c r="I342" s="5"/>
      <c r="J342" s="15" t="s">
        <v>1821</v>
      </c>
      <c r="K342" s="2" t="s">
        <v>47</v>
      </c>
      <c r="L342" s="2" t="s">
        <v>390</v>
      </c>
      <c r="M342" s="2" t="s">
        <v>1584</v>
      </c>
      <c r="N342" s="2" t="s">
        <v>354</v>
      </c>
      <c r="O342" s="2">
        <v>35.597141000000001</v>
      </c>
      <c r="P342" s="2">
        <v>-77.400734</v>
      </c>
    </row>
    <row r="343" spans="1:16" x14ac:dyDescent="0.35">
      <c r="A343" s="4" t="s">
        <v>484</v>
      </c>
      <c r="B343" s="5">
        <v>200</v>
      </c>
      <c r="C343" s="7">
        <v>43739</v>
      </c>
      <c r="D343" s="5">
        <v>226</v>
      </c>
      <c r="E343" s="5">
        <f>YEAR(C343)</f>
        <v>2019</v>
      </c>
      <c r="F343" s="5" t="s">
        <v>1810</v>
      </c>
      <c r="G343" s="3">
        <v>1500</v>
      </c>
      <c r="H343" s="2" t="s">
        <v>13</v>
      </c>
      <c r="I343" s="12">
        <f>G343</f>
        <v>1500</v>
      </c>
      <c r="J343" s="15" t="s">
        <v>1821</v>
      </c>
      <c r="K343" s="2" t="s">
        <v>47</v>
      </c>
      <c r="L343" s="2" t="s">
        <v>469</v>
      </c>
      <c r="M343" s="2" t="s">
        <v>1584</v>
      </c>
      <c r="N343" s="2" t="s">
        <v>354</v>
      </c>
      <c r="O343" s="2">
        <v>35.597141000000001</v>
      </c>
      <c r="P343" s="2">
        <v>-77.400734</v>
      </c>
    </row>
    <row r="344" spans="1:16" x14ac:dyDescent="0.35">
      <c r="A344" s="4" t="s">
        <v>643</v>
      </c>
      <c r="B344" s="18">
        <v>270</v>
      </c>
      <c r="C344" s="7">
        <v>42453</v>
      </c>
      <c r="D344" s="5" t="s">
        <v>641</v>
      </c>
      <c r="E344" s="5">
        <f>YEAR(C344)</f>
        <v>2016</v>
      </c>
      <c r="F344" s="5" t="s">
        <v>1807</v>
      </c>
      <c r="G344" s="3">
        <v>4200</v>
      </c>
      <c r="H344" s="2" t="s">
        <v>13</v>
      </c>
      <c r="I344" s="5"/>
      <c r="J344" s="15" t="s">
        <v>1822</v>
      </c>
      <c r="K344" s="2" t="s">
        <v>47</v>
      </c>
      <c r="L344" s="2" t="s">
        <v>642</v>
      </c>
      <c r="M344" s="2" t="s">
        <v>1585</v>
      </c>
      <c r="N344" s="2" t="s">
        <v>1586</v>
      </c>
      <c r="O344" s="2">
        <v>44.248238000000001</v>
      </c>
      <c r="P344" s="2">
        <v>-72.562591999999995</v>
      </c>
    </row>
    <row r="345" spans="1:16" x14ac:dyDescent="0.35">
      <c r="A345" s="4" t="s">
        <v>759</v>
      </c>
      <c r="B345" s="5">
        <v>100</v>
      </c>
      <c r="C345" s="7">
        <v>42551</v>
      </c>
      <c r="D345" s="5" t="s">
        <v>140</v>
      </c>
      <c r="E345" s="5">
        <f>YEAR(C345)</f>
        <v>2016</v>
      </c>
      <c r="F345" s="5" t="s">
        <v>1815</v>
      </c>
      <c r="G345" s="3">
        <v>750</v>
      </c>
      <c r="H345" s="2" t="s">
        <v>13</v>
      </c>
      <c r="I345" s="5"/>
      <c r="J345" s="15" t="s">
        <v>1821</v>
      </c>
      <c r="K345" s="2" t="s">
        <v>47</v>
      </c>
      <c r="L345" s="2" t="s">
        <v>141</v>
      </c>
      <c r="M345" s="2" t="s">
        <v>142</v>
      </c>
      <c r="N345" s="2" t="s">
        <v>474</v>
      </c>
      <c r="O345" s="2">
        <v>40.731273999999999</v>
      </c>
      <c r="P345" s="2">
        <v>-73.990999000000002</v>
      </c>
    </row>
    <row r="346" spans="1:16" x14ac:dyDescent="0.35">
      <c r="A346" s="4" t="s">
        <v>759</v>
      </c>
      <c r="B346" s="5">
        <v>300</v>
      </c>
      <c r="C346" s="7">
        <v>43073</v>
      </c>
      <c r="D346" s="5">
        <v>91</v>
      </c>
      <c r="E346" s="5">
        <f>YEAR(C346)</f>
        <v>2017</v>
      </c>
      <c r="F346" s="5" t="s">
        <v>1818</v>
      </c>
      <c r="G346" s="3">
        <v>4500</v>
      </c>
      <c r="H346" s="2" t="s">
        <v>13</v>
      </c>
      <c r="I346" s="5"/>
      <c r="J346" s="15" t="s">
        <v>1821</v>
      </c>
      <c r="K346" s="2" t="s">
        <v>47</v>
      </c>
      <c r="L346" s="2" t="s">
        <v>324</v>
      </c>
      <c r="M346" s="2" t="s">
        <v>142</v>
      </c>
      <c r="N346" s="2" t="s">
        <v>474</v>
      </c>
      <c r="O346" s="2">
        <v>40.731273999999999</v>
      </c>
      <c r="P346" s="2">
        <v>-73.990999000000002</v>
      </c>
    </row>
    <row r="347" spans="1:16" x14ac:dyDescent="0.35">
      <c r="A347" s="4" t="s">
        <v>759</v>
      </c>
      <c r="B347" s="10">
        <v>300</v>
      </c>
      <c r="C347" s="7">
        <v>43249</v>
      </c>
      <c r="D347" s="5">
        <v>129</v>
      </c>
      <c r="E347" s="5">
        <f>YEAR(C347)</f>
        <v>2018</v>
      </c>
      <c r="F347" s="5" t="s">
        <v>1808</v>
      </c>
      <c r="G347" s="3">
        <v>4500</v>
      </c>
      <c r="H347" s="2" t="s">
        <v>13</v>
      </c>
      <c r="I347" s="5"/>
      <c r="J347" s="15" t="s">
        <v>1821</v>
      </c>
      <c r="K347" s="2" t="s">
        <v>47</v>
      </c>
      <c r="L347" s="2" t="s">
        <v>374</v>
      </c>
      <c r="M347" s="2" t="s">
        <v>142</v>
      </c>
      <c r="N347" s="2" t="s">
        <v>474</v>
      </c>
      <c r="O347" s="2">
        <v>40.731273999999999</v>
      </c>
      <c r="P347" s="2">
        <v>-73.990999000000002</v>
      </c>
    </row>
    <row r="348" spans="1:16" x14ac:dyDescent="0.35">
      <c r="A348" s="4" t="s">
        <v>759</v>
      </c>
      <c r="B348" s="5">
        <v>300</v>
      </c>
      <c r="C348" s="7">
        <v>43647</v>
      </c>
      <c r="D348" s="5">
        <v>200</v>
      </c>
      <c r="E348" s="5">
        <f>YEAR(C348)</f>
        <v>2019</v>
      </c>
      <c r="F348" s="5" t="s">
        <v>1816</v>
      </c>
      <c r="G348" s="3">
        <v>4500</v>
      </c>
      <c r="H348" s="2" t="s">
        <v>13</v>
      </c>
      <c r="I348" s="5"/>
      <c r="J348" s="15" t="s">
        <v>1821</v>
      </c>
      <c r="K348" s="2" t="s">
        <v>47</v>
      </c>
      <c r="L348" s="2" t="s">
        <v>461</v>
      </c>
      <c r="M348" s="2" t="s">
        <v>142</v>
      </c>
      <c r="N348" s="2" t="s">
        <v>474</v>
      </c>
      <c r="O348" s="2">
        <v>40.731273999999999</v>
      </c>
      <c r="P348" s="2">
        <v>-73.990999000000002</v>
      </c>
    </row>
    <row r="349" spans="1:16" x14ac:dyDescent="0.35">
      <c r="A349" s="4" t="s">
        <v>759</v>
      </c>
      <c r="B349" s="5">
        <v>300</v>
      </c>
      <c r="C349" s="7">
        <v>43986</v>
      </c>
      <c r="D349" s="5" t="s">
        <v>760</v>
      </c>
      <c r="E349" s="5">
        <f>YEAR(C349)</f>
        <v>2020</v>
      </c>
      <c r="F349" s="5" t="s">
        <v>1815</v>
      </c>
      <c r="G349" s="3">
        <v>4500</v>
      </c>
      <c r="H349" s="2" t="s">
        <v>13</v>
      </c>
      <c r="I349" s="12">
        <f>G349</f>
        <v>4500</v>
      </c>
      <c r="J349" s="15" t="s">
        <v>1821</v>
      </c>
      <c r="K349" s="2" t="s">
        <v>47</v>
      </c>
      <c r="L349" s="2" t="s">
        <v>744</v>
      </c>
      <c r="M349" s="2" t="s">
        <v>1587</v>
      </c>
      <c r="N349" s="2" t="s">
        <v>474</v>
      </c>
      <c r="O349" s="2">
        <v>40.729393000000002</v>
      </c>
      <c r="P349" s="2">
        <v>-73.997129999999999</v>
      </c>
    </row>
    <row r="350" spans="1:16" x14ac:dyDescent="0.35">
      <c r="A350" s="11" t="s">
        <v>1410</v>
      </c>
      <c r="B350" s="6">
        <v>50</v>
      </c>
      <c r="C350" s="8">
        <v>44139</v>
      </c>
      <c r="D350" s="6" t="s">
        <v>1411</v>
      </c>
      <c r="E350" s="5">
        <f>YEAR(C350)</f>
        <v>2020</v>
      </c>
      <c r="F350" s="5" t="s">
        <v>1809</v>
      </c>
      <c r="G350" s="9">
        <v>2000</v>
      </c>
      <c r="H350" s="2" t="s">
        <v>13</v>
      </c>
      <c r="I350" s="13">
        <f>G350</f>
        <v>2000</v>
      </c>
      <c r="J350" s="15" t="s">
        <v>1823</v>
      </c>
      <c r="K350" s="2" t="s">
        <v>47</v>
      </c>
      <c r="L350" t="s">
        <v>1630</v>
      </c>
      <c r="M350" s="2" t="s">
        <v>1588</v>
      </c>
      <c r="N350" s="2" t="s">
        <v>1589</v>
      </c>
      <c r="O350" s="2">
        <v>43.224612999999998</v>
      </c>
      <c r="P350" s="2">
        <v>-71.531516999999994</v>
      </c>
    </row>
    <row r="351" spans="1:16" x14ac:dyDescent="0.35">
      <c r="A351" s="4" t="s">
        <v>1317</v>
      </c>
      <c r="B351" s="5">
        <v>250</v>
      </c>
      <c r="C351" s="7">
        <v>44111</v>
      </c>
      <c r="D351" s="5" t="s">
        <v>1318</v>
      </c>
      <c r="E351" s="5">
        <f>YEAR(C351)</f>
        <v>2020</v>
      </c>
      <c r="F351" s="5" t="s">
        <v>1810</v>
      </c>
      <c r="G351" s="3">
        <v>3500</v>
      </c>
      <c r="H351" s="2" t="s">
        <v>13</v>
      </c>
      <c r="I351" s="5"/>
      <c r="J351" s="15" t="s">
        <v>1823</v>
      </c>
      <c r="K351" s="2" t="s">
        <v>47</v>
      </c>
      <c r="L351" s="2" t="s">
        <v>633</v>
      </c>
      <c r="M351" s="2" t="s">
        <v>1590</v>
      </c>
      <c r="N351" s="2" t="s">
        <v>474</v>
      </c>
      <c r="O351" s="2">
        <v>43.136400000000002</v>
      </c>
      <c r="P351" s="2">
        <v>-79.035449999999997</v>
      </c>
    </row>
    <row r="352" spans="1:16" x14ac:dyDescent="0.35">
      <c r="A352" s="4" t="s">
        <v>1317</v>
      </c>
      <c r="B352" s="5">
        <v>30</v>
      </c>
      <c r="C352" s="7">
        <v>44123</v>
      </c>
      <c r="D352" s="5" t="s">
        <v>1375</v>
      </c>
      <c r="E352" s="5">
        <f>YEAR(C352)</f>
        <v>2020</v>
      </c>
      <c r="F352" s="5" t="s">
        <v>1810</v>
      </c>
      <c r="G352" s="3">
        <v>410</v>
      </c>
      <c r="H352" s="2" t="s">
        <v>13</v>
      </c>
      <c r="I352" s="5"/>
      <c r="J352" s="15" t="s">
        <v>1823</v>
      </c>
      <c r="K352" s="2" t="s">
        <v>47</v>
      </c>
      <c r="L352" s="2" t="s">
        <v>633</v>
      </c>
      <c r="M352" s="2" t="s">
        <v>1590</v>
      </c>
      <c r="N352" s="2" t="s">
        <v>474</v>
      </c>
      <c r="O352" s="2">
        <v>43.136400000000002</v>
      </c>
      <c r="P352" s="2">
        <v>-79.035449999999997</v>
      </c>
    </row>
    <row r="353" spans="1:16" x14ac:dyDescent="0.35">
      <c r="A353" s="4" t="s">
        <v>1317</v>
      </c>
      <c r="B353" s="5">
        <v>30</v>
      </c>
      <c r="C353" s="7">
        <v>44132</v>
      </c>
      <c r="D353" s="5" t="s">
        <v>1389</v>
      </c>
      <c r="E353" s="5">
        <f>YEAR(C353)</f>
        <v>2020</v>
      </c>
      <c r="F353" s="5" t="s">
        <v>1810</v>
      </c>
      <c r="G353" s="3">
        <v>300</v>
      </c>
      <c r="H353" s="2" t="s">
        <v>13</v>
      </c>
      <c r="I353" s="12">
        <f>G353+G352+G351</f>
        <v>4210</v>
      </c>
      <c r="J353" s="15" t="s">
        <v>1823</v>
      </c>
      <c r="K353" s="2" t="s">
        <v>47</v>
      </c>
      <c r="L353" s="2" t="s">
        <v>633</v>
      </c>
      <c r="M353" s="2" t="s">
        <v>1590</v>
      </c>
      <c r="N353" s="2" t="s">
        <v>474</v>
      </c>
      <c r="O353" s="2">
        <v>43.136400000000002</v>
      </c>
      <c r="P353" s="2">
        <v>-79.035449999999997</v>
      </c>
    </row>
    <row r="354" spans="1:16" x14ac:dyDescent="0.35">
      <c r="A354" s="4" t="s">
        <v>357</v>
      </c>
      <c r="B354" s="10">
        <v>200</v>
      </c>
      <c r="C354" s="7">
        <v>43215</v>
      </c>
      <c r="D354" s="5">
        <v>120</v>
      </c>
      <c r="E354" s="5">
        <f>YEAR(C354)</f>
        <v>2018</v>
      </c>
      <c r="F354" s="5" t="s">
        <v>1814</v>
      </c>
      <c r="G354" s="3">
        <v>1700</v>
      </c>
      <c r="H354" s="2" t="s">
        <v>13</v>
      </c>
      <c r="I354" s="5"/>
      <c r="J354" s="15" t="s">
        <v>1822</v>
      </c>
      <c r="K354" s="2" t="s">
        <v>47</v>
      </c>
      <c r="L354" s="2" t="s">
        <v>358</v>
      </c>
      <c r="M354" s="2"/>
      <c r="N354" s="2"/>
      <c r="O354" s="2"/>
      <c r="P354" s="2"/>
    </row>
    <row r="355" spans="1:16" x14ac:dyDescent="0.35">
      <c r="A355" s="4" t="s">
        <v>357</v>
      </c>
      <c r="B355" s="5">
        <v>200</v>
      </c>
      <c r="C355" s="7">
        <v>43720</v>
      </c>
      <c r="D355" s="5">
        <v>217</v>
      </c>
      <c r="E355" s="5">
        <f>YEAR(C355)</f>
        <v>2019</v>
      </c>
      <c r="F355" s="5" t="s">
        <v>1811</v>
      </c>
      <c r="G355" s="3">
        <v>1200</v>
      </c>
      <c r="H355" s="2" t="s">
        <v>13</v>
      </c>
      <c r="I355" s="5"/>
      <c r="J355" s="15" t="s">
        <v>1822</v>
      </c>
      <c r="K355" s="2" t="s">
        <v>47</v>
      </c>
      <c r="L355" s="2" t="s">
        <v>469</v>
      </c>
      <c r="M355" s="2"/>
      <c r="N355" s="2"/>
      <c r="O355" s="2"/>
      <c r="P355" s="2"/>
    </row>
    <row r="356" spans="1:16" x14ac:dyDescent="0.35">
      <c r="A356" s="4" t="s">
        <v>367</v>
      </c>
      <c r="B356" s="18">
        <f>300/2</f>
        <v>150</v>
      </c>
      <c r="C356" s="7">
        <v>43227</v>
      </c>
      <c r="D356" s="5">
        <v>125</v>
      </c>
      <c r="E356" s="5">
        <f>YEAR(C356)</f>
        <v>2018</v>
      </c>
      <c r="F356" s="5" t="s">
        <v>1808</v>
      </c>
      <c r="G356" s="3">
        <v>300</v>
      </c>
      <c r="H356" s="2" t="s">
        <v>13</v>
      </c>
      <c r="I356" s="5"/>
      <c r="J356" s="15" t="s">
        <v>1822</v>
      </c>
      <c r="K356" s="2" t="s">
        <v>47</v>
      </c>
      <c r="L356" s="2" t="s">
        <v>364</v>
      </c>
      <c r="M356" s="2"/>
      <c r="N356" s="2"/>
      <c r="O356" s="2"/>
      <c r="P356" s="2"/>
    </row>
    <row r="357" spans="1:16" x14ac:dyDescent="0.35">
      <c r="A357" s="4" t="s">
        <v>329</v>
      </c>
      <c r="B357" s="5">
        <v>25</v>
      </c>
      <c r="C357" s="7">
        <v>43117</v>
      </c>
      <c r="D357" s="5">
        <v>95</v>
      </c>
      <c r="E357" s="5">
        <f>YEAR(C357)</f>
        <v>2018</v>
      </c>
      <c r="F357" s="5" t="s">
        <v>1812</v>
      </c>
      <c r="G357" s="3">
        <v>250</v>
      </c>
      <c r="H357" s="2" t="s">
        <v>13</v>
      </c>
      <c r="I357" s="5"/>
      <c r="J357" s="15" t="s">
        <v>1822</v>
      </c>
      <c r="K357" s="2" t="s">
        <v>47</v>
      </c>
      <c r="L357" s="2" t="s">
        <v>328</v>
      </c>
      <c r="M357" s="2" t="s">
        <v>1591</v>
      </c>
      <c r="N357" s="2" t="s">
        <v>359</v>
      </c>
      <c r="O357" s="2">
        <v>35.669625000000003</v>
      </c>
      <c r="P357" s="2">
        <v>-105.952009</v>
      </c>
    </row>
    <row r="358" spans="1:16" x14ac:dyDescent="0.35">
      <c r="A358" s="4" t="s">
        <v>329</v>
      </c>
      <c r="B358" s="10">
        <v>25</v>
      </c>
      <c r="C358" s="7">
        <v>43221</v>
      </c>
      <c r="D358" s="5">
        <v>123</v>
      </c>
      <c r="E358" s="5">
        <f>YEAR(C358)</f>
        <v>2018</v>
      </c>
      <c r="F358" s="5" t="s">
        <v>1808</v>
      </c>
      <c r="G358" s="3">
        <v>500</v>
      </c>
      <c r="H358" s="2" t="s">
        <v>13</v>
      </c>
      <c r="I358" s="5"/>
      <c r="J358" s="15" t="s">
        <v>1822</v>
      </c>
      <c r="K358" s="2" t="s">
        <v>47</v>
      </c>
      <c r="L358" s="2" t="s">
        <v>364</v>
      </c>
      <c r="M358" s="2" t="s">
        <v>1591</v>
      </c>
      <c r="N358" s="2" t="s">
        <v>359</v>
      </c>
      <c r="O358" s="2">
        <v>35.669625000000003</v>
      </c>
      <c r="P358" s="2">
        <v>-105.952009</v>
      </c>
    </row>
    <row r="359" spans="1:16" x14ac:dyDescent="0.35">
      <c r="A359" s="4" t="s">
        <v>329</v>
      </c>
      <c r="B359" s="5">
        <v>10</v>
      </c>
      <c r="C359" s="7">
        <v>43789</v>
      </c>
      <c r="D359" s="5">
        <v>244</v>
      </c>
      <c r="E359" s="5">
        <f>YEAR(C359)</f>
        <v>2019</v>
      </c>
      <c r="F359" s="5" t="s">
        <v>1809</v>
      </c>
      <c r="G359" s="3">
        <v>250</v>
      </c>
      <c r="H359" s="2" t="s">
        <v>13</v>
      </c>
      <c r="I359" s="5"/>
      <c r="J359" s="15" t="s">
        <v>1822</v>
      </c>
      <c r="K359" s="2" t="s">
        <v>47</v>
      </c>
      <c r="L359" s="2" t="s">
        <v>485</v>
      </c>
      <c r="M359" s="2" t="s">
        <v>1591</v>
      </c>
      <c r="N359" s="2" t="s">
        <v>359</v>
      </c>
      <c r="O359" s="2">
        <v>35.669625000000003</v>
      </c>
      <c r="P359" s="2">
        <v>-105.952009</v>
      </c>
    </row>
    <row r="360" spans="1:16" x14ac:dyDescent="0.35">
      <c r="A360" s="4" t="s">
        <v>1168</v>
      </c>
      <c r="B360" s="5">
        <v>150</v>
      </c>
      <c r="C360" s="7">
        <v>44056</v>
      </c>
      <c r="D360" s="5" t="s">
        <v>972</v>
      </c>
      <c r="E360" s="5">
        <f>YEAR(C360)</f>
        <v>2020</v>
      </c>
      <c r="F360" s="5" t="s">
        <v>1817</v>
      </c>
      <c r="G360" s="3">
        <v>750</v>
      </c>
      <c r="H360" s="2" t="s">
        <v>534</v>
      </c>
      <c r="I360" s="5"/>
      <c r="J360" s="15" t="s">
        <v>1823</v>
      </c>
      <c r="K360" s="2" t="s">
        <v>47</v>
      </c>
      <c r="L360" s="2" t="s">
        <v>810</v>
      </c>
      <c r="M360" s="2" t="s">
        <v>1583</v>
      </c>
      <c r="N360" s="2" t="s">
        <v>354</v>
      </c>
      <c r="O360" s="2">
        <v>35.969976000000003</v>
      </c>
      <c r="P360" s="2">
        <v>-78.896304999999998</v>
      </c>
    </row>
    <row r="361" spans="1:16" x14ac:dyDescent="0.35">
      <c r="A361" s="4" t="s">
        <v>1168</v>
      </c>
      <c r="B361" s="5">
        <v>150</v>
      </c>
      <c r="C361" s="7">
        <v>44082</v>
      </c>
      <c r="D361" s="5" t="s">
        <v>1169</v>
      </c>
      <c r="E361" s="5">
        <f>YEAR(C361)</f>
        <v>2020</v>
      </c>
      <c r="F361" s="5" t="s">
        <v>1811</v>
      </c>
      <c r="G361" s="3">
        <v>375</v>
      </c>
      <c r="H361" s="2" t="s">
        <v>534</v>
      </c>
      <c r="I361" s="5"/>
      <c r="J361" s="15" t="s">
        <v>1823</v>
      </c>
      <c r="K361" s="2" t="s">
        <v>47</v>
      </c>
      <c r="L361" s="2" t="s">
        <v>810</v>
      </c>
      <c r="M361" s="2" t="s">
        <v>1583</v>
      </c>
      <c r="N361" s="2" t="s">
        <v>354</v>
      </c>
      <c r="O361" s="2">
        <v>35.969976000000003</v>
      </c>
      <c r="P361" s="2">
        <v>-78.896304999999998</v>
      </c>
    </row>
    <row r="362" spans="1:16" x14ac:dyDescent="0.35">
      <c r="A362" s="11" t="s">
        <v>1168</v>
      </c>
      <c r="B362" s="6">
        <v>200</v>
      </c>
      <c r="C362" s="8">
        <v>44154</v>
      </c>
      <c r="D362" s="6" t="s">
        <v>1625</v>
      </c>
      <c r="E362" s="5">
        <f>YEAR(C362)</f>
        <v>2020</v>
      </c>
      <c r="F362" s="5" t="s">
        <v>1809</v>
      </c>
      <c r="G362" s="9">
        <v>1750</v>
      </c>
      <c r="H362" s="2" t="s">
        <v>431</v>
      </c>
      <c r="I362" s="13">
        <f>G362</f>
        <v>1750</v>
      </c>
      <c r="J362" s="15" t="s">
        <v>1823</v>
      </c>
      <c r="K362" s="2" t="s">
        <v>47</v>
      </c>
      <c r="L362" t="s">
        <v>1662</v>
      </c>
      <c r="M362" s="2" t="s">
        <v>1583</v>
      </c>
      <c r="N362" s="2" t="s">
        <v>354</v>
      </c>
      <c r="O362" s="2">
        <v>35.969976000000003</v>
      </c>
      <c r="P362" s="2">
        <v>-78.896304999999998</v>
      </c>
    </row>
    <row r="363" spans="1:16" x14ac:dyDescent="0.35">
      <c r="A363" s="4" t="s">
        <v>347</v>
      </c>
      <c r="B363" s="5">
        <v>300</v>
      </c>
      <c r="C363" s="7">
        <v>43196</v>
      </c>
      <c r="D363" s="5">
        <v>111</v>
      </c>
      <c r="E363" s="5">
        <f>YEAR(C363)</f>
        <v>2018</v>
      </c>
      <c r="F363" s="5" t="s">
        <v>1814</v>
      </c>
      <c r="G363" s="3">
        <v>5500</v>
      </c>
      <c r="H363" s="2" t="s">
        <v>13</v>
      </c>
      <c r="I363" s="5"/>
      <c r="J363" s="15" t="s">
        <v>1821</v>
      </c>
      <c r="K363" s="2" t="s">
        <v>47</v>
      </c>
      <c r="L363" s="2" t="s">
        <v>348</v>
      </c>
      <c r="M363" s="2" t="s">
        <v>1592</v>
      </c>
      <c r="N363" s="2" t="s">
        <v>354</v>
      </c>
      <c r="O363" s="2">
        <v>35.785020000000003</v>
      </c>
      <c r="P363" s="2">
        <v>-78.66534</v>
      </c>
    </row>
    <row r="364" spans="1:16" x14ac:dyDescent="0.35">
      <c r="A364" s="4" t="s">
        <v>347</v>
      </c>
      <c r="B364" s="5">
        <v>300</v>
      </c>
      <c r="C364" s="7">
        <v>43430</v>
      </c>
      <c r="D364" s="5" t="s">
        <v>416</v>
      </c>
      <c r="E364" s="5">
        <f>YEAR(C364)</f>
        <v>2018</v>
      </c>
      <c r="F364" s="5" t="s">
        <v>1809</v>
      </c>
      <c r="G364" s="3">
        <v>4500</v>
      </c>
      <c r="H364" s="2" t="s">
        <v>13</v>
      </c>
      <c r="I364" s="5"/>
      <c r="J364" s="15" t="s">
        <v>1821</v>
      </c>
      <c r="K364" s="2" t="s">
        <v>47</v>
      </c>
      <c r="L364" s="2" t="s">
        <v>417</v>
      </c>
      <c r="M364" s="2" t="s">
        <v>1592</v>
      </c>
      <c r="N364" s="2" t="s">
        <v>354</v>
      </c>
      <c r="O364" s="2">
        <v>35.785020000000003</v>
      </c>
      <c r="P364" s="2">
        <v>-78.66534</v>
      </c>
    </row>
    <row r="365" spans="1:16" x14ac:dyDescent="0.35">
      <c r="A365" s="4" t="s">
        <v>347</v>
      </c>
      <c r="B365" s="5">
        <v>450</v>
      </c>
      <c r="C365" s="7">
        <v>44082</v>
      </c>
      <c r="D365" s="5" t="s">
        <v>1127</v>
      </c>
      <c r="E365" s="5">
        <f>YEAR(C365)</f>
        <v>2020</v>
      </c>
      <c r="F365" s="5" t="s">
        <v>1811</v>
      </c>
      <c r="G365" s="3">
        <v>4500</v>
      </c>
      <c r="H365" s="2" t="s">
        <v>13</v>
      </c>
      <c r="I365" s="12">
        <f>G365</f>
        <v>4500</v>
      </c>
      <c r="J365" s="15" t="s">
        <v>1821</v>
      </c>
      <c r="K365" s="2" t="s">
        <v>47</v>
      </c>
      <c r="L365" s="2" t="s">
        <v>807</v>
      </c>
      <c r="M365" s="2" t="s">
        <v>1592</v>
      </c>
      <c r="N365" s="2" t="s">
        <v>354</v>
      </c>
      <c r="O365" s="2">
        <v>35.785020000000003</v>
      </c>
      <c r="P365" s="2">
        <v>-78.66534</v>
      </c>
    </row>
    <row r="366" spans="1:16" x14ac:dyDescent="0.35">
      <c r="A366" s="4" t="s">
        <v>990</v>
      </c>
      <c r="B366" s="5">
        <v>100</v>
      </c>
      <c r="C366" s="7">
        <v>44060</v>
      </c>
      <c r="D366" s="5" t="s">
        <v>991</v>
      </c>
      <c r="E366" s="5">
        <f>YEAR(C366)</f>
        <v>2020</v>
      </c>
      <c r="F366" s="5" t="s">
        <v>1817</v>
      </c>
      <c r="G366" s="3">
        <v>2500</v>
      </c>
      <c r="H366" s="2" t="s">
        <v>13</v>
      </c>
      <c r="I366" s="12">
        <f>G366</f>
        <v>2500</v>
      </c>
      <c r="J366" s="15" t="s">
        <v>1823</v>
      </c>
      <c r="K366" s="2" t="s">
        <v>47</v>
      </c>
      <c r="L366" s="2" t="s">
        <v>992</v>
      </c>
      <c r="M366" s="2" t="s">
        <v>1593</v>
      </c>
      <c r="N366" s="2" t="s">
        <v>523</v>
      </c>
      <c r="O366" s="2">
        <v>41.776234000000002</v>
      </c>
      <c r="P366" s="2">
        <v>-88.143287000000001</v>
      </c>
    </row>
    <row r="367" spans="1:16" x14ac:dyDescent="0.35">
      <c r="A367" s="4" t="s">
        <v>349</v>
      </c>
      <c r="B367" s="5">
        <v>100</v>
      </c>
      <c r="C367" s="7">
        <v>42501</v>
      </c>
      <c r="D367" s="5" t="s">
        <v>76</v>
      </c>
      <c r="E367" s="5">
        <f>YEAR(C367)</f>
        <v>2016</v>
      </c>
      <c r="F367" s="5" t="s">
        <v>1808</v>
      </c>
      <c r="G367" s="3">
        <v>750</v>
      </c>
      <c r="H367" s="2" t="s">
        <v>13</v>
      </c>
      <c r="I367" s="5"/>
      <c r="J367" s="15" t="s">
        <v>1821</v>
      </c>
      <c r="K367" s="2" t="s">
        <v>47</v>
      </c>
      <c r="L367" s="2" t="s">
        <v>77</v>
      </c>
      <c r="M367" s="2" t="s">
        <v>78</v>
      </c>
      <c r="N367" s="2" t="s">
        <v>346</v>
      </c>
      <c r="O367" s="2">
        <v>37.403801000000001</v>
      </c>
      <c r="P367" s="2">
        <v>-75.910387</v>
      </c>
    </row>
    <row r="368" spans="1:16" x14ac:dyDescent="0.35">
      <c r="A368" s="4" t="s">
        <v>349</v>
      </c>
      <c r="B368" s="5">
        <v>100</v>
      </c>
      <c r="C368" s="7">
        <v>42867</v>
      </c>
      <c r="D368" s="5">
        <v>28</v>
      </c>
      <c r="E368" s="5">
        <f>YEAR(C368)</f>
        <v>2017</v>
      </c>
      <c r="F368" s="5" t="s">
        <v>1808</v>
      </c>
      <c r="G368" s="3">
        <v>750</v>
      </c>
      <c r="H368" s="2" t="s">
        <v>13</v>
      </c>
      <c r="I368" s="5"/>
      <c r="J368" s="15" t="s">
        <v>1821</v>
      </c>
      <c r="K368" s="2" t="s">
        <v>47</v>
      </c>
      <c r="L368" s="2" t="s">
        <v>236</v>
      </c>
      <c r="M368" s="2" t="s">
        <v>78</v>
      </c>
      <c r="N368" s="2" t="s">
        <v>346</v>
      </c>
      <c r="O368" s="2">
        <v>37.403801000000001</v>
      </c>
      <c r="P368" s="2">
        <v>-75.910387</v>
      </c>
    </row>
    <row r="369" spans="1:16" x14ac:dyDescent="0.35">
      <c r="A369" s="4" t="s">
        <v>349</v>
      </c>
      <c r="B369" s="5">
        <v>100</v>
      </c>
      <c r="C369" s="7">
        <v>43200</v>
      </c>
      <c r="D369" s="5">
        <v>113</v>
      </c>
      <c r="E369" s="5">
        <f>YEAR(C369)</f>
        <v>2018</v>
      </c>
      <c r="F369" s="5" t="s">
        <v>1814</v>
      </c>
      <c r="G369" s="3">
        <v>750</v>
      </c>
      <c r="H369" s="2" t="s">
        <v>13</v>
      </c>
      <c r="I369" s="5"/>
      <c r="J369" s="15" t="s">
        <v>1821</v>
      </c>
      <c r="K369" s="2" t="s">
        <v>47</v>
      </c>
      <c r="L369" s="2" t="s">
        <v>350</v>
      </c>
      <c r="M369" s="2" t="s">
        <v>1594</v>
      </c>
      <c r="N369" s="2" t="s">
        <v>346</v>
      </c>
      <c r="O369" s="2">
        <v>37.403801000000001</v>
      </c>
      <c r="P369" s="2">
        <v>-75.910387</v>
      </c>
    </row>
    <row r="370" spans="1:16" x14ac:dyDescent="0.35">
      <c r="A370" s="4" t="s">
        <v>349</v>
      </c>
      <c r="B370" s="5">
        <v>100</v>
      </c>
      <c r="C370" s="7">
        <v>43600</v>
      </c>
      <c r="D370" s="5">
        <v>185</v>
      </c>
      <c r="E370" s="5">
        <f>YEAR(C370)</f>
        <v>2019</v>
      </c>
      <c r="F370" s="5" t="s">
        <v>1808</v>
      </c>
      <c r="G370" s="3">
        <v>750</v>
      </c>
      <c r="H370" s="2" t="s">
        <v>13</v>
      </c>
      <c r="I370" s="5"/>
      <c r="J370" s="15" t="s">
        <v>1821</v>
      </c>
      <c r="K370" s="2" t="s">
        <v>47</v>
      </c>
      <c r="L370" s="2" t="s">
        <v>442</v>
      </c>
      <c r="M370" s="2" t="s">
        <v>1594</v>
      </c>
      <c r="N370" s="2" t="s">
        <v>346</v>
      </c>
      <c r="O370" s="2">
        <v>37.403801000000001</v>
      </c>
      <c r="P370" s="2">
        <v>-75.910387</v>
      </c>
    </row>
    <row r="371" spans="1:16" x14ac:dyDescent="0.35">
      <c r="A371" s="4" t="s">
        <v>349</v>
      </c>
      <c r="B371" s="5">
        <v>100</v>
      </c>
      <c r="C371" s="7">
        <v>43970</v>
      </c>
      <c r="D371" s="5" t="s">
        <v>738</v>
      </c>
      <c r="E371" s="5">
        <f>YEAR(C371)</f>
        <v>2020</v>
      </c>
      <c r="F371" s="5" t="s">
        <v>1808</v>
      </c>
      <c r="G371" s="3">
        <v>750</v>
      </c>
      <c r="H371" s="2" t="s">
        <v>13</v>
      </c>
      <c r="I371" s="12">
        <f>G371</f>
        <v>750</v>
      </c>
      <c r="J371" s="15" t="s">
        <v>1821</v>
      </c>
      <c r="K371" s="2" t="s">
        <v>47</v>
      </c>
      <c r="L371" s="2" t="s">
        <v>739</v>
      </c>
      <c r="M371" s="2" t="s">
        <v>1594</v>
      </c>
      <c r="N371" s="2" t="s">
        <v>346</v>
      </c>
      <c r="O371" s="2">
        <v>37.403801000000001</v>
      </c>
      <c r="P371" s="2">
        <v>-75.910387</v>
      </c>
    </row>
    <row r="372" spans="1:16" x14ac:dyDescent="0.35">
      <c r="A372" s="4" t="s">
        <v>814</v>
      </c>
      <c r="B372" s="5">
        <v>500</v>
      </c>
      <c r="C372" s="7">
        <v>44007</v>
      </c>
      <c r="D372" s="5" t="s">
        <v>815</v>
      </c>
      <c r="E372" s="5">
        <f>YEAR(C372)</f>
        <v>2020</v>
      </c>
      <c r="F372" s="5" t="s">
        <v>1815</v>
      </c>
      <c r="G372" s="3">
        <v>6500</v>
      </c>
      <c r="H372" s="2" t="s">
        <v>13</v>
      </c>
      <c r="I372" s="12">
        <f>G372</f>
        <v>6500</v>
      </c>
      <c r="J372" s="15" t="s">
        <v>1823</v>
      </c>
      <c r="K372" s="2" t="s">
        <v>47</v>
      </c>
      <c r="L372" s="2" t="s">
        <v>816</v>
      </c>
      <c r="M372" s="2" t="s">
        <v>1595</v>
      </c>
      <c r="N372" s="2" t="s">
        <v>523</v>
      </c>
      <c r="O372" s="2">
        <v>41.981343000000003</v>
      </c>
      <c r="P372" s="2">
        <v>-87.718562000000006</v>
      </c>
    </row>
    <row r="373" spans="1:16" x14ac:dyDescent="0.35">
      <c r="A373" s="4" t="s">
        <v>783</v>
      </c>
      <c r="B373" s="5">
        <v>100</v>
      </c>
      <c r="C373" s="7">
        <v>43998</v>
      </c>
      <c r="D373" s="5" t="s">
        <v>784</v>
      </c>
      <c r="E373" s="5">
        <f>YEAR(C373)</f>
        <v>2020</v>
      </c>
      <c r="F373" s="5" t="s">
        <v>1815</v>
      </c>
      <c r="G373" s="3">
        <v>625</v>
      </c>
      <c r="H373" s="2" t="s">
        <v>534</v>
      </c>
      <c r="I373" s="12">
        <f>G373</f>
        <v>625</v>
      </c>
      <c r="J373" s="15" t="s">
        <v>1823</v>
      </c>
      <c r="K373" s="2" t="s">
        <v>47</v>
      </c>
      <c r="L373" s="2" t="s">
        <v>785</v>
      </c>
      <c r="M373" s="2" t="s">
        <v>1596</v>
      </c>
      <c r="N373" s="2" t="s">
        <v>309</v>
      </c>
      <c r="O373" s="2">
        <v>35.186311000000003</v>
      </c>
      <c r="P373" s="2">
        <v>-111.654065</v>
      </c>
    </row>
    <row r="374" spans="1:16" x14ac:dyDescent="0.35">
      <c r="A374" s="4" t="s">
        <v>1321</v>
      </c>
      <c r="B374" s="5">
        <v>738</v>
      </c>
      <c r="C374" s="7">
        <v>44111</v>
      </c>
      <c r="D374" s="5" t="s">
        <v>1322</v>
      </c>
      <c r="E374" s="5">
        <f>YEAR(C374)</f>
        <v>2020</v>
      </c>
      <c r="F374" s="5" t="s">
        <v>1810</v>
      </c>
      <c r="G374" s="3">
        <v>8880</v>
      </c>
      <c r="H374" s="2" t="s">
        <v>13</v>
      </c>
      <c r="I374" s="12">
        <f>G374</f>
        <v>8880</v>
      </c>
      <c r="J374" s="15" t="s">
        <v>1823</v>
      </c>
      <c r="K374" s="2" t="s">
        <v>47</v>
      </c>
      <c r="L374" s="2" t="s">
        <v>1323</v>
      </c>
      <c r="M374" s="2" t="s">
        <v>1597</v>
      </c>
      <c r="N374" s="2" t="s">
        <v>523</v>
      </c>
      <c r="O374" s="2">
        <v>41.934286</v>
      </c>
      <c r="P374" s="2">
        <v>-88.749661000000003</v>
      </c>
    </row>
    <row r="375" spans="1:16" x14ac:dyDescent="0.35">
      <c r="A375" s="4" t="s">
        <v>1232</v>
      </c>
      <c r="B375" s="5">
        <v>200</v>
      </c>
      <c r="C375" s="7">
        <v>44087</v>
      </c>
      <c r="D375" s="5" t="s">
        <v>1233</v>
      </c>
      <c r="E375" s="5">
        <f>YEAR(C375)</f>
        <v>2020</v>
      </c>
      <c r="F375" s="5" t="s">
        <v>1811</v>
      </c>
      <c r="G375" s="3">
        <v>1750</v>
      </c>
      <c r="H375" s="2" t="s">
        <v>431</v>
      </c>
      <c r="I375" s="12">
        <f>G375</f>
        <v>1750</v>
      </c>
      <c r="J375" s="15" t="s">
        <v>1823</v>
      </c>
      <c r="K375" s="2" t="s">
        <v>47</v>
      </c>
      <c r="L375" s="2" t="s">
        <v>1234</v>
      </c>
      <c r="M375" s="2" t="s">
        <v>1598</v>
      </c>
      <c r="N375" s="2" t="s">
        <v>346</v>
      </c>
      <c r="O375" s="2">
        <v>38.810760999999999</v>
      </c>
      <c r="P375" s="2">
        <v>-77.513366000000005</v>
      </c>
    </row>
    <row r="376" spans="1:16" x14ac:dyDescent="0.35">
      <c r="A376" s="11" t="s">
        <v>1616</v>
      </c>
      <c r="B376" s="6">
        <v>50</v>
      </c>
      <c r="C376" s="8">
        <v>44151</v>
      </c>
      <c r="D376" s="6" t="s">
        <v>1617</v>
      </c>
      <c r="E376" s="5">
        <f>YEAR(C376)</f>
        <v>2020</v>
      </c>
      <c r="F376" s="5" t="s">
        <v>1809</v>
      </c>
      <c r="G376" s="9">
        <v>1000</v>
      </c>
      <c r="H376" s="2" t="s">
        <v>13</v>
      </c>
      <c r="I376" s="13">
        <f>G376</f>
        <v>1000</v>
      </c>
      <c r="J376" s="15" t="s">
        <v>1823</v>
      </c>
      <c r="K376" s="2" t="s">
        <v>47</v>
      </c>
      <c r="L376" t="s">
        <v>1634</v>
      </c>
      <c r="M376" s="2" t="s">
        <v>1643</v>
      </c>
      <c r="N376" s="2" t="s">
        <v>1094</v>
      </c>
      <c r="O376" s="2">
        <v>44.765357999999999</v>
      </c>
      <c r="P376" s="2">
        <v>-85.585587000000004</v>
      </c>
    </row>
    <row r="377" spans="1:16" x14ac:dyDescent="0.35">
      <c r="A377" s="4" t="s">
        <v>258</v>
      </c>
      <c r="B377" s="5">
        <v>300</v>
      </c>
      <c r="C377" s="7">
        <v>42894</v>
      </c>
      <c r="D377" s="5">
        <v>34</v>
      </c>
      <c r="E377" s="5">
        <f>YEAR(C377)</f>
        <v>2017</v>
      </c>
      <c r="F377" s="5" t="s">
        <v>1815</v>
      </c>
      <c r="G377" s="3">
        <v>9000</v>
      </c>
      <c r="H377" s="2" t="s">
        <v>255</v>
      </c>
      <c r="I377" s="5"/>
      <c r="J377" s="15" t="s">
        <v>1821</v>
      </c>
      <c r="K377" s="2" t="s">
        <v>47</v>
      </c>
      <c r="L377" s="2" t="s">
        <v>256</v>
      </c>
      <c r="M377" s="2" t="s">
        <v>259</v>
      </c>
      <c r="N377" s="2" t="s">
        <v>305</v>
      </c>
      <c r="O377" s="2">
        <v>31.750140999999999</v>
      </c>
      <c r="P377" s="2">
        <v>-93.097768000000002</v>
      </c>
    </row>
    <row r="378" spans="1:16" x14ac:dyDescent="0.35">
      <c r="A378" s="4" t="s">
        <v>258</v>
      </c>
      <c r="B378" s="10">
        <v>200</v>
      </c>
      <c r="C378" s="7">
        <v>43654</v>
      </c>
      <c r="D378" s="5">
        <v>204</v>
      </c>
      <c r="E378" s="5">
        <f>YEAR(C378)</f>
        <v>2019</v>
      </c>
      <c r="F378" s="5" t="s">
        <v>1816</v>
      </c>
      <c r="G378" s="3">
        <v>2000</v>
      </c>
      <c r="H378" s="2" t="s">
        <v>13</v>
      </c>
      <c r="I378" s="5"/>
      <c r="J378" s="15" t="s">
        <v>1821</v>
      </c>
      <c r="K378" s="2" t="s">
        <v>47</v>
      </c>
      <c r="L378" s="2" t="s">
        <v>464</v>
      </c>
      <c r="M378" s="2" t="s">
        <v>259</v>
      </c>
      <c r="N378" s="2" t="s">
        <v>305</v>
      </c>
      <c r="O378" s="2">
        <v>31.750140999999999</v>
      </c>
      <c r="P378" s="2">
        <v>-93.097768000000002</v>
      </c>
    </row>
    <row r="379" spans="1:16" x14ac:dyDescent="0.35">
      <c r="A379" s="4" t="s">
        <v>258</v>
      </c>
      <c r="B379" s="5">
        <v>200</v>
      </c>
      <c r="C379" s="7">
        <v>43980</v>
      </c>
      <c r="D379" s="5" t="s">
        <v>743</v>
      </c>
      <c r="E379" s="5">
        <f>YEAR(C379)</f>
        <v>2020</v>
      </c>
      <c r="F379" s="5" t="s">
        <v>1808</v>
      </c>
      <c r="G379" s="3">
        <v>2000</v>
      </c>
      <c r="H379" s="2" t="s">
        <v>13</v>
      </c>
      <c r="I379" s="12">
        <f>G379</f>
        <v>2000</v>
      </c>
      <c r="J379" s="15" t="s">
        <v>1821</v>
      </c>
      <c r="K379" s="2" t="s">
        <v>47</v>
      </c>
      <c r="L379" s="2" t="s">
        <v>744</v>
      </c>
      <c r="M379" s="2" t="s">
        <v>259</v>
      </c>
      <c r="N379" s="2" t="s">
        <v>305</v>
      </c>
      <c r="O379" s="2">
        <v>31.750140999999999</v>
      </c>
      <c r="P379" s="2">
        <v>-93.097768000000002</v>
      </c>
    </row>
    <row r="380" spans="1:16" x14ac:dyDescent="0.35">
      <c r="A380" s="4" t="s">
        <v>496</v>
      </c>
      <c r="B380" s="5">
        <v>250</v>
      </c>
      <c r="C380" s="7">
        <v>42605</v>
      </c>
      <c r="D380" s="5" t="s">
        <v>155</v>
      </c>
      <c r="E380" s="5">
        <f>YEAR(C380)</f>
        <v>2016</v>
      </c>
      <c r="F380" s="5" t="s">
        <v>1817</v>
      </c>
      <c r="G380" s="3">
        <v>3500</v>
      </c>
      <c r="H380" s="2" t="s">
        <v>13</v>
      </c>
      <c r="I380" s="5"/>
      <c r="J380" s="15" t="s">
        <v>1821</v>
      </c>
      <c r="K380" s="2" t="s">
        <v>47</v>
      </c>
      <c r="L380" s="2" t="s">
        <v>156</v>
      </c>
      <c r="M380" s="2" t="s">
        <v>157</v>
      </c>
      <c r="N380" s="2" t="s">
        <v>334</v>
      </c>
      <c r="O380" s="2">
        <v>33.673152000000002</v>
      </c>
      <c r="P380" s="2">
        <v>-117.88073799999999</v>
      </c>
    </row>
    <row r="381" spans="1:16" x14ac:dyDescent="0.35">
      <c r="A381" s="4" t="s">
        <v>496</v>
      </c>
      <c r="B381" s="5">
        <v>250</v>
      </c>
      <c r="C381" s="7">
        <v>43059</v>
      </c>
      <c r="D381" s="5">
        <v>89</v>
      </c>
      <c r="E381" s="5">
        <f>YEAR(C381)</f>
        <v>2017</v>
      </c>
      <c r="F381" s="5" t="s">
        <v>1809</v>
      </c>
      <c r="G381" s="3">
        <v>3500</v>
      </c>
      <c r="H381" s="2" t="s">
        <v>13</v>
      </c>
      <c r="I381" s="5"/>
      <c r="J381" s="15" t="s">
        <v>1821</v>
      </c>
      <c r="K381" s="2" t="s">
        <v>47</v>
      </c>
      <c r="L381" s="2" t="s">
        <v>322</v>
      </c>
      <c r="M381" s="2" t="s">
        <v>157</v>
      </c>
      <c r="N381" s="2" t="s">
        <v>334</v>
      </c>
      <c r="O381" s="2">
        <v>33.673152000000002</v>
      </c>
      <c r="P381" s="2">
        <v>-117.88073799999999</v>
      </c>
    </row>
    <row r="382" spans="1:16" x14ac:dyDescent="0.35">
      <c r="A382" s="4" t="s">
        <v>496</v>
      </c>
      <c r="B382" s="10">
        <v>50</v>
      </c>
      <c r="C382" s="7">
        <v>43409</v>
      </c>
      <c r="D382" s="5">
        <v>158</v>
      </c>
      <c r="E382" s="5">
        <f>YEAR(C382)</f>
        <v>2018</v>
      </c>
      <c r="F382" s="5" t="s">
        <v>1809</v>
      </c>
      <c r="G382" s="3">
        <v>1550</v>
      </c>
      <c r="H382" s="2" t="s">
        <v>13</v>
      </c>
      <c r="I382" s="5"/>
      <c r="J382" s="15" t="s">
        <v>1821</v>
      </c>
      <c r="K382" s="2" t="s">
        <v>47</v>
      </c>
      <c r="L382" s="2" t="s">
        <v>402</v>
      </c>
      <c r="M382" s="2" t="s">
        <v>157</v>
      </c>
      <c r="N382" s="2" t="s">
        <v>334</v>
      </c>
      <c r="O382" s="2">
        <v>33.673152000000002</v>
      </c>
      <c r="P382" s="2">
        <v>-117.88073799999999</v>
      </c>
    </row>
    <row r="383" spans="1:16" x14ac:dyDescent="0.35">
      <c r="A383" s="4" t="s">
        <v>496</v>
      </c>
      <c r="B383" s="5">
        <v>10</v>
      </c>
      <c r="C383" s="7">
        <v>43811</v>
      </c>
      <c r="D383" s="5">
        <v>247</v>
      </c>
      <c r="E383" s="5">
        <f>YEAR(C383)</f>
        <v>2019</v>
      </c>
      <c r="F383" s="5" t="s">
        <v>1818</v>
      </c>
      <c r="G383" s="3">
        <v>1100</v>
      </c>
      <c r="H383" s="2" t="s">
        <v>13</v>
      </c>
      <c r="I383" s="12">
        <f>AVERAGE(G380:G383)</f>
        <v>2412.5</v>
      </c>
      <c r="J383" s="15" t="s">
        <v>1821</v>
      </c>
      <c r="K383" s="2" t="s">
        <v>47</v>
      </c>
      <c r="L383" s="2" t="s">
        <v>485</v>
      </c>
      <c r="M383" s="2" t="s">
        <v>157</v>
      </c>
      <c r="N383" s="2" t="s">
        <v>334</v>
      </c>
      <c r="O383" s="2">
        <v>33.673152000000002</v>
      </c>
      <c r="P383" s="2">
        <v>-117.88073799999999</v>
      </c>
    </row>
    <row r="384" spans="1:16" x14ac:dyDescent="0.35">
      <c r="A384" s="4" t="s">
        <v>693</v>
      </c>
      <c r="B384" s="5">
        <v>250</v>
      </c>
      <c r="C384" s="7">
        <v>43944</v>
      </c>
      <c r="D384" s="5" t="s">
        <v>694</v>
      </c>
      <c r="E384" s="5">
        <f>YEAR(C384)</f>
        <v>2020</v>
      </c>
      <c r="F384" s="5" t="s">
        <v>1814</v>
      </c>
      <c r="G384" s="3">
        <v>1000</v>
      </c>
      <c r="H384" s="2" t="s">
        <v>534</v>
      </c>
      <c r="I384" s="5"/>
      <c r="J384" s="15" t="s">
        <v>1823</v>
      </c>
      <c r="K384" s="2" t="s">
        <v>47</v>
      </c>
      <c r="L384" s="2" t="s">
        <v>695</v>
      </c>
      <c r="M384" s="2" t="s">
        <v>1599</v>
      </c>
      <c r="N384" s="2" t="s">
        <v>1526</v>
      </c>
      <c r="O384" s="2">
        <v>44.565004000000002</v>
      </c>
      <c r="P384" s="2">
        <v>-123.27606400000001</v>
      </c>
    </row>
    <row r="385" spans="1:16" x14ac:dyDescent="0.35">
      <c r="A385" s="4" t="s">
        <v>693</v>
      </c>
      <c r="B385" s="5">
        <v>250</v>
      </c>
      <c r="C385" s="7">
        <v>44082</v>
      </c>
      <c r="D385" s="5" t="s">
        <v>1146</v>
      </c>
      <c r="E385" s="5">
        <f>YEAR(C385)</f>
        <v>2020</v>
      </c>
      <c r="F385" s="5" t="s">
        <v>1811</v>
      </c>
      <c r="G385" s="3">
        <v>3000</v>
      </c>
      <c r="H385" s="2" t="s">
        <v>13</v>
      </c>
      <c r="I385" s="12">
        <f>G385</f>
        <v>3000</v>
      </c>
      <c r="J385" s="15" t="s">
        <v>1823</v>
      </c>
      <c r="K385" s="2" t="s">
        <v>47</v>
      </c>
      <c r="L385" s="2" t="s">
        <v>922</v>
      </c>
      <c r="M385" s="2" t="s">
        <v>1599</v>
      </c>
      <c r="N385" s="2" t="s">
        <v>1526</v>
      </c>
      <c r="O385" s="2">
        <v>44.565004000000002</v>
      </c>
      <c r="P385" s="2">
        <v>-123.27606400000001</v>
      </c>
    </row>
    <row r="386" spans="1:16" x14ac:dyDescent="0.35">
      <c r="A386" s="4" t="s">
        <v>1069</v>
      </c>
      <c r="B386" s="5">
        <v>57</v>
      </c>
      <c r="C386" s="7">
        <v>44068</v>
      </c>
      <c r="D386" s="5" t="s">
        <v>1070</v>
      </c>
      <c r="E386" s="5">
        <f>YEAR(C386)</f>
        <v>2020</v>
      </c>
      <c r="F386" s="5" t="s">
        <v>1817</v>
      </c>
      <c r="G386" s="3">
        <v>2070</v>
      </c>
      <c r="H386" s="2" t="s">
        <v>13</v>
      </c>
      <c r="I386" s="12">
        <f>G386</f>
        <v>2070</v>
      </c>
      <c r="J386" s="15" t="s">
        <v>1823</v>
      </c>
      <c r="K386" s="2" t="s">
        <v>47</v>
      </c>
      <c r="L386" s="2" t="s">
        <v>1034</v>
      </c>
      <c r="M386" s="2" t="s">
        <v>1600</v>
      </c>
      <c r="N386" s="2" t="s">
        <v>315</v>
      </c>
      <c r="O386" s="2">
        <v>34.124993000000003</v>
      </c>
      <c r="P386" s="2">
        <v>-93.052745000000002</v>
      </c>
    </row>
    <row r="387" spans="1:16" x14ac:dyDescent="0.35">
      <c r="A387" s="4" t="s">
        <v>1218</v>
      </c>
      <c r="B387" s="10">
        <v>55</v>
      </c>
      <c r="C387" s="7">
        <v>43770</v>
      </c>
      <c r="D387" s="5">
        <v>233</v>
      </c>
      <c r="E387" s="5">
        <f>YEAR(C387)</f>
        <v>2019</v>
      </c>
      <c r="F387" s="5" t="s">
        <v>1809</v>
      </c>
      <c r="G387" s="3">
        <v>2000</v>
      </c>
      <c r="H387" s="2" t="s">
        <v>13</v>
      </c>
      <c r="I387" s="5"/>
      <c r="J387" s="15" t="s">
        <v>1821</v>
      </c>
      <c r="K387" s="2" t="s">
        <v>47</v>
      </c>
      <c r="L387" s="2" t="s">
        <v>490</v>
      </c>
      <c r="M387" s="2" t="s">
        <v>1601</v>
      </c>
      <c r="N387" s="2" t="s">
        <v>354</v>
      </c>
      <c r="O387" s="2">
        <v>35.785701000000003</v>
      </c>
      <c r="P387" s="2">
        <v>-78.666353999999998</v>
      </c>
    </row>
    <row r="388" spans="1:16" x14ac:dyDescent="0.35">
      <c r="A388" s="4" t="s">
        <v>1218</v>
      </c>
      <c r="B388" s="5">
        <v>50</v>
      </c>
      <c r="C388" s="7">
        <v>44086</v>
      </c>
      <c r="D388" s="5" t="s">
        <v>1219</v>
      </c>
      <c r="E388" s="5">
        <f>YEAR(C388)</f>
        <v>2020</v>
      </c>
      <c r="F388" s="5" t="s">
        <v>1811</v>
      </c>
      <c r="G388" s="3">
        <v>2000</v>
      </c>
      <c r="H388" s="2" t="s">
        <v>13</v>
      </c>
      <c r="I388" s="12">
        <f>G388</f>
        <v>2000</v>
      </c>
      <c r="J388" s="15" t="s">
        <v>1821</v>
      </c>
      <c r="K388" s="2" t="s">
        <v>47</v>
      </c>
      <c r="L388" s="2" t="s">
        <v>1220</v>
      </c>
      <c r="M388" s="2" t="s">
        <v>1601</v>
      </c>
      <c r="N388" s="2" t="s">
        <v>354</v>
      </c>
      <c r="O388" s="2">
        <v>35.785701000000003</v>
      </c>
      <c r="P388" s="2">
        <v>-78.666353999999998</v>
      </c>
    </row>
    <row r="389" spans="1:16" x14ac:dyDescent="0.35">
      <c r="A389" s="4" t="s">
        <v>158</v>
      </c>
      <c r="B389" s="5">
        <v>250</v>
      </c>
      <c r="C389" s="7">
        <v>42605</v>
      </c>
      <c r="D389" s="5" t="s">
        <v>159</v>
      </c>
      <c r="E389" s="5">
        <f>YEAR(C389)</f>
        <v>2016</v>
      </c>
      <c r="F389" s="5" t="s">
        <v>1817</v>
      </c>
      <c r="G389" s="3">
        <v>3500</v>
      </c>
      <c r="H389" s="2" t="s">
        <v>13</v>
      </c>
      <c r="I389" s="5"/>
      <c r="J389" s="15" t="s">
        <v>1821</v>
      </c>
      <c r="K389" s="2" t="s">
        <v>47</v>
      </c>
      <c r="L389" s="2" t="s">
        <v>160</v>
      </c>
      <c r="M389" s="2" t="s">
        <v>161</v>
      </c>
      <c r="N389" s="2" t="s">
        <v>403</v>
      </c>
      <c r="O389" s="2">
        <v>34.566566999999999</v>
      </c>
      <c r="P389" s="2">
        <v>-83.542839999999998</v>
      </c>
    </row>
    <row r="390" spans="1:16" x14ac:dyDescent="0.35">
      <c r="A390" s="4" t="s">
        <v>158</v>
      </c>
      <c r="B390" s="10">
        <v>250</v>
      </c>
      <c r="C390" s="7">
        <v>43125</v>
      </c>
      <c r="D390" s="5">
        <v>97</v>
      </c>
      <c r="E390" s="5">
        <f>YEAR(C390)</f>
        <v>2018</v>
      </c>
      <c r="F390" s="5" t="s">
        <v>1812</v>
      </c>
      <c r="G390" s="3">
        <v>3500</v>
      </c>
      <c r="H390" s="2" t="s">
        <v>13</v>
      </c>
      <c r="I390" s="5"/>
      <c r="J390" s="15" t="s">
        <v>1821</v>
      </c>
      <c r="K390" s="2" t="s">
        <v>47</v>
      </c>
      <c r="L390" s="2" t="s">
        <v>333</v>
      </c>
      <c r="M390" s="2" t="s">
        <v>161</v>
      </c>
      <c r="N390" s="2" t="s">
        <v>403</v>
      </c>
      <c r="O390" s="2">
        <v>34.566566999999999</v>
      </c>
      <c r="P390" s="2">
        <v>-83.542839999999998</v>
      </c>
    </row>
    <row r="391" spans="1:16" x14ac:dyDescent="0.35">
      <c r="A391" s="4" t="s">
        <v>158</v>
      </c>
      <c r="B391" s="5">
        <v>250</v>
      </c>
      <c r="C391" s="7">
        <v>43502</v>
      </c>
      <c r="D391" s="5">
        <v>173</v>
      </c>
      <c r="E391" s="5">
        <f>YEAR(C391)</f>
        <v>2019</v>
      </c>
      <c r="F391" s="5" t="s">
        <v>1813</v>
      </c>
      <c r="G391" s="3">
        <v>3500</v>
      </c>
      <c r="H391" s="2" t="s">
        <v>13</v>
      </c>
      <c r="I391" s="5"/>
      <c r="J391" s="15" t="s">
        <v>1821</v>
      </c>
      <c r="K391" s="2" t="s">
        <v>47</v>
      </c>
      <c r="L391" s="2" t="s">
        <v>326</v>
      </c>
      <c r="M391" s="2" t="s">
        <v>161</v>
      </c>
      <c r="N391" s="2" t="s">
        <v>403</v>
      </c>
      <c r="O391" s="2">
        <v>34.566566999999999</v>
      </c>
      <c r="P391" s="2">
        <v>-83.542839999999998</v>
      </c>
    </row>
    <row r="392" spans="1:16" x14ac:dyDescent="0.35">
      <c r="A392" s="4" t="s">
        <v>158</v>
      </c>
      <c r="B392" s="5">
        <v>250</v>
      </c>
      <c r="C392" s="7">
        <v>43843</v>
      </c>
      <c r="D392" s="5">
        <v>250</v>
      </c>
      <c r="E392" s="5">
        <f>YEAR(C392)</f>
        <v>2020</v>
      </c>
      <c r="F392" s="5" t="s">
        <v>1812</v>
      </c>
      <c r="G392" s="3">
        <v>3000</v>
      </c>
      <c r="H392" s="2" t="s">
        <v>13</v>
      </c>
      <c r="I392" s="12">
        <f>G392</f>
        <v>3000</v>
      </c>
      <c r="J392" s="15" t="s">
        <v>1821</v>
      </c>
      <c r="K392" s="2" t="s">
        <v>47</v>
      </c>
      <c r="L392" s="2" t="s">
        <v>502</v>
      </c>
      <c r="M392" s="2" t="s">
        <v>161</v>
      </c>
      <c r="N392" s="2" t="s">
        <v>403</v>
      </c>
      <c r="O392" s="2">
        <v>34.566566999999999</v>
      </c>
      <c r="P392" s="2">
        <v>-83.542839999999998</v>
      </c>
    </row>
    <row r="393" spans="1:16" x14ac:dyDescent="0.35">
      <c r="A393" s="4" t="s">
        <v>545</v>
      </c>
      <c r="B393" s="5">
        <v>250</v>
      </c>
      <c r="C393" s="7">
        <v>43910</v>
      </c>
      <c r="D393" s="5" t="s">
        <v>546</v>
      </c>
      <c r="E393" s="5">
        <f>YEAR(C393)</f>
        <v>2020</v>
      </c>
      <c r="F393" s="5" t="s">
        <v>1807</v>
      </c>
      <c r="G393" s="3">
        <v>1000</v>
      </c>
      <c r="H393" s="2" t="s">
        <v>13</v>
      </c>
      <c r="I393" s="5"/>
      <c r="J393" s="15" t="s">
        <v>1821</v>
      </c>
      <c r="K393" s="2" t="s">
        <v>47</v>
      </c>
      <c r="L393" s="2" t="s">
        <v>502</v>
      </c>
      <c r="M393" s="2" t="s">
        <v>161</v>
      </c>
      <c r="N393" s="2" t="s">
        <v>403</v>
      </c>
      <c r="O393" s="2">
        <v>34.566566999999999</v>
      </c>
      <c r="P393" s="2">
        <v>-83.542839999999998</v>
      </c>
    </row>
    <row r="394" spans="1:16" x14ac:dyDescent="0.35">
      <c r="A394" s="4" t="s">
        <v>545</v>
      </c>
      <c r="B394" s="5">
        <v>200</v>
      </c>
      <c r="C394" s="7">
        <v>43944</v>
      </c>
      <c r="D394" s="5" t="s">
        <v>698</v>
      </c>
      <c r="E394" s="5">
        <f>YEAR(C394)</f>
        <v>2020</v>
      </c>
      <c r="F394" s="5" t="s">
        <v>1814</v>
      </c>
      <c r="G394" s="3">
        <v>2000</v>
      </c>
      <c r="H394" s="2" t="s">
        <v>13</v>
      </c>
      <c r="I394" s="5"/>
      <c r="J394" s="15" t="s">
        <v>1821</v>
      </c>
      <c r="K394" s="2" t="s">
        <v>47</v>
      </c>
      <c r="L394" s="2" t="s">
        <v>1518</v>
      </c>
      <c r="M394" s="2" t="s">
        <v>161</v>
      </c>
      <c r="N394" s="2" t="s">
        <v>403</v>
      </c>
      <c r="O394" s="2">
        <v>34.566566999999999</v>
      </c>
      <c r="P394" s="2">
        <v>-83.542839999999998</v>
      </c>
    </row>
    <row r="395" spans="1:16" x14ac:dyDescent="0.35">
      <c r="A395" s="4" t="s">
        <v>93</v>
      </c>
      <c r="B395" s="10">
        <v>50</v>
      </c>
      <c r="C395" s="7">
        <v>42501</v>
      </c>
      <c r="D395" s="5" t="s">
        <v>94</v>
      </c>
      <c r="E395" s="5">
        <f>YEAR(C395)</f>
        <v>2016</v>
      </c>
      <c r="F395" s="5" t="s">
        <v>1808</v>
      </c>
      <c r="G395" s="3">
        <v>750</v>
      </c>
      <c r="H395" s="2" t="s">
        <v>13</v>
      </c>
      <c r="I395" s="5"/>
      <c r="J395" s="15" t="s">
        <v>1821</v>
      </c>
      <c r="K395" s="2" t="s">
        <v>47</v>
      </c>
      <c r="L395" s="2" t="s">
        <v>95</v>
      </c>
      <c r="M395" s="2" t="s">
        <v>96</v>
      </c>
      <c r="N395" s="2" t="s">
        <v>334</v>
      </c>
      <c r="O395" s="2">
        <v>34.183905000000003</v>
      </c>
      <c r="P395" s="2">
        <v>-118.57507699999999</v>
      </c>
    </row>
    <row r="396" spans="1:16" x14ac:dyDescent="0.35">
      <c r="A396" s="4" t="s">
        <v>93</v>
      </c>
      <c r="B396" s="10">
        <v>50</v>
      </c>
      <c r="C396" s="7">
        <v>42984</v>
      </c>
      <c r="D396" s="5">
        <v>62</v>
      </c>
      <c r="E396" s="5">
        <f>YEAR(C396)</f>
        <v>2017</v>
      </c>
      <c r="F396" s="5" t="s">
        <v>1811</v>
      </c>
      <c r="G396" s="3">
        <v>750</v>
      </c>
      <c r="H396" s="2" t="s">
        <v>13</v>
      </c>
      <c r="I396" s="5"/>
      <c r="J396" s="15" t="s">
        <v>1821</v>
      </c>
      <c r="K396" s="2" t="s">
        <v>47</v>
      </c>
      <c r="L396" s="2" t="s">
        <v>295</v>
      </c>
      <c r="M396" s="2" t="s">
        <v>96</v>
      </c>
      <c r="N396" s="2" t="s">
        <v>334</v>
      </c>
      <c r="O396" s="2">
        <v>34.183905000000003</v>
      </c>
      <c r="P396" s="2">
        <v>-118.57507699999999</v>
      </c>
    </row>
    <row r="397" spans="1:16" x14ac:dyDescent="0.35">
      <c r="A397" s="4" t="s">
        <v>93</v>
      </c>
      <c r="B397" s="10">
        <v>50</v>
      </c>
      <c r="C397" s="7">
        <v>43333</v>
      </c>
      <c r="D397" s="5">
        <v>144</v>
      </c>
      <c r="E397" s="5">
        <f>YEAR(C397)</f>
        <v>2018</v>
      </c>
      <c r="F397" s="5" t="s">
        <v>1817</v>
      </c>
      <c r="G397" s="3">
        <v>750</v>
      </c>
      <c r="H397" s="2" t="s">
        <v>13</v>
      </c>
      <c r="I397" s="5"/>
      <c r="J397" s="15" t="s">
        <v>1821</v>
      </c>
      <c r="K397" s="2" t="s">
        <v>47</v>
      </c>
      <c r="L397" s="2" t="s">
        <v>389</v>
      </c>
      <c r="M397" s="2" t="s">
        <v>96</v>
      </c>
      <c r="N397" s="2" t="s">
        <v>334</v>
      </c>
      <c r="O397" s="2">
        <v>34.183905000000003</v>
      </c>
      <c r="P397" s="2">
        <v>-118.57507699999999</v>
      </c>
    </row>
    <row r="398" spans="1:16" x14ac:dyDescent="0.35">
      <c r="A398" s="4" t="s">
        <v>93</v>
      </c>
      <c r="B398" s="5">
        <v>50</v>
      </c>
      <c r="C398" s="7">
        <v>43734</v>
      </c>
      <c r="D398" s="5">
        <v>225</v>
      </c>
      <c r="E398" s="5">
        <f>YEAR(C398)</f>
        <v>2019</v>
      </c>
      <c r="F398" s="5" t="s">
        <v>1811</v>
      </c>
      <c r="G398" s="3">
        <v>750</v>
      </c>
      <c r="H398" s="2" t="s">
        <v>13</v>
      </c>
      <c r="I398" s="5"/>
      <c r="J398" s="15" t="s">
        <v>1821</v>
      </c>
      <c r="K398" s="2" t="s">
        <v>47</v>
      </c>
      <c r="L398" s="2" t="s">
        <v>478</v>
      </c>
      <c r="M398" s="2" t="s">
        <v>96</v>
      </c>
      <c r="N398" s="2" t="s">
        <v>334</v>
      </c>
      <c r="O398" s="2">
        <v>34.183905000000003</v>
      </c>
      <c r="P398" s="2">
        <v>-118.57507699999999</v>
      </c>
    </row>
    <row r="399" spans="1:16" x14ac:dyDescent="0.35">
      <c r="A399" s="4" t="s">
        <v>1376</v>
      </c>
      <c r="B399" s="5">
        <v>100</v>
      </c>
      <c r="C399" s="7">
        <v>44124</v>
      </c>
      <c r="D399" s="5" t="s">
        <v>1377</v>
      </c>
      <c r="E399" s="5">
        <f>YEAR(C399)</f>
        <v>2020</v>
      </c>
      <c r="F399" s="5" t="s">
        <v>1810</v>
      </c>
      <c r="G399" s="3">
        <v>750</v>
      </c>
      <c r="H399" s="2" t="s">
        <v>13</v>
      </c>
      <c r="I399" s="12">
        <f>G399</f>
        <v>750</v>
      </c>
      <c r="J399" s="15" t="s">
        <v>1821</v>
      </c>
      <c r="K399" s="2" t="s">
        <v>47</v>
      </c>
      <c r="L399" s="2" t="s">
        <v>1190</v>
      </c>
      <c r="M399" s="2" t="s">
        <v>96</v>
      </c>
      <c r="N399" s="2" t="s">
        <v>334</v>
      </c>
      <c r="O399" s="2">
        <v>34.183905000000003</v>
      </c>
      <c r="P399" s="2">
        <v>-118.57507699999999</v>
      </c>
    </row>
    <row r="400" spans="1:16" x14ac:dyDescent="0.35">
      <c r="A400" s="4" t="s">
        <v>285</v>
      </c>
      <c r="B400" s="5">
        <v>6</v>
      </c>
      <c r="C400" s="7">
        <v>42969</v>
      </c>
      <c r="D400" s="5">
        <v>59</v>
      </c>
      <c r="E400" s="5">
        <f>YEAR(C400)</f>
        <v>2017</v>
      </c>
      <c r="F400" s="5" t="s">
        <v>1817</v>
      </c>
      <c r="G400" s="3">
        <v>2560</v>
      </c>
      <c r="H400" s="2" t="s">
        <v>13</v>
      </c>
      <c r="I400" s="5"/>
      <c r="J400" s="15" t="s">
        <v>1822</v>
      </c>
      <c r="K400" s="2" t="s">
        <v>47</v>
      </c>
      <c r="L400" s="2" t="s">
        <v>286</v>
      </c>
      <c r="M400" s="2" t="s">
        <v>287</v>
      </c>
      <c r="N400" s="2" t="s">
        <v>1512</v>
      </c>
      <c r="O400" s="2">
        <v>36.045904</v>
      </c>
      <c r="P400" s="2">
        <v>-114.980388</v>
      </c>
    </row>
    <row r="401" spans="1:16" x14ac:dyDescent="0.35">
      <c r="A401" s="4" t="s">
        <v>381</v>
      </c>
      <c r="B401" s="18">
        <f>750/10</f>
        <v>75</v>
      </c>
      <c r="C401" s="7">
        <v>43291</v>
      </c>
      <c r="D401" s="5">
        <v>138</v>
      </c>
      <c r="E401" s="5">
        <f>YEAR(C401)</f>
        <v>2018</v>
      </c>
      <c r="F401" s="5" t="s">
        <v>1816</v>
      </c>
      <c r="G401" s="3">
        <v>1500</v>
      </c>
      <c r="H401" s="2" t="s">
        <v>13</v>
      </c>
      <c r="I401" s="5"/>
      <c r="J401" s="15" t="s">
        <v>1822</v>
      </c>
      <c r="K401" s="2" t="s">
        <v>47</v>
      </c>
      <c r="L401" s="2" t="s">
        <v>382</v>
      </c>
      <c r="M401" s="2"/>
      <c r="N401" s="2"/>
      <c r="O401" s="2"/>
      <c r="P401" s="2"/>
    </row>
    <row r="402" spans="1:16" x14ac:dyDescent="0.35">
      <c r="A402" s="4" t="s">
        <v>197</v>
      </c>
      <c r="B402" s="5">
        <v>300</v>
      </c>
      <c r="C402" s="7">
        <v>42654</v>
      </c>
      <c r="D402" s="5" t="s">
        <v>198</v>
      </c>
      <c r="E402" s="5">
        <f>YEAR(C402)</f>
        <v>2016</v>
      </c>
      <c r="F402" s="5" t="s">
        <v>1810</v>
      </c>
      <c r="G402" s="3">
        <v>5500</v>
      </c>
      <c r="H402" s="2" t="s">
        <v>13</v>
      </c>
      <c r="I402" s="5"/>
      <c r="J402" s="15" t="s">
        <v>1821</v>
      </c>
      <c r="K402" s="2" t="s">
        <v>47</v>
      </c>
      <c r="L402" s="2" t="s">
        <v>199</v>
      </c>
      <c r="M402" s="2" t="s">
        <v>200</v>
      </c>
      <c r="N402" s="2" t="s">
        <v>1526</v>
      </c>
      <c r="O402" s="2">
        <v>45.511825000000002</v>
      </c>
      <c r="P402" s="2">
        <v>-122.684286</v>
      </c>
    </row>
    <row r="403" spans="1:16" x14ac:dyDescent="0.35">
      <c r="A403" s="4" t="s">
        <v>197</v>
      </c>
      <c r="B403" s="5">
        <v>200</v>
      </c>
      <c r="C403" s="7">
        <v>42984</v>
      </c>
      <c r="D403" s="5">
        <v>65</v>
      </c>
      <c r="E403" s="5">
        <f>YEAR(C403)</f>
        <v>2017</v>
      </c>
      <c r="F403" s="5" t="s">
        <v>1811</v>
      </c>
      <c r="G403" s="3">
        <v>3500</v>
      </c>
      <c r="H403" s="2" t="s">
        <v>13</v>
      </c>
      <c r="I403" s="5"/>
      <c r="J403" s="15" t="s">
        <v>1821</v>
      </c>
      <c r="K403" s="2" t="s">
        <v>47</v>
      </c>
      <c r="L403" s="2" t="s">
        <v>295</v>
      </c>
      <c r="M403" s="2" t="s">
        <v>200</v>
      </c>
      <c r="N403" s="2" t="s">
        <v>1526</v>
      </c>
      <c r="O403" s="2">
        <v>34.223990999999998</v>
      </c>
      <c r="P403" s="2">
        <v>-77.867763999999994</v>
      </c>
    </row>
    <row r="404" spans="1:16" x14ac:dyDescent="0.35">
      <c r="A404" s="4" t="s">
        <v>197</v>
      </c>
      <c r="B404" s="5">
        <v>25</v>
      </c>
      <c r="C404" s="7">
        <v>43371</v>
      </c>
      <c r="D404" s="5">
        <v>154</v>
      </c>
      <c r="E404" s="5">
        <f>YEAR(C404)</f>
        <v>2018</v>
      </c>
      <c r="F404" s="5" t="s">
        <v>1811</v>
      </c>
      <c r="G404" s="3">
        <v>5250</v>
      </c>
      <c r="H404" s="2" t="s">
        <v>84</v>
      </c>
      <c r="I404" s="5"/>
      <c r="J404" s="15" t="s">
        <v>1821</v>
      </c>
      <c r="K404" s="2" t="s">
        <v>47</v>
      </c>
      <c r="L404" s="2" t="s">
        <v>407</v>
      </c>
      <c r="M404" s="2" t="s">
        <v>200</v>
      </c>
      <c r="N404" s="2" t="s">
        <v>1526</v>
      </c>
      <c r="O404" s="2">
        <v>34.223990999999998</v>
      </c>
      <c r="P404" s="2">
        <v>-77.867763999999994</v>
      </c>
    </row>
    <row r="405" spans="1:16" x14ac:dyDescent="0.35">
      <c r="A405" s="11" t="s">
        <v>1622</v>
      </c>
      <c r="B405" s="6">
        <v>20</v>
      </c>
      <c r="C405" s="8">
        <v>44153</v>
      </c>
      <c r="D405" s="6" t="s">
        <v>1623</v>
      </c>
      <c r="E405" s="5">
        <f>YEAR(C405)</f>
        <v>2020</v>
      </c>
      <c r="F405" s="5" t="s">
        <v>1809</v>
      </c>
      <c r="G405" s="9">
        <v>200</v>
      </c>
      <c r="H405" s="2" t="s">
        <v>84</v>
      </c>
      <c r="I405" s="12">
        <f>G404/3</f>
        <v>1750</v>
      </c>
      <c r="J405" s="15" t="s">
        <v>1821</v>
      </c>
      <c r="K405" s="2" t="s">
        <v>47</v>
      </c>
      <c r="L405" t="s">
        <v>1637</v>
      </c>
      <c r="M405" s="2" t="s">
        <v>1646</v>
      </c>
      <c r="N405" s="2" t="s">
        <v>1526</v>
      </c>
      <c r="O405" s="2">
        <v>34.223990999999998</v>
      </c>
      <c r="P405" s="2">
        <v>-77.867763999999994</v>
      </c>
    </row>
    <row r="406" spans="1:16" ht="29" x14ac:dyDescent="0.35">
      <c r="A406" s="11" t="s">
        <v>1610</v>
      </c>
      <c r="B406" s="6">
        <v>50</v>
      </c>
      <c r="C406" s="8">
        <v>44144</v>
      </c>
      <c r="D406" s="6" t="s">
        <v>1611</v>
      </c>
      <c r="E406" s="5">
        <f>YEAR(C406)</f>
        <v>2020</v>
      </c>
      <c r="F406" s="5" t="s">
        <v>1809</v>
      </c>
      <c r="G406" s="9">
        <v>1000</v>
      </c>
      <c r="H406" s="2" t="s">
        <v>431</v>
      </c>
      <c r="I406" s="13">
        <f>G406</f>
        <v>1000</v>
      </c>
      <c r="J406" s="15" t="s">
        <v>1823</v>
      </c>
      <c r="K406" s="2" t="s">
        <v>47</v>
      </c>
      <c r="L406" t="s">
        <v>1664</v>
      </c>
      <c r="M406" s="2" t="s">
        <v>1642</v>
      </c>
      <c r="N406" s="2" t="s">
        <v>450</v>
      </c>
      <c r="O406" s="2">
        <v>34.464604999999999</v>
      </c>
      <c r="P406" s="2">
        <v>-81.878444999999999</v>
      </c>
    </row>
    <row r="407" spans="1:16" x14ac:dyDescent="0.35">
      <c r="A407" s="4" t="s">
        <v>1370</v>
      </c>
      <c r="B407" s="5">
        <v>50</v>
      </c>
      <c r="C407" s="7">
        <v>44123</v>
      </c>
      <c r="D407" s="5" t="s">
        <v>1371</v>
      </c>
      <c r="E407" s="5">
        <f>YEAR(C407)</f>
        <v>2020</v>
      </c>
      <c r="F407" s="5" t="s">
        <v>1810</v>
      </c>
      <c r="G407" s="3">
        <v>500</v>
      </c>
      <c r="H407" s="2" t="s">
        <v>431</v>
      </c>
      <c r="I407" s="5"/>
      <c r="J407" s="15" t="s">
        <v>1823</v>
      </c>
      <c r="K407" s="2" t="s">
        <v>47</v>
      </c>
      <c r="L407" s="2" t="s">
        <v>1372</v>
      </c>
      <c r="M407" s="2" t="s">
        <v>1602</v>
      </c>
      <c r="N407" s="2" t="s">
        <v>631</v>
      </c>
      <c r="O407" s="2">
        <v>38.889519999999997</v>
      </c>
      <c r="P407" s="2">
        <v>-76.824984999999998</v>
      </c>
    </row>
    <row r="408" spans="1:16" x14ac:dyDescent="0.35">
      <c r="A408" s="4" t="s">
        <v>1370</v>
      </c>
      <c r="B408" s="5">
        <v>50</v>
      </c>
      <c r="C408" s="7">
        <v>44138</v>
      </c>
      <c r="D408" s="5" t="s">
        <v>1371</v>
      </c>
      <c r="E408" s="5">
        <f>YEAR(C408)</f>
        <v>2020</v>
      </c>
      <c r="F408" s="5" t="s">
        <v>1809</v>
      </c>
      <c r="G408" s="3">
        <v>40</v>
      </c>
      <c r="H408" s="2" t="s">
        <v>431</v>
      </c>
      <c r="I408" s="12">
        <f>G408+G407</f>
        <v>540</v>
      </c>
      <c r="J408" s="15" t="s">
        <v>1823</v>
      </c>
      <c r="K408" s="2" t="s">
        <v>47</v>
      </c>
      <c r="L408" s="2" t="s">
        <v>1372</v>
      </c>
      <c r="M408" s="2" t="s">
        <v>1602</v>
      </c>
      <c r="N408" s="2" t="s">
        <v>631</v>
      </c>
      <c r="O408" s="2">
        <v>38.889519999999997</v>
      </c>
      <c r="P408" s="2">
        <v>-76.824984999999998</v>
      </c>
    </row>
    <row r="409" spans="1:16" x14ac:dyDescent="0.35">
      <c r="A409" s="4" t="s">
        <v>976</v>
      </c>
      <c r="B409" s="5">
        <v>150</v>
      </c>
      <c r="C409" s="7">
        <v>44056</v>
      </c>
      <c r="D409" s="5" t="s">
        <v>977</v>
      </c>
      <c r="E409" s="5">
        <f>YEAR(C409)</f>
        <v>2020</v>
      </c>
      <c r="F409" s="5" t="s">
        <v>1817</v>
      </c>
      <c r="G409" s="3">
        <v>750</v>
      </c>
      <c r="H409" s="2" t="s">
        <v>534</v>
      </c>
      <c r="I409" s="12">
        <f>G409</f>
        <v>750</v>
      </c>
      <c r="J409" s="15" t="s">
        <v>1823</v>
      </c>
      <c r="K409" s="2" t="s">
        <v>47</v>
      </c>
      <c r="L409" s="2" t="s">
        <v>810</v>
      </c>
      <c r="M409" s="2" t="s">
        <v>1603</v>
      </c>
      <c r="N409" s="2" t="s">
        <v>978</v>
      </c>
      <c r="O409" s="2">
        <v>41.844141</v>
      </c>
      <c r="P409" s="2">
        <v>-71.438180000000003</v>
      </c>
    </row>
    <row r="410" spans="1:16" x14ac:dyDescent="0.35">
      <c r="A410" s="4" t="s">
        <v>578</v>
      </c>
      <c r="B410" s="5">
        <v>100</v>
      </c>
      <c r="C410" s="7">
        <v>43916</v>
      </c>
      <c r="D410" s="5" t="s">
        <v>579</v>
      </c>
      <c r="E410" s="5">
        <f>YEAR(C410)</f>
        <v>2020</v>
      </c>
      <c r="F410" s="5" t="s">
        <v>1807</v>
      </c>
      <c r="G410" s="3">
        <v>2500</v>
      </c>
      <c r="H410" s="2" t="s">
        <v>13</v>
      </c>
      <c r="I410" s="12">
        <f>G410</f>
        <v>2500</v>
      </c>
      <c r="J410" s="15" t="s">
        <v>1823</v>
      </c>
      <c r="K410" s="2" t="s">
        <v>47</v>
      </c>
      <c r="L410" s="2" t="s">
        <v>580</v>
      </c>
      <c r="M410" s="2" t="s">
        <v>1605</v>
      </c>
      <c r="N410" s="2" t="s">
        <v>396</v>
      </c>
      <c r="O410" s="2">
        <v>40.424396000000002</v>
      </c>
      <c r="P410" s="2">
        <v>-86.912772000000004</v>
      </c>
    </row>
    <row r="411" spans="1:16" x14ac:dyDescent="0.35">
      <c r="A411" s="4" t="s">
        <v>1384</v>
      </c>
      <c r="B411" s="5">
        <v>350</v>
      </c>
      <c r="C411" s="7">
        <v>44126</v>
      </c>
      <c r="D411" s="5" t="s">
        <v>1385</v>
      </c>
      <c r="E411" s="5">
        <f>YEAR(C411)</f>
        <v>2020</v>
      </c>
      <c r="F411" s="5" t="s">
        <v>1810</v>
      </c>
      <c r="G411" s="3">
        <v>5000</v>
      </c>
      <c r="H411" s="2" t="s">
        <v>13</v>
      </c>
      <c r="I411" s="12">
        <f>G411</f>
        <v>5000</v>
      </c>
      <c r="J411" s="15" t="s">
        <v>1823</v>
      </c>
      <c r="K411" s="2" t="s">
        <v>47</v>
      </c>
      <c r="L411" s="2" t="s">
        <v>1294</v>
      </c>
      <c r="M411" s="2" t="s">
        <v>1604</v>
      </c>
      <c r="N411" s="2" t="s">
        <v>396</v>
      </c>
      <c r="O411" s="2">
        <v>41.114556999999998</v>
      </c>
      <c r="P411" s="2">
        <v>-85.116866000000002</v>
      </c>
    </row>
    <row r="412" spans="1:16" x14ac:dyDescent="0.35">
      <c r="A412" s="4" t="s">
        <v>447</v>
      </c>
      <c r="B412" s="5">
        <v>300</v>
      </c>
      <c r="C412" s="7">
        <v>43600</v>
      </c>
      <c r="D412" s="5">
        <v>187</v>
      </c>
      <c r="E412" s="5">
        <f>YEAR(C412)</f>
        <v>2019</v>
      </c>
      <c r="F412" s="5" t="s">
        <v>1808</v>
      </c>
      <c r="G412" s="3">
        <v>8425</v>
      </c>
      <c r="H412" s="2" t="s">
        <v>84</v>
      </c>
      <c r="I412" s="5"/>
      <c r="J412" s="15" t="s">
        <v>1821</v>
      </c>
      <c r="K412" s="2" t="s">
        <v>47</v>
      </c>
      <c r="L412" s="2" t="s">
        <v>448</v>
      </c>
      <c r="M412" s="2" t="s">
        <v>1649</v>
      </c>
      <c r="N412" s="2" t="s">
        <v>346</v>
      </c>
      <c r="O412" s="2">
        <v>37.137908000000003</v>
      </c>
      <c r="P412" s="2">
        <v>-80.546811000000005</v>
      </c>
    </row>
    <row r="413" spans="1:16" x14ac:dyDescent="0.35">
      <c r="A413" s="4" t="s">
        <v>1104</v>
      </c>
      <c r="B413" s="5">
        <v>10</v>
      </c>
      <c r="C413" s="7">
        <v>44075</v>
      </c>
      <c r="D413" s="5" t="s">
        <v>1105</v>
      </c>
      <c r="E413" s="5">
        <f>YEAR(C413)</f>
        <v>2020</v>
      </c>
      <c r="F413" s="5" t="s">
        <v>1811</v>
      </c>
      <c r="G413" s="3">
        <v>400</v>
      </c>
      <c r="H413" s="2" t="s">
        <v>534</v>
      </c>
      <c r="I413" s="12"/>
      <c r="J413" s="15" t="s">
        <v>1822</v>
      </c>
      <c r="K413" s="2" t="s">
        <v>47</v>
      </c>
      <c r="L413" s="2" t="s">
        <v>1106</v>
      </c>
      <c r="M413" s="2" t="s">
        <v>1688</v>
      </c>
      <c r="N413" s="2" t="s">
        <v>383</v>
      </c>
      <c r="O413" s="2">
        <v>41.080635999999998</v>
      </c>
      <c r="P413" s="2">
        <v>-74.173640000000006</v>
      </c>
    </row>
    <row r="414" spans="1:16" x14ac:dyDescent="0.35">
      <c r="A414" s="4" t="s">
        <v>260</v>
      </c>
      <c r="B414" s="5">
        <v>50</v>
      </c>
      <c r="C414" s="7">
        <v>42900</v>
      </c>
      <c r="D414" s="5">
        <v>37</v>
      </c>
      <c r="E414" s="5">
        <f>YEAR(C414)</f>
        <v>2017</v>
      </c>
      <c r="F414" s="5" t="s">
        <v>1815</v>
      </c>
      <c r="G414" s="3">
        <v>3000</v>
      </c>
      <c r="H414" s="2" t="s">
        <v>13</v>
      </c>
      <c r="I414" s="5"/>
      <c r="J414" s="15" t="s">
        <v>1822</v>
      </c>
      <c r="K414" s="2" t="s">
        <v>47</v>
      </c>
      <c r="L414" s="2" t="s">
        <v>261</v>
      </c>
      <c r="M414" s="2" t="s">
        <v>262</v>
      </c>
      <c r="N414" s="2" t="s">
        <v>330</v>
      </c>
      <c r="O414" s="2">
        <v>29.849648999999999</v>
      </c>
      <c r="P414" s="2">
        <v>-95.498475999999997</v>
      </c>
    </row>
    <row r="415" spans="1:16" x14ac:dyDescent="0.35">
      <c r="A415" s="4" t="s">
        <v>982</v>
      </c>
      <c r="B415" s="5">
        <v>80</v>
      </c>
      <c r="C415" s="7">
        <v>44060</v>
      </c>
      <c r="D415" s="5" t="s">
        <v>983</v>
      </c>
      <c r="E415" s="5">
        <f>YEAR(C415)</f>
        <v>2020</v>
      </c>
      <c r="F415" s="5" t="s">
        <v>1817</v>
      </c>
      <c r="G415" s="3">
        <v>2300</v>
      </c>
      <c r="H415" s="2" t="s">
        <v>13</v>
      </c>
      <c r="I415" s="12">
        <f>G415</f>
        <v>2300</v>
      </c>
      <c r="J415" s="15" t="s">
        <v>1823</v>
      </c>
      <c r="K415" s="2" t="s">
        <v>47</v>
      </c>
      <c r="L415" s="2" t="s">
        <v>906</v>
      </c>
      <c r="M415" s="2" t="s">
        <v>1689</v>
      </c>
      <c r="N415" s="2" t="s">
        <v>403</v>
      </c>
      <c r="O415" s="2">
        <v>34.318626000000002</v>
      </c>
      <c r="P415" s="2">
        <v>-84.554344</v>
      </c>
    </row>
    <row r="416" spans="1:16" x14ac:dyDescent="0.35">
      <c r="A416" s="4" t="s">
        <v>1107</v>
      </c>
      <c r="B416" s="5">
        <v>100</v>
      </c>
      <c r="C416" s="7">
        <v>44075</v>
      </c>
      <c r="D416" s="5" t="s">
        <v>1108</v>
      </c>
      <c r="E416" s="5">
        <f>YEAR(C416)</f>
        <v>2020</v>
      </c>
      <c r="F416" s="5" t="s">
        <v>1811</v>
      </c>
      <c r="G416" s="3">
        <v>2100</v>
      </c>
      <c r="H416" s="2" t="s">
        <v>13</v>
      </c>
      <c r="I416" s="12">
        <f>G416</f>
        <v>2100</v>
      </c>
      <c r="J416" s="15" t="s">
        <v>1823</v>
      </c>
      <c r="K416" s="2" t="s">
        <v>47</v>
      </c>
      <c r="L416" s="2" t="s">
        <v>1109</v>
      </c>
      <c r="M416" s="2" t="s">
        <v>1690</v>
      </c>
      <c r="N416" s="2" t="s">
        <v>327</v>
      </c>
      <c r="O416" s="2">
        <v>35.141185</v>
      </c>
      <c r="P416" s="2">
        <v>-89.981765999999993</v>
      </c>
    </row>
    <row r="417" spans="1:16" x14ac:dyDescent="0.35">
      <c r="A417" s="4" t="s">
        <v>510</v>
      </c>
      <c r="B417" s="5">
        <v>10</v>
      </c>
      <c r="C417" s="7">
        <v>43893</v>
      </c>
      <c r="D417" s="5" t="s">
        <v>511</v>
      </c>
      <c r="E417" s="5">
        <f>YEAR(C417)</f>
        <v>2020</v>
      </c>
      <c r="F417" s="5" t="s">
        <v>1807</v>
      </c>
      <c r="G417" s="3">
        <v>1600</v>
      </c>
      <c r="H417" s="2" t="s">
        <v>13</v>
      </c>
      <c r="I417" s="12">
        <f>G417</f>
        <v>1600</v>
      </c>
      <c r="J417" s="15" t="s">
        <v>1823</v>
      </c>
      <c r="K417" s="2" t="s">
        <v>47</v>
      </c>
      <c r="L417" s="2" t="s">
        <v>512</v>
      </c>
      <c r="M417" s="2" t="s">
        <v>1691</v>
      </c>
      <c r="N417" s="2" t="s">
        <v>399</v>
      </c>
      <c r="O417" s="2">
        <v>32.214126</v>
      </c>
      <c r="P417" s="2">
        <v>-90.165412000000003</v>
      </c>
    </row>
    <row r="418" spans="1:16" x14ac:dyDescent="0.35">
      <c r="A418" s="4" t="s">
        <v>800</v>
      </c>
      <c r="B418" s="5">
        <v>300</v>
      </c>
      <c r="C418" s="7">
        <v>44004</v>
      </c>
      <c r="D418" s="5" t="s">
        <v>801</v>
      </c>
      <c r="E418" s="5">
        <f>YEAR(C418)</f>
        <v>2020</v>
      </c>
      <c r="F418" s="5" t="s">
        <v>1815</v>
      </c>
      <c r="G418" s="3">
        <v>4500</v>
      </c>
      <c r="H418" s="2" t="s">
        <v>13</v>
      </c>
      <c r="I418" s="12">
        <f>G418</f>
        <v>4500</v>
      </c>
      <c r="J418" s="15" t="s">
        <v>1823</v>
      </c>
      <c r="K418" s="2" t="s">
        <v>47</v>
      </c>
      <c r="L418" s="2" t="s">
        <v>802</v>
      </c>
      <c r="M418" s="2" t="s">
        <v>1692</v>
      </c>
      <c r="N418" s="2" t="s">
        <v>383</v>
      </c>
      <c r="O418" s="2">
        <v>40.278680999999999</v>
      </c>
      <c r="P418" s="2">
        <v>-74.736140000000006</v>
      </c>
    </row>
    <row r="419" spans="1:16" x14ac:dyDescent="0.35">
      <c r="A419" s="4" t="s">
        <v>1393</v>
      </c>
      <c r="B419" s="5">
        <v>1000</v>
      </c>
      <c r="C419" s="7">
        <v>44137</v>
      </c>
      <c r="D419" s="5" t="s">
        <v>1394</v>
      </c>
      <c r="E419" s="5">
        <f>YEAR(C419)</f>
        <v>2020</v>
      </c>
      <c r="F419" s="5" t="s">
        <v>1809</v>
      </c>
      <c r="G419" s="3">
        <v>26250</v>
      </c>
      <c r="H419" s="2" t="s">
        <v>84</v>
      </c>
      <c r="I419" s="5"/>
      <c r="J419" s="15" t="s">
        <v>1821</v>
      </c>
      <c r="K419" s="2" t="s">
        <v>47</v>
      </c>
      <c r="L419" s="2" t="s">
        <v>1395</v>
      </c>
      <c r="M419" s="2" t="s">
        <v>1693</v>
      </c>
      <c r="N419" s="2" t="s">
        <v>309</v>
      </c>
      <c r="O419" s="2">
        <v>33.412756000000002</v>
      </c>
      <c r="P419" s="2">
        <v>-111.974037</v>
      </c>
    </row>
    <row r="420" spans="1:16" x14ac:dyDescent="0.35">
      <c r="A420" s="4" t="s">
        <v>1331</v>
      </c>
      <c r="B420" s="5">
        <v>40</v>
      </c>
      <c r="C420" s="7">
        <v>44111</v>
      </c>
      <c r="D420" s="5" t="s">
        <v>1332</v>
      </c>
      <c r="E420" s="5">
        <f>YEAR(C420)</f>
        <v>2020</v>
      </c>
      <c r="F420" s="5" t="s">
        <v>1810</v>
      </c>
      <c r="G420" s="3">
        <v>1900</v>
      </c>
      <c r="H420" s="2" t="s">
        <v>13</v>
      </c>
      <c r="I420" s="12">
        <f>G420</f>
        <v>1900</v>
      </c>
      <c r="J420" s="15" t="s">
        <v>1823</v>
      </c>
      <c r="K420" s="2" t="s">
        <v>47</v>
      </c>
      <c r="L420" s="2" t="s">
        <v>1333</v>
      </c>
      <c r="M420" s="2" t="s">
        <v>1694</v>
      </c>
      <c r="N420" s="2" t="s">
        <v>663</v>
      </c>
      <c r="O420" s="2">
        <v>43.840336999999998</v>
      </c>
      <c r="P420" s="2">
        <v>-88.821083999999999</v>
      </c>
    </row>
    <row r="421" spans="1:16" x14ac:dyDescent="0.35">
      <c r="A421" s="4" t="s">
        <v>1288</v>
      </c>
      <c r="B421" s="5">
        <v>10</v>
      </c>
      <c r="C421" s="7">
        <v>44099</v>
      </c>
      <c r="D421" s="5" t="s">
        <v>1289</v>
      </c>
      <c r="E421" s="5">
        <f>YEAR(C421)</f>
        <v>2020</v>
      </c>
      <c r="F421" s="5" t="s">
        <v>1811</v>
      </c>
      <c r="G421" s="3">
        <v>800</v>
      </c>
      <c r="H421" s="2" t="s">
        <v>431</v>
      </c>
      <c r="I421" s="12">
        <f>G421</f>
        <v>800</v>
      </c>
      <c r="J421" s="15" t="s">
        <v>1823</v>
      </c>
      <c r="K421" s="2" t="s">
        <v>47</v>
      </c>
      <c r="L421" s="2" t="s">
        <v>1290</v>
      </c>
      <c r="M421" s="2" t="s">
        <v>1695</v>
      </c>
      <c r="N421" s="2" t="s">
        <v>474</v>
      </c>
      <c r="O421" s="2">
        <v>43.086427999999998</v>
      </c>
      <c r="P421" s="2">
        <v>-77.669156000000001</v>
      </c>
    </row>
    <row r="422" spans="1:16" x14ac:dyDescent="0.35">
      <c r="A422" s="4" t="s">
        <v>857</v>
      </c>
      <c r="B422" s="5">
        <v>100</v>
      </c>
      <c r="C422" s="7">
        <v>44027</v>
      </c>
      <c r="D422" s="5" t="s">
        <v>858</v>
      </c>
      <c r="E422" s="5">
        <f>YEAR(C422)</f>
        <v>2020</v>
      </c>
      <c r="F422" s="5" t="s">
        <v>1816</v>
      </c>
      <c r="G422" s="3">
        <v>2500</v>
      </c>
      <c r="H422" s="2" t="s">
        <v>13</v>
      </c>
      <c r="I422" s="5"/>
      <c r="J422" s="15" t="s">
        <v>1823</v>
      </c>
      <c r="K422" s="2" t="s">
        <v>47</v>
      </c>
      <c r="L422" s="2" t="s">
        <v>802</v>
      </c>
      <c r="M422" s="2" t="s">
        <v>1696</v>
      </c>
      <c r="N422" s="2" t="s">
        <v>523</v>
      </c>
      <c r="O422" s="2">
        <v>41.875990000000002</v>
      </c>
      <c r="P422" s="2">
        <v>-87.624897000000004</v>
      </c>
    </row>
    <row r="423" spans="1:16" x14ac:dyDescent="0.35">
      <c r="A423" s="4" t="s">
        <v>857</v>
      </c>
      <c r="B423" s="5">
        <v>150</v>
      </c>
      <c r="C423" s="7">
        <v>44082</v>
      </c>
      <c r="D423" s="5" t="s">
        <v>1170</v>
      </c>
      <c r="E423" s="5">
        <f>YEAR(C423)</f>
        <v>2020</v>
      </c>
      <c r="F423" s="5" t="s">
        <v>1811</v>
      </c>
      <c r="G423" s="3">
        <v>1500</v>
      </c>
      <c r="H423" s="2" t="s">
        <v>13</v>
      </c>
      <c r="I423" s="12">
        <f>G423</f>
        <v>1500</v>
      </c>
      <c r="J423" s="15" t="s">
        <v>1823</v>
      </c>
      <c r="K423" s="2" t="s">
        <v>47</v>
      </c>
      <c r="L423" s="2" t="s">
        <v>1171</v>
      </c>
      <c r="M423" s="2" t="s">
        <v>1696</v>
      </c>
      <c r="N423" s="2" t="s">
        <v>523</v>
      </c>
      <c r="O423" s="2">
        <v>41.875990000000002</v>
      </c>
      <c r="P423" s="2">
        <v>-87.624897000000004</v>
      </c>
    </row>
    <row r="424" spans="1:16" x14ac:dyDescent="0.35">
      <c r="A424" s="4" t="s">
        <v>470</v>
      </c>
      <c r="B424" s="18">
        <f>(1550-1500)/10</f>
        <v>5</v>
      </c>
      <c r="C424" s="7">
        <v>43712</v>
      </c>
      <c r="D424" s="5">
        <v>213</v>
      </c>
      <c r="E424" s="5">
        <f>YEAR(C424)</f>
        <v>2019</v>
      </c>
      <c r="F424" s="5" t="s">
        <v>1811</v>
      </c>
      <c r="G424" s="3">
        <v>1550</v>
      </c>
      <c r="H424" s="2" t="s">
        <v>13</v>
      </c>
      <c r="I424" s="5"/>
      <c r="J424" s="15" t="s">
        <v>1822</v>
      </c>
      <c r="K424" s="2" t="s">
        <v>47</v>
      </c>
      <c r="L424" s="2" t="s">
        <v>471</v>
      </c>
      <c r="M424" s="2" t="s">
        <v>1697</v>
      </c>
      <c r="N424" s="2" t="s">
        <v>383</v>
      </c>
      <c r="O424" s="2">
        <v>39.782004999999998</v>
      </c>
      <c r="P424" s="2">
        <v>-75.123171999999997</v>
      </c>
    </row>
    <row r="425" spans="1:16" x14ac:dyDescent="0.35">
      <c r="A425" s="4" t="s">
        <v>101</v>
      </c>
      <c r="B425" s="18">
        <f>750/10</f>
        <v>75</v>
      </c>
      <c r="C425" s="7">
        <v>42514</v>
      </c>
      <c r="D425" s="5" t="s">
        <v>102</v>
      </c>
      <c r="E425" s="5">
        <f>YEAR(C425)</f>
        <v>2016</v>
      </c>
      <c r="F425" s="5" t="s">
        <v>1808</v>
      </c>
      <c r="G425" s="3">
        <v>750</v>
      </c>
      <c r="H425" s="2" t="s">
        <v>13</v>
      </c>
      <c r="I425" s="5"/>
      <c r="J425" s="15" t="s">
        <v>1822</v>
      </c>
      <c r="K425" s="2" t="s">
        <v>47</v>
      </c>
      <c r="L425" s="2" t="s">
        <v>103</v>
      </c>
      <c r="M425" s="2" t="s">
        <v>104</v>
      </c>
      <c r="N425" s="2" t="s">
        <v>383</v>
      </c>
      <c r="O425" s="2">
        <v>39.709696000000001</v>
      </c>
      <c r="P425" s="2">
        <v>-75.120704000000003</v>
      </c>
    </row>
    <row r="426" spans="1:16" ht="29" x14ac:dyDescent="0.35">
      <c r="A426" s="4" t="s">
        <v>1032</v>
      </c>
      <c r="B426" s="5">
        <v>300</v>
      </c>
      <c r="C426" s="7">
        <v>44068</v>
      </c>
      <c r="D426" s="5" t="s">
        <v>1033</v>
      </c>
      <c r="E426" s="5">
        <f>YEAR(C426)</f>
        <v>2020</v>
      </c>
      <c r="F426" s="5" t="s">
        <v>1817</v>
      </c>
      <c r="G426" s="3">
        <v>4500</v>
      </c>
      <c r="H426" s="2" t="s">
        <v>13</v>
      </c>
      <c r="I426" s="12">
        <f>G426</f>
        <v>4500</v>
      </c>
      <c r="J426" s="15" t="s">
        <v>1823</v>
      </c>
      <c r="K426" s="2" t="s">
        <v>47</v>
      </c>
      <c r="L426" s="2" t="s">
        <v>1034</v>
      </c>
      <c r="M426" s="2" t="s">
        <v>1698</v>
      </c>
      <c r="N426" s="2" t="s">
        <v>383</v>
      </c>
      <c r="O426" s="2">
        <v>40.501913000000002</v>
      </c>
      <c r="P426" s="2">
        <v>-74.446620999999993</v>
      </c>
    </row>
    <row r="427" spans="1:16" x14ac:dyDescent="0.35">
      <c r="A427" s="4" t="s">
        <v>177</v>
      </c>
      <c r="B427" s="5">
        <v>100</v>
      </c>
      <c r="C427" s="7">
        <v>42622</v>
      </c>
      <c r="D427" s="5" t="s">
        <v>178</v>
      </c>
      <c r="E427" s="5">
        <f>YEAR(C427)</f>
        <v>2016</v>
      </c>
      <c r="F427" s="5" t="s">
        <v>1811</v>
      </c>
      <c r="G427" s="3">
        <v>750</v>
      </c>
      <c r="H427" s="2" t="s">
        <v>13</v>
      </c>
      <c r="I427" s="5"/>
      <c r="J427" s="15" t="s">
        <v>1822</v>
      </c>
      <c r="K427" s="2" t="s">
        <v>47</v>
      </c>
      <c r="L427" s="2" t="s">
        <v>179</v>
      </c>
      <c r="M427" s="2" t="s">
        <v>180</v>
      </c>
      <c r="N427" s="2" t="s">
        <v>323</v>
      </c>
      <c r="O427" s="2">
        <v>26.384204</v>
      </c>
      <c r="P427" s="2">
        <v>-80.145750000000007</v>
      </c>
    </row>
    <row r="428" spans="1:16" x14ac:dyDescent="0.35">
      <c r="A428" s="4" t="s">
        <v>1196</v>
      </c>
      <c r="B428" s="5">
        <v>11</v>
      </c>
      <c r="C428" s="7">
        <v>44085</v>
      </c>
      <c r="D428" s="5" t="s">
        <v>1197</v>
      </c>
      <c r="E428" s="5">
        <f>YEAR(C428)</f>
        <v>2020</v>
      </c>
      <c r="F428" s="5" t="s">
        <v>1811</v>
      </c>
      <c r="G428" s="3">
        <v>391</v>
      </c>
      <c r="H428" s="2" t="s">
        <v>534</v>
      </c>
      <c r="I428" s="12">
        <f>G428</f>
        <v>391</v>
      </c>
      <c r="J428" s="15" t="s">
        <v>1823</v>
      </c>
      <c r="K428" s="2" t="s">
        <v>47</v>
      </c>
      <c r="L428" s="2" t="s">
        <v>1198</v>
      </c>
      <c r="M428" s="2" t="s">
        <v>1699</v>
      </c>
      <c r="N428" s="2" t="s">
        <v>1574</v>
      </c>
      <c r="O428" s="2">
        <v>44.924757</v>
      </c>
      <c r="P428" s="2">
        <v>-93.183214000000007</v>
      </c>
    </row>
    <row r="429" spans="1:16" x14ac:dyDescent="0.35">
      <c r="A429" s="4" t="s">
        <v>1256</v>
      </c>
      <c r="B429" s="5">
        <v>50</v>
      </c>
      <c r="C429" s="7">
        <v>43963</v>
      </c>
      <c r="D429" s="5" t="s">
        <v>727</v>
      </c>
      <c r="E429" s="5">
        <f>YEAR(C429)</f>
        <v>2020</v>
      </c>
      <c r="F429" s="5" t="s">
        <v>1808</v>
      </c>
      <c r="G429" s="3">
        <v>1000</v>
      </c>
      <c r="H429" s="2" t="s">
        <v>13</v>
      </c>
      <c r="I429" s="5"/>
      <c r="J429" s="15" t="s">
        <v>1823</v>
      </c>
      <c r="K429" s="2" t="s">
        <v>47</v>
      </c>
      <c r="L429" s="2" t="s">
        <v>728</v>
      </c>
      <c r="M429" s="2" t="s">
        <v>1700</v>
      </c>
      <c r="N429" s="2" t="s">
        <v>1525</v>
      </c>
      <c r="O429" s="2">
        <v>43.826540999999999</v>
      </c>
      <c r="P429" s="2">
        <v>-70.480472000000006</v>
      </c>
    </row>
    <row r="430" spans="1:16" x14ac:dyDescent="0.35">
      <c r="A430" s="4" t="s">
        <v>1256</v>
      </c>
      <c r="B430" s="5">
        <v>75</v>
      </c>
      <c r="C430" s="7">
        <v>44092</v>
      </c>
      <c r="D430" s="5" t="s">
        <v>1257</v>
      </c>
      <c r="E430" s="5">
        <f>YEAR(C430)</f>
        <v>2020</v>
      </c>
      <c r="F430" s="5" t="s">
        <v>1811</v>
      </c>
      <c r="G430" s="3">
        <v>2250</v>
      </c>
      <c r="H430" s="2" t="s">
        <v>13</v>
      </c>
      <c r="I430" s="12">
        <f>G429:G430</f>
        <v>2250</v>
      </c>
      <c r="J430" s="15" t="s">
        <v>1823</v>
      </c>
      <c r="K430" s="2" t="s">
        <v>47</v>
      </c>
      <c r="L430" s="2" t="s">
        <v>1258</v>
      </c>
      <c r="M430" s="2" t="s">
        <v>1700</v>
      </c>
      <c r="N430" s="2" t="s">
        <v>1525</v>
      </c>
      <c r="O430" s="2">
        <v>43.826540999999999</v>
      </c>
      <c r="P430" s="2">
        <v>-70.480472000000006</v>
      </c>
    </row>
    <row r="431" spans="1:16" x14ac:dyDescent="0.35">
      <c r="A431" s="4" t="s">
        <v>916</v>
      </c>
      <c r="B431" s="5">
        <v>152</v>
      </c>
      <c r="C431" s="7">
        <v>44046</v>
      </c>
      <c r="D431" s="5" t="s">
        <v>917</v>
      </c>
      <c r="E431" s="5">
        <f>YEAR(C431)</f>
        <v>2020</v>
      </c>
      <c r="F431" s="5" t="s">
        <v>1817</v>
      </c>
      <c r="G431" s="3">
        <v>7560</v>
      </c>
      <c r="H431" s="2" t="s">
        <v>84</v>
      </c>
      <c r="I431" s="5"/>
      <c r="J431" s="15" t="s">
        <v>1823</v>
      </c>
      <c r="K431" s="2" t="s">
        <v>47</v>
      </c>
      <c r="L431" s="2" t="s">
        <v>918</v>
      </c>
      <c r="M431" s="2" t="s">
        <v>1701</v>
      </c>
      <c r="N431" s="2" t="s">
        <v>420</v>
      </c>
      <c r="O431" s="2">
        <v>39.975265999999998</v>
      </c>
      <c r="P431" s="2">
        <v>-75.279752000000002</v>
      </c>
    </row>
    <row r="432" spans="1:16" x14ac:dyDescent="0.35">
      <c r="A432" s="4" t="s">
        <v>916</v>
      </c>
      <c r="B432" s="5">
        <v>150</v>
      </c>
      <c r="C432" s="7">
        <v>44082</v>
      </c>
      <c r="D432" s="5" t="s">
        <v>1126</v>
      </c>
      <c r="E432" s="5">
        <f>YEAR(C432)</f>
        <v>2020</v>
      </c>
      <c r="F432" s="5" t="s">
        <v>1811</v>
      </c>
      <c r="G432" s="3">
        <v>1500</v>
      </c>
      <c r="H432" s="2" t="s">
        <v>84</v>
      </c>
      <c r="I432" s="5"/>
      <c r="J432" s="15" t="s">
        <v>1823</v>
      </c>
      <c r="K432" s="2" t="s">
        <v>47</v>
      </c>
      <c r="L432" s="2" t="s">
        <v>918</v>
      </c>
      <c r="M432" s="2" t="s">
        <v>1701</v>
      </c>
      <c r="N432" s="2" t="s">
        <v>420</v>
      </c>
      <c r="O432" s="2">
        <v>39.975265999999998</v>
      </c>
      <c r="P432" s="2">
        <v>-75.279752000000002</v>
      </c>
    </row>
    <row r="433" spans="1:16" x14ac:dyDescent="0.35">
      <c r="A433" s="11" t="s">
        <v>1684</v>
      </c>
      <c r="B433" s="6">
        <v>20</v>
      </c>
      <c r="C433" s="8">
        <v>44168</v>
      </c>
      <c r="D433" s="6" t="s">
        <v>1685</v>
      </c>
      <c r="E433" s="5">
        <f>YEAR(C433)</f>
        <v>2020</v>
      </c>
      <c r="F433" s="5" t="s">
        <v>1818</v>
      </c>
      <c r="G433" s="3">
        <v>200</v>
      </c>
      <c r="H433" s="2" t="s">
        <v>13</v>
      </c>
      <c r="I433" s="5"/>
      <c r="J433" s="15" t="s">
        <v>1823</v>
      </c>
      <c r="K433" s="2" t="s">
        <v>47</v>
      </c>
      <c r="L433" t="s">
        <v>1686</v>
      </c>
      <c r="M433" s="2" t="s">
        <v>1687</v>
      </c>
      <c r="N433" s="2" t="s">
        <v>523</v>
      </c>
      <c r="O433" s="2">
        <v>41.707169</v>
      </c>
      <c r="P433" s="2">
        <v>-87.713853999999998</v>
      </c>
    </row>
    <row r="434" spans="1:16" x14ac:dyDescent="0.35">
      <c r="A434" s="4" t="s">
        <v>805</v>
      </c>
      <c r="B434" s="5">
        <v>150</v>
      </c>
      <c r="C434" s="7">
        <v>44006</v>
      </c>
      <c r="D434" s="5" t="s">
        <v>806</v>
      </c>
      <c r="E434" s="5">
        <f>YEAR(C434)</f>
        <v>2020</v>
      </c>
      <c r="F434" s="5" t="s">
        <v>1815</v>
      </c>
      <c r="G434" s="3">
        <v>3000</v>
      </c>
      <c r="H434" s="2" t="s">
        <v>13</v>
      </c>
      <c r="I434" s="5"/>
      <c r="J434" s="15" t="s">
        <v>1823</v>
      </c>
      <c r="K434" s="2" t="s">
        <v>47</v>
      </c>
      <c r="L434" s="2" t="s">
        <v>807</v>
      </c>
      <c r="M434" s="2" t="s">
        <v>1687</v>
      </c>
      <c r="N434" s="2" t="s">
        <v>523</v>
      </c>
      <c r="O434" s="2">
        <v>41.707169</v>
      </c>
      <c r="P434" s="2">
        <v>-87.713853999999998</v>
      </c>
    </row>
    <row r="435" spans="1:16" x14ac:dyDescent="0.35">
      <c r="A435" s="4" t="s">
        <v>805</v>
      </c>
      <c r="B435" s="5">
        <v>20</v>
      </c>
      <c r="C435" s="7">
        <v>44138</v>
      </c>
      <c r="D435" s="5" t="s">
        <v>1404</v>
      </c>
      <c r="E435" s="5">
        <f>YEAR(C435)</f>
        <v>2020</v>
      </c>
      <c r="F435" s="5" t="s">
        <v>1809</v>
      </c>
      <c r="G435" s="3">
        <v>200</v>
      </c>
      <c r="H435" s="2" t="s">
        <v>13</v>
      </c>
      <c r="I435" s="12">
        <f>G435+G434+G433</f>
        <v>3400</v>
      </c>
      <c r="J435" s="15" t="s">
        <v>1823</v>
      </c>
      <c r="K435" s="2" t="s">
        <v>47</v>
      </c>
      <c r="L435" s="2" t="s">
        <v>807</v>
      </c>
      <c r="M435" s="2" t="s">
        <v>1687</v>
      </c>
      <c r="N435" s="2" t="s">
        <v>523</v>
      </c>
      <c r="O435" s="2">
        <v>41.707169</v>
      </c>
      <c r="P435" s="2">
        <v>-87.713853999999998</v>
      </c>
    </row>
    <row r="436" spans="1:16" x14ac:dyDescent="0.35">
      <c r="A436" s="4" t="s">
        <v>1017</v>
      </c>
      <c r="B436" s="5">
        <v>100</v>
      </c>
      <c r="C436" s="7">
        <v>44063</v>
      </c>
      <c r="D436" s="5" t="s">
        <v>1018</v>
      </c>
      <c r="E436" s="5">
        <f>YEAR(C436)</f>
        <v>2020</v>
      </c>
      <c r="F436" s="5" t="s">
        <v>1817</v>
      </c>
      <c r="G436" s="3">
        <v>2500</v>
      </c>
      <c r="H436" s="2" t="s">
        <v>13</v>
      </c>
      <c r="I436" s="12">
        <f>G436</f>
        <v>2500</v>
      </c>
      <c r="J436" s="15" t="s">
        <v>1823</v>
      </c>
      <c r="K436" s="2" t="s">
        <v>47</v>
      </c>
      <c r="L436" s="2" t="s">
        <v>922</v>
      </c>
      <c r="M436" s="2" t="s">
        <v>1702</v>
      </c>
      <c r="N436" s="2" t="s">
        <v>1291</v>
      </c>
      <c r="O436" s="2">
        <v>39.283544999999997</v>
      </c>
      <c r="P436" s="2">
        <v>-80.567162999999994</v>
      </c>
    </row>
    <row r="437" spans="1:16" x14ac:dyDescent="0.35">
      <c r="A437" s="4" t="s">
        <v>1297</v>
      </c>
      <c r="B437" s="5">
        <v>500</v>
      </c>
      <c r="C437" s="7">
        <v>44105</v>
      </c>
      <c r="D437" s="5" t="s">
        <v>1298</v>
      </c>
      <c r="E437" s="5">
        <f>YEAR(C437)</f>
        <v>2020</v>
      </c>
      <c r="F437" s="5" t="s">
        <v>1810</v>
      </c>
      <c r="G437" s="3">
        <v>3250</v>
      </c>
      <c r="H437" s="2" t="s">
        <v>431</v>
      </c>
      <c r="I437" s="12">
        <f>G437</f>
        <v>3250</v>
      </c>
      <c r="J437" s="15" t="s">
        <v>1823</v>
      </c>
      <c r="K437" s="2" t="s">
        <v>47</v>
      </c>
      <c r="L437" s="2" t="s">
        <v>1234</v>
      </c>
      <c r="M437" s="2" t="s">
        <v>1703</v>
      </c>
      <c r="N437" s="2" t="s">
        <v>631</v>
      </c>
      <c r="O437" s="2">
        <v>38.347213000000004</v>
      </c>
      <c r="P437" s="2">
        <v>-75.604945000000001</v>
      </c>
    </row>
    <row r="438" spans="1:16" x14ac:dyDescent="0.35">
      <c r="A438" s="4" t="s">
        <v>863</v>
      </c>
      <c r="B438" s="5">
        <v>15</v>
      </c>
      <c r="C438" s="7">
        <v>44029</v>
      </c>
      <c r="D438" s="5" t="s">
        <v>864</v>
      </c>
      <c r="E438" s="5">
        <f>YEAR(C438)</f>
        <v>2020</v>
      </c>
      <c r="F438" s="5" t="s">
        <v>1816</v>
      </c>
      <c r="G438" s="3">
        <v>1650</v>
      </c>
      <c r="H438" s="2" t="s">
        <v>13</v>
      </c>
      <c r="I438" s="5"/>
      <c r="J438" s="15" t="s">
        <v>1823</v>
      </c>
      <c r="K438" s="2" t="s">
        <v>47</v>
      </c>
      <c r="L438" s="2" t="s">
        <v>807</v>
      </c>
      <c r="M438" s="2" t="s">
        <v>1704</v>
      </c>
      <c r="N438" s="2" t="s">
        <v>978</v>
      </c>
      <c r="O438" s="2">
        <v>41.473756000000002</v>
      </c>
      <c r="P438" s="2">
        <v>-71.299017000000006</v>
      </c>
    </row>
    <row r="439" spans="1:16" x14ac:dyDescent="0.35">
      <c r="A439" s="4" t="s">
        <v>1178</v>
      </c>
      <c r="B439" s="5">
        <v>20</v>
      </c>
      <c r="C439" s="7">
        <v>44082</v>
      </c>
      <c r="D439" s="5" t="s">
        <v>1179</v>
      </c>
      <c r="E439" s="5">
        <f>YEAR(C439)</f>
        <v>2020</v>
      </c>
      <c r="F439" s="5" t="s">
        <v>1811</v>
      </c>
      <c r="G439" s="3">
        <v>208.3</v>
      </c>
      <c r="H439" s="2" t="s">
        <v>13</v>
      </c>
      <c r="I439" s="12">
        <f>G439+G438</f>
        <v>1858.3</v>
      </c>
      <c r="J439" s="15" t="s">
        <v>1823</v>
      </c>
      <c r="K439" s="2" t="s">
        <v>47</v>
      </c>
      <c r="L439" s="2" t="s">
        <v>807</v>
      </c>
      <c r="M439" s="2" t="s">
        <v>1704</v>
      </c>
      <c r="N439" s="2" t="s">
        <v>978</v>
      </c>
      <c r="O439" s="2">
        <v>41.473756000000002</v>
      </c>
      <c r="P439" s="2">
        <v>-71.299017000000006</v>
      </c>
    </row>
    <row r="440" spans="1:16" x14ac:dyDescent="0.35">
      <c r="A440" s="4" t="s">
        <v>467</v>
      </c>
      <c r="B440" s="5">
        <v>50</v>
      </c>
      <c r="C440" s="7">
        <v>43666</v>
      </c>
      <c r="D440" s="5">
        <v>206</v>
      </c>
      <c r="E440" s="5">
        <f>YEAR(C440)</f>
        <v>2019</v>
      </c>
      <c r="F440" s="5" t="s">
        <v>1816</v>
      </c>
      <c r="G440" s="3">
        <v>1000</v>
      </c>
      <c r="H440" s="2" t="s">
        <v>13</v>
      </c>
      <c r="I440" s="5"/>
      <c r="J440" s="15" t="s">
        <v>1821</v>
      </c>
      <c r="K440" s="2" t="s">
        <v>47</v>
      </c>
      <c r="L440" s="2" t="s">
        <v>468</v>
      </c>
      <c r="M440" s="2" t="s">
        <v>1705</v>
      </c>
      <c r="N440" s="2" t="s">
        <v>330</v>
      </c>
      <c r="O440" s="2">
        <v>30.708563999999999</v>
      </c>
      <c r="P440" s="2">
        <v>-95.546706999999998</v>
      </c>
    </row>
    <row r="441" spans="1:16" x14ac:dyDescent="0.35">
      <c r="A441" s="4" t="s">
        <v>735</v>
      </c>
      <c r="B441" s="5">
        <v>100</v>
      </c>
      <c r="C441" s="7">
        <v>43969</v>
      </c>
      <c r="D441" s="5" t="s">
        <v>736</v>
      </c>
      <c r="E441" s="5">
        <f>YEAR(C441)</f>
        <v>2020</v>
      </c>
      <c r="F441" s="5" t="s">
        <v>1808</v>
      </c>
      <c r="G441" s="3">
        <v>2000</v>
      </c>
      <c r="H441" s="2" t="s">
        <v>13</v>
      </c>
      <c r="I441" s="12">
        <f>G441</f>
        <v>2000</v>
      </c>
      <c r="J441" s="15" t="s">
        <v>1821</v>
      </c>
      <c r="K441" s="2" t="s">
        <v>47</v>
      </c>
      <c r="L441" s="2" t="s">
        <v>737</v>
      </c>
      <c r="M441" s="2" t="s">
        <v>1705</v>
      </c>
      <c r="N441" s="2" t="s">
        <v>330</v>
      </c>
      <c r="O441" s="2">
        <v>30.708563999999999</v>
      </c>
      <c r="P441" s="2">
        <v>-95.546706999999998</v>
      </c>
    </row>
    <row r="442" spans="1:16" x14ac:dyDescent="0.35">
      <c r="A442" s="4" t="s">
        <v>365</v>
      </c>
      <c r="B442" s="10">
        <v>200</v>
      </c>
      <c r="C442" s="7">
        <v>43222</v>
      </c>
      <c r="D442" s="5">
        <v>124</v>
      </c>
      <c r="E442" s="5">
        <f>YEAR(C442)</f>
        <v>2018</v>
      </c>
      <c r="F442" s="5" t="s">
        <v>1808</v>
      </c>
      <c r="G442" s="3">
        <v>3000</v>
      </c>
      <c r="H442" s="2" t="s">
        <v>13</v>
      </c>
      <c r="I442" s="5"/>
      <c r="J442" s="15" t="s">
        <v>1821</v>
      </c>
      <c r="K442" s="2" t="s">
        <v>47</v>
      </c>
      <c r="L442" s="2" t="s">
        <v>366</v>
      </c>
      <c r="M442" s="2" t="s">
        <v>1706</v>
      </c>
      <c r="N442" s="2" t="s">
        <v>334</v>
      </c>
      <c r="O442" s="2">
        <v>37.334491999999997</v>
      </c>
      <c r="P442" s="2">
        <v>-121.879842</v>
      </c>
    </row>
    <row r="443" spans="1:16" x14ac:dyDescent="0.35">
      <c r="A443" s="4" t="s">
        <v>365</v>
      </c>
      <c r="B443" s="5">
        <v>200</v>
      </c>
      <c r="C443" s="7">
        <v>43614</v>
      </c>
      <c r="D443" s="5">
        <v>194</v>
      </c>
      <c r="E443" s="5">
        <f>YEAR(C443)</f>
        <v>2019</v>
      </c>
      <c r="F443" s="5" t="s">
        <v>1808</v>
      </c>
      <c r="G443" s="3">
        <v>3000</v>
      </c>
      <c r="H443" s="2" t="s">
        <v>13</v>
      </c>
      <c r="I443" s="5"/>
      <c r="J443" s="15" t="s">
        <v>1821</v>
      </c>
      <c r="K443" s="2" t="s">
        <v>47</v>
      </c>
      <c r="L443" s="2" t="s">
        <v>452</v>
      </c>
      <c r="M443" s="2" t="s">
        <v>1706</v>
      </c>
      <c r="N443" s="2" t="s">
        <v>334</v>
      </c>
      <c r="O443" s="2">
        <v>37.334491999999997</v>
      </c>
      <c r="P443" s="2">
        <v>-121.879842</v>
      </c>
    </row>
    <row r="444" spans="1:16" x14ac:dyDescent="0.35">
      <c r="A444" s="4" t="s">
        <v>786</v>
      </c>
      <c r="B444" s="5">
        <v>300</v>
      </c>
      <c r="C444" s="7">
        <v>43998</v>
      </c>
      <c r="D444" s="5" t="s">
        <v>787</v>
      </c>
      <c r="E444" s="5">
        <f>YEAR(C444)</f>
        <v>2020</v>
      </c>
      <c r="F444" s="5" t="s">
        <v>1815</v>
      </c>
      <c r="G444" s="3">
        <v>4500</v>
      </c>
      <c r="H444" s="2" t="s">
        <v>13</v>
      </c>
      <c r="I444" s="5"/>
      <c r="J444" s="15" t="s">
        <v>1821</v>
      </c>
      <c r="K444" s="2" t="s">
        <v>47</v>
      </c>
      <c r="L444" s="2" t="s">
        <v>788</v>
      </c>
      <c r="M444" s="2" t="s">
        <v>1706</v>
      </c>
      <c r="N444" s="2" t="s">
        <v>334</v>
      </c>
      <c r="O444" s="2">
        <v>37.334491999999997</v>
      </c>
      <c r="P444" s="2">
        <v>-121.879842</v>
      </c>
    </row>
    <row r="445" spans="1:16" x14ac:dyDescent="0.35">
      <c r="A445" s="4" t="s">
        <v>786</v>
      </c>
      <c r="B445" s="5">
        <v>200</v>
      </c>
      <c r="C445" s="7">
        <v>44028</v>
      </c>
      <c r="D445" s="5" t="s">
        <v>859</v>
      </c>
      <c r="E445" s="5">
        <f>YEAR(C445)</f>
        <v>2020</v>
      </c>
      <c r="F445" s="5" t="s">
        <v>1816</v>
      </c>
      <c r="G445" s="3">
        <v>2000</v>
      </c>
      <c r="H445" s="2" t="s">
        <v>13</v>
      </c>
      <c r="I445" s="5"/>
      <c r="J445" s="15" t="s">
        <v>1821</v>
      </c>
      <c r="K445" s="2" t="s">
        <v>47</v>
      </c>
      <c r="L445" s="2" t="s">
        <v>636</v>
      </c>
      <c r="M445" s="2" t="s">
        <v>1706</v>
      </c>
      <c r="N445" s="2" t="s">
        <v>334</v>
      </c>
      <c r="O445" s="2">
        <v>37.334491999999997</v>
      </c>
      <c r="P445" s="2">
        <v>-121.879842</v>
      </c>
    </row>
    <row r="446" spans="1:16" x14ac:dyDescent="0.35">
      <c r="A446" s="4" t="s">
        <v>1334</v>
      </c>
      <c r="B446" s="5">
        <v>20</v>
      </c>
      <c r="C446" s="7">
        <v>44111</v>
      </c>
      <c r="D446" s="5" t="s">
        <v>1335</v>
      </c>
      <c r="E446" s="5">
        <f>YEAR(C446)</f>
        <v>2020</v>
      </c>
      <c r="F446" s="5" t="s">
        <v>1810</v>
      </c>
      <c r="G446" s="3">
        <v>200</v>
      </c>
      <c r="H446" s="2" t="s">
        <v>13</v>
      </c>
      <c r="I446" s="12">
        <f>G446+G445+G444</f>
        <v>6700</v>
      </c>
      <c r="J446" s="15" t="s">
        <v>1821</v>
      </c>
      <c r="K446" s="2" t="s">
        <v>47</v>
      </c>
      <c r="L446" s="2" t="s">
        <v>636</v>
      </c>
      <c r="M446" s="2" t="s">
        <v>1706</v>
      </c>
      <c r="N446" s="2" t="s">
        <v>334</v>
      </c>
      <c r="O446" s="2">
        <v>37.334491999999997</v>
      </c>
      <c r="P446" s="2">
        <v>-121.879842</v>
      </c>
    </row>
    <row r="447" spans="1:16" x14ac:dyDescent="0.35">
      <c r="A447" s="4" t="s">
        <v>764</v>
      </c>
      <c r="B447" s="5">
        <v>300</v>
      </c>
      <c r="C447" s="7">
        <v>43990</v>
      </c>
      <c r="D447" s="5" t="s">
        <v>765</v>
      </c>
      <c r="E447" s="5">
        <f>YEAR(C447)</f>
        <v>2020</v>
      </c>
      <c r="F447" s="5" t="s">
        <v>1815</v>
      </c>
      <c r="G447" s="3">
        <v>1158</v>
      </c>
      <c r="H447" s="2" t="s">
        <v>534</v>
      </c>
      <c r="I447" s="5"/>
      <c r="J447" s="15" t="s">
        <v>1823</v>
      </c>
      <c r="K447" s="2" t="s">
        <v>47</v>
      </c>
      <c r="L447" s="2" t="s">
        <v>752</v>
      </c>
      <c r="M447" s="2" t="s">
        <v>1707</v>
      </c>
      <c r="N447" s="2" t="s">
        <v>323</v>
      </c>
      <c r="O447" s="2">
        <v>30.604310000000002</v>
      </c>
      <c r="P447" s="2">
        <v>-87.072232999999997</v>
      </c>
    </row>
    <row r="448" spans="1:16" x14ac:dyDescent="0.35">
      <c r="A448" s="4" t="s">
        <v>764</v>
      </c>
      <c r="B448" s="5">
        <v>200</v>
      </c>
      <c r="C448" s="7">
        <v>44137</v>
      </c>
      <c r="D448" s="5" t="s">
        <v>1402</v>
      </c>
      <c r="E448" s="5">
        <f>YEAR(C448)</f>
        <v>2020</v>
      </c>
      <c r="F448" s="5" t="s">
        <v>1809</v>
      </c>
      <c r="G448" s="3">
        <v>3500</v>
      </c>
      <c r="H448" s="2" t="s">
        <v>13</v>
      </c>
      <c r="I448" s="12">
        <f>G448</f>
        <v>3500</v>
      </c>
      <c r="J448" s="15" t="s">
        <v>1823</v>
      </c>
      <c r="K448" s="2" t="s">
        <v>47</v>
      </c>
      <c r="L448" s="2" t="s">
        <v>1401</v>
      </c>
      <c r="M448" s="2" t="s">
        <v>1707</v>
      </c>
      <c r="N448" s="2" t="s">
        <v>323</v>
      </c>
      <c r="O448" s="2">
        <v>30.604310000000002</v>
      </c>
      <c r="P448" s="2">
        <v>-87.072232999999997</v>
      </c>
    </row>
    <row r="449" spans="1:16" x14ac:dyDescent="0.35">
      <c r="A449" s="4" t="s">
        <v>384</v>
      </c>
      <c r="B449" s="5">
        <v>110</v>
      </c>
      <c r="C449" s="7">
        <v>43304</v>
      </c>
      <c r="D449" s="5">
        <v>139</v>
      </c>
      <c r="E449" s="5">
        <f>YEAR(C449)</f>
        <v>2018</v>
      </c>
      <c r="F449" s="5" t="s">
        <v>1816</v>
      </c>
      <c r="G449" s="3">
        <v>3600</v>
      </c>
      <c r="H449" s="2" t="s">
        <v>13</v>
      </c>
      <c r="I449" s="5"/>
      <c r="J449" s="15" t="s">
        <v>1822</v>
      </c>
      <c r="K449" s="2" t="s">
        <v>47</v>
      </c>
      <c r="L449" s="2" t="s">
        <v>382</v>
      </c>
      <c r="M449" s="2"/>
      <c r="N449" s="2"/>
      <c r="O449" s="2"/>
      <c r="P449" s="2"/>
    </row>
    <row r="450" spans="1:16" x14ac:dyDescent="0.35">
      <c r="A450" s="4" t="s">
        <v>620</v>
      </c>
      <c r="B450" s="5">
        <v>50</v>
      </c>
      <c r="C450" s="7">
        <v>43924</v>
      </c>
      <c r="D450" s="5" t="s">
        <v>621</v>
      </c>
      <c r="E450" s="5">
        <f>YEAR(C450)</f>
        <v>2020</v>
      </c>
      <c r="F450" s="5" t="s">
        <v>1814</v>
      </c>
      <c r="G450" s="3">
        <v>500</v>
      </c>
      <c r="H450" s="2" t="s">
        <v>534</v>
      </c>
      <c r="I450" s="5"/>
      <c r="J450" s="15" t="s">
        <v>1823</v>
      </c>
      <c r="K450" s="2" t="s">
        <v>47</v>
      </c>
      <c r="L450" s="2" t="s">
        <v>613</v>
      </c>
      <c r="M450" s="2" t="s">
        <v>1709</v>
      </c>
      <c r="N450" s="2" t="s">
        <v>406</v>
      </c>
      <c r="O450" s="2">
        <v>47.610655999999999</v>
      </c>
      <c r="P450" s="2">
        <v>-122.31711300000001</v>
      </c>
    </row>
    <row r="451" spans="1:16" x14ac:dyDescent="0.35">
      <c r="A451" s="4" t="s">
        <v>620</v>
      </c>
      <c r="B451" s="5">
        <v>100</v>
      </c>
      <c r="C451" s="7">
        <v>44063</v>
      </c>
      <c r="D451" s="5" t="s">
        <v>1016</v>
      </c>
      <c r="E451" s="5">
        <f>YEAR(C451)</f>
        <v>2020</v>
      </c>
      <c r="F451" s="5" t="s">
        <v>1817</v>
      </c>
      <c r="G451" s="3">
        <v>2500</v>
      </c>
      <c r="H451" s="2" t="s">
        <v>13</v>
      </c>
      <c r="I451" s="12">
        <f>G451</f>
        <v>2500</v>
      </c>
      <c r="J451" s="15" t="s">
        <v>1823</v>
      </c>
      <c r="K451" s="2" t="s">
        <v>47</v>
      </c>
      <c r="L451" s="2" t="s">
        <v>861</v>
      </c>
      <c r="M451" s="2" t="s">
        <v>1709</v>
      </c>
      <c r="N451" s="2" t="s">
        <v>406</v>
      </c>
      <c r="O451" s="2">
        <v>47.610655999999999</v>
      </c>
      <c r="P451" s="2">
        <v>-122.31711300000001</v>
      </c>
    </row>
    <row r="452" spans="1:16" x14ac:dyDescent="0.35">
      <c r="A452" s="4" t="s">
        <v>993</v>
      </c>
      <c r="B452" s="5">
        <v>280</v>
      </c>
      <c r="C452" s="7">
        <v>44060</v>
      </c>
      <c r="D452" s="5" t="s">
        <v>994</v>
      </c>
      <c r="E452" s="5">
        <f>YEAR(C452)</f>
        <v>2020</v>
      </c>
      <c r="F452" s="5" t="s">
        <v>1817</v>
      </c>
      <c r="G452" s="3">
        <v>4300</v>
      </c>
      <c r="H452" s="2" t="s">
        <v>13</v>
      </c>
      <c r="I452" s="12">
        <f>G452</f>
        <v>4300</v>
      </c>
      <c r="J452" s="15" t="s">
        <v>1823</v>
      </c>
      <c r="K452" s="2" t="s">
        <v>47</v>
      </c>
      <c r="L452" s="2" t="s">
        <v>986</v>
      </c>
      <c r="M452" s="2" t="s">
        <v>1710</v>
      </c>
      <c r="N452" s="2" t="s">
        <v>383</v>
      </c>
      <c r="O452" s="2">
        <v>40.743340000000003</v>
      </c>
      <c r="P452" s="2">
        <v>-74.246594000000002</v>
      </c>
    </row>
    <row r="453" spans="1:16" x14ac:dyDescent="0.35">
      <c r="A453" s="4" t="s">
        <v>1021</v>
      </c>
      <c r="B453" s="5">
        <v>350</v>
      </c>
      <c r="C453" s="7">
        <v>44067</v>
      </c>
      <c r="D453" s="5" t="s">
        <v>1022</v>
      </c>
      <c r="E453" s="5">
        <f>YEAR(C453)</f>
        <v>2020</v>
      </c>
      <c r="F453" s="5" t="s">
        <v>1817</v>
      </c>
      <c r="G453" s="3">
        <v>5000</v>
      </c>
      <c r="H453" s="2" t="s">
        <v>13</v>
      </c>
      <c r="I453" s="12">
        <f>G453</f>
        <v>5000</v>
      </c>
      <c r="J453" s="15" t="s">
        <v>1823</v>
      </c>
      <c r="K453" s="2" t="s">
        <v>47</v>
      </c>
      <c r="L453" s="2" t="s">
        <v>922</v>
      </c>
      <c r="M453" s="2" t="s">
        <v>1711</v>
      </c>
      <c r="N453" s="2" t="s">
        <v>420</v>
      </c>
      <c r="O453" s="2">
        <v>40.057890999999998</v>
      </c>
      <c r="P453" s="2">
        <v>-77.522516999999993</v>
      </c>
    </row>
    <row r="454" spans="1:16" x14ac:dyDescent="0.35">
      <c r="A454" s="4" t="s">
        <v>64</v>
      </c>
      <c r="B454" s="18">
        <v>15</v>
      </c>
      <c r="C454" s="7">
        <v>42401</v>
      </c>
      <c r="D454" s="5" t="s">
        <v>65</v>
      </c>
      <c r="E454" s="5">
        <f>YEAR(C454)</f>
        <v>2016</v>
      </c>
      <c r="F454" s="5" t="s">
        <v>1813</v>
      </c>
      <c r="G454" s="3">
        <v>750</v>
      </c>
      <c r="H454" s="2" t="s">
        <v>13</v>
      </c>
      <c r="I454" s="5"/>
      <c r="J454" s="15" t="s">
        <v>1822</v>
      </c>
      <c r="K454" s="2" t="s">
        <v>47</v>
      </c>
      <c r="L454" s="2" t="s">
        <v>1515</v>
      </c>
      <c r="M454" s="2" t="s">
        <v>66</v>
      </c>
      <c r="N454" s="2" t="s">
        <v>403</v>
      </c>
      <c r="O454" s="2">
        <v>34.263421000000001</v>
      </c>
      <c r="P454" s="2">
        <v>-85.189688000000004</v>
      </c>
    </row>
    <row r="455" spans="1:16" x14ac:dyDescent="0.35">
      <c r="A455" s="4" t="s">
        <v>64</v>
      </c>
      <c r="B455" s="18">
        <v>15</v>
      </c>
      <c r="C455" s="7">
        <v>42401</v>
      </c>
      <c r="D455" s="5" t="s">
        <v>65</v>
      </c>
      <c r="E455" s="5">
        <f>YEAR(C455)</f>
        <v>2016</v>
      </c>
      <c r="F455" s="5" t="s">
        <v>1813</v>
      </c>
      <c r="G455" s="3">
        <v>750</v>
      </c>
      <c r="H455" s="2" t="s">
        <v>13</v>
      </c>
      <c r="I455" s="5"/>
      <c r="J455" s="15" t="s">
        <v>1822</v>
      </c>
      <c r="K455" s="2" t="s">
        <v>47</v>
      </c>
      <c r="L455" s="2" t="s">
        <v>1515</v>
      </c>
      <c r="M455" s="2" t="s">
        <v>66</v>
      </c>
      <c r="N455" s="2" t="s">
        <v>403</v>
      </c>
      <c r="O455" s="2">
        <v>34.263421000000001</v>
      </c>
      <c r="P455" s="2">
        <v>-85.189688000000004</v>
      </c>
    </row>
    <row r="456" spans="1:16" x14ac:dyDescent="0.35">
      <c r="A456" s="4" t="s">
        <v>1152</v>
      </c>
      <c r="B456" s="5">
        <v>100</v>
      </c>
      <c r="C456" s="7">
        <v>44082</v>
      </c>
      <c r="D456" s="5" t="s">
        <v>1153</v>
      </c>
      <c r="E456" s="5">
        <f>YEAR(C456)</f>
        <v>2020</v>
      </c>
      <c r="F456" s="5" t="s">
        <v>1811</v>
      </c>
      <c r="G456" s="3">
        <v>1250</v>
      </c>
      <c r="H456" s="2" t="s">
        <v>431</v>
      </c>
      <c r="I456" s="5"/>
      <c r="J456" s="15" t="s">
        <v>1822</v>
      </c>
      <c r="K456" s="2" t="s">
        <v>47</v>
      </c>
      <c r="L456" s="2" t="s">
        <v>1151</v>
      </c>
      <c r="M456" s="2" t="s">
        <v>1712</v>
      </c>
      <c r="N456" s="2" t="s">
        <v>474</v>
      </c>
      <c r="O456" s="2">
        <v>42.717815000000002</v>
      </c>
      <c r="P456" s="2">
        <v>-73.751710000000003</v>
      </c>
    </row>
    <row r="457" spans="1:16" x14ac:dyDescent="0.35">
      <c r="A457" s="11" t="s">
        <v>1608</v>
      </c>
      <c r="B457" s="6">
        <v>155</v>
      </c>
      <c r="C457" s="8">
        <v>44141</v>
      </c>
      <c r="D457" s="6" t="s">
        <v>1609</v>
      </c>
      <c r="E457" s="5">
        <f>YEAR(C457)</f>
        <v>2020</v>
      </c>
      <c r="F457" s="5" t="s">
        <v>1809</v>
      </c>
      <c r="G457" s="9">
        <v>1525</v>
      </c>
      <c r="H457" s="2" t="s">
        <v>431</v>
      </c>
      <c r="I457" s="13">
        <f>AVERAGE(G456:G457)</f>
        <v>1387.5</v>
      </c>
      <c r="J457" s="15" t="s">
        <v>1822</v>
      </c>
      <c r="K457" s="2" t="s">
        <v>47</v>
      </c>
      <c r="L457" t="s">
        <v>1665</v>
      </c>
      <c r="M457" s="2" t="s">
        <v>1712</v>
      </c>
      <c r="N457" s="2" t="s">
        <v>474</v>
      </c>
      <c r="O457" s="2">
        <v>42.717815000000002</v>
      </c>
      <c r="P457" s="2">
        <v>-73.751710000000003</v>
      </c>
    </row>
    <row r="458" spans="1:16" x14ac:dyDescent="0.35">
      <c r="A458" s="4" t="s">
        <v>850</v>
      </c>
      <c r="B458" s="5">
        <v>35</v>
      </c>
      <c r="C458" s="7">
        <v>44026</v>
      </c>
      <c r="D458" s="5" t="s">
        <v>851</v>
      </c>
      <c r="E458" s="5">
        <f>YEAR(C458)</f>
        <v>2020</v>
      </c>
      <c r="F458" s="5" t="s">
        <v>1816</v>
      </c>
      <c r="G458" s="3">
        <v>1850</v>
      </c>
      <c r="H458" s="2" t="s">
        <v>13</v>
      </c>
      <c r="I458" s="5"/>
      <c r="J458" s="15" t="s">
        <v>1823</v>
      </c>
      <c r="K458" s="2" t="s">
        <v>47</v>
      </c>
      <c r="L458" s="2" t="s">
        <v>852</v>
      </c>
      <c r="M458" s="2" t="s">
        <v>1713</v>
      </c>
      <c r="N458" s="2" t="s">
        <v>474</v>
      </c>
      <c r="O458" s="2">
        <v>43.097673</v>
      </c>
      <c r="P458" s="2">
        <v>-73.783319000000006</v>
      </c>
    </row>
    <row r="459" spans="1:16" x14ac:dyDescent="0.35">
      <c r="A459" s="4" t="s">
        <v>850</v>
      </c>
      <c r="B459" s="5">
        <v>35</v>
      </c>
      <c r="C459" s="7">
        <v>44103</v>
      </c>
      <c r="D459" s="5"/>
      <c r="E459" s="5">
        <f>YEAR(C459)</f>
        <v>2020</v>
      </c>
      <c r="F459" s="5" t="s">
        <v>1811</v>
      </c>
      <c r="G459" s="3">
        <v>50</v>
      </c>
      <c r="H459" s="2" t="s">
        <v>13</v>
      </c>
      <c r="I459" s="12">
        <f>G459+G458</f>
        <v>1900</v>
      </c>
      <c r="J459" s="15" t="s">
        <v>1823</v>
      </c>
      <c r="K459" s="2" t="s">
        <v>47</v>
      </c>
      <c r="L459" s="2" t="s">
        <v>852</v>
      </c>
      <c r="M459" s="2" t="s">
        <v>1713</v>
      </c>
      <c r="N459" s="2" t="s">
        <v>474</v>
      </c>
      <c r="O459" s="2">
        <v>43.097673</v>
      </c>
      <c r="P459" s="2">
        <v>-73.783319000000006</v>
      </c>
    </row>
    <row r="460" spans="1:16" x14ac:dyDescent="0.35">
      <c r="A460" s="4" t="s">
        <v>230</v>
      </c>
      <c r="B460" s="5">
        <v>50</v>
      </c>
      <c r="C460" s="7">
        <v>42830</v>
      </c>
      <c r="D460" s="5">
        <v>14</v>
      </c>
      <c r="E460" s="5">
        <f>YEAR(C460)</f>
        <v>2017</v>
      </c>
      <c r="F460" s="5" t="s">
        <v>1814</v>
      </c>
      <c r="G460" s="3">
        <v>1500</v>
      </c>
      <c r="H460" s="2" t="s">
        <v>13</v>
      </c>
      <c r="I460" s="5"/>
      <c r="J460" s="15" t="s">
        <v>1822</v>
      </c>
      <c r="K460" s="2" t="s">
        <v>47</v>
      </c>
      <c r="L460" s="2" t="s">
        <v>231</v>
      </c>
      <c r="M460" s="2" t="s">
        <v>232</v>
      </c>
      <c r="N460" s="2" t="s">
        <v>1514</v>
      </c>
      <c r="O460" s="2">
        <v>-34.927340999999998</v>
      </c>
      <c r="P460" s="2">
        <v>138.602002</v>
      </c>
    </row>
    <row r="461" spans="1:16" x14ac:dyDescent="0.35">
      <c r="A461" s="11" t="s">
        <v>1620</v>
      </c>
      <c r="B461" s="6">
        <v>4</v>
      </c>
      <c r="C461" s="8">
        <v>44153</v>
      </c>
      <c r="D461" s="6" t="s">
        <v>1621</v>
      </c>
      <c r="E461" s="5">
        <f>YEAR(C461)</f>
        <v>2020</v>
      </c>
      <c r="F461" s="5" t="s">
        <v>1809</v>
      </c>
      <c r="G461" s="9">
        <v>1540</v>
      </c>
      <c r="H461" s="2" t="s">
        <v>13</v>
      </c>
      <c r="I461" s="13">
        <f>G461</f>
        <v>1540</v>
      </c>
      <c r="J461" s="15" t="s">
        <v>1823</v>
      </c>
      <c r="K461" s="2" t="s">
        <v>47</v>
      </c>
      <c r="L461" t="s">
        <v>1636</v>
      </c>
      <c r="M461" s="2" t="s">
        <v>1645</v>
      </c>
      <c r="N461" s="2" t="s">
        <v>327</v>
      </c>
      <c r="O461" s="2">
        <v>35.958371</v>
      </c>
      <c r="P461" s="2">
        <v>-83.973472000000001</v>
      </c>
    </row>
    <row r="462" spans="1:16" x14ac:dyDescent="0.35">
      <c r="A462" s="4" t="s">
        <v>865</v>
      </c>
      <c r="B462" s="5">
        <v>15</v>
      </c>
      <c r="C462" s="7">
        <v>44033</v>
      </c>
      <c r="D462" s="5" t="s">
        <v>866</v>
      </c>
      <c r="E462" s="5">
        <f>YEAR(C462)</f>
        <v>2020</v>
      </c>
      <c r="F462" s="5" t="s">
        <v>1816</v>
      </c>
      <c r="G462" s="3">
        <v>421</v>
      </c>
      <c r="H462" s="2" t="s">
        <v>534</v>
      </c>
      <c r="I462" s="5"/>
      <c r="J462" s="15" t="s">
        <v>1823</v>
      </c>
      <c r="K462" s="2" t="s">
        <v>47</v>
      </c>
      <c r="L462" s="2" t="s">
        <v>867</v>
      </c>
      <c r="M462" s="2" t="s">
        <v>1714</v>
      </c>
      <c r="N462" s="2" t="s">
        <v>306</v>
      </c>
      <c r="O462" s="2">
        <v>36.810853000000002</v>
      </c>
      <c r="P462" s="2">
        <v>-83.31662</v>
      </c>
    </row>
    <row r="463" spans="1:16" x14ac:dyDescent="0.35">
      <c r="A463" s="4" t="s">
        <v>865</v>
      </c>
      <c r="B463" s="5">
        <v>90</v>
      </c>
      <c r="C463" s="7">
        <v>44033</v>
      </c>
      <c r="D463" s="5" t="s">
        <v>868</v>
      </c>
      <c r="E463" s="5">
        <f>YEAR(C463)</f>
        <v>2020</v>
      </c>
      <c r="F463" s="5" t="s">
        <v>1816</v>
      </c>
      <c r="G463" s="3">
        <v>1200</v>
      </c>
      <c r="H463" s="2" t="s">
        <v>431</v>
      </c>
      <c r="I463" s="12">
        <f>G463</f>
        <v>1200</v>
      </c>
      <c r="J463" s="15" t="s">
        <v>1823</v>
      </c>
      <c r="K463" s="2" t="s">
        <v>47</v>
      </c>
      <c r="L463" s="2" t="s">
        <v>869</v>
      </c>
      <c r="M463" s="2" t="s">
        <v>1714</v>
      </c>
      <c r="N463" s="2" t="s">
        <v>306</v>
      </c>
      <c r="O463" s="2">
        <v>36.810853000000002</v>
      </c>
      <c r="P463" s="2">
        <v>-83.31662</v>
      </c>
    </row>
    <row r="464" spans="1:16" x14ac:dyDescent="0.35">
      <c r="A464" s="4" t="s">
        <v>1115</v>
      </c>
      <c r="B464" s="5">
        <v>580</v>
      </c>
      <c r="C464" s="7">
        <v>44075</v>
      </c>
      <c r="D464" s="5" t="s">
        <v>1116</v>
      </c>
      <c r="E464" s="5">
        <f>YEAR(C464)</f>
        <v>2020</v>
      </c>
      <c r="F464" s="5" t="s">
        <v>1811</v>
      </c>
      <c r="G464" s="3">
        <v>1825</v>
      </c>
      <c r="H464" s="2" t="s">
        <v>534</v>
      </c>
      <c r="I464" s="12">
        <f>G464</f>
        <v>1825</v>
      </c>
      <c r="J464" s="15" t="s">
        <v>1823</v>
      </c>
      <c r="K464" s="2" t="s">
        <v>47</v>
      </c>
      <c r="L464" s="2" t="s">
        <v>1117</v>
      </c>
      <c r="M464" s="2" t="s">
        <v>1715</v>
      </c>
      <c r="N464" s="2" t="s">
        <v>388</v>
      </c>
      <c r="O464" s="2">
        <v>37.315866999999997</v>
      </c>
      <c r="P464" s="2">
        <v>-89.529421999999997</v>
      </c>
    </row>
    <row r="465" spans="1:16" ht="29" x14ac:dyDescent="0.35">
      <c r="A465" s="4" t="s">
        <v>507</v>
      </c>
      <c r="B465" s="10">
        <v>151</v>
      </c>
      <c r="C465" s="7">
        <v>43608</v>
      </c>
      <c r="D465" s="5">
        <v>191</v>
      </c>
      <c r="E465" s="5">
        <f>YEAR(C465)</f>
        <v>2019</v>
      </c>
      <c r="F465" s="5" t="s">
        <v>1808</v>
      </c>
      <c r="G465" s="3">
        <v>6450</v>
      </c>
      <c r="H465" s="2" t="s">
        <v>84</v>
      </c>
      <c r="I465" s="5"/>
      <c r="J465" s="15" t="s">
        <v>1821</v>
      </c>
      <c r="K465" s="2" t="s">
        <v>47</v>
      </c>
      <c r="L465" s="2" t="s">
        <v>449</v>
      </c>
      <c r="M465" s="2" t="s">
        <v>1716</v>
      </c>
      <c r="N465" s="2" t="s">
        <v>306</v>
      </c>
      <c r="O465" s="2">
        <v>37.756892999999998</v>
      </c>
      <c r="P465" s="2">
        <v>-84.299736999999993</v>
      </c>
    </row>
    <row r="466" spans="1:16" ht="29" x14ac:dyDescent="0.35">
      <c r="A466" s="4" t="s">
        <v>507</v>
      </c>
      <c r="B466" s="5">
        <v>45</v>
      </c>
      <c r="C466" s="7">
        <v>43787</v>
      </c>
      <c r="D466" s="5">
        <v>241</v>
      </c>
      <c r="E466" s="5">
        <f>YEAR(C466)</f>
        <v>2019</v>
      </c>
      <c r="F466" s="5" t="s">
        <v>1809</v>
      </c>
      <c r="G466" s="3">
        <v>200</v>
      </c>
      <c r="H466" s="2" t="s">
        <v>84</v>
      </c>
      <c r="I466" s="5"/>
      <c r="J466" s="15" t="s">
        <v>1821</v>
      </c>
      <c r="K466" s="2" t="s">
        <v>47</v>
      </c>
      <c r="L466" s="2" t="s">
        <v>1517</v>
      </c>
      <c r="M466" s="2" t="s">
        <v>1716</v>
      </c>
      <c r="N466" s="2" t="s">
        <v>306</v>
      </c>
      <c r="O466" s="2">
        <v>37.756892999999998</v>
      </c>
      <c r="P466" s="2">
        <v>-84.299736999999993</v>
      </c>
    </row>
    <row r="467" spans="1:16" ht="29" x14ac:dyDescent="0.35">
      <c r="A467" s="4" t="s">
        <v>507</v>
      </c>
      <c r="B467" s="5">
        <v>151</v>
      </c>
      <c r="C467" s="7">
        <v>43811</v>
      </c>
      <c r="D467" s="5">
        <v>245</v>
      </c>
      <c r="E467" s="5">
        <f>YEAR(C467)</f>
        <v>2019</v>
      </c>
      <c r="F467" s="5" t="s">
        <v>1818</v>
      </c>
      <c r="G467" s="3">
        <v>250</v>
      </c>
      <c r="H467" s="2" t="s">
        <v>84</v>
      </c>
      <c r="I467" s="5"/>
      <c r="J467" s="15" t="s">
        <v>1821</v>
      </c>
      <c r="K467" s="2" t="s">
        <v>47</v>
      </c>
      <c r="L467" s="2" t="s">
        <v>1517</v>
      </c>
      <c r="M467" s="2" t="s">
        <v>1716</v>
      </c>
      <c r="N467" s="2" t="s">
        <v>306</v>
      </c>
      <c r="O467" s="2">
        <v>37.756892999999998</v>
      </c>
      <c r="P467" s="2">
        <v>-84.299736999999993</v>
      </c>
    </row>
    <row r="468" spans="1:16" ht="29" x14ac:dyDescent="0.35">
      <c r="A468" s="4" t="s">
        <v>507</v>
      </c>
      <c r="B468" s="5">
        <v>45</v>
      </c>
      <c r="C468" s="7">
        <v>43887</v>
      </c>
      <c r="D468" s="5" t="s">
        <v>508</v>
      </c>
      <c r="E468" s="5">
        <f>YEAR(C468)</f>
        <v>2020</v>
      </c>
      <c r="F468" s="5" t="s">
        <v>1813</v>
      </c>
      <c r="G468" s="3">
        <v>450</v>
      </c>
      <c r="H468" s="2" t="s">
        <v>84</v>
      </c>
      <c r="I468" s="12">
        <f>7350/3</f>
        <v>2450</v>
      </c>
      <c r="J468" s="15" t="s">
        <v>1821</v>
      </c>
      <c r="K468" s="2" t="s">
        <v>47</v>
      </c>
      <c r="L468" s="2" t="s">
        <v>509</v>
      </c>
      <c r="M468" s="2" t="s">
        <v>1716</v>
      </c>
      <c r="N468" s="2" t="s">
        <v>306</v>
      </c>
      <c r="O468" s="2">
        <v>37.756892999999998</v>
      </c>
      <c r="P468" s="2">
        <v>-84.299736999999993</v>
      </c>
    </row>
    <row r="469" spans="1:16" x14ac:dyDescent="0.35">
      <c r="A469" s="4" t="s">
        <v>615</v>
      </c>
      <c r="B469" s="5">
        <v>100</v>
      </c>
      <c r="C469" s="7">
        <v>43923</v>
      </c>
      <c r="D469" s="5" t="s">
        <v>616</v>
      </c>
      <c r="E469" s="5">
        <f>YEAR(C469)</f>
        <v>2020</v>
      </c>
      <c r="F469" s="5" t="s">
        <v>1814</v>
      </c>
      <c r="G469" s="3">
        <v>625</v>
      </c>
      <c r="H469" s="2" t="s">
        <v>534</v>
      </c>
      <c r="I469" s="5"/>
      <c r="J469" s="15" t="s">
        <v>1823</v>
      </c>
      <c r="K469" s="2" t="s">
        <v>47</v>
      </c>
      <c r="L469" s="2" t="s">
        <v>617</v>
      </c>
      <c r="M469" s="2" t="s">
        <v>1717</v>
      </c>
      <c r="N469" s="2" t="s">
        <v>327</v>
      </c>
      <c r="O469" s="2">
        <v>35.053060000000002</v>
      </c>
      <c r="P469" s="2">
        <v>-85.050280000000001</v>
      </c>
    </row>
    <row r="470" spans="1:16" x14ac:dyDescent="0.35">
      <c r="A470" s="4" t="s">
        <v>847</v>
      </c>
      <c r="B470" s="5">
        <v>100</v>
      </c>
      <c r="C470" s="7">
        <v>44026</v>
      </c>
      <c r="D470" s="5" t="s">
        <v>848</v>
      </c>
      <c r="E470" s="5">
        <f>YEAR(C470)</f>
        <v>2020</v>
      </c>
      <c r="F470" s="5" t="s">
        <v>1816</v>
      </c>
      <c r="G470" s="3">
        <v>2500</v>
      </c>
      <c r="H470" s="2" t="s">
        <v>13</v>
      </c>
      <c r="I470" s="12">
        <f>G470</f>
        <v>2500</v>
      </c>
      <c r="J470" s="15" t="s">
        <v>1823</v>
      </c>
      <c r="K470" s="2" t="s">
        <v>47</v>
      </c>
      <c r="L470" s="2" t="s">
        <v>849</v>
      </c>
      <c r="M470" s="2" t="s">
        <v>1717</v>
      </c>
      <c r="N470" s="2" t="s">
        <v>327</v>
      </c>
      <c r="O470" s="2">
        <v>35.053060000000002</v>
      </c>
      <c r="P470" s="2">
        <v>-85.050280000000001</v>
      </c>
    </row>
    <row r="471" spans="1:16" x14ac:dyDescent="0.35">
      <c r="A471" s="4" t="s">
        <v>97</v>
      </c>
      <c r="B471" s="18">
        <f>(9450-3000)/10</f>
        <v>645</v>
      </c>
      <c r="C471" s="7">
        <v>42509</v>
      </c>
      <c r="D471" s="5" t="s">
        <v>98</v>
      </c>
      <c r="E471" s="5">
        <f>YEAR(C471)</f>
        <v>2016</v>
      </c>
      <c r="F471" s="5" t="s">
        <v>1808</v>
      </c>
      <c r="G471" s="3">
        <v>9450</v>
      </c>
      <c r="H471" s="2" t="s">
        <v>84</v>
      </c>
      <c r="I471" s="5"/>
      <c r="J471" s="15" t="s">
        <v>1821</v>
      </c>
      <c r="K471" s="2" t="s">
        <v>47</v>
      </c>
      <c r="L471" s="2" t="s">
        <v>99</v>
      </c>
      <c r="M471" s="2" t="s">
        <v>100</v>
      </c>
      <c r="N471" s="2" t="s">
        <v>1510</v>
      </c>
      <c r="O471" s="2">
        <v>41.331619000000003</v>
      </c>
      <c r="P471" s="2">
        <v>-72.946852000000007</v>
      </c>
    </row>
    <row r="472" spans="1:16" x14ac:dyDescent="0.35">
      <c r="A472" s="4" t="s">
        <v>97</v>
      </c>
      <c r="B472" s="18">
        <f>(7350-3000)/10</f>
        <v>435</v>
      </c>
      <c r="C472" s="7">
        <v>43641</v>
      </c>
      <c r="D472" s="5">
        <v>198</v>
      </c>
      <c r="E472" s="5">
        <f>YEAR(C472)</f>
        <v>2019</v>
      </c>
      <c r="F472" s="5" t="s">
        <v>1815</v>
      </c>
      <c r="G472" s="3">
        <v>7350</v>
      </c>
      <c r="H472" s="2" t="s">
        <v>84</v>
      </c>
      <c r="I472" s="12">
        <f>G472/3</f>
        <v>2450</v>
      </c>
      <c r="J472" s="15" t="s">
        <v>1821</v>
      </c>
      <c r="K472" s="2" t="s">
        <v>47</v>
      </c>
      <c r="L472" s="2" t="s">
        <v>444</v>
      </c>
      <c r="M472" s="2" t="s">
        <v>100</v>
      </c>
      <c r="N472" s="2" t="s">
        <v>1510</v>
      </c>
      <c r="O472" s="2">
        <v>41.331619000000003</v>
      </c>
      <c r="P472" s="2">
        <v>-72.946852000000007</v>
      </c>
    </row>
    <row r="473" spans="1:16" ht="29" x14ac:dyDescent="0.35">
      <c r="A473" s="4" t="s">
        <v>870</v>
      </c>
      <c r="B473" s="5">
        <v>150</v>
      </c>
      <c r="C473" s="7">
        <v>44034</v>
      </c>
      <c r="D473" s="5" t="s">
        <v>871</v>
      </c>
      <c r="E473" s="5">
        <f>YEAR(C473)</f>
        <v>2020</v>
      </c>
      <c r="F473" s="5" t="s">
        <v>1816</v>
      </c>
      <c r="G473" s="3">
        <v>750</v>
      </c>
      <c r="H473" s="2" t="s">
        <v>534</v>
      </c>
      <c r="I473" s="5"/>
      <c r="J473" s="15" t="s">
        <v>1823</v>
      </c>
      <c r="K473" s="2" t="s">
        <v>47</v>
      </c>
      <c r="L473" s="2" t="s">
        <v>810</v>
      </c>
      <c r="M473" s="2" t="s">
        <v>1668</v>
      </c>
      <c r="N473" s="2" t="s">
        <v>523</v>
      </c>
      <c r="O473" s="2">
        <v>37.717466999999999</v>
      </c>
      <c r="P473" s="2">
        <v>-89.223262000000005</v>
      </c>
    </row>
    <row r="474" spans="1:16" ht="29" x14ac:dyDescent="0.35">
      <c r="A474" s="4" t="s">
        <v>870</v>
      </c>
      <c r="B474" s="5">
        <v>150</v>
      </c>
      <c r="C474" s="7">
        <v>44167</v>
      </c>
      <c r="D474" s="5" t="s">
        <v>1669</v>
      </c>
      <c r="E474" s="5">
        <f>YEAR(C474)</f>
        <v>2020</v>
      </c>
      <c r="F474" s="5" t="s">
        <v>1818</v>
      </c>
      <c r="G474" s="3">
        <v>1500</v>
      </c>
      <c r="H474" s="2" t="s">
        <v>431</v>
      </c>
      <c r="I474" s="12">
        <f>G474</f>
        <v>1500</v>
      </c>
      <c r="J474" s="15" t="s">
        <v>1823</v>
      </c>
      <c r="K474" s="2" t="s">
        <v>47</v>
      </c>
      <c r="L474" s="2" t="s">
        <v>1667</v>
      </c>
      <c r="M474" s="2" t="s">
        <v>1668</v>
      </c>
      <c r="N474" s="2" t="s">
        <v>523</v>
      </c>
      <c r="O474" s="2">
        <v>37.717466999999999</v>
      </c>
      <c r="P474" s="2">
        <v>-89.223262000000005</v>
      </c>
    </row>
    <row r="475" spans="1:16" ht="29" x14ac:dyDescent="0.35">
      <c r="A475" s="4" t="s">
        <v>1350</v>
      </c>
      <c r="B475" s="5">
        <v>320</v>
      </c>
      <c r="C475" s="7">
        <v>44117</v>
      </c>
      <c r="D475" s="5" t="s">
        <v>1351</v>
      </c>
      <c r="E475" s="5">
        <f>YEAR(C475)</f>
        <v>2020</v>
      </c>
      <c r="F475" s="5" t="s">
        <v>1810</v>
      </c>
      <c r="G475" s="3">
        <v>4700</v>
      </c>
      <c r="H475" s="2" t="s">
        <v>13</v>
      </c>
      <c r="I475" s="12">
        <f>G475</f>
        <v>4700</v>
      </c>
      <c r="J475" s="15" t="s">
        <v>1823</v>
      </c>
      <c r="K475" s="2" t="s">
        <v>47</v>
      </c>
      <c r="L475" s="2" t="s">
        <v>1352</v>
      </c>
      <c r="M475" s="2" t="s">
        <v>1718</v>
      </c>
      <c r="N475" s="2" t="s">
        <v>523</v>
      </c>
      <c r="O475" s="2">
        <v>38.793047000000001</v>
      </c>
      <c r="P475" s="2">
        <v>-89.995472000000007</v>
      </c>
    </row>
    <row r="476" spans="1:16" x14ac:dyDescent="0.35">
      <c r="A476" s="4" t="s">
        <v>435</v>
      </c>
      <c r="B476" s="5"/>
      <c r="C476" s="7">
        <v>43560</v>
      </c>
      <c r="D476" s="5">
        <v>180</v>
      </c>
      <c r="E476" s="5">
        <f>YEAR(C476)</f>
        <v>2019</v>
      </c>
      <c r="F476" s="5" t="s">
        <v>1814</v>
      </c>
      <c r="G476" s="3">
        <v>1000</v>
      </c>
      <c r="H476" s="2" t="s">
        <v>13</v>
      </c>
      <c r="I476" s="5"/>
      <c r="J476" s="15" t="s">
        <v>1822</v>
      </c>
      <c r="K476" s="2" t="s">
        <v>47</v>
      </c>
      <c r="L476" s="2" t="s">
        <v>436</v>
      </c>
      <c r="M476" s="2" t="s">
        <v>1719</v>
      </c>
      <c r="N476" s="2" t="s">
        <v>1589</v>
      </c>
      <c r="O476" s="2">
        <v>43.039738999999997</v>
      </c>
      <c r="P476" s="2">
        <v>-71.454722000000004</v>
      </c>
    </row>
    <row r="477" spans="1:16" x14ac:dyDescent="0.35">
      <c r="A477" s="4" t="s">
        <v>311</v>
      </c>
      <c r="B477" s="5">
        <v>50</v>
      </c>
      <c r="C477" s="7">
        <v>43025</v>
      </c>
      <c r="D477" s="5">
        <v>78</v>
      </c>
      <c r="E477" s="5">
        <f>YEAR(C477)</f>
        <v>2017</v>
      </c>
      <c r="F477" s="5" t="s">
        <v>1810</v>
      </c>
      <c r="G477" s="3">
        <v>2000</v>
      </c>
      <c r="H477" s="2" t="s">
        <v>13</v>
      </c>
      <c r="I477" s="5"/>
      <c r="J477" s="15" t="s">
        <v>1822</v>
      </c>
      <c r="K477" s="2" t="s">
        <v>47</v>
      </c>
      <c r="L477" s="2" t="s">
        <v>312</v>
      </c>
      <c r="M477" s="2" t="s">
        <v>1720</v>
      </c>
      <c r="N477" s="2" t="s">
        <v>305</v>
      </c>
      <c r="O477" s="2">
        <v>30.025673999999999</v>
      </c>
      <c r="P477" s="2">
        <v>-90.044837000000001</v>
      </c>
    </row>
    <row r="478" spans="1:16" x14ac:dyDescent="0.35">
      <c r="A478" s="4" t="s">
        <v>628</v>
      </c>
      <c r="B478" s="5">
        <v>40</v>
      </c>
      <c r="C478" s="7">
        <v>43928</v>
      </c>
      <c r="D478" s="5" t="s">
        <v>629</v>
      </c>
      <c r="E478" s="5">
        <f>YEAR(C478)</f>
        <v>2020</v>
      </c>
      <c r="F478" s="5" t="s">
        <v>1814</v>
      </c>
      <c r="G478" s="3">
        <v>1900</v>
      </c>
      <c r="H478" s="2" t="s">
        <v>13</v>
      </c>
      <c r="I478" s="12">
        <f>G478</f>
        <v>1900</v>
      </c>
      <c r="J478" s="15" t="s">
        <v>1823</v>
      </c>
      <c r="K478" s="2" t="s">
        <v>47</v>
      </c>
      <c r="L478" s="2" t="s">
        <v>630</v>
      </c>
      <c r="M478" s="2" t="s">
        <v>1721</v>
      </c>
      <c r="N478" s="2" t="s">
        <v>403</v>
      </c>
      <c r="O478" s="2">
        <v>33.745247999999997</v>
      </c>
      <c r="P478" s="2">
        <v>-84.411350999999996</v>
      </c>
    </row>
    <row r="479" spans="1:16" x14ac:dyDescent="0.35">
      <c r="A479" s="4" t="s">
        <v>1182</v>
      </c>
      <c r="B479" s="5">
        <v>100</v>
      </c>
      <c r="C479" s="7">
        <v>44085</v>
      </c>
      <c r="D479" s="5" t="s">
        <v>1183</v>
      </c>
      <c r="E479" s="5">
        <f>YEAR(C479)</f>
        <v>2020</v>
      </c>
      <c r="F479" s="5" t="s">
        <v>1811</v>
      </c>
      <c r="G479" s="3">
        <v>625</v>
      </c>
      <c r="H479" s="2" t="s">
        <v>534</v>
      </c>
      <c r="I479" s="12">
        <f>G479</f>
        <v>625</v>
      </c>
      <c r="J479" s="15" t="s">
        <v>1823</v>
      </c>
      <c r="K479" s="2" t="s">
        <v>47</v>
      </c>
      <c r="L479" s="2" t="s">
        <v>1184</v>
      </c>
      <c r="M479" s="2" t="s">
        <v>1722</v>
      </c>
      <c r="N479" s="2" t="s">
        <v>387</v>
      </c>
      <c r="O479" s="2">
        <v>42.100943999999998</v>
      </c>
      <c r="P479" s="2">
        <v>-72.557038000000006</v>
      </c>
    </row>
    <row r="480" spans="1:16" ht="29" x14ac:dyDescent="0.35">
      <c r="A480" s="4" t="s">
        <v>1074</v>
      </c>
      <c r="B480" s="10">
        <v>100</v>
      </c>
      <c r="C480" s="7">
        <v>42500</v>
      </c>
      <c r="D480" s="5" t="s">
        <v>73</v>
      </c>
      <c r="E480" s="5">
        <f>YEAR(C480)</f>
        <v>2016</v>
      </c>
      <c r="F480" s="5" t="s">
        <v>1808</v>
      </c>
      <c r="G480" s="3">
        <v>1000</v>
      </c>
      <c r="H480" s="2" t="s">
        <v>13</v>
      </c>
      <c r="I480" s="5"/>
      <c r="J480" s="15" t="s">
        <v>1821</v>
      </c>
      <c r="K480" s="2" t="s">
        <v>47</v>
      </c>
      <c r="L480" s="2" t="s">
        <v>74</v>
      </c>
      <c r="M480" s="2" t="s">
        <v>75</v>
      </c>
      <c r="N480" s="2" t="s">
        <v>474</v>
      </c>
      <c r="O480" s="2">
        <v>42.080680000000001</v>
      </c>
      <c r="P480" s="2">
        <v>-78.483542999999997</v>
      </c>
    </row>
    <row r="481" spans="1:16" ht="29" x14ac:dyDescent="0.35">
      <c r="A481" s="4" t="s">
        <v>1074</v>
      </c>
      <c r="B481" s="5">
        <v>360</v>
      </c>
      <c r="C481" s="7">
        <v>44071</v>
      </c>
      <c r="D481" s="5" t="s">
        <v>1075</v>
      </c>
      <c r="E481" s="5">
        <f>YEAR(C481)</f>
        <v>2020</v>
      </c>
      <c r="F481" s="5" t="s">
        <v>1817</v>
      </c>
      <c r="G481" s="3">
        <v>5100</v>
      </c>
      <c r="H481" s="2" t="s">
        <v>13</v>
      </c>
      <c r="I481" s="12">
        <f>G481</f>
        <v>5100</v>
      </c>
      <c r="J481" s="15" t="s">
        <v>1821</v>
      </c>
      <c r="K481" s="2" t="s">
        <v>47</v>
      </c>
      <c r="L481" s="2" t="s">
        <v>922</v>
      </c>
      <c r="M481" s="2" t="s">
        <v>75</v>
      </c>
      <c r="N481" s="2" t="s">
        <v>474</v>
      </c>
      <c r="O481" s="2">
        <v>42.080680000000001</v>
      </c>
      <c r="P481" s="2">
        <v>-78.483542999999997</v>
      </c>
    </row>
    <row r="482" spans="1:16" x14ac:dyDescent="0.35">
      <c r="A482" s="4" t="s">
        <v>1000</v>
      </c>
      <c r="B482" s="5">
        <v>80</v>
      </c>
      <c r="C482" s="7">
        <v>44062</v>
      </c>
      <c r="D482" s="5" t="s">
        <v>1001</v>
      </c>
      <c r="E482" s="5">
        <f>YEAR(C482)</f>
        <v>2020</v>
      </c>
      <c r="F482" s="5" t="s">
        <v>1817</v>
      </c>
      <c r="G482" s="3">
        <v>575</v>
      </c>
      <c r="H482" s="2" t="s">
        <v>534</v>
      </c>
      <c r="I482" s="12">
        <f>G482</f>
        <v>575</v>
      </c>
      <c r="J482" s="15" t="s">
        <v>1822</v>
      </c>
      <c r="K482" s="2" t="s">
        <v>47</v>
      </c>
      <c r="L482" s="2" t="s">
        <v>810</v>
      </c>
      <c r="M482" s="2" t="s">
        <v>1723</v>
      </c>
      <c r="N482" s="2" t="s">
        <v>388</v>
      </c>
      <c r="O482" s="2">
        <v>38.750300000000003</v>
      </c>
      <c r="P482" s="2">
        <v>-90.427724999999995</v>
      </c>
    </row>
    <row r="483" spans="1:16" x14ac:dyDescent="0.35">
      <c r="A483" s="4" t="s">
        <v>31</v>
      </c>
      <c r="B483" s="18">
        <v>15</v>
      </c>
      <c r="C483" s="7">
        <v>42284</v>
      </c>
      <c r="D483" s="5" t="s">
        <v>32</v>
      </c>
      <c r="E483" s="5">
        <f>YEAR(C483)</f>
        <v>2015</v>
      </c>
      <c r="F483" s="5" t="s">
        <v>1810</v>
      </c>
      <c r="G483" s="3">
        <v>750</v>
      </c>
      <c r="H483" s="2" t="s">
        <v>13</v>
      </c>
      <c r="I483" s="5"/>
      <c r="J483" s="15" t="s">
        <v>1822</v>
      </c>
      <c r="K483" s="2" t="s">
        <v>33</v>
      </c>
      <c r="L483" s="2" t="s">
        <v>34</v>
      </c>
      <c r="M483" s="2" t="s">
        <v>35</v>
      </c>
      <c r="N483" s="2" t="s">
        <v>631</v>
      </c>
      <c r="O483" s="2">
        <v>38.190601000000001</v>
      </c>
      <c r="P483" s="2">
        <v>-76.426299999999998</v>
      </c>
    </row>
    <row r="484" spans="1:16" x14ac:dyDescent="0.35">
      <c r="A484" s="4" t="s">
        <v>31</v>
      </c>
      <c r="B484" s="18">
        <v>15</v>
      </c>
      <c r="C484" s="7">
        <v>42529</v>
      </c>
      <c r="D484" s="5" t="s">
        <v>113</v>
      </c>
      <c r="E484" s="5">
        <f>YEAR(C484)</f>
        <v>2016</v>
      </c>
      <c r="F484" s="5" t="s">
        <v>1815</v>
      </c>
      <c r="G484" s="3">
        <v>750</v>
      </c>
      <c r="H484" s="2" t="s">
        <v>13</v>
      </c>
      <c r="I484" s="5"/>
      <c r="J484" s="15" t="s">
        <v>1822</v>
      </c>
      <c r="K484" s="2" t="s">
        <v>47</v>
      </c>
      <c r="L484" s="2" t="s">
        <v>114</v>
      </c>
      <c r="M484" s="2" t="s">
        <v>35</v>
      </c>
      <c r="N484" s="2" t="s">
        <v>631</v>
      </c>
      <c r="O484" s="2">
        <v>38.188827000000003</v>
      </c>
      <c r="P484" s="2">
        <v>-76.425489999999996</v>
      </c>
    </row>
    <row r="485" spans="1:16" x14ac:dyDescent="0.35">
      <c r="A485" s="4" t="s">
        <v>215</v>
      </c>
      <c r="B485" s="5">
        <v>50</v>
      </c>
      <c r="C485" s="7">
        <v>42741</v>
      </c>
      <c r="D485" s="5" t="s">
        <v>216</v>
      </c>
      <c r="E485" s="5">
        <f>YEAR(C485)</f>
        <v>2017</v>
      </c>
      <c r="F485" s="5" t="s">
        <v>1812</v>
      </c>
      <c r="G485" s="3">
        <v>750</v>
      </c>
      <c r="H485" s="2" t="s">
        <v>13</v>
      </c>
      <c r="I485" s="5"/>
      <c r="J485" s="15" t="s">
        <v>1821</v>
      </c>
      <c r="K485" s="2" t="s">
        <v>47</v>
      </c>
      <c r="L485" s="2" t="s">
        <v>217</v>
      </c>
      <c r="M485" s="2" t="s">
        <v>218</v>
      </c>
      <c r="N485" s="2" t="s">
        <v>474</v>
      </c>
      <c r="O485" s="2">
        <v>41.027842999999997</v>
      </c>
      <c r="P485" s="2">
        <v>-73.925192999999993</v>
      </c>
    </row>
    <row r="486" spans="1:16" x14ac:dyDescent="0.35">
      <c r="A486" s="4" t="s">
        <v>215</v>
      </c>
      <c r="B486" s="10">
        <v>50</v>
      </c>
      <c r="C486" s="7">
        <v>43182</v>
      </c>
      <c r="D486" s="5">
        <v>104</v>
      </c>
      <c r="E486" s="5">
        <f>YEAR(C486)</f>
        <v>2018</v>
      </c>
      <c r="F486" s="5" t="s">
        <v>1807</v>
      </c>
      <c r="G486" s="3">
        <v>750</v>
      </c>
      <c r="H486" s="2" t="s">
        <v>13</v>
      </c>
      <c r="I486" s="5"/>
      <c r="J486" s="15" t="s">
        <v>1821</v>
      </c>
      <c r="K486" s="2" t="s">
        <v>47</v>
      </c>
      <c r="L486" s="2" t="s">
        <v>344</v>
      </c>
      <c r="M486" s="2" t="s">
        <v>218</v>
      </c>
      <c r="N486" s="2" t="s">
        <v>474</v>
      </c>
      <c r="O486" s="2">
        <v>41.027842999999997</v>
      </c>
      <c r="P486" s="2">
        <v>-73.925192999999993</v>
      </c>
    </row>
    <row r="487" spans="1:16" x14ac:dyDescent="0.35">
      <c r="A487" s="4" t="s">
        <v>215</v>
      </c>
      <c r="B487" s="5">
        <v>50</v>
      </c>
      <c r="C487" s="7">
        <v>43469</v>
      </c>
      <c r="D487" s="5">
        <v>166</v>
      </c>
      <c r="E487" s="5">
        <f>YEAR(C487)</f>
        <v>2019</v>
      </c>
      <c r="F487" s="5" t="s">
        <v>1812</v>
      </c>
      <c r="G487" s="3">
        <v>750</v>
      </c>
      <c r="H487" s="2" t="s">
        <v>13</v>
      </c>
      <c r="I487" s="5"/>
      <c r="J487" s="15" t="s">
        <v>1821</v>
      </c>
      <c r="K487" s="2" t="s">
        <v>47</v>
      </c>
      <c r="L487" s="2" t="s">
        <v>421</v>
      </c>
      <c r="M487" s="2" t="s">
        <v>218</v>
      </c>
      <c r="N487" s="2" t="s">
        <v>474</v>
      </c>
      <c r="O487" s="2">
        <v>41.027842999999997</v>
      </c>
      <c r="P487" s="2">
        <v>-73.925192999999993</v>
      </c>
    </row>
    <row r="488" spans="1:16" x14ac:dyDescent="0.35">
      <c r="A488" s="4" t="s">
        <v>215</v>
      </c>
      <c r="B488" s="5">
        <v>50</v>
      </c>
      <c r="C488" s="7">
        <v>43857</v>
      </c>
      <c r="D488" s="5">
        <v>254</v>
      </c>
      <c r="E488" s="5">
        <f>YEAR(C488)</f>
        <v>2020</v>
      </c>
      <c r="F488" s="5" t="s">
        <v>1812</v>
      </c>
      <c r="G488" s="3">
        <v>750</v>
      </c>
      <c r="H488" s="2" t="s">
        <v>13</v>
      </c>
      <c r="I488" s="12">
        <f>G488</f>
        <v>750</v>
      </c>
      <c r="J488" s="15" t="s">
        <v>1821</v>
      </c>
      <c r="K488" s="2" t="s">
        <v>47</v>
      </c>
      <c r="L488" s="2" t="s">
        <v>502</v>
      </c>
      <c r="M488" s="2" t="s">
        <v>218</v>
      </c>
      <c r="N488" s="2" t="s">
        <v>474</v>
      </c>
      <c r="O488" s="2">
        <v>41.027842999999997</v>
      </c>
      <c r="P488" s="2">
        <v>-73.925192999999993</v>
      </c>
    </row>
    <row r="489" spans="1:16" x14ac:dyDescent="0.35">
      <c r="A489" s="4" t="s">
        <v>465</v>
      </c>
      <c r="B489" s="10">
        <v>20</v>
      </c>
      <c r="C489" s="7">
        <v>43648</v>
      </c>
      <c r="D489" s="5">
        <v>203</v>
      </c>
      <c r="E489" s="5">
        <f>YEAR(C489)</f>
        <v>2019</v>
      </c>
      <c r="F489" s="5" t="s">
        <v>1816</v>
      </c>
      <c r="G489" s="3">
        <v>170</v>
      </c>
      <c r="H489" s="2" t="s">
        <v>13</v>
      </c>
      <c r="I489" s="5"/>
      <c r="J489" s="15" t="s">
        <v>1821</v>
      </c>
      <c r="K489" s="2" t="s">
        <v>47</v>
      </c>
      <c r="L489" s="2" t="s">
        <v>429</v>
      </c>
      <c r="M489" s="2" t="s">
        <v>1708</v>
      </c>
      <c r="N489" s="2" t="s">
        <v>334</v>
      </c>
      <c r="O489" s="2">
        <v>37.426347</v>
      </c>
      <c r="P489" s="2">
        <v>-122.168351</v>
      </c>
    </row>
    <row r="490" spans="1:16" x14ac:dyDescent="0.35">
      <c r="A490" s="4" t="s">
        <v>465</v>
      </c>
      <c r="B490" s="10">
        <v>20</v>
      </c>
      <c r="C490" s="7">
        <v>43770</v>
      </c>
      <c r="D490" s="5">
        <v>234</v>
      </c>
      <c r="E490" s="5">
        <f>YEAR(C490)</f>
        <v>2019</v>
      </c>
      <c r="F490" s="5" t="s">
        <v>1809</v>
      </c>
      <c r="G490" s="3">
        <v>860</v>
      </c>
      <c r="H490" s="2" t="s">
        <v>13</v>
      </c>
      <c r="I490" s="5"/>
      <c r="J490" s="15" t="s">
        <v>1821</v>
      </c>
      <c r="K490" s="2" t="s">
        <v>47</v>
      </c>
      <c r="L490" s="2" t="s">
        <v>490</v>
      </c>
      <c r="M490" s="2" t="s">
        <v>1708</v>
      </c>
      <c r="N490" s="2" t="s">
        <v>334</v>
      </c>
      <c r="O490" s="2">
        <v>37.426347</v>
      </c>
      <c r="P490" s="2">
        <v>-122.168351</v>
      </c>
    </row>
    <row r="491" spans="1:16" x14ac:dyDescent="0.35">
      <c r="A491" s="4" t="s">
        <v>465</v>
      </c>
      <c r="B491" s="10">
        <v>20</v>
      </c>
      <c r="C491" s="7">
        <v>43844</v>
      </c>
      <c r="D491" s="5">
        <v>253</v>
      </c>
      <c r="E491" s="5">
        <f>YEAR(C491)</f>
        <v>2020</v>
      </c>
      <c r="F491" s="5" t="s">
        <v>1812</v>
      </c>
      <c r="G491" s="3">
        <v>250</v>
      </c>
      <c r="H491" s="2" t="s">
        <v>13</v>
      </c>
      <c r="I491" s="5"/>
      <c r="J491" s="15" t="s">
        <v>1821</v>
      </c>
      <c r="K491" s="2" t="s">
        <v>47</v>
      </c>
      <c r="L491" s="2" t="s">
        <v>503</v>
      </c>
      <c r="M491" s="2" t="s">
        <v>1708</v>
      </c>
      <c r="N491" s="2" t="s">
        <v>334</v>
      </c>
      <c r="O491" s="2">
        <v>37.426347</v>
      </c>
      <c r="P491" s="2">
        <v>-122.168351</v>
      </c>
    </row>
    <row r="492" spans="1:16" x14ac:dyDescent="0.35">
      <c r="A492" s="4" t="s">
        <v>711</v>
      </c>
      <c r="B492" s="10">
        <v>20</v>
      </c>
      <c r="C492" s="7">
        <v>43433</v>
      </c>
      <c r="D492" s="5">
        <v>163</v>
      </c>
      <c r="E492" s="5">
        <f>YEAR(C492)</f>
        <v>2018</v>
      </c>
      <c r="F492" s="5" t="s">
        <v>1809</v>
      </c>
      <c r="G492" s="3">
        <v>1500</v>
      </c>
      <c r="H492" s="2" t="s">
        <v>13</v>
      </c>
      <c r="I492" s="5"/>
      <c r="J492" s="15" t="s">
        <v>1821</v>
      </c>
      <c r="K492" s="2" t="s">
        <v>47</v>
      </c>
      <c r="L492" s="2" t="s">
        <v>419</v>
      </c>
      <c r="M492" s="2" t="s">
        <v>1708</v>
      </c>
      <c r="N492" s="2" t="s">
        <v>334</v>
      </c>
      <c r="O492" s="2">
        <v>37.426347</v>
      </c>
      <c r="P492" s="2">
        <v>-122.168351</v>
      </c>
    </row>
    <row r="493" spans="1:16" x14ac:dyDescent="0.35">
      <c r="A493" s="4" t="s">
        <v>711</v>
      </c>
      <c r="B493" s="10">
        <v>20</v>
      </c>
      <c r="C493" s="7">
        <v>43502</v>
      </c>
      <c r="D493" s="5">
        <v>174</v>
      </c>
      <c r="E493" s="5">
        <f>YEAR(C493)</f>
        <v>2019</v>
      </c>
      <c r="F493" s="5" t="s">
        <v>1813</v>
      </c>
      <c r="G493" s="3">
        <v>1250</v>
      </c>
      <c r="H493" s="2" t="s">
        <v>13</v>
      </c>
      <c r="I493" s="5"/>
      <c r="J493" s="15" t="s">
        <v>1821</v>
      </c>
      <c r="K493" s="2" t="s">
        <v>47</v>
      </c>
      <c r="L493" s="2" t="s">
        <v>326</v>
      </c>
      <c r="M493" s="2" t="s">
        <v>1708</v>
      </c>
      <c r="N493" s="2" t="s">
        <v>334</v>
      </c>
      <c r="O493" s="2">
        <v>37.426347</v>
      </c>
      <c r="P493" s="2">
        <v>-122.168351</v>
      </c>
    </row>
    <row r="494" spans="1:16" x14ac:dyDescent="0.35">
      <c r="A494" s="4" t="s">
        <v>711</v>
      </c>
      <c r="B494" s="5">
        <v>17</v>
      </c>
      <c r="C494" s="7">
        <v>43952</v>
      </c>
      <c r="D494" s="5" t="s">
        <v>712</v>
      </c>
      <c r="E494" s="5">
        <f>YEAR(C494)</f>
        <v>2020</v>
      </c>
      <c r="F494" s="5" t="s">
        <v>1808</v>
      </c>
      <c r="G494" s="3">
        <v>476</v>
      </c>
      <c r="H494" s="2" t="s">
        <v>13</v>
      </c>
      <c r="I494" s="12">
        <f>G494+G491</f>
        <v>726</v>
      </c>
      <c r="J494" s="15" t="s">
        <v>1821</v>
      </c>
      <c r="K494" s="2" t="s">
        <v>47</v>
      </c>
      <c r="L494" s="2" t="s">
        <v>503</v>
      </c>
      <c r="M494" s="2" t="s">
        <v>1708</v>
      </c>
      <c r="N494" s="2" t="s">
        <v>334</v>
      </c>
      <c r="O494" s="2">
        <v>37.426347</v>
      </c>
      <c r="P494" s="2">
        <v>-122.168351</v>
      </c>
    </row>
    <row r="495" spans="1:16" x14ac:dyDescent="0.35">
      <c r="A495" s="11" t="s">
        <v>1606</v>
      </c>
      <c r="B495" s="6">
        <v>100</v>
      </c>
      <c r="C495" s="8">
        <v>44141</v>
      </c>
      <c r="D495" s="6" t="s">
        <v>1607</v>
      </c>
      <c r="E495" s="5">
        <f>YEAR(C495)</f>
        <v>2020</v>
      </c>
      <c r="F495" s="5" t="s">
        <v>1809</v>
      </c>
      <c r="G495" s="9">
        <v>6000</v>
      </c>
      <c r="H495" s="2" t="s">
        <v>84</v>
      </c>
      <c r="I495" s="5"/>
      <c r="J495" s="15" t="s">
        <v>1823</v>
      </c>
      <c r="K495" s="2" t="s">
        <v>47</v>
      </c>
      <c r="L495" t="s">
        <v>1631</v>
      </c>
      <c r="M495" s="2" t="s">
        <v>1641</v>
      </c>
      <c r="N495" s="2" t="s">
        <v>388</v>
      </c>
      <c r="O495" s="2">
        <v>38.699024999999999</v>
      </c>
      <c r="P495" s="2">
        <v>-93.268202000000002</v>
      </c>
    </row>
    <row r="496" spans="1:16" x14ac:dyDescent="0.35">
      <c r="A496" s="4" t="s">
        <v>27</v>
      </c>
      <c r="B496" s="18">
        <v>500</v>
      </c>
      <c r="C496" s="7">
        <v>42181</v>
      </c>
      <c r="D496" s="5" t="s">
        <v>28</v>
      </c>
      <c r="E496" s="5">
        <f>YEAR(C496)</f>
        <v>2015</v>
      </c>
      <c r="F496" s="5" t="s">
        <v>1815</v>
      </c>
      <c r="G496" s="3">
        <v>6500</v>
      </c>
      <c r="H496" s="2" t="s">
        <v>13</v>
      </c>
      <c r="I496" s="5"/>
      <c r="J496" s="15" t="s">
        <v>1822</v>
      </c>
      <c r="K496" s="2" t="s">
        <v>29</v>
      </c>
      <c r="L496" s="2" t="s">
        <v>20</v>
      </c>
      <c r="M496" s="2" t="s">
        <v>30</v>
      </c>
      <c r="N496" s="2" t="s">
        <v>474</v>
      </c>
      <c r="O496" s="2">
        <v>44.663780000000003</v>
      </c>
      <c r="P496" s="2">
        <v>-74.978408999999999</v>
      </c>
    </row>
    <row r="497" spans="1:16" x14ac:dyDescent="0.35">
      <c r="A497" s="4" t="s">
        <v>609</v>
      </c>
      <c r="B497" s="5">
        <v>150</v>
      </c>
      <c r="C497" s="7">
        <v>43922</v>
      </c>
      <c r="D497" s="5" t="s">
        <v>610</v>
      </c>
      <c r="E497" s="5">
        <f>YEAR(C497)</f>
        <v>2020</v>
      </c>
      <c r="F497" s="5" t="s">
        <v>1814</v>
      </c>
      <c r="G497" s="3">
        <v>750</v>
      </c>
      <c r="H497" s="2" t="s">
        <v>534</v>
      </c>
      <c r="I497" s="5"/>
      <c r="J497" s="15" t="s">
        <v>1822</v>
      </c>
      <c r="K497" s="2" t="s">
        <v>47</v>
      </c>
      <c r="L497" s="2" t="s">
        <v>593</v>
      </c>
      <c r="M497" s="2" t="s">
        <v>1724</v>
      </c>
      <c r="N497" s="2" t="s">
        <v>474</v>
      </c>
      <c r="O497" s="2">
        <v>43.209991000000002</v>
      </c>
      <c r="P497" s="2">
        <v>-77.952169999999995</v>
      </c>
    </row>
    <row r="498" spans="1:16" x14ac:dyDescent="0.35">
      <c r="A498" s="4" t="s">
        <v>590</v>
      </c>
      <c r="B498" s="5">
        <v>182</v>
      </c>
      <c r="C498" s="7">
        <v>43917</v>
      </c>
      <c r="D498" s="5" t="s">
        <v>591</v>
      </c>
      <c r="E498" s="5">
        <f>YEAR(C498)</f>
        <v>2020</v>
      </c>
      <c r="F498" s="5" t="s">
        <v>1807</v>
      </c>
      <c r="G498" s="3">
        <v>455</v>
      </c>
      <c r="H498" s="2" t="s">
        <v>534</v>
      </c>
      <c r="I498" s="5"/>
      <c r="J498" s="15" t="s">
        <v>1823</v>
      </c>
      <c r="K498" s="2" t="s">
        <v>47</v>
      </c>
      <c r="L498" s="2" t="s">
        <v>562</v>
      </c>
      <c r="M498" s="2" t="s">
        <v>1725</v>
      </c>
      <c r="N498" s="2" t="s">
        <v>474</v>
      </c>
      <c r="O498" s="2">
        <v>42.467927000000003</v>
      </c>
      <c r="P498" s="2">
        <v>-75.061261999999999</v>
      </c>
    </row>
    <row r="499" spans="1:16" x14ac:dyDescent="0.35">
      <c r="A499" s="4" t="s">
        <v>823</v>
      </c>
      <c r="B499" s="5">
        <v>350</v>
      </c>
      <c r="C499" s="7">
        <v>44011</v>
      </c>
      <c r="D499" s="5" t="s">
        <v>824</v>
      </c>
      <c r="E499" s="5">
        <f>YEAR(C499)</f>
        <v>2020</v>
      </c>
      <c r="F499" s="5" t="s">
        <v>1815</v>
      </c>
      <c r="G499" s="3">
        <v>2500</v>
      </c>
      <c r="H499" s="2" t="s">
        <v>431</v>
      </c>
      <c r="I499" s="12">
        <f>G499</f>
        <v>2500</v>
      </c>
      <c r="J499" s="15" t="s">
        <v>1823</v>
      </c>
      <c r="K499" s="2" t="s">
        <v>47</v>
      </c>
      <c r="L499" s="2" t="s">
        <v>825</v>
      </c>
      <c r="M499" s="2" t="s">
        <v>1725</v>
      </c>
      <c r="N499" s="2" t="s">
        <v>474</v>
      </c>
      <c r="O499" s="2">
        <v>42.467927000000003</v>
      </c>
      <c r="P499" s="2">
        <v>-75.061261999999999</v>
      </c>
    </row>
    <row r="500" spans="1:16" x14ac:dyDescent="0.35">
      <c r="A500" s="4" t="s">
        <v>664</v>
      </c>
      <c r="B500" s="5">
        <v>50</v>
      </c>
      <c r="C500" s="7">
        <v>43936</v>
      </c>
      <c r="D500" s="5" t="s">
        <v>665</v>
      </c>
      <c r="E500" s="5">
        <f>YEAR(C500)</f>
        <v>2020</v>
      </c>
      <c r="F500" s="5" t="s">
        <v>1814</v>
      </c>
      <c r="G500" s="3">
        <v>150</v>
      </c>
      <c r="H500" s="2" t="s">
        <v>534</v>
      </c>
      <c r="I500" s="5"/>
      <c r="J500" s="15" t="s">
        <v>1822</v>
      </c>
      <c r="K500" s="2" t="s">
        <v>47</v>
      </c>
      <c r="L500" s="2" t="s">
        <v>562</v>
      </c>
      <c r="M500" s="2" t="s">
        <v>1726</v>
      </c>
      <c r="N500" s="2" t="s">
        <v>474</v>
      </c>
      <c r="O500" s="2">
        <v>42.881777</v>
      </c>
      <c r="P500" s="2">
        <v>-78.872597999999996</v>
      </c>
    </row>
    <row r="501" spans="1:16" x14ac:dyDescent="0.35">
      <c r="A501" s="4" t="s">
        <v>672</v>
      </c>
      <c r="B501" s="5">
        <v>30</v>
      </c>
      <c r="C501" s="7">
        <v>43936</v>
      </c>
      <c r="D501" s="5" t="s">
        <v>673</v>
      </c>
      <c r="E501" s="5">
        <f>YEAR(C501)</f>
        <v>2020</v>
      </c>
      <c r="F501" s="5" t="s">
        <v>1814</v>
      </c>
      <c r="G501" s="3">
        <v>450</v>
      </c>
      <c r="H501" s="2" t="s">
        <v>534</v>
      </c>
      <c r="I501" s="5"/>
      <c r="J501" s="15" t="s">
        <v>1822</v>
      </c>
      <c r="K501" s="2" t="s">
        <v>47</v>
      </c>
      <c r="L501" s="2" t="s">
        <v>674</v>
      </c>
      <c r="M501" s="2" t="s">
        <v>1727</v>
      </c>
      <c r="N501" s="2" t="s">
        <v>474</v>
      </c>
      <c r="O501" s="2">
        <v>44.694414999999999</v>
      </c>
      <c r="P501" s="2">
        <v>-73.466024000000004</v>
      </c>
    </row>
    <row r="502" spans="1:16" x14ac:dyDescent="0.35">
      <c r="A502" s="4" t="s">
        <v>532</v>
      </c>
      <c r="B502" s="10">
        <v>13</v>
      </c>
      <c r="C502" s="7">
        <v>43908</v>
      </c>
      <c r="D502" s="5" t="s">
        <v>533</v>
      </c>
      <c r="E502" s="5">
        <f>YEAR(C502)</f>
        <v>2020</v>
      </c>
      <c r="F502" s="5" t="s">
        <v>1807</v>
      </c>
      <c r="G502" s="3">
        <v>412</v>
      </c>
      <c r="H502" s="2" t="s">
        <v>534</v>
      </c>
      <c r="I502" s="5"/>
      <c r="J502" s="15" t="s">
        <v>1823</v>
      </c>
      <c r="K502" s="2" t="s">
        <v>47</v>
      </c>
      <c r="L502" s="2" t="s">
        <v>535</v>
      </c>
      <c r="M502" s="2" t="s">
        <v>1728</v>
      </c>
      <c r="N502" s="2" t="s">
        <v>420</v>
      </c>
      <c r="O502" s="2">
        <v>39.906112</v>
      </c>
      <c r="P502" s="2">
        <v>-75.352001000000001</v>
      </c>
    </row>
    <row r="503" spans="1:16" x14ac:dyDescent="0.35">
      <c r="A503" s="4" t="s">
        <v>532</v>
      </c>
      <c r="B503" s="5">
        <v>13</v>
      </c>
      <c r="C503" s="7">
        <v>43929</v>
      </c>
      <c r="D503" s="5" t="s">
        <v>634</v>
      </c>
      <c r="E503" s="5">
        <f>YEAR(C503)</f>
        <v>2020</v>
      </c>
      <c r="F503" s="5" t="s">
        <v>1814</v>
      </c>
      <c r="G503" s="3">
        <v>130</v>
      </c>
      <c r="H503" s="2" t="s">
        <v>534</v>
      </c>
      <c r="I503" s="5"/>
      <c r="J503" s="15" t="s">
        <v>1823</v>
      </c>
      <c r="K503" s="2" t="s">
        <v>47</v>
      </c>
      <c r="L503" s="2" t="s">
        <v>535</v>
      </c>
      <c r="M503" s="2" t="s">
        <v>1728</v>
      </c>
      <c r="N503" s="2" t="s">
        <v>420</v>
      </c>
      <c r="O503" s="2">
        <v>39.906112</v>
      </c>
      <c r="P503" s="2">
        <v>-75.352001000000001</v>
      </c>
    </row>
    <row r="504" spans="1:16" x14ac:dyDescent="0.35">
      <c r="A504" s="4" t="s">
        <v>821</v>
      </c>
      <c r="B504" s="5">
        <v>10</v>
      </c>
      <c r="C504" s="7">
        <v>44011</v>
      </c>
      <c r="D504" s="5" t="s">
        <v>822</v>
      </c>
      <c r="E504" s="5">
        <f>YEAR(C504)</f>
        <v>2020</v>
      </c>
      <c r="F504" s="5" t="s">
        <v>1815</v>
      </c>
      <c r="G504" s="3">
        <v>1600</v>
      </c>
      <c r="H504" s="2" t="s">
        <v>13</v>
      </c>
      <c r="I504" s="12">
        <f>G504</f>
        <v>1600</v>
      </c>
      <c r="J504" s="15" t="s">
        <v>1823</v>
      </c>
      <c r="K504" s="2" t="s">
        <v>47</v>
      </c>
      <c r="L504" s="2" t="s">
        <v>802</v>
      </c>
      <c r="M504" s="2" t="s">
        <v>1728</v>
      </c>
      <c r="N504" s="2" t="s">
        <v>420</v>
      </c>
      <c r="O504" s="2">
        <v>39.906112</v>
      </c>
      <c r="P504" s="2">
        <v>-75.352001000000001</v>
      </c>
    </row>
    <row r="505" spans="1:16" x14ac:dyDescent="0.35">
      <c r="A505" s="4" t="s">
        <v>626</v>
      </c>
      <c r="B505" s="5">
        <v>800</v>
      </c>
      <c r="C505" s="7">
        <v>43928</v>
      </c>
      <c r="D505" s="5" t="s">
        <v>627</v>
      </c>
      <c r="E505" s="5">
        <f>YEAR(C505)</f>
        <v>2020</v>
      </c>
      <c r="F505" s="5" t="s">
        <v>1814</v>
      </c>
      <c r="G505" s="3">
        <v>1375</v>
      </c>
      <c r="H505" s="2" t="s">
        <v>534</v>
      </c>
      <c r="I505" s="5"/>
      <c r="J505" s="15" t="s">
        <v>1823</v>
      </c>
      <c r="K505" s="2" t="s">
        <v>47</v>
      </c>
      <c r="L505" s="2" t="s">
        <v>613</v>
      </c>
      <c r="M505" s="2" t="s">
        <v>1729</v>
      </c>
      <c r="N505" s="2" t="s">
        <v>474</v>
      </c>
      <c r="O505" s="2">
        <v>43.041452999999997</v>
      </c>
      <c r="P505" s="2">
        <v>-76.134677999999994</v>
      </c>
    </row>
    <row r="506" spans="1:16" x14ac:dyDescent="0.35">
      <c r="A506" s="4" t="s">
        <v>829</v>
      </c>
      <c r="B506" s="5">
        <v>400</v>
      </c>
      <c r="C506" s="7">
        <v>44014</v>
      </c>
      <c r="D506" s="5" t="s">
        <v>830</v>
      </c>
      <c r="E506" s="5">
        <f>YEAR(C506)</f>
        <v>2020</v>
      </c>
      <c r="F506" s="5" t="s">
        <v>1816</v>
      </c>
      <c r="G506" s="3">
        <v>2750</v>
      </c>
      <c r="H506" s="2" t="s">
        <v>431</v>
      </c>
      <c r="I506" s="12">
        <f>G506</f>
        <v>2750</v>
      </c>
      <c r="J506" s="15" t="s">
        <v>1823</v>
      </c>
      <c r="K506" s="2" t="s">
        <v>47</v>
      </c>
      <c r="L506" s="2" t="s">
        <v>825</v>
      </c>
      <c r="M506" s="2" t="s">
        <v>1729</v>
      </c>
      <c r="N506" s="2" t="s">
        <v>474</v>
      </c>
      <c r="O506" s="2">
        <v>43.041452999999997</v>
      </c>
      <c r="P506" s="2">
        <v>-76.134677999999994</v>
      </c>
    </row>
    <row r="507" spans="1:16" x14ac:dyDescent="0.35">
      <c r="A507" s="4" t="s">
        <v>780</v>
      </c>
      <c r="B507" s="5">
        <v>85</v>
      </c>
      <c r="C507" s="7">
        <v>43998</v>
      </c>
      <c r="D507" s="5" t="s">
        <v>781</v>
      </c>
      <c r="E507" s="5">
        <f>YEAR(C507)</f>
        <v>2020</v>
      </c>
      <c r="F507" s="5" t="s">
        <v>1815</v>
      </c>
      <c r="G507" s="3">
        <v>5500</v>
      </c>
      <c r="H507" s="2" t="s">
        <v>84</v>
      </c>
      <c r="I507" s="5"/>
      <c r="J507" s="15" t="s">
        <v>1823</v>
      </c>
      <c r="K507" s="2" t="s">
        <v>47</v>
      </c>
      <c r="L507" s="2" t="s">
        <v>782</v>
      </c>
      <c r="M507" s="2" t="s">
        <v>1730</v>
      </c>
      <c r="N507" s="2" t="s">
        <v>406</v>
      </c>
      <c r="O507" s="2">
        <v>47.252980999999998</v>
      </c>
      <c r="P507" s="2">
        <v>-122.437398</v>
      </c>
    </row>
    <row r="508" spans="1:16" x14ac:dyDescent="0.35">
      <c r="A508" s="4" t="s">
        <v>483</v>
      </c>
      <c r="B508" s="18">
        <f>510/10</f>
        <v>51</v>
      </c>
      <c r="C508" s="7">
        <v>43333</v>
      </c>
      <c r="D508" s="5">
        <v>143</v>
      </c>
      <c r="E508" s="5">
        <f>YEAR(C508)</f>
        <v>2018</v>
      </c>
      <c r="F508" s="5" t="s">
        <v>1817</v>
      </c>
      <c r="G508" s="3">
        <v>510</v>
      </c>
      <c r="H508" s="2" t="s">
        <v>13</v>
      </c>
      <c r="I508" s="5"/>
      <c r="J508" s="15" t="s">
        <v>1822</v>
      </c>
      <c r="K508" s="2" t="s">
        <v>47</v>
      </c>
      <c r="L508" s="2" t="s">
        <v>364</v>
      </c>
      <c r="M508" s="2" t="s">
        <v>1731</v>
      </c>
      <c r="N508" s="2" t="s">
        <v>359</v>
      </c>
      <c r="O508" s="2">
        <v>36.409388</v>
      </c>
      <c r="P508" s="2">
        <v>-105.575909</v>
      </c>
    </row>
    <row r="509" spans="1:16" x14ac:dyDescent="0.35">
      <c r="A509" s="4" t="s">
        <v>483</v>
      </c>
      <c r="B509" s="18">
        <f>510/10</f>
        <v>51</v>
      </c>
      <c r="C509" s="7">
        <v>43732</v>
      </c>
      <c r="D509" s="5">
        <v>223</v>
      </c>
      <c r="E509" s="5">
        <f>YEAR(C509)</f>
        <v>2019</v>
      </c>
      <c r="F509" s="5" t="s">
        <v>1811</v>
      </c>
      <c r="G509" s="3">
        <v>510</v>
      </c>
      <c r="H509" s="2" t="s">
        <v>13</v>
      </c>
      <c r="I509" s="5"/>
      <c r="J509" s="15" t="s">
        <v>1822</v>
      </c>
      <c r="K509" s="2" t="s">
        <v>47</v>
      </c>
      <c r="L509" s="2" t="s">
        <v>469</v>
      </c>
      <c r="M509" s="2" t="s">
        <v>1731</v>
      </c>
      <c r="N509" s="2" t="s">
        <v>359</v>
      </c>
      <c r="O509" s="2">
        <v>36.409388</v>
      </c>
      <c r="P509" s="2">
        <v>-105.575909</v>
      </c>
    </row>
    <row r="510" spans="1:16" x14ac:dyDescent="0.35">
      <c r="A510" s="4" t="s">
        <v>251</v>
      </c>
      <c r="B510" s="5">
        <v>100</v>
      </c>
      <c r="C510" s="7">
        <v>42877</v>
      </c>
      <c r="D510" s="5">
        <v>31</v>
      </c>
      <c r="E510" s="5">
        <f>YEAR(C510)</f>
        <v>2017</v>
      </c>
      <c r="F510" s="5" t="s">
        <v>1808</v>
      </c>
      <c r="G510" s="3">
        <v>750</v>
      </c>
      <c r="H510" s="2" t="s">
        <v>13</v>
      </c>
      <c r="I510" s="5"/>
      <c r="J510" s="15" t="s">
        <v>1822</v>
      </c>
      <c r="K510" s="2" t="s">
        <v>47</v>
      </c>
      <c r="L510" s="2" t="s">
        <v>236</v>
      </c>
      <c r="M510" s="2" t="s">
        <v>112</v>
      </c>
      <c r="N510" s="2" t="s">
        <v>388</v>
      </c>
      <c r="O510" s="2">
        <v>39.088974999999998</v>
      </c>
      <c r="P510" s="2">
        <v>-94.585160000000002</v>
      </c>
    </row>
    <row r="511" spans="1:16" x14ac:dyDescent="0.35">
      <c r="A511" s="4" t="s">
        <v>109</v>
      </c>
      <c r="B511" s="10">
        <v>100</v>
      </c>
      <c r="C511" s="7">
        <v>42522</v>
      </c>
      <c r="D511" s="5" t="s">
        <v>110</v>
      </c>
      <c r="E511" s="5">
        <f>YEAR(C511)</f>
        <v>2016</v>
      </c>
      <c r="F511" s="5" t="s">
        <v>1815</v>
      </c>
      <c r="G511" s="3">
        <v>750</v>
      </c>
      <c r="H511" s="2" t="s">
        <v>13</v>
      </c>
      <c r="I511" s="5"/>
      <c r="J511" s="15" t="s">
        <v>1822</v>
      </c>
      <c r="K511" s="2" t="s">
        <v>47</v>
      </c>
      <c r="L511" s="2" t="s">
        <v>111</v>
      </c>
      <c r="M511" s="2" t="s">
        <v>112</v>
      </c>
      <c r="N511" s="2" t="s">
        <v>388</v>
      </c>
      <c r="O511" s="2">
        <v>39.088974999999998</v>
      </c>
      <c r="P511" s="2">
        <v>-94.585160000000002</v>
      </c>
    </row>
    <row r="512" spans="1:16" x14ac:dyDescent="0.35">
      <c r="A512" s="4" t="s">
        <v>606</v>
      </c>
      <c r="B512" s="5">
        <v>500</v>
      </c>
      <c r="C512" s="7">
        <v>43922</v>
      </c>
      <c r="D512" s="5" t="s">
        <v>607</v>
      </c>
      <c r="E512" s="5">
        <f>YEAR(C512)</f>
        <v>2020</v>
      </c>
      <c r="F512" s="5" t="s">
        <v>1814</v>
      </c>
      <c r="G512" s="3">
        <v>1625</v>
      </c>
      <c r="H512" s="2" t="s">
        <v>534</v>
      </c>
      <c r="I512" s="5"/>
      <c r="J512" s="15" t="s">
        <v>1823</v>
      </c>
      <c r="K512" s="2" t="s">
        <v>47</v>
      </c>
      <c r="L512" s="2" t="s">
        <v>608</v>
      </c>
      <c r="M512" s="2" t="s">
        <v>1732</v>
      </c>
      <c r="N512" s="2" t="s">
        <v>474</v>
      </c>
      <c r="O512" s="2">
        <v>40.810102999999998</v>
      </c>
      <c r="P512" s="2">
        <v>-73.960643000000005</v>
      </c>
    </row>
    <row r="513" spans="1:16" x14ac:dyDescent="0.35">
      <c r="A513" s="4" t="s">
        <v>606</v>
      </c>
      <c r="B513" s="5">
        <v>350</v>
      </c>
      <c r="C513" s="7">
        <v>44085</v>
      </c>
      <c r="D513" s="5" t="s">
        <v>1209</v>
      </c>
      <c r="E513" s="5">
        <f>YEAR(C513)</f>
        <v>2020</v>
      </c>
      <c r="F513" s="5" t="s">
        <v>1811</v>
      </c>
      <c r="G513" s="3">
        <v>5000</v>
      </c>
      <c r="H513" s="2" t="s">
        <v>13</v>
      </c>
      <c r="I513" s="12">
        <f>G513</f>
        <v>5000</v>
      </c>
      <c r="J513" s="15" t="s">
        <v>1823</v>
      </c>
      <c r="K513" s="2" t="s">
        <v>47</v>
      </c>
      <c r="L513" s="2" t="s">
        <v>1210</v>
      </c>
      <c r="M513" s="2" t="s">
        <v>1732</v>
      </c>
      <c r="N513" s="2" t="s">
        <v>474</v>
      </c>
      <c r="O513" s="2">
        <v>40.810102999999998</v>
      </c>
      <c r="P513" s="2">
        <v>-73.960643000000005</v>
      </c>
    </row>
    <row r="514" spans="1:16" ht="29" x14ac:dyDescent="0.35">
      <c r="A514" s="4" t="s">
        <v>963</v>
      </c>
      <c r="B514" s="5">
        <v>70</v>
      </c>
      <c r="C514" s="7">
        <v>44056</v>
      </c>
      <c r="D514" s="5" t="s">
        <v>964</v>
      </c>
      <c r="E514" s="5">
        <f>YEAR(C514)</f>
        <v>2020</v>
      </c>
      <c r="F514" s="5" t="s">
        <v>1817</v>
      </c>
      <c r="G514" s="3">
        <v>550</v>
      </c>
      <c r="H514" s="2" t="s">
        <v>534</v>
      </c>
      <c r="I514" s="12">
        <f>G514</f>
        <v>550</v>
      </c>
      <c r="J514" s="15" t="s">
        <v>1823</v>
      </c>
      <c r="K514" s="2" t="s">
        <v>47</v>
      </c>
      <c r="L514" s="2" t="s">
        <v>965</v>
      </c>
      <c r="M514" s="2" t="s">
        <v>1733</v>
      </c>
      <c r="N514" s="2" t="s">
        <v>420</v>
      </c>
      <c r="O514" s="2">
        <v>39.977130000000002</v>
      </c>
      <c r="P514" s="2">
        <v>-75.133809999999997</v>
      </c>
    </row>
    <row r="515" spans="1:16" x14ac:dyDescent="0.35">
      <c r="A515" s="4" t="s">
        <v>583</v>
      </c>
      <c r="B515" s="5">
        <v>125</v>
      </c>
      <c r="C515" s="7">
        <v>43916</v>
      </c>
      <c r="D515" s="5" t="s">
        <v>584</v>
      </c>
      <c r="E515" s="5">
        <f>YEAR(C515)</f>
        <v>2020</v>
      </c>
      <c r="F515" s="5" t="s">
        <v>1807</v>
      </c>
      <c r="G515" s="3">
        <v>687</v>
      </c>
      <c r="H515" s="2" t="s">
        <v>534</v>
      </c>
      <c r="I515" s="5"/>
      <c r="J515" s="15" t="s">
        <v>1822</v>
      </c>
      <c r="K515" s="2" t="s">
        <v>47</v>
      </c>
      <c r="L515" s="2" t="s">
        <v>562</v>
      </c>
      <c r="M515" s="2" t="s">
        <v>1734</v>
      </c>
      <c r="N515" s="2" t="s">
        <v>327</v>
      </c>
      <c r="O515" s="2">
        <v>35.445270999999998</v>
      </c>
      <c r="P515" s="2">
        <v>-84.592592999999994</v>
      </c>
    </row>
    <row r="516" spans="1:16" x14ac:dyDescent="0.35">
      <c r="A516" s="4" t="s">
        <v>706</v>
      </c>
      <c r="B516" s="5">
        <v>2000</v>
      </c>
      <c r="C516" s="7">
        <v>43950</v>
      </c>
      <c r="D516" s="5" t="s">
        <v>707</v>
      </c>
      <c r="E516" s="5">
        <f>YEAR(C516)</f>
        <v>2020</v>
      </c>
      <c r="F516" s="5" t="s">
        <v>1814</v>
      </c>
      <c r="G516" s="3">
        <v>21500</v>
      </c>
      <c r="H516" s="2" t="s">
        <v>13</v>
      </c>
      <c r="I516" s="12">
        <f>G516</f>
        <v>21500</v>
      </c>
      <c r="J516" s="15" t="s">
        <v>1823</v>
      </c>
      <c r="K516" s="2" t="s">
        <v>47</v>
      </c>
      <c r="L516" s="2" t="s">
        <v>708</v>
      </c>
      <c r="M516" s="2" t="s">
        <v>1735</v>
      </c>
      <c r="N516" s="2" t="s">
        <v>330</v>
      </c>
      <c r="O516" s="2">
        <v>30.61102</v>
      </c>
      <c r="P516" s="2">
        <v>-96.35275</v>
      </c>
    </row>
    <row r="517" spans="1:16" x14ac:dyDescent="0.35">
      <c r="A517" s="4" t="s">
        <v>1130</v>
      </c>
      <c r="B517" s="5">
        <v>500</v>
      </c>
      <c r="C517" s="7">
        <v>44082</v>
      </c>
      <c r="D517" s="5" t="s">
        <v>1131</v>
      </c>
      <c r="E517" s="5">
        <f>YEAR(C517)</f>
        <v>2020</v>
      </c>
      <c r="F517" s="5" t="s">
        <v>1811</v>
      </c>
      <c r="G517" s="3">
        <v>6000</v>
      </c>
      <c r="H517" s="2" t="s">
        <v>13</v>
      </c>
      <c r="I517" s="12">
        <f>G517</f>
        <v>6000</v>
      </c>
      <c r="J517" s="15" t="s">
        <v>1823</v>
      </c>
      <c r="K517" s="2" t="s">
        <v>47</v>
      </c>
      <c r="L517" s="2" t="s">
        <v>1132</v>
      </c>
      <c r="M517" s="2" t="s">
        <v>1735</v>
      </c>
      <c r="N517" s="2" t="s">
        <v>330</v>
      </c>
      <c r="O517" s="2">
        <v>30.61102</v>
      </c>
      <c r="P517" s="2">
        <v>-96.35275</v>
      </c>
    </row>
    <row r="518" spans="1:16" ht="29" x14ac:dyDescent="0.35">
      <c r="A518" s="4" t="s">
        <v>1273</v>
      </c>
      <c r="B518" s="5">
        <v>50</v>
      </c>
      <c r="C518" s="7">
        <v>44096</v>
      </c>
      <c r="D518" s="5" t="s">
        <v>1274</v>
      </c>
      <c r="E518" s="5">
        <f>YEAR(C518)</f>
        <v>2020</v>
      </c>
      <c r="F518" s="5" t="s">
        <v>1811</v>
      </c>
      <c r="G518" s="3">
        <v>125</v>
      </c>
      <c r="H518" s="2" t="s">
        <v>534</v>
      </c>
      <c r="I518" s="5"/>
      <c r="J518" s="15" t="s">
        <v>1823</v>
      </c>
      <c r="K518" s="2" t="s">
        <v>47</v>
      </c>
      <c r="L518" s="2" t="s">
        <v>1112</v>
      </c>
      <c r="M518" s="2" t="s">
        <v>1736</v>
      </c>
      <c r="N518" s="2" t="s">
        <v>450</v>
      </c>
      <c r="O518" s="2">
        <v>32.795699999999997</v>
      </c>
      <c r="P518" s="2">
        <v>-79.961416</v>
      </c>
    </row>
    <row r="519" spans="1:16" ht="29" x14ac:dyDescent="0.35">
      <c r="A519" s="4" t="s">
        <v>1110</v>
      </c>
      <c r="B519" s="5">
        <v>100</v>
      </c>
      <c r="C519" s="7">
        <v>44075</v>
      </c>
      <c r="D519" s="5" t="s">
        <v>1111</v>
      </c>
      <c r="E519" s="5">
        <f>YEAR(C519)</f>
        <v>2020</v>
      </c>
      <c r="F519" s="5" t="s">
        <v>1811</v>
      </c>
      <c r="G519" s="3">
        <v>625</v>
      </c>
      <c r="H519" s="2" t="s">
        <v>534</v>
      </c>
      <c r="I519" s="12">
        <f>G518+G519</f>
        <v>750</v>
      </c>
      <c r="J519" s="15" t="s">
        <v>1823</v>
      </c>
      <c r="K519" s="2" t="s">
        <v>47</v>
      </c>
      <c r="L519" s="2" t="s">
        <v>1112</v>
      </c>
      <c r="M519" s="2" t="s">
        <v>1736</v>
      </c>
      <c r="N519" s="2" t="s">
        <v>450</v>
      </c>
      <c r="O519" s="2">
        <v>32.795699999999997</v>
      </c>
      <c r="P519" s="2">
        <v>-79.961416</v>
      </c>
    </row>
    <row r="520" spans="1:16" x14ac:dyDescent="0.35">
      <c r="A520" s="4" t="s">
        <v>979</v>
      </c>
      <c r="B520" s="5">
        <v>172</v>
      </c>
      <c r="C520" s="7">
        <v>44060</v>
      </c>
      <c r="D520" s="5" t="s">
        <v>980</v>
      </c>
      <c r="E520" s="5">
        <f>YEAR(C520)</f>
        <v>2020</v>
      </c>
      <c r="F520" s="5" t="s">
        <v>1817</v>
      </c>
      <c r="G520" s="3">
        <v>1610</v>
      </c>
      <c r="H520" s="2" t="s">
        <v>431</v>
      </c>
      <c r="I520" s="12">
        <f>G520</f>
        <v>1610</v>
      </c>
      <c r="J520" s="15" t="s">
        <v>1823</v>
      </c>
      <c r="K520" s="2" t="s">
        <v>47</v>
      </c>
      <c r="L520" s="2" t="s">
        <v>981</v>
      </c>
      <c r="M520" s="2" t="s">
        <v>1737</v>
      </c>
      <c r="N520" s="2" t="s">
        <v>840</v>
      </c>
      <c r="O520" s="2">
        <v>40.809133000000003</v>
      </c>
      <c r="P520" s="2">
        <v>-81.936777000000006</v>
      </c>
    </row>
    <row r="521" spans="1:16" ht="29" x14ac:dyDescent="0.35">
      <c r="A521" s="4" t="s">
        <v>1378</v>
      </c>
      <c r="B521" s="5">
        <v>3200</v>
      </c>
      <c r="C521" s="7">
        <v>43915</v>
      </c>
      <c r="D521" s="5" t="s">
        <v>574</v>
      </c>
      <c r="E521" s="5">
        <f>YEAR(C521)</f>
        <v>2020</v>
      </c>
      <c r="F521" s="5" t="s">
        <v>1807</v>
      </c>
      <c r="G521" s="3">
        <v>13920</v>
      </c>
      <c r="H521" s="2" t="s">
        <v>534</v>
      </c>
      <c r="I521" s="5"/>
      <c r="J521" s="15" t="s">
        <v>1823</v>
      </c>
      <c r="K521" s="2" t="s">
        <v>47</v>
      </c>
      <c r="L521" s="2" t="s">
        <v>562</v>
      </c>
      <c r="M521" s="2" t="s">
        <v>1738</v>
      </c>
      <c r="N521" s="2" t="s">
        <v>474</v>
      </c>
      <c r="O521" s="2">
        <v>42.648054000000002</v>
      </c>
      <c r="P521" s="2">
        <v>-73.749797000000001</v>
      </c>
    </row>
    <row r="522" spans="1:16" ht="29" x14ac:dyDescent="0.35">
      <c r="A522" s="4" t="s">
        <v>1378</v>
      </c>
      <c r="B522" s="5">
        <v>6271</v>
      </c>
      <c r="C522" s="7">
        <v>44124</v>
      </c>
      <c r="D522" s="5" t="s">
        <v>1379</v>
      </c>
      <c r="E522" s="5">
        <f>YEAR(C522)</f>
        <v>2020</v>
      </c>
      <c r="F522" s="5" t="s">
        <v>1810</v>
      </c>
      <c r="G522" s="3">
        <v>16052</v>
      </c>
      <c r="H522" s="2" t="s">
        <v>534</v>
      </c>
      <c r="I522" s="12">
        <f>AVERAGE(G521:G522)</f>
        <v>14986</v>
      </c>
      <c r="J522" s="15" t="s">
        <v>1823</v>
      </c>
      <c r="K522" s="2" t="s">
        <v>47</v>
      </c>
      <c r="L522" s="2" t="s">
        <v>1380</v>
      </c>
      <c r="M522" s="2" t="s">
        <v>1738</v>
      </c>
      <c r="N522" s="2" t="s">
        <v>474</v>
      </c>
      <c r="O522" s="2">
        <v>42.648054000000002</v>
      </c>
      <c r="P522" s="2">
        <v>-73.749797000000001</v>
      </c>
    </row>
    <row r="523" spans="1:16" x14ac:dyDescent="0.35">
      <c r="A523" s="4" t="s">
        <v>775</v>
      </c>
      <c r="B523" s="5">
        <v>30</v>
      </c>
      <c r="C523" s="7">
        <v>43997</v>
      </c>
      <c r="D523" s="5" t="s">
        <v>776</v>
      </c>
      <c r="E523" s="5">
        <f>YEAR(C523)</f>
        <v>2020</v>
      </c>
      <c r="F523" s="5" t="s">
        <v>1815</v>
      </c>
      <c r="G523" s="3">
        <v>1800</v>
      </c>
      <c r="H523" s="2" t="s">
        <v>13</v>
      </c>
      <c r="I523" s="12">
        <f>G523</f>
        <v>1800</v>
      </c>
      <c r="J523" s="15" t="s">
        <v>1823</v>
      </c>
      <c r="K523" s="2" t="s">
        <v>47</v>
      </c>
      <c r="L523" s="2" t="s">
        <v>744</v>
      </c>
      <c r="M523" s="2" t="s">
        <v>1739</v>
      </c>
      <c r="N523" s="2" t="s">
        <v>334</v>
      </c>
      <c r="O523" s="2">
        <v>34.062015000000002</v>
      </c>
      <c r="P523" s="2">
        <v>-118.294481</v>
      </c>
    </row>
    <row r="524" spans="1:16" x14ac:dyDescent="0.35">
      <c r="A524" s="4" t="s">
        <v>1047</v>
      </c>
      <c r="B524" s="5">
        <v>100</v>
      </c>
      <c r="C524" s="7">
        <v>43915</v>
      </c>
      <c r="D524" s="5" t="s">
        <v>561</v>
      </c>
      <c r="E524" s="5">
        <f>YEAR(C524)</f>
        <v>2020</v>
      </c>
      <c r="F524" s="5" t="s">
        <v>1807</v>
      </c>
      <c r="G524" s="3">
        <v>625</v>
      </c>
      <c r="H524" s="2" t="s">
        <v>534</v>
      </c>
      <c r="I524" s="5"/>
      <c r="J524" s="15" t="s">
        <v>1823</v>
      </c>
      <c r="K524" s="2" t="s">
        <v>47</v>
      </c>
      <c r="L524" s="2" t="s">
        <v>562</v>
      </c>
      <c r="M524" s="2" t="s">
        <v>1740</v>
      </c>
      <c r="N524" s="2" t="s">
        <v>305</v>
      </c>
      <c r="O524" s="2">
        <v>30.035029999999999</v>
      </c>
      <c r="P524" s="2">
        <v>-90.04316</v>
      </c>
    </row>
    <row r="525" spans="1:16" x14ac:dyDescent="0.35">
      <c r="A525" s="4" t="s">
        <v>1047</v>
      </c>
      <c r="B525" s="5">
        <v>150</v>
      </c>
      <c r="C525" s="7">
        <v>44068</v>
      </c>
      <c r="D525" s="5" t="s">
        <v>1048</v>
      </c>
      <c r="E525" s="5">
        <f>YEAR(C525)</f>
        <v>2020</v>
      </c>
      <c r="F525" s="5" t="s">
        <v>1817</v>
      </c>
      <c r="G525" s="3">
        <v>3000</v>
      </c>
      <c r="H525" s="2" t="s">
        <v>13</v>
      </c>
      <c r="I525" s="12">
        <f>G525</f>
        <v>3000</v>
      </c>
      <c r="J525" s="15" t="s">
        <v>1823</v>
      </c>
      <c r="K525" s="2" t="s">
        <v>47</v>
      </c>
      <c r="L525" s="2" t="s">
        <v>986</v>
      </c>
      <c r="M525" s="2" t="s">
        <v>1740</v>
      </c>
      <c r="N525" s="2" t="s">
        <v>305</v>
      </c>
      <c r="O525" s="2">
        <v>30.035029999999999</v>
      </c>
      <c r="P525" s="2">
        <v>-90.04316</v>
      </c>
    </row>
    <row r="526" spans="1:16" ht="29" x14ac:dyDescent="0.35">
      <c r="A526" s="4" t="s">
        <v>772</v>
      </c>
      <c r="B526" s="5">
        <v>50</v>
      </c>
      <c r="C526" s="7">
        <v>43994</v>
      </c>
      <c r="D526" s="5" t="s">
        <v>773</v>
      </c>
      <c r="E526" s="5">
        <f>YEAR(C526)</f>
        <v>2020</v>
      </c>
      <c r="F526" s="5" t="s">
        <v>1815</v>
      </c>
      <c r="G526" s="3">
        <v>2000</v>
      </c>
      <c r="H526" s="2" t="s">
        <v>13</v>
      </c>
      <c r="I526" s="12">
        <f>G526</f>
        <v>2000</v>
      </c>
      <c r="J526" s="15" t="s">
        <v>1823</v>
      </c>
      <c r="K526" s="2" t="s">
        <v>47</v>
      </c>
      <c r="L526" s="2" t="s">
        <v>774</v>
      </c>
      <c r="M526" s="2" t="s">
        <v>297</v>
      </c>
      <c r="N526" s="2" t="s">
        <v>399</v>
      </c>
      <c r="O526" s="2">
        <v>31.327811000000001</v>
      </c>
      <c r="P526" s="2">
        <v>-89.332063000000005</v>
      </c>
    </row>
    <row r="527" spans="1:16" ht="29" x14ac:dyDescent="0.35">
      <c r="A527" s="4" t="s">
        <v>803</v>
      </c>
      <c r="B527" s="5">
        <v>300</v>
      </c>
      <c r="C527" s="7">
        <v>44005</v>
      </c>
      <c r="D527" s="5" t="s">
        <v>804</v>
      </c>
      <c r="E527" s="5">
        <f>YEAR(C527)</f>
        <v>2020</v>
      </c>
      <c r="F527" s="5" t="s">
        <v>1815</v>
      </c>
      <c r="G527" s="3">
        <v>3500</v>
      </c>
      <c r="H527" s="2" t="s">
        <v>13</v>
      </c>
      <c r="I527" s="12">
        <f>G527</f>
        <v>3500</v>
      </c>
      <c r="J527" s="15" t="s">
        <v>1823</v>
      </c>
      <c r="K527" s="2" t="s">
        <v>47</v>
      </c>
      <c r="L527" s="2" t="s">
        <v>802</v>
      </c>
      <c r="M527" s="2" t="s">
        <v>1741</v>
      </c>
      <c r="N527" s="2" t="s">
        <v>327</v>
      </c>
      <c r="O527" s="2">
        <v>35.953539999999997</v>
      </c>
      <c r="P527" s="2">
        <v>-83.927199999999999</v>
      </c>
    </row>
    <row r="528" spans="1:16" x14ac:dyDescent="0.35">
      <c r="A528" s="4" t="s">
        <v>1042</v>
      </c>
      <c r="B528" s="5">
        <v>100</v>
      </c>
      <c r="C528" s="7">
        <v>44068</v>
      </c>
      <c r="D528" s="5" t="s">
        <v>1043</v>
      </c>
      <c r="E528" s="5">
        <f>YEAR(C528)</f>
        <v>2020</v>
      </c>
      <c r="F528" s="5" t="s">
        <v>1817</v>
      </c>
      <c r="G528" s="3">
        <v>1250</v>
      </c>
      <c r="H528" s="2" t="s">
        <v>431</v>
      </c>
      <c r="I528" s="12">
        <f>G528</f>
        <v>1250</v>
      </c>
      <c r="J528" s="15" t="s">
        <v>1823</v>
      </c>
      <c r="K528" s="2" t="s">
        <v>47</v>
      </c>
      <c r="L528" s="2" t="s">
        <v>1044</v>
      </c>
      <c r="M528" s="2" t="s">
        <v>1742</v>
      </c>
      <c r="N528" s="2" t="s">
        <v>330</v>
      </c>
      <c r="O528" s="2">
        <v>32.314909</v>
      </c>
      <c r="P528" s="2">
        <v>-95.254301999999996</v>
      </c>
    </row>
    <row r="529" spans="1:16" x14ac:dyDescent="0.35">
      <c r="A529" s="4" t="s">
        <v>1191</v>
      </c>
      <c r="B529" s="5">
        <v>50</v>
      </c>
      <c r="C529" s="7">
        <v>44085</v>
      </c>
      <c r="D529" s="5" t="s">
        <v>1192</v>
      </c>
      <c r="E529" s="5">
        <f>YEAR(C529)</f>
        <v>2020</v>
      </c>
      <c r="F529" s="5" t="s">
        <v>1811</v>
      </c>
      <c r="G529" s="3">
        <v>500</v>
      </c>
      <c r="H529" s="2" t="s">
        <v>534</v>
      </c>
      <c r="I529" s="12">
        <f>G529</f>
        <v>500</v>
      </c>
      <c r="J529" s="15" t="s">
        <v>1823</v>
      </c>
      <c r="K529" s="2" t="s">
        <v>47</v>
      </c>
      <c r="L529" s="2" t="s">
        <v>1193</v>
      </c>
      <c r="M529" s="2" t="s">
        <v>1743</v>
      </c>
      <c r="N529" s="2" t="s">
        <v>420</v>
      </c>
      <c r="O529" s="2">
        <v>41.412635999999999</v>
      </c>
      <c r="P529" s="2">
        <v>-80.382316000000003</v>
      </c>
    </row>
    <row r="530" spans="1:16" x14ac:dyDescent="0.35">
      <c r="A530" s="4" t="s">
        <v>1097</v>
      </c>
      <c r="B530" s="5">
        <v>100</v>
      </c>
      <c r="C530" s="7">
        <v>44075</v>
      </c>
      <c r="D530" s="5" t="s">
        <v>1098</v>
      </c>
      <c r="E530" s="5">
        <f>YEAR(C530)</f>
        <v>2020</v>
      </c>
      <c r="F530" s="5" t="s">
        <v>1811</v>
      </c>
      <c r="G530" s="3">
        <v>625</v>
      </c>
      <c r="H530" s="2" t="s">
        <v>534</v>
      </c>
      <c r="I530" s="12">
        <f>G530</f>
        <v>625</v>
      </c>
      <c r="J530" s="15" t="s">
        <v>1823</v>
      </c>
      <c r="K530" s="2" t="s">
        <v>47</v>
      </c>
      <c r="L530" s="2" t="s">
        <v>1099</v>
      </c>
      <c r="M530" s="2" t="s">
        <v>1744</v>
      </c>
      <c r="N530" s="2" t="s">
        <v>1525</v>
      </c>
      <c r="O530" s="2">
        <v>44.525035000000003</v>
      </c>
      <c r="P530" s="2">
        <v>-69.664749</v>
      </c>
    </row>
    <row r="531" spans="1:16" x14ac:dyDescent="0.35">
      <c r="A531" s="4" t="s">
        <v>654</v>
      </c>
      <c r="B531" s="5">
        <v>400</v>
      </c>
      <c r="C531" s="7">
        <v>43930</v>
      </c>
      <c r="D531" s="5" t="s">
        <v>655</v>
      </c>
      <c r="E531" s="5">
        <f>YEAR(C531)</f>
        <v>2020</v>
      </c>
      <c r="F531" s="5" t="s">
        <v>1814</v>
      </c>
      <c r="G531" s="3">
        <v>5500</v>
      </c>
      <c r="H531" s="2" t="s">
        <v>13</v>
      </c>
      <c r="I531" s="5"/>
      <c r="J531" s="15" t="s">
        <v>1823</v>
      </c>
      <c r="K531" s="2" t="s">
        <v>47</v>
      </c>
      <c r="L531" s="2" t="s">
        <v>656</v>
      </c>
      <c r="M531" s="2" t="s">
        <v>1745</v>
      </c>
      <c r="N531" s="2" t="s">
        <v>373</v>
      </c>
      <c r="O531" s="2">
        <v>31.820699999999999</v>
      </c>
      <c r="P531" s="2">
        <v>-85.983059999999995</v>
      </c>
    </row>
    <row r="532" spans="1:16" x14ac:dyDescent="0.35">
      <c r="A532" s="4" t="s">
        <v>713</v>
      </c>
      <c r="B532" s="5">
        <v>200</v>
      </c>
      <c r="C532" s="7">
        <v>43952</v>
      </c>
      <c r="D532" s="5" t="s">
        <v>714</v>
      </c>
      <c r="E532" s="5">
        <f>YEAR(C532)</f>
        <v>2020</v>
      </c>
      <c r="F532" s="5" t="s">
        <v>1808</v>
      </c>
      <c r="G532" s="3">
        <v>2059</v>
      </c>
      <c r="H532" s="2" t="s">
        <v>13</v>
      </c>
      <c r="I532" s="5"/>
      <c r="J532" s="15" t="s">
        <v>1823</v>
      </c>
      <c r="K532" s="2" t="s">
        <v>47</v>
      </c>
      <c r="L532" s="2" t="s">
        <v>656</v>
      </c>
      <c r="M532" s="2" t="s">
        <v>1745</v>
      </c>
      <c r="N532" s="2" t="s">
        <v>373</v>
      </c>
      <c r="O532" s="2">
        <v>31.820699999999999</v>
      </c>
      <c r="P532" s="2">
        <v>-85.983059999999995</v>
      </c>
    </row>
    <row r="533" spans="1:16" x14ac:dyDescent="0.35">
      <c r="A533" s="4" t="s">
        <v>713</v>
      </c>
      <c r="B533" s="5">
        <v>200</v>
      </c>
      <c r="C533" s="7">
        <v>44008</v>
      </c>
      <c r="D533" s="5" t="s">
        <v>820</v>
      </c>
      <c r="E533" s="5">
        <f>YEAR(C533)</f>
        <v>2020</v>
      </c>
      <c r="F533" s="5" t="s">
        <v>1815</v>
      </c>
      <c r="G533" s="3">
        <v>2058.8000000000002</v>
      </c>
      <c r="H533" s="2" t="s">
        <v>13</v>
      </c>
      <c r="I533" s="12">
        <f>AVERAGE(G531:G533)</f>
        <v>3205.9333333333329</v>
      </c>
      <c r="J533" s="15" t="s">
        <v>1823</v>
      </c>
      <c r="K533" s="2" t="s">
        <v>47</v>
      </c>
      <c r="L533" s="2" t="s">
        <v>656</v>
      </c>
      <c r="M533" s="2" t="s">
        <v>1745</v>
      </c>
      <c r="N533" s="2" t="s">
        <v>373</v>
      </c>
      <c r="O533" s="2">
        <v>31.820699999999999</v>
      </c>
      <c r="P533" s="2">
        <v>-85.983059999999995</v>
      </c>
    </row>
    <row r="534" spans="1:16" x14ac:dyDescent="0.35">
      <c r="A534" s="4" t="s">
        <v>128</v>
      </c>
      <c r="B534" s="5">
        <v>1000</v>
      </c>
      <c r="C534" s="7">
        <v>42536</v>
      </c>
      <c r="D534" s="5" t="s">
        <v>129</v>
      </c>
      <c r="E534" s="5">
        <f>YEAR(C534)</f>
        <v>2016</v>
      </c>
      <c r="F534" s="5" t="s">
        <v>1815</v>
      </c>
      <c r="G534" s="3">
        <v>13650</v>
      </c>
      <c r="H534" s="2" t="s">
        <v>84</v>
      </c>
      <c r="I534" s="5"/>
      <c r="J534" s="15" t="s">
        <v>1822</v>
      </c>
      <c r="K534" s="2" t="s">
        <v>47</v>
      </c>
      <c r="L534" s="2" t="s">
        <v>130</v>
      </c>
      <c r="M534" s="2" t="s">
        <v>131</v>
      </c>
      <c r="N534" s="2" t="s">
        <v>373</v>
      </c>
      <c r="O534" s="2">
        <v>33.203634000000001</v>
      </c>
      <c r="P534" s="2">
        <v>-87.562144000000004</v>
      </c>
    </row>
    <row r="535" spans="1:16" x14ac:dyDescent="0.35">
      <c r="A535" s="4" t="s">
        <v>428</v>
      </c>
      <c r="B535" s="18">
        <f>(50000-1500)/10</f>
        <v>4850</v>
      </c>
      <c r="C535" s="7">
        <v>42901</v>
      </c>
      <c r="D535" s="5">
        <v>41</v>
      </c>
      <c r="E535" s="5">
        <f>YEAR(C535)</f>
        <v>2017</v>
      </c>
      <c r="F535" s="5" t="s">
        <v>1815</v>
      </c>
      <c r="G535" s="3">
        <v>50000</v>
      </c>
      <c r="H535" s="2" t="s">
        <v>13</v>
      </c>
      <c r="I535" s="5"/>
      <c r="J535" s="15" t="s">
        <v>1822</v>
      </c>
      <c r="K535" s="2" t="s">
        <v>47</v>
      </c>
      <c r="L535" s="2" t="s">
        <v>261</v>
      </c>
      <c r="M535" s="2" t="s">
        <v>127</v>
      </c>
      <c r="N535" s="2" t="s">
        <v>373</v>
      </c>
      <c r="O535" s="2">
        <v>33.498229000000002</v>
      </c>
      <c r="P535" s="2">
        <v>-86.807299999999998</v>
      </c>
    </row>
    <row r="536" spans="1:16" x14ac:dyDescent="0.35">
      <c r="A536" s="4" t="s">
        <v>428</v>
      </c>
      <c r="B536" s="18">
        <f>(50000-1500)/10</f>
        <v>4850</v>
      </c>
      <c r="C536" s="7">
        <v>43525</v>
      </c>
      <c r="D536" s="5">
        <v>178</v>
      </c>
      <c r="E536" s="5">
        <f>YEAR(C536)</f>
        <v>2019</v>
      </c>
      <c r="F536" s="5" t="s">
        <v>1807</v>
      </c>
      <c r="G536" s="3">
        <v>50000</v>
      </c>
      <c r="H536" s="2" t="s">
        <v>13</v>
      </c>
      <c r="I536" s="5"/>
      <c r="J536" s="15" t="s">
        <v>1822</v>
      </c>
      <c r="K536" s="2" t="s">
        <v>47</v>
      </c>
      <c r="L536" s="2" t="s">
        <v>429</v>
      </c>
      <c r="M536" s="2" t="s">
        <v>127</v>
      </c>
      <c r="N536" s="2" t="s">
        <v>373</v>
      </c>
      <c r="O536" s="2">
        <v>33.498229000000002</v>
      </c>
      <c r="P536" s="2">
        <v>-86.807299999999998</v>
      </c>
    </row>
    <row r="537" spans="1:16" x14ac:dyDescent="0.35">
      <c r="A537" s="4" t="s">
        <v>293</v>
      </c>
      <c r="B537" s="5">
        <v>126</v>
      </c>
      <c r="C537" s="7">
        <v>42979</v>
      </c>
      <c r="D537" s="5">
        <v>61</v>
      </c>
      <c r="E537" s="5">
        <f>YEAR(C537)</f>
        <v>2017</v>
      </c>
      <c r="F537" s="5" t="s">
        <v>1811</v>
      </c>
      <c r="G537" s="3">
        <v>3760</v>
      </c>
      <c r="H537" s="2" t="s">
        <v>13</v>
      </c>
      <c r="I537" s="5"/>
      <c r="J537" s="15" t="s">
        <v>1821</v>
      </c>
      <c r="K537" s="2" t="s">
        <v>47</v>
      </c>
      <c r="L537" s="2" t="s">
        <v>291</v>
      </c>
      <c r="M537" s="2" t="s">
        <v>294</v>
      </c>
      <c r="N537" s="2" t="s">
        <v>354</v>
      </c>
      <c r="O537" s="2">
        <v>34.223990999999998</v>
      </c>
      <c r="P537" s="2">
        <v>-77.867763999999994</v>
      </c>
    </row>
    <row r="538" spans="1:16" x14ac:dyDescent="0.35">
      <c r="A538" s="4" t="s">
        <v>293</v>
      </c>
      <c r="B538" s="10">
        <v>126</v>
      </c>
      <c r="C538" s="7">
        <v>43270</v>
      </c>
      <c r="D538" s="5">
        <v>135</v>
      </c>
      <c r="E538" s="5">
        <f>YEAR(C538)</f>
        <v>2018</v>
      </c>
      <c r="F538" s="5" t="s">
        <v>1815</v>
      </c>
      <c r="G538" s="3">
        <v>2760</v>
      </c>
      <c r="H538" s="2" t="s">
        <v>13</v>
      </c>
      <c r="I538" s="5"/>
      <c r="J538" s="15" t="s">
        <v>1821</v>
      </c>
      <c r="K538" s="2" t="s">
        <v>47</v>
      </c>
      <c r="L538" s="2" t="s">
        <v>379</v>
      </c>
      <c r="M538" s="2" t="s">
        <v>294</v>
      </c>
      <c r="N538" s="2" t="s">
        <v>354</v>
      </c>
      <c r="O538" s="2">
        <v>34.223990999999998</v>
      </c>
      <c r="P538" s="2">
        <v>-77.867763999999994</v>
      </c>
    </row>
    <row r="539" spans="1:16" x14ac:dyDescent="0.35">
      <c r="A539" s="4" t="s">
        <v>293</v>
      </c>
      <c r="B539" s="5">
        <v>200</v>
      </c>
      <c r="C539" s="7">
        <v>43670</v>
      </c>
      <c r="D539" s="5">
        <v>208</v>
      </c>
      <c r="E539" s="5">
        <f>YEAR(C539)</f>
        <v>2019</v>
      </c>
      <c r="F539" s="5" t="s">
        <v>1816</v>
      </c>
      <c r="G539" s="3">
        <v>3260</v>
      </c>
      <c r="H539" s="2" t="s">
        <v>13</v>
      </c>
      <c r="I539" s="5"/>
      <c r="J539" s="15" t="s">
        <v>1821</v>
      </c>
      <c r="K539" s="2" t="s">
        <v>47</v>
      </c>
      <c r="L539" s="2" t="s">
        <v>469</v>
      </c>
      <c r="M539" s="2" t="s">
        <v>294</v>
      </c>
      <c r="N539" s="2" t="s">
        <v>354</v>
      </c>
      <c r="O539" s="2">
        <v>34.223990999999998</v>
      </c>
      <c r="P539" s="2">
        <v>-77.867763999999994</v>
      </c>
    </row>
    <row r="540" spans="1:16" x14ac:dyDescent="0.35">
      <c r="A540" s="4" t="s">
        <v>293</v>
      </c>
      <c r="B540" s="5">
        <v>700</v>
      </c>
      <c r="C540" s="7">
        <v>43907</v>
      </c>
      <c r="D540" s="5" t="s">
        <v>524</v>
      </c>
      <c r="E540" s="5">
        <f>YEAR(C540)</f>
        <v>2020</v>
      </c>
      <c r="F540" s="5" t="s">
        <v>1807</v>
      </c>
      <c r="G540" s="3">
        <v>1750</v>
      </c>
      <c r="H540" s="2" t="s">
        <v>13</v>
      </c>
      <c r="I540" s="5"/>
      <c r="J540" s="15" t="s">
        <v>1821</v>
      </c>
      <c r="K540" s="2" t="s">
        <v>47</v>
      </c>
      <c r="L540" s="2" t="s">
        <v>525</v>
      </c>
      <c r="M540" s="2" t="s">
        <v>294</v>
      </c>
      <c r="N540" s="2" t="s">
        <v>354</v>
      </c>
      <c r="O540" s="2">
        <v>34.223990999999998</v>
      </c>
      <c r="P540" s="2">
        <v>-77.867763999999994</v>
      </c>
    </row>
    <row r="541" spans="1:16" x14ac:dyDescent="0.35">
      <c r="A541" s="4" t="s">
        <v>293</v>
      </c>
      <c r="B541" s="5">
        <v>600</v>
      </c>
      <c r="C541" s="7">
        <v>44087</v>
      </c>
      <c r="D541" s="5" t="s">
        <v>1223</v>
      </c>
      <c r="E541" s="5">
        <f>YEAR(C541)</f>
        <v>2020</v>
      </c>
      <c r="F541" s="5" t="s">
        <v>1811</v>
      </c>
      <c r="G541" s="3">
        <v>7500</v>
      </c>
      <c r="H541" s="2" t="s">
        <v>13</v>
      </c>
      <c r="I541" s="12">
        <f>G541+G540</f>
        <v>9250</v>
      </c>
      <c r="J541" s="15" t="s">
        <v>1821</v>
      </c>
      <c r="K541" s="2" t="s">
        <v>47</v>
      </c>
      <c r="L541" s="2" t="s">
        <v>922</v>
      </c>
      <c r="M541" s="2" t="s">
        <v>294</v>
      </c>
      <c r="N541" s="2" t="s">
        <v>354</v>
      </c>
      <c r="O541" s="2">
        <v>34.223990999999998</v>
      </c>
      <c r="P541" s="2">
        <v>-77.867763999999994</v>
      </c>
    </row>
    <row r="542" spans="1:16" x14ac:dyDescent="0.35">
      <c r="A542" s="11" t="s">
        <v>293</v>
      </c>
      <c r="B542" s="6">
        <v>200</v>
      </c>
      <c r="C542" s="8">
        <v>44173</v>
      </c>
      <c r="D542" s="6" t="s">
        <v>1834</v>
      </c>
      <c r="E542" s="6">
        <v>2020</v>
      </c>
      <c r="F542" s="6" t="s">
        <v>1818</v>
      </c>
      <c r="G542" s="3">
        <v>2000</v>
      </c>
      <c r="H542" s="2" t="s">
        <v>13</v>
      </c>
      <c r="I542" s="17">
        <f>G542</f>
        <v>2000</v>
      </c>
      <c r="J542" s="15" t="s">
        <v>1821</v>
      </c>
      <c r="K542" s="2" t="s">
        <v>47</v>
      </c>
      <c r="L542" t="s">
        <v>1835</v>
      </c>
      <c r="M542" s="2" t="s">
        <v>294</v>
      </c>
      <c r="N542" s="2" t="s">
        <v>354</v>
      </c>
      <c r="O542" s="2">
        <v>34.223990999999998</v>
      </c>
      <c r="P542" s="2">
        <v>-77.867763999999994</v>
      </c>
    </row>
    <row r="543" spans="1:16" x14ac:dyDescent="0.35">
      <c r="A543" s="4" t="s">
        <v>362</v>
      </c>
      <c r="B543" s="10">
        <v>100</v>
      </c>
      <c r="C543" s="7">
        <v>43221</v>
      </c>
      <c r="D543" s="5">
        <v>122</v>
      </c>
      <c r="E543" s="5">
        <f>YEAR(C543)</f>
        <v>2018</v>
      </c>
      <c r="F543" s="5" t="s">
        <v>1808</v>
      </c>
      <c r="G543" s="3">
        <v>3100</v>
      </c>
      <c r="H543" s="2" t="s">
        <v>13</v>
      </c>
      <c r="I543" s="5"/>
      <c r="J543" s="15" t="s">
        <v>1821</v>
      </c>
      <c r="K543" s="2" t="s">
        <v>47</v>
      </c>
      <c r="L543" s="2" t="s">
        <v>363</v>
      </c>
      <c r="M543" s="2" t="s">
        <v>1746</v>
      </c>
      <c r="N543" s="2" t="s">
        <v>330</v>
      </c>
      <c r="O543" s="2">
        <v>33.210856</v>
      </c>
      <c r="P543" s="2">
        <v>-97.147165000000001</v>
      </c>
    </row>
    <row r="544" spans="1:16" x14ac:dyDescent="0.35">
      <c r="A544" s="4" t="s">
        <v>362</v>
      </c>
      <c r="B544" s="10">
        <v>100</v>
      </c>
      <c r="C544" s="7">
        <v>43570</v>
      </c>
      <c r="D544" s="5">
        <v>183</v>
      </c>
      <c r="E544" s="5">
        <f>YEAR(C544)</f>
        <v>2019</v>
      </c>
      <c r="F544" s="5" t="s">
        <v>1814</v>
      </c>
      <c r="G544" s="3">
        <v>2100</v>
      </c>
      <c r="H544" s="2" t="s">
        <v>13</v>
      </c>
      <c r="I544" s="5"/>
      <c r="J544" s="15" t="s">
        <v>1821</v>
      </c>
      <c r="K544" s="2" t="s">
        <v>47</v>
      </c>
      <c r="L544" s="2" t="s">
        <v>441</v>
      </c>
      <c r="M544" s="2" t="s">
        <v>1746</v>
      </c>
      <c r="N544" s="2" t="s">
        <v>330</v>
      </c>
      <c r="O544" s="2">
        <v>33.210856</v>
      </c>
      <c r="P544" s="2">
        <v>-97.147165000000001</v>
      </c>
    </row>
    <row r="545" spans="1:16" x14ac:dyDescent="0.35">
      <c r="A545" s="4" t="s">
        <v>684</v>
      </c>
      <c r="B545" s="5">
        <v>100</v>
      </c>
      <c r="C545" s="7">
        <v>43941</v>
      </c>
      <c r="D545" s="5" t="s">
        <v>685</v>
      </c>
      <c r="E545" s="5">
        <f>YEAR(C545)</f>
        <v>2020</v>
      </c>
      <c r="F545" s="5" t="s">
        <v>1814</v>
      </c>
      <c r="G545" s="3">
        <v>1600</v>
      </c>
      <c r="H545" s="2" t="s">
        <v>13</v>
      </c>
      <c r="I545" s="12">
        <f>G545</f>
        <v>1600</v>
      </c>
      <c r="J545" s="15" t="s">
        <v>1821</v>
      </c>
      <c r="K545" s="2" t="s">
        <v>47</v>
      </c>
      <c r="L545" s="2" t="s">
        <v>514</v>
      </c>
      <c r="M545" s="2" t="s">
        <v>1746</v>
      </c>
      <c r="N545" s="2" t="s">
        <v>330</v>
      </c>
      <c r="O545" s="2">
        <v>33.210856</v>
      </c>
      <c r="P545" s="2">
        <v>-97.147165000000001</v>
      </c>
    </row>
    <row r="546" spans="1:16" x14ac:dyDescent="0.35">
      <c r="A546" s="4" t="s">
        <v>339</v>
      </c>
      <c r="B546" s="18">
        <f>(50000-3000)/10</f>
        <v>4700</v>
      </c>
      <c r="C546" s="7">
        <v>42534</v>
      </c>
      <c r="D546" s="5" t="s">
        <v>125</v>
      </c>
      <c r="E546" s="5">
        <f>YEAR(C546)</f>
        <v>2016</v>
      </c>
      <c r="F546" s="5" t="s">
        <v>1815</v>
      </c>
      <c r="G546" s="3">
        <v>50000</v>
      </c>
      <c r="H546" s="2" t="s">
        <v>13</v>
      </c>
      <c r="I546" s="5"/>
      <c r="J546" s="15" t="s">
        <v>1821</v>
      </c>
      <c r="K546" s="2" t="s">
        <v>47</v>
      </c>
      <c r="L546" s="2" t="s">
        <v>126</v>
      </c>
      <c r="M546" s="2" t="s">
        <v>1747</v>
      </c>
      <c r="N546" s="2" t="s">
        <v>373</v>
      </c>
      <c r="O546" s="2">
        <v>33.533925000000004</v>
      </c>
      <c r="P546" s="2">
        <v>-86.877531000000005</v>
      </c>
    </row>
    <row r="547" spans="1:16" x14ac:dyDescent="0.35">
      <c r="A547" s="4" t="s">
        <v>339</v>
      </c>
      <c r="B547" s="18">
        <f>(50000-3000)/10</f>
        <v>4700</v>
      </c>
      <c r="C547" s="7">
        <v>43178</v>
      </c>
      <c r="D547" s="5">
        <v>102</v>
      </c>
      <c r="E547" s="5">
        <f>YEAR(C547)</f>
        <v>2018</v>
      </c>
      <c r="F547" s="5" t="s">
        <v>1807</v>
      </c>
      <c r="G547" s="3">
        <v>50000</v>
      </c>
      <c r="H547" s="2" t="s">
        <v>13</v>
      </c>
      <c r="I547" s="5"/>
      <c r="J547" s="15" t="s">
        <v>1821</v>
      </c>
      <c r="K547" s="2" t="s">
        <v>47</v>
      </c>
      <c r="L547" s="2" t="s">
        <v>340</v>
      </c>
      <c r="M547" s="2" t="s">
        <v>1747</v>
      </c>
      <c r="N547" s="2" t="s">
        <v>373</v>
      </c>
      <c r="O547" s="2">
        <v>33.533925000000004</v>
      </c>
      <c r="P547" s="2">
        <v>-86.877531000000005</v>
      </c>
    </row>
    <row r="548" spans="1:16" x14ac:dyDescent="0.35">
      <c r="A548" s="4" t="s">
        <v>339</v>
      </c>
      <c r="B548" s="18">
        <f>(50000-3000)/10</f>
        <v>4700</v>
      </c>
      <c r="C548" s="7">
        <v>43929</v>
      </c>
      <c r="D548" s="5" t="s">
        <v>632</v>
      </c>
      <c r="E548" s="5">
        <f>YEAR(C548)</f>
        <v>2020</v>
      </c>
      <c r="F548" s="5" t="s">
        <v>1814</v>
      </c>
      <c r="G548" s="3">
        <v>50000</v>
      </c>
      <c r="H548" s="2" t="s">
        <v>13</v>
      </c>
      <c r="I548" s="12">
        <f>G548</f>
        <v>50000</v>
      </c>
      <c r="J548" s="15" t="s">
        <v>1821</v>
      </c>
      <c r="K548" s="2" t="s">
        <v>47</v>
      </c>
      <c r="L548" s="2" t="s">
        <v>633</v>
      </c>
      <c r="M548" s="2" t="s">
        <v>1747</v>
      </c>
      <c r="N548" s="2" t="s">
        <v>373</v>
      </c>
      <c r="O548" s="2">
        <v>33.533925000000004</v>
      </c>
      <c r="P548" s="2">
        <v>-86.877531000000005</v>
      </c>
    </row>
    <row r="549" spans="1:16" x14ac:dyDescent="0.35">
      <c r="A549" s="4" t="s">
        <v>1345</v>
      </c>
      <c r="B549" s="5">
        <v>500</v>
      </c>
      <c r="C549" s="7">
        <v>44113</v>
      </c>
      <c r="D549" s="5" t="s">
        <v>1346</v>
      </c>
      <c r="E549" s="5">
        <f>YEAR(C549)</f>
        <v>2020</v>
      </c>
      <c r="F549" s="5" t="s">
        <v>1810</v>
      </c>
      <c r="G549" s="3">
        <v>3250</v>
      </c>
      <c r="H549" s="2" t="s">
        <v>431</v>
      </c>
      <c r="I549" s="12">
        <f>G549</f>
        <v>3250</v>
      </c>
      <c r="J549" s="15" t="s">
        <v>1823</v>
      </c>
      <c r="K549" s="2" t="s">
        <v>47</v>
      </c>
      <c r="L549" s="2" t="s">
        <v>1347</v>
      </c>
      <c r="M549" s="2" t="s">
        <v>1748</v>
      </c>
      <c r="N549" s="2" t="s">
        <v>315</v>
      </c>
      <c r="O549" s="2">
        <v>36.075539999999997</v>
      </c>
      <c r="P549" s="2">
        <v>-94.177289999999999</v>
      </c>
    </row>
    <row r="550" spans="1:16" x14ac:dyDescent="0.35">
      <c r="A550" s="4" t="s">
        <v>1158</v>
      </c>
      <c r="B550" s="5">
        <v>25</v>
      </c>
      <c r="C550" s="7">
        <v>44082</v>
      </c>
      <c r="D550" s="5" t="s">
        <v>1159</v>
      </c>
      <c r="E550" s="5">
        <f>YEAR(C550)</f>
        <v>2020</v>
      </c>
      <c r="F550" s="5" t="s">
        <v>1811</v>
      </c>
      <c r="G550" s="3">
        <v>875</v>
      </c>
      <c r="H550" s="2" t="s">
        <v>431</v>
      </c>
      <c r="I550" s="12">
        <f>G550</f>
        <v>875</v>
      </c>
      <c r="J550" s="15" t="s">
        <v>1823</v>
      </c>
      <c r="K550" s="2" t="s">
        <v>47</v>
      </c>
      <c r="L550" s="2" t="s">
        <v>1160</v>
      </c>
      <c r="M550" s="2" t="s">
        <v>1749</v>
      </c>
      <c r="N550" s="2" t="s">
        <v>334</v>
      </c>
      <c r="O550" s="2">
        <v>37.873472999999997</v>
      </c>
      <c r="P550" s="2">
        <v>-122.26764900000001</v>
      </c>
    </row>
    <row r="551" spans="1:16" x14ac:dyDescent="0.35">
      <c r="A551" s="4" t="s">
        <v>1199</v>
      </c>
      <c r="B551" s="5">
        <v>173</v>
      </c>
      <c r="C551" s="7">
        <v>43920</v>
      </c>
      <c r="D551" s="5" t="s">
        <v>592</v>
      </c>
      <c r="E551" s="5">
        <f>YEAR(C551)</f>
        <v>2020</v>
      </c>
      <c r="F551" s="5" t="s">
        <v>1807</v>
      </c>
      <c r="G551" s="3">
        <v>807</v>
      </c>
      <c r="H551" s="2" t="s">
        <v>534</v>
      </c>
      <c r="I551" s="5"/>
      <c r="J551" s="15" t="s">
        <v>1823</v>
      </c>
      <c r="K551" s="2" t="s">
        <v>47</v>
      </c>
      <c r="L551" s="2" t="s">
        <v>593</v>
      </c>
      <c r="M551" s="2" t="s">
        <v>1750</v>
      </c>
      <c r="N551" s="2" t="s">
        <v>334</v>
      </c>
      <c r="O551" s="2">
        <v>38.539524</v>
      </c>
      <c r="P551" s="2">
        <v>-121.751673</v>
      </c>
    </row>
    <row r="552" spans="1:16" x14ac:dyDescent="0.35">
      <c r="A552" s="4" t="s">
        <v>1199</v>
      </c>
      <c r="B552" s="5">
        <v>130</v>
      </c>
      <c r="C552" s="7">
        <v>43989</v>
      </c>
      <c r="D552" s="5" t="s">
        <v>723</v>
      </c>
      <c r="E552" s="5">
        <f>YEAR(C552)</f>
        <v>2020</v>
      </c>
      <c r="F552" s="5" t="s">
        <v>1815</v>
      </c>
      <c r="G552" s="3">
        <v>2882</v>
      </c>
      <c r="H552" s="2" t="s">
        <v>13</v>
      </c>
      <c r="I552" s="5"/>
      <c r="J552" s="15" t="s">
        <v>1823</v>
      </c>
      <c r="K552" s="2" t="s">
        <v>47</v>
      </c>
      <c r="L552" s="2" t="s">
        <v>717</v>
      </c>
      <c r="M552" s="2" t="s">
        <v>1750</v>
      </c>
      <c r="N552" s="2" t="s">
        <v>334</v>
      </c>
      <c r="O552" s="2">
        <v>38.539524</v>
      </c>
      <c r="P552" s="2">
        <v>-121.751673</v>
      </c>
    </row>
    <row r="553" spans="1:16" x14ac:dyDescent="0.35">
      <c r="A553" s="4" t="s">
        <v>1199</v>
      </c>
      <c r="B553" s="5">
        <v>200</v>
      </c>
      <c r="C553" s="7">
        <v>44085</v>
      </c>
      <c r="D553" s="5" t="s">
        <v>1200</v>
      </c>
      <c r="E553" s="5">
        <f>YEAR(C553)</f>
        <v>2020</v>
      </c>
      <c r="F553" s="5" t="s">
        <v>1811</v>
      </c>
      <c r="G553" s="3">
        <v>875</v>
      </c>
      <c r="H553" s="2" t="s">
        <v>534</v>
      </c>
      <c r="I553" s="5"/>
      <c r="J553" s="15" t="s">
        <v>1823</v>
      </c>
      <c r="K553" s="2" t="s">
        <v>47</v>
      </c>
      <c r="L553" s="2" t="s">
        <v>1099</v>
      </c>
      <c r="M553" s="2" t="s">
        <v>1750</v>
      </c>
      <c r="N553" s="2" t="s">
        <v>334</v>
      </c>
      <c r="O553" s="2">
        <v>38.539524</v>
      </c>
      <c r="P553" s="2">
        <v>-121.751673</v>
      </c>
    </row>
    <row r="554" spans="1:16" x14ac:dyDescent="0.35">
      <c r="A554" s="4" t="s">
        <v>1199</v>
      </c>
      <c r="B554" s="6">
        <v>200</v>
      </c>
      <c r="C554" s="8">
        <v>44167</v>
      </c>
      <c r="D554" s="6" t="s">
        <v>1660</v>
      </c>
      <c r="E554" s="5">
        <f>YEAR(C554)</f>
        <v>2020</v>
      </c>
      <c r="F554" s="5" t="s">
        <v>1818</v>
      </c>
      <c r="G554" s="3">
        <v>1750</v>
      </c>
      <c r="H554" s="2" t="s">
        <v>431</v>
      </c>
      <c r="I554" s="12">
        <f>G554</f>
        <v>1750</v>
      </c>
      <c r="J554" s="15" t="s">
        <v>1823</v>
      </c>
      <c r="K554" s="2" t="s">
        <v>47</v>
      </c>
      <c r="L554" s="2" t="s">
        <v>1666</v>
      </c>
      <c r="M554" s="2" t="s">
        <v>1750</v>
      </c>
      <c r="N554" s="2" t="s">
        <v>334</v>
      </c>
      <c r="O554" s="2">
        <v>38.539524</v>
      </c>
      <c r="P554" s="2">
        <v>-121.751673</v>
      </c>
    </row>
    <row r="555" spans="1:16" x14ac:dyDescent="0.35">
      <c r="A555" s="4" t="s">
        <v>411</v>
      </c>
      <c r="B555" s="10">
        <v>75</v>
      </c>
      <c r="C555" s="7">
        <v>43420</v>
      </c>
      <c r="D555" s="5">
        <v>159</v>
      </c>
      <c r="E555" s="5">
        <f>YEAR(C555)</f>
        <v>2018</v>
      </c>
      <c r="F555" s="5" t="s">
        <v>1809</v>
      </c>
      <c r="G555" s="3">
        <v>1750</v>
      </c>
      <c r="H555" s="2" t="s">
        <v>13</v>
      </c>
      <c r="I555" s="5"/>
      <c r="J555" s="15" t="s">
        <v>1821</v>
      </c>
      <c r="K555" s="2" t="s">
        <v>47</v>
      </c>
      <c r="L555" s="2" t="s">
        <v>412</v>
      </c>
      <c r="M555" s="2" t="s">
        <v>1751</v>
      </c>
      <c r="N555" s="2" t="s">
        <v>334</v>
      </c>
      <c r="O555" s="2">
        <v>33.974234000000003</v>
      </c>
      <c r="P555" s="2">
        <v>-117.327129</v>
      </c>
    </row>
    <row r="556" spans="1:16" x14ac:dyDescent="0.35">
      <c r="A556" s="4" t="s">
        <v>791</v>
      </c>
      <c r="B556" s="5">
        <v>75</v>
      </c>
      <c r="C556" s="7">
        <v>43787</v>
      </c>
      <c r="D556" s="5">
        <v>240</v>
      </c>
      <c r="E556" s="5">
        <f>YEAR(C556)</f>
        <v>2019</v>
      </c>
      <c r="F556" s="5" t="s">
        <v>1809</v>
      </c>
      <c r="G556" s="3">
        <v>1250</v>
      </c>
      <c r="H556" s="2" t="s">
        <v>13</v>
      </c>
      <c r="I556" s="5"/>
      <c r="J556" s="15" t="s">
        <v>1821</v>
      </c>
      <c r="K556" s="2" t="s">
        <v>47</v>
      </c>
      <c r="L556" s="2" t="s">
        <v>494</v>
      </c>
      <c r="M556" s="2" t="s">
        <v>1751</v>
      </c>
      <c r="N556" s="2" t="s">
        <v>334</v>
      </c>
      <c r="O556" s="2">
        <v>33.974234000000003</v>
      </c>
      <c r="P556" s="2">
        <v>-117.327129</v>
      </c>
    </row>
    <row r="557" spans="1:16" x14ac:dyDescent="0.35">
      <c r="A557" s="4" t="s">
        <v>791</v>
      </c>
      <c r="B557" s="5">
        <v>75</v>
      </c>
      <c r="C557" s="7">
        <v>43999</v>
      </c>
      <c r="D557" s="5" t="s">
        <v>792</v>
      </c>
      <c r="E557" s="5">
        <f>YEAR(C557)</f>
        <v>2020</v>
      </c>
      <c r="F557" s="5" t="s">
        <v>1815</v>
      </c>
      <c r="G557" s="3">
        <v>500</v>
      </c>
      <c r="H557" s="2" t="s">
        <v>13</v>
      </c>
      <c r="I557" s="5"/>
      <c r="J557" s="15" t="s">
        <v>1821</v>
      </c>
      <c r="K557" s="2" t="s">
        <v>47</v>
      </c>
      <c r="L557" s="2" t="s">
        <v>793</v>
      </c>
      <c r="M557" s="2" t="s">
        <v>1751</v>
      </c>
      <c r="N557" s="2" t="s">
        <v>334</v>
      </c>
      <c r="O557" s="2">
        <v>33.974234000000003</v>
      </c>
      <c r="P557" s="2">
        <v>-117.327129</v>
      </c>
    </row>
    <row r="558" spans="1:16" x14ac:dyDescent="0.35">
      <c r="A558" s="4" t="s">
        <v>791</v>
      </c>
      <c r="B558" s="5">
        <v>75</v>
      </c>
      <c r="C558" s="7">
        <v>44139</v>
      </c>
      <c r="D558" s="5" t="s">
        <v>1408</v>
      </c>
      <c r="E558" s="5">
        <f>YEAR(C558)</f>
        <v>2020</v>
      </c>
      <c r="F558" s="5" t="s">
        <v>1809</v>
      </c>
      <c r="G558" s="3">
        <v>2250</v>
      </c>
      <c r="H558" s="2" t="s">
        <v>13</v>
      </c>
      <c r="I558" s="12">
        <f>G558</f>
        <v>2250</v>
      </c>
      <c r="J558" s="15" t="s">
        <v>1821</v>
      </c>
      <c r="K558" s="2" t="s">
        <v>47</v>
      </c>
      <c r="L558" s="2" t="s">
        <v>1409</v>
      </c>
      <c r="M558" s="2" t="s">
        <v>1751</v>
      </c>
      <c r="N558" s="2" t="s">
        <v>334</v>
      </c>
      <c r="O558" s="2">
        <v>33.974234000000003</v>
      </c>
      <c r="P558" s="2">
        <v>-117.327129</v>
      </c>
    </row>
    <row r="559" spans="1:16" x14ac:dyDescent="0.35">
      <c r="A559" s="4" t="s">
        <v>445</v>
      </c>
      <c r="B559" s="10">
        <v>50</v>
      </c>
      <c r="C559" s="7">
        <v>43600</v>
      </c>
      <c r="D559" s="5">
        <v>186</v>
      </c>
      <c r="E559" s="5">
        <f>YEAR(C559)</f>
        <v>2019</v>
      </c>
      <c r="F559" s="5" t="s">
        <v>1808</v>
      </c>
      <c r="G559" s="3">
        <v>1000</v>
      </c>
      <c r="H559" s="2" t="s">
        <v>13</v>
      </c>
      <c r="I559" s="5"/>
      <c r="J559" s="15" t="s">
        <v>1821</v>
      </c>
      <c r="K559" s="2" t="s">
        <v>47</v>
      </c>
      <c r="L559" s="2" t="s">
        <v>446</v>
      </c>
      <c r="M559" s="2" t="s">
        <v>1752</v>
      </c>
      <c r="N559" s="2" t="s">
        <v>315</v>
      </c>
      <c r="O559" s="2">
        <v>35.079816999999998</v>
      </c>
      <c r="P559" s="2">
        <v>-92.455656000000005</v>
      </c>
    </row>
    <row r="560" spans="1:16" x14ac:dyDescent="0.35">
      <c r="A560" s="4" t="s">
        <v>445</v>
      </c>
      <c r="B560" s="5">
        <v>50</v>
      </c>
      <c r="C560" s="7">
        <v>44049</v>
      </c>
      <c r="D560" s="5" t="s">
        <v>928</v>
      </c>
      <c r="E560" s="5">
        <f>YEAR(C560)</f>
        <v>2020</v>
      </c>
      <c r="F560" s="5" t="s">
        <v>1817</v>
      </c>
      <c r="G560" s="3">
        <v>1000</v>
      </c>
      <c r="H560" s="2" t="s">
        <v>431</v>
      </c>
      <c r="I560" s="12">
        <f>G560</f>
        <v>1000</v>
      </c>
      <c r="J560" s="15" t="s">
        <v>1821</v>
      </c>
      <c r="K560" s="2" t="s">
        <v>47</v>
      </c>
      <c r="L560" s="2" t="s">
        <v>929</v>
      </c>
      <c r="M560" s="2" t="s">
        <v>1752</v>
      </c>
      <c r="N560" s="2" t="s">
        <v>315</v>
      </c>
      <c r="O560" s="2">
        <v>35.079816999999998</v>
      </c>
      <c r="P560" s="2">
        <v>-92.455656000000005</v>
      </c>
    </row>
    <row r="561" spans="1:16" x14ac:dyDescent="0.35">
      <c r="A561" s="4" t="s">
        <v>1207</v>
      </c>
      <c r="B561" s="5">
        <v>134</v>
      </c>
      <c r="C561" s="7">
        <v>44085</v>
      </c>
      <c r="D561" s="5" t="s">
        <v>1208</v>
      </c>
      <c r="E561" s="5">
        <f>YEAR(C561)</f>
        <v>2020</v>
      </c>
      <c r="F561" s="5" t="s">
        <v>1811</v>
      </c>
      <c r="G561" s="3">
        <v>700</v>
      </c>
      <c r="H561" s="2" t="s">
        <v>534</v>
      </c>
      <c r="I561" s="12">
        <f>G561</f>
        <v>700</v>
      </c>
      <c r="J561" s="15" t="s">
        <v>1823</v>
      </c>
      <c r="K561" s="2" t="s">
        <v>47</v>
      </c>
      <c r="L561" s="2" t="s">
        <v>1193</v>
      </c>
      <c r="M561" s="2" t="s">
        <v>1753</v>
      </c>
      <c r="N561" s="2" t="s">
        <v>1754</v>
      </c>
      <c r="O561" s="2">
        <v>35.655192999999997</v>
      </c>
      <c r="P561" s="2">
        <v>-97.471412999999998</v>
      </c>
    </row>
    <row r="562" spans="1:16" x14ac:dyDescent="0.35">
      <c r="A562" s="4" t="s">
        <v>243</v>
      </c>
      <c r="B562" s="10">
        <v>100</v>
      </c>
      <c r="C562" s="7">
        <v>42531</v>
      </c>
      <c r="D562" s="5" t="s">
        <v>119</v>
      </c>
      <c r="E562" s="5">
        <f>YEAR(C562)</f>
        <v>2016</v>
      </c>
      <c r="F562" s="5" t="s">
        <v>1815</v>
      </c>
      <c r="G562" s="3">
        <v>750</v>
      </c>
      <c r="H562" s="2" t="s">
        <v>13</v>
      </c>
      <c r="I562" s="5"/>
      <c r="J562" s="15" t="s">
        <v>1822</v>
      </c>
      <c r="K562" s="2" t="s">
        <v>47</v>
      </c>
      <c r="L562" s="2" t="s">
        <v>111</v>
      </c>
      <c r="M562" s="2" t="s">
        <v>120</v>
      </c>
      <c r="N562" s="2" t="s">
        <v>1094</v>
      </c>
      <c r="O562" s="2">
        <v>42.414839999999998</v>
      </c>
      <c r="P562" s="2">
        <v>-83.137876000000006</v>
      </c>
    </row>
    <row r="563" spans="1:16" x14ac:dyDescent="0.35">
      <c r="A563" s="4" t="s">
        <v>243</v>
      </c>
      <c r="B563" s="5">
        <v>100</v>
      </c>
      <c r="C563" s="7">
        <v>42863</v>
      </c>
      <c r="D563" s="5">
        <v>24</v>
      </c>
      <c r="E563" s="5">
        <f>YEAR(C563)</f>
        <v>2017</v>
      </c>
      <c r="F563" s="5" t="s">
        <v>1808</v>
      </c>
      <c r="G563" s="3">
        <v>750</v>
      </c>
      <c r="H563" s="2" t="s">
        <v>13</v>
      </c>
      <c r="I563" s="5"/>
      <c r="J563" s="15" t="s">
        <v>1822</v>
      </c>
      <c r="K563" s="2" t="s">
        <v>47</v>
      </c>
      <c r="L563" s="2" t="s">
        <v>244</v>
      </c>
      <c r="M563" s="2" t="s">
        <v>120</v>
      </c>
      <c r="N563" s="2" t="s">
        <v>1094</v>
      </c>
      <c r="O563" s="2">
        <v>42.414839999999998</v>
      </c>
      <c r="P563" s="2">
        <v>-83.137876000000006</v>
      </c>
    </row>
    <row r="564" spans="1:16" x14ac:dyDescent="0.35">
      <c r="A564" s="4" t="s">
        <v>1268</v>
      </c>
      <c r="B564" s="5">
        <v>300</v>
      </c>
      <c r="C564" s="7">
        <v>44095</v>
      </c>
      <c r="D564" s="5" t="s">
        <v>1269</v>
      </c>
      <c r="E564" s="5">
        <f>YEAR(C564)</f>
        <v>2020</v>
      </c>
      <c r="F564" s="5" t="s">
        <v>1811</v>
      </c>
      <c r="G564" s="3">
        <v>4500</v>
      </c>
      <c r="H564" s="2" t="s">
        <v>13</v>
      </c>
      <c r="I564" s="12">
        <f>G564</f>
        <v>4500</v>
      </c>
      <c r="J564" s="15" t="s">
        <v>1823</v>
      </c>
      <c r="K564" s="2" t="s">
        <v>47</v>
      </c>
      <c r="L564" s="2" t="s">
        <v>1254</v>
      </c>
      <c r="M564" s="2" t="s">
        <v>1755</v>
      </c>
      <c r="N564" s="2" t="s">
        <v>403</v>
      </c>
      <c r="O564" s="2">
        <v>33.945301999999998</v>
      </c>
      <c r="P564" s="2">
        <v>-83.374948000000003</v>
      </c>
    </row>
    <row r="565" spans="1:16" x14ac:dyDescent="0.35">
      <c r="A565" s="4" t="s">
        <v>581</v>
      </c>
      <c r="B565" s="5">
        <v>50</v>
      </c>
      <c r="C565" s="7">
        <v>43916</v>
      </c>
      <c r="D565" s="5" t="s">
        <v>582</v>
      </c>
      <c r="E565" s="5">
        <f>YEAR(C565)</f>
        <v>2020</v>
      </c>
      <c r="F565" s="5" t="s">
        <v>1807</v>
      </c>
      <c r="G565" s="3">
        <v>250</v>
      </c>
      <c r="H565" s="2" t="s">
        <v>534</v>
      </c>
      <c r="I565" s="5"/>
      <c r="J565" s="15" t="s">
        <v>1822</v>
      </c>
      <c r="K565" s="2" t="s">
        <v>47</v>
      </c>
      <c r="L565" s="2" t="s">
        <v>562</v>
      </c>
      <c r="M565" s="2" t="s">
        <v>1757</v>
      </c>
      <c r="N565" s="2" t="s">
        <v>1758</v>
      </c>
      <c r="O565" s="2">
        <v>13.469559</v>
      </c>
      <c r="P565" s="2">
        <v>144.74388099999999</v>
      </c>
    </row>
    <row r="566" spans="1:16" x14ac:dyDescent="0.35">
      <c r="A566" s="4" t="s">
        <v>594</v>
      </c>
      <c r="B566" s="5">
        <v>20</v>
      </c>
      <c r="C566" s="7">
        <v>43920</v>
      </c>
      <c r="D566" s="5" t="s">
        <v>595</v>
      </c>
      <c r="E566" s="5">
        <f>YEAR(C566)</f>
        <v>2020</v>
      </c>
      <c r="F566" s="5" t="s">
        <v>1807</v>
      </c>
      <c r="G566" s="3">
        <v>425</v>
      </c>
      <c r="H566" s="2" t="s">
        <v>534</v>
      </c>
      <c r="I566" s="5"/>
      <c r="J566" s="15" t="s">
        <v>1823</v>
      </c>
      <c r="K566" s="2" t="s">
        <v>47</v>
      </c>
      <c r="L566" s="2" t="s">
        <v>596</v>
      </c>
      <c r="M566" s="2" t="s">
        <v>1756</v>
      </c>
      <c r="N566" s="2" t="s">
        <v>597</v>
      </c>
      <c r="O566" s="2">
        <v>21.297989000000001</v>
      </c>
      <c r="P566" s="2">
        <v>-157.822518</v>
      </c>
    </row>
    <row r="567" spans="1:16" x14ac:dyDescent="0.35">
      <c r="A567" s="4" t="s">
        <v>594</v>
      </c>
      <c r="B567" s="5">
        <v>153</v>
      </c>
      <c r="C567" s="7">
        <v>44063</v>
      </c>
      <c r="D567" s="5" t="s">
        <v>1012</v>
      </c>
      <c r="E567" s="5">
        <f>YEAR(C567)</f>
        <v>2020</v>
      </c>
      <c r="F567" s="5" t="s">
        <v>1817</v>
      </c>
      <c r="G567" s="3">
        <v>3030</v>
      </c>
      <c r="H567" s="2" t="s">
        <v>13</v>
      </c>
      <c r="I567" s="12">
        <f>G567</f>
        <v>3030</v>
      </c>
      <c r="J567" s="15" t="s">
        <v>1823</v>
      </c>
      <c r="K567" s="2" t="s">
        <v>47</v>
      </c>
      <c r="L567" s="2" t="s">
        <v>1013</v>
      </c>
      <c r="M567" s="2" t="s">
        <v>1756</v>
      </c>
      <c r="N567" s="2" t="s">
        <v>597</v>
      </c>
      <c r="O567" s="2">
        <v>21.297989000000001</v>
      </c>
      <c r="P567" s="2">
        <v>-157.822518</v>
      </c>
    </row>
    <row r="568" spans="1:16" x14ac:dyDescent="0.35">
      <c r="A568" s="4" t="s">
        <v>254</v>
      </c>
      <c r="B568" s="5">
        <v>75</v>
      </c>
      <c r="C568" s="7">
        <v>42893</v>
      </c>
      <c r="D568" s="5">
        <v>35</v>
      </c>
      <c r="E568" s="5">
        <f>YEAR(C568)</f>
        <v>2017</v>
      </c>
      <c r="F568" s="5" t="s">
        <v>1815</v>
      </c>
      <c r="G568" s="3">
        <v>4500</v>
      </c>
      <c r="H568" s="2" t="s">
        <v>255</v>
      </c>
      <c r="I568" s="5"/>
      <c r="J568" s="15" t="s">
        <v>1822</v>
      </c>
      <c r="K568" s="2" t="s">
        <v>47</v>
      </c>
      <c r="L568" s="2" t="s">
        <v>256</v>
      </c>
      <c r="M568" s="2" t="s">
        <v>257</v>
      </c>
      <c r="N568" s="2" t="s">
        <v>305</v>
      </c>
      <c r="O568" s="2">
        <v>29.912261000000001</v>
      </c>
      <c r="P568" s="2">
        <v>-89.995129000000006</v>
      </c>
    </row>
    <row r="569" spans="1:16" ht="29" x14ac:dyDescent="0.35">
      <c r="A569" s="4" t="s">
        <v>1144</v>
      </c>
      <c r="B569" s="5">
        <v>98</v>
      </c>
      <c r="C569" s="7">
        <v>44082</v>
      </c>
      <c r="D569" s="5" t="s">
        <v>1145</v>
      </c>
      <c r="E569" s="5">
        <f>YEAR(C569)</f>
        <v>2020</v>
      </c>
      <c r="F569" s="5" t="s">
        <v>1811</v>
      </c>
      <c r="G569" s="3">
        <v>2480</v>
      </c>
      <c r="H569" s="2" t="s">
        <v>13</v>
      </c>
      <c r="I569" s="12">
        <f>G569</f>
        <v>2480</v>
      </c>
      <c r="J569" s="15" t="s">
        <v>1823</v>
      </c>
      <c r="K569" s="2" t="s">
        <v>47</v>
      </c>
      <c r="L569" s="2" t="s">
        <v>1141</v>
      </c>
      <c r="M569" s="2" t="s">
        <v>1759</v>
      </c>
      <c r="N569" s="2" t="s">
        <v>523</v>
      </c>
      <c r="O569" s="2">
        <v>40.102105000000002</v>
      </c>
      <c r="P569" s="2">
        <v>-88.229667000000006</v>
      </c>
    </row>
    <row r="570" spans="1:16" x14ac:dyDescent="0.35">
      <c r="A570" s="4" t="s">
        <v>844</v>
      </c>
      <c r="B570" s="5">
        <v>75</v>
      </c>
      <c r="C570" s="7">
        <v>44022</v>
      </c>
      <c r="D570" s="5" t="s">
        <v>845</v>
      </c>
      <c r="E570" s="5">
        <f>YEAR(C570)</f>
        <v>2020</v>
      </c>
      <c r="F570" s="5" t="s">
        <v>1816</v>
      </c>
      <c r="G570" s="3">
        <v>2250</v>
      </c>
      <c r="H570" s="2" t="s">
        <v>13</v>
      </c>
      <c r="I570" s="12">
        <f>G570</f>
        <v>2250</v>
      </c>
      <c r="J570" s="15" t="s">
        <v>1823</v>
      </c>
      <c r="K570" s="2" t="s">
        <v>47</v>
      </c>
      <c r="L570" s="2" t="s">
        <v>846</v>
      </c>
      <c r="M570" s="2" t="s">
        <v>1760</v>
      </c>
      <c r="N570" s="2" t="s">
        <v>523</v>
      </c>
      <c r="O570" s="2">
        <v>39.729470999999997</v>
      </c>
      <c r="P570" s="2">
        <v>-89.616833</v>
      </c>
    </row>
    <row r="571" spans="1:16" x14ac:dyDescent="0.35">
      <c r="A571" s="4" t="s">
        <v>745</v>
      </c>
      <c r="B571" s="5">
        <v>250</v>
      </c>
      <c r="C571" s="7">
        <v>42381</v>
      </c>
      <c r="D571" s="5" t="s">
        <v>61</v>
      </c>
      <c r="E571" s="5">
        <f>YEAR(C571)</f>
        <v>2016</v>
      </c>
      <c r="F571" s="5" t="s">
        <v>1812</v>
      </c>
      <c r="G571" s="3">
        <v>3500</v>
      </c>
      <c r="H571" s="2" t="s">
        <v>13</v>
      </c>
      <c r="I571" s="5"/>
      <c r="J571" s="15" t="s">
        <v>1822</v>
      </c>
      <c r="K571" s="2" t="s">
        <v>47</v>
      </c>
      <c r="L571" s="2" t="s">
        <v>62</v>
      </c>
      <c r="M571" s="2" t="s">
        <v>63</v>
      </c>
      <c r="N571" s="2" t="s">
        <v>306</v>
      </c>
      <c r="O571" s="2">
        <v>37.986013999999997</v>
      </c>
      <c r="P571" s="2">
        <v>-84.396000999999998</v>
      </c>
    </row>
    <row r="572" spans="1:16" x14ac:dyDescent="0.35">
      <c r="A572" s="4" t="s">
        <v>745</v>
      </c>
      <c r="B572" s="5">
        <v>200</v>
      </c>
      <c r="C572" s="7">
        <v>42501</v>
      </c>
      <c r="D572" s="5" t="s">
        <v>91</v>
      </c>
      <c r="E572" s="5">
        <f>YEAR(C572)</f>
        <v>2016</v>
      </c>
      <c r="F572" s="5" t="s">
        <v>1808</v>
      </c>
      <c r="G572" s="3">
        <v>3500</v>
      </c>
      <c r="H572" s="2" t="s">
        <v>13</v>
      </c>
      <c r="I572" s="5"/>
      <c r="J572" s="15" t="s">
        <v>1822</v>
      </c>
      <c r="K572" s="2" t="s">
        <v>47</v>
      </c>
      <c r="L572" s="2" t="s">
        <v>92</v>
      </c>
      <c r="M572" s="2" t="s">
        <v>63</v>
      </c>
      <c r="N572" s="2" t="s">
        <v>306</v>
      </c>
      <c r="O572" s="2">
        <v>37.986013999999997</v>
      </c>
      <c r="P572" s="2">
        <v>-84.396000999999998</v>
      </c>
    </row>
    <row r="573" spans="1:16" x14ac:dyDescent="0.35">
      <c r="A573" s="4" t="s">
        <v>745</v>
      </c>
      <c r="B573" s="5">
        <v>200</v>
      </c>
      <c r="C573" s="7">
        <v>42872</v>
      </c>
      <c r="D573" s="5">
        <v>30</v>
      </c>
      <c r="E573" s="5">
        <f>YEAR(C573)</f>
        <v>2017</v>
      </c>
      <c r="F573" s="5" t="s">
        <v>1808</v>
      </c>
      <c r="G573" s="3">
        <v>3500</v>
      </c>
      <c r="H573" s="2" t="s">
        <v>13</v>
      </c>
      <c r="I573" s="5"/>
      <c r="J573" s="15" t="s">
        <v>1822</v>
      </c>
      <c r="K573" s="2" t="s">
        <v>47</v>
      </c>
      <c r="L573" s="2" t="s">
        <v>236</v>
      </c>
      <c r="M573" s="2" t="s">
        <v>63</v>
      </c>
      <c r="N573" s="2" t="s">
        <v>306</v>
      </c>
      <c r="O573" s="2">
        <v>37.986013999999997</v>
      </c>
      <c r="P573" s="2">
        <v>-84.396000999999998</v>
      </c>
    </row>
    <row r="574" spans="1:16" x14ac:dyDescent="0.35">
      <c r="A574" s="4" t="s">
        <v>745</v>
      </c>
      <c r="B574" s="10">
        <v>200</v>
      </c>
      <c r="C574" s="7">
        <v>43259</v>
      </c>
      <c r="D574" s="5">
        <v>137</v>
      </c>
      <c r="E574" s="5">
        <f>YEAR(C574)</f>
        <v>2018</v>
      </c>
      <c r="F574" s="5" t="s">
        <v>1815</v>
      </c>
      <c r="G574" s="3">
        <v>3500</v>
      </c>
      <c r="H574" s="2" t="s">
        <v>13</v>
      </c>
      <c r="I574" s="5"/>
      <c r="J574" s="15" t="s">
        <v>1822</v>
      </c>
      <c r="K574" s="2" t="s">
        <v>47</v>
      </c>
      <c r="L574" s="2" t="s">
        <v>378</v>
      </c>
      <c r="M574" s="2" t="s">
        <v>63</v>
      </c>
      <c r="N574" s="2" t="s">
        <v>306</v>
      </c>
      <c r="O574" s="2">
        <v>37.986013999999997</v>
      </c>
      <c r="P574" s="2">
        <v>-84.396000999999998</v>
      </c>
    </row>
    <row r="575" spans="1:16" x14ac:dyDescent="0.35">
      <c r="A575" s="4" t="s">
        <v>745</v>
      </c>
      <c r="B575" s="5">
        <v>200</v>
      </c>
      <c r="C575" s="7">
        <v>43983</v>
      </c>
      <c r="D575" s="5" t="s">
        <v>746</v>
      </c>
      <c r="E575" s="5">
        <f>YEAR(C575)</f>
        <v>2020</v>
      </c>
      <c r="F575" s="5" t="s">
        <v>1815</v>
      </c>
      <c r="G575" s="3">
        <v>4800</v>
      </c>
      <c r="H575" s="2" t="s">
        <v>84</v>
      </c>
      <c r="I575" s="5"/>
      <c r="J575" s="15" t="s">
        <v>1821</v>
      </c>
      <c r="K575" s="2" t="s">
        <v>47</v>
      </c>
      <c r="L575" s="2" t="s">
        <v>747</v>
      </c>
      <c r="M575" s="2" t="s">
        <v>63</v>
      </c>
      <c r="N575" s="2" t="s">
        <v>306</v>
      </c>
      <c r="O575" s="2">
        <v>37.986013999999997</v>
      </c>
      <c r="P575" s="2">
        <v>-84.396000999999998</v>
      </c>
    </row>
    <row r="576" spans="1:16" ht="29" x14ac:dyDescent="0.35">
      <c r="A576" s="4" t="s">
        <v>877</v>
      </c>
      <c r="B576" s="5">
        <v>200</v>
      </c>
      <c r="C576" s="7">
        <v>44035</v>
      </c>
      <c r="D576" s="5" t="s">
        <v>878</v>
      </c>
      <c r="E576" s="5">
        <f>YEAR(C576)</f>
        <v>2020</v>
      </c>
      <c r="F576" s="5" t="s">
        <v>1816</v>
      </c>
      <c r="G576" s="3">
        <v>3500</v>
      </c>
      <c r="H576" s="2" t="s">
        <v>13</v>
      </c>
      <c r="I576" s="12">
        <f>G576+G575</f>
        <v>8300</v>
      </c>
      <c r="J576" s="15" t="s">
        <v>1823</v>
      </c>
      <c r="K576" s="2" t="s">
        <v>47</v>
      </c>
      <c r="L576" s="2" t="s">
        <v>807</v>
      </c>
      <c r="M576" s="2" t="s">
        <v>63</v>
      </c>
      <c r="N576" s="2" t="s">
        <v>306</v>
      </c>
      <c r="O576" s="2">
        <v>37.986013999999997</v>
      </c>
      <c r="P576" s="2">
        <v>-84.396000999999998</v>
      </c>
    </row>
    <row r="577" spans="1:16" ht="29" x14ac:dyDescent="0.35">
      <c r="A577" s="4" t="s">
        <v>877</v>
      </c>
      <c r="B577" s="5">
        <v>50</v>
      </c>
      <c r="C577" s="7">
        <v>44087</v>
      </c>
      <c r="D577" s="5" t="s">
        <v>1238</v>
      </c>
      <c r="E577" s="5">
        <f>YEAR(C577)</f>
        <v>2020</v>
      </c>
      <c r="F577" s="5" t="s">
        <v>1811</v>
      </c>
      <c r="G577" s="3">
        <v>500</v>
      </c>
      <c r="H577" s="2" t="s">
        <v>13</v>
      </c>
      <c r="I577" s="12"/>
      <c r="J577" s="15" t="s">
        <v>1823</v>
      </c>
      <c r="K577" s="2" t="s">
        <v>47</v>
      </c>
      <c r="L577" s="2" t="s">
        <v>807</v>
      </c>
      <c r="M577" s="2" t="s">
        <v>63</v>
      </c>
      <c r="N577" s="2" t="s">
        <v>306</v>
      </c>
      <c r="O577" s="2">
        <v>37.986013999999997</v>
      </c>
      <c r="P577" s="2">
        <v>-84.396000999999998</v>
      </c>
    </row>
    <row r="578" spans="1:16" x14ac:dyDescent="0.35">
      <c r="A578" s="4" t="s">
        <v>884</v>
      </c>
      <c r="B578" s="5">
        <v>550</v>
      </c>
      <c r="C578" s="7">
        <v>44039</v>
      </c>
      <c r="D578" s="5" t="s">
        <v>885</v>
      </c>
      <c r="E578" s="5">
        <f>YEAR(C578)</f>
        <v>2020</v>
      </c>
      <c r="F578" s="5" t="s">
        <v>1816</v>
      </c>
      <c r="G578" s="3">
        <v>7000</v>
      </c>
      <c r="H578" s="2" t="s">
        <v>13</v>
      </c>
      <c r="I578" s="12">
        <f>G578</f>
        <v>7000</v>
      </c>
      <c r="J578" s="15" t="s">
        <v>1823</v>
      </c>
      <c r="K578" s="2" t="s">
        <v>47</v>
      </c>
      <c r="L578" s="2" t="s">
        <v>886</v>
      </c>
      <c r="M578" s="2" t="s">
        <v>1761</v>
      </c>
      <c r="N578" s="2" t="s">
        <v>334</v>
      </c>
      <c r="O578" s="2">
        <v>34.100836000000001</v>
      </c>
      <c r="P578" s="2">
        <v>-117.77346</v>
      </c>
    </row>
    <row r="579" spans="1:16" x14ac:dyDescent="0.35">
      <c r="A579" s="4" t="s">
        <v>1215</v>
      </c>
      <c r="B579" s="5">
        <v>200</v>
      </c>
      <c r="C579" s="7">
        <v>44086</v>
      </c>
      <c r="D579" s="5" t="s">
        <v>1216</v>
      </c>
      <c r="E579" s="5">
        <f>YEAR(C579)</f>
        <v>2020</v>
      </c>
      <c r="F579" s="5" t="s">
        <v>1811</v>
      </c>
      <c r="G579" s="3">
        <v>875</v>
      </c>
      <c r="H579" s="2" t="s">
        <v>534</v>
      </c>
      <c r="I579" s="5"/>
      <c r="J579" s="15" t="s">
        <v>1822</v>
      </c>
      <c r="K579" s="2" t="s">
        <v>47</v>
      </c>
      <c r="L579" s="2" t="s">
        <v>1217</v>
      </c>
      <c r="M579" s="2" t="s">
        <v>1762</v>
      </c>
      <c r="N579" s="2" t="s">
        <v>305</v>
      </c>
      <c r="O579" s="2">
        <v>30.284752999999998</v>
      </c>
      <c r="P579" s="2">
        <v>-92.025255000000001</v>
      </c>
    </row>
    <row r="580" spans="1:16" x14ac:dyDescent="0.35">
      <c r="A580" s="4" t="s">
        <v>303</v>
      </c>
      <c r="B580" s="5">
        <v>25</v>
      </c>
      <c r="C580" s="7">
        <v>43005</v>
      </c>
      <c r="D580" s="5">
        <v>68</v>
      </c>
      <c r="E580" s="5">
        <f>YEAR(C580)</f>
        <v>2017</v>
      </c>
      <c r="F580" s="5" t="s">
        <v>1811</v>
      </c>
      <c r="G580" s="3">
        <v>1750</v>
      </c>
      <c r="H580" s="2" t="s">
        <v>13</v>
      </c>
      <c r="I580" s="5"/>
      <c r="J580" s="15" t="s">
        <v>1822</v>
      </c>
      <c r="K580" s="2" t="s">
        <v>47</v>
      </c>
      <c r="L580" s="2" t="s">
        <v>304</v>
      </c>
      <c r="M580" s="2" t="s">
        <v>1763</v>
      </c>
      <c r="N580" s="2" t="s">
        <v>305</v>
      </c>
      <c r="O580" s="2">
        <v>32.527898999999998</v>
      </c>
      <c r="P580" s="2">
        <v>-92.074492000000006</v>
      </c>
    </row>
    <row r="581" spans="1:16" x14ac:dyDescent="0.35">
      <c r="A581" s="4" t="s">
        <v>750</v>
      </c>
      <c r="B581" s="5">
        <v>150</v>
      </c>
      <c r="C581" s="7">
        <v>43984</v>
      </c>
      <c r="D581" s="5" t="s">
        <v>751</v>
      </c>
      <c r="E581" s="5">
        <f>YEAR(C581)</f>
        <v>2020</v>
      </c>
      <c r="F581" s="5" t="s">
        <v>1815</v>
      </c>
      <c r="G581" s="3">
        <v>2250</v>
      </c>
      <c r="H581" s="2" t="s">
        <v>534</v>
      </c>
      <c r="I581" s="5"/>
      <c r="J581" s="15" t="s">
        <v>1822</v>
      </c>
      <c r="K581" s="2" t="s">
        <v>47</v>
      </c>
      <c r="L581" s="2" t="s">
        <v>752</v>
      </c>
      <c r="M581" s="2" t="s">
        <v>1763</v>
      </c>
      <c r="N581" s="2" t="s">
        <v>305</v>
      </c>
      <c r="O581" s="2">
        <v>32.527898999999998</v>
      </c>
      <c r="P581" s="2">
        <v>-92.074492000000006</v>
      </c>
    </row>
    <row r="582" spans="1:16" x14ac:dyDescent="0.35">
      <c r="A582" s="4" t="s">
        <v>1363</v>
      </c>
      <c r="B582" s="5">
        <v>300</v>
      </c>
      <c r="C582" s="7">
        <v>44120</v>
      </c>
      <c r="D582" s="5" t="s">
        <v>1364</v>
      </c>
      <c r="E582" s="5">
        <f>YEAR(C582)</f>
        <v>2020</v>
      </c>
      <c r="F582" s="5" t="s">
        <v>1810</v>
      </c>
      <c r="G582" s="3">
        <v>4500</v>
      </c>
      <c r="H582" s="2" t="s">
        <v>13</v>
      </c>
      <c r="I582" s="12">
        <f>G582</f>
        <v>4500</v>
      </c>
      <c r="J582" s="15" t="s">
        <v>1823</v>
      </c>
      <c r="K582" s="2" t="s">
        <v>47</v>
      </c>
      <c r="L582" s="2" t="s">
        <v>1365</v>
      </c>
      <c r="M582" s="2" t="s">
        <v>1764</v>
      </c>
      <c r="N582" s="2" t="s">
        <v>306</v>
      </c>
      <c r="O582" s="2">
        <v>38.219490999999998</v>
      </c>
      <c r="P582" s="2">
        <v>-85.757345999999998</v>
      </c>
    </row>
    <row r="583" spans="1:16" x14ac:dyDescent="0.35">
      <c r="A583" s="4" t="s">
        <v>901</v>
      </c>
      <c r="B583" s="5">
        <v>60</v>
      </c>
      <c r="C583" s="7">
        <v>44043</v>
      </c>
      <c r="D583" s="5" t="s">
        <v>902</v>
      </c>
      <c r="E583" s="5">
        <f>YEAR(C583)</f>
        <v>2020</v>
      </c>
      <c r="F583" s="5" t="s">
        <v>1816</v>
      </c>
      <c r="G583" s="3">
        <v>525</v>
      </c>
      <c r="H583" s="2" t="s">
        <v>534</v>
      </c>
      <c r="I583" s="5"/>
      <c r="J583" s="15" t="s">
        <v>1823</v>
      </c>
      <c r="K583" s="2" t="s">
        <v>47</v>
      </c>
      <c r="L583" s="2" t="s">
        <v>903</v>
      </c>
      <c r="M583" s="2" t="s">
        <v>1765</v>
      </c>
      <c r="N583" s="2" t="s">
        <v>346</v>
      </c>
      <c r="O583" s="2">
        <v>37.399234</v>
      </c>
      <c r="P583" s="2">
        <v>-79.184348</v>
      </c>
    </row>
    <row r="584" spans="1:16" x14ac:dyDescent="0.35">
      <c r="A584" s="4" t="s">
        <v>901</v>
      </c>
      <c r="B584" s="5">
        <v>95</v>
      </c>
      <c r="C584" s="7">
        <v>44054</v>
      </c>
      <c r="D584" s="5" t="s">
        <v>949</v>
      </c>
      <c r="E584" s="5">
        <f>YEAR(C584)</f>
        <v>2020</v>
      </c>
      <c r="F584" s="5" t="s">
        <v>1817</v>
      </c>
      <c r="G584" s="3">
        <v>237.5</v>
      </c>
      <c r="H584" s="2" t="s">
        <v>534</v>
      </c>
      <c r="I584" s="12">
        <f>G584</f>
        <v>237.5</v>
      </c>
      <c r="J584" s="15" t="s">
        <v>1823</v>
      </c>
      <c r="K584" s="2" t="s">
        <v>47</v>
      </c>
      <c r="L584" s="2" t="s">
        <v>903</v>
      </c>
      <c r="M584" s="2" t="s">
        <v>1765</v>
      </c>
      <c r="N584" s="2" t="s">
        <v>346</v>
      </c>
      <c r="O584" s="2">
        <v>37.399234</v>
      </c>
      <c r="P584" s="2">
        <v>-79.184348</v>
      </c>
    </row>
    <row r="585" spans="1:16" ht="29" x14ac:dyDescent="0.35">
      <c r="A585" s="4" t="s">
        <v>1295</v>
      </c>
      <c r="B585" s="5">
        <v>100</v>
      </c>
      <c r="C585" s="7">
        <v>44104</v>
      </c>
      <c r="D585" s="5" t="s">
        <v>1296</v>
      </c>
      <c r="E585" s="5">
        <f>YEAR(C585)</f>
        <v>2020</v>
      </c>
      <c r="F585" s="5" t="s">
        <v>1811</v>
      </c>
      <c r="G585" s="3">
        <v>2500</v>
      </c>
      <c r="H585" s="2" t="s">
        <v>13</v>
      </c>
      <c r="I585" s="12">
        <f>G585</f>
        <v>2500</v>
      </c>
      <c r="J585" s="15" t="s">
        <v>1823</v>
      </c>
      <c r="K585" s="2" t="s">
        <v>47</v>
      </c>
      <c r="L585" s="2" t="s">
        <v>1190</v>
      </c>
      <c r="M585" s="2" t="s">
        <v>1767</v>
      </c>
      <c r="N585" s="2" t="s">
        <v>631</v>
      </c>
      <c r="O585" s="2">
        <v>39.260736000000001</v>
      </c>
      <c r="P585" s="2">
        <v>-76.713094999999996</v>
      </c>
    </row>
    <row r="586" spans="1:16" ht="29" x14ac:dyDescent="0.35">
      <c r="A586" s="4" t="s">
        <v>1239</v>
      </c>
      <c r="B586" s="5">
        <v>200</v>
      </c>
      <c r="C586" s="7">
        <v>44089</v>
      </c>
      <c r="D586" s="5" t="s">
        <v>1240</v>
      </c>
      <c r="E586" s="5">
        <f>YEAR(C586)</f>
        <v>2020</v>
      </c>
      <c r="F586" s="5" t="s">
        <v>1811</v>
      </c>
      <c r="G586" s="3">
        <v>3500</v>
      </c>
      <c r="H586" s="2" t="s">
        <v>13</v>
      </c>
      <c r="I586" s="5"/>
      <c r="J586" s="15" t="s">
        <v>1823</v>
      </c>
      <c r="K586" s="2" t="s">
        <v>47</v>
      </c>
      <c r="L586" s="2" t="s">
        <v>1214</v>
      </c>
      <c r="M586" s="2" t="s">
        <v>1766</v>
      </c>
      <c r="N586" s="2" t="s">
        <v>631</v>
      </c>
      <c r="O586" s="2">
        <v>38.986455999999997</v>
      </c>
      <c r="P586" s="2">
        <v>-76.947305999999998</v>
      </c>
    </row>
    <row r="587" spans="1:16" ht="29" x14ac:dyDescent="0.35">
      <c r="A587" s="4" t="s">
        <v>1302</v>
      </c>
      <c r="B587" s="5">
        <v>97</v>
      </c>
      <c r="C587" s="7">
        <v>44042</v>
      </c>
      <c r="D587" s="5" t="s">
        <v>897</v>
      </c>
      <c r="E587" s="5">
        <f>YEAR(C587)</f>
        <v>2020</v>
      </c>
      <c r="F587" s="5" t="s">
        <v>1816</v>
      </c>
      <c r="G587" s="3">
        <v>1470</v>
      </c>
      <c r="H587" s="2" t="s">
        <v>13</v>
      </c>
      <c r="I587" s="5"/>
      <c r="J587" s="15" t="s">
        <v>1823</v>
      </c>
      <c r="K587" s="2" t="s">
        <v>47</v>
      </c>
      <c r="L587" s="2" t="s">
        <v>898</v>
      </c>
      <c r="M587" s="2" t="s">
        <v>1766</v>
      </c>
      <c r="N587" s="2" t="s">
        <v>631</v>
      </c>
      <c r="O587" s="2">
        <v>38.986455999999997</v>
      </c>
      <c r="P587" s="2">
        <v>-76.947305999999998</v>
      </c>
    </row>
    <row r="588" spans="1:16" ht="29" x14ac:dyDescent="0.35">
      <c r="A588" s="4" t="s">
        <v>1302</v>
      </c>
      <c r="B588" s="5">
        <v>13</v>
      </c>
      <c r="C588" s="7">
        <v>44091</v>
      </c>
      <c r="D588" s="5" t="s">
        <v>1251</v>
      </c>
      <c r="E588" s="5">
        <f>YEAR(C588)</f>
        <v>2020</v>
      </c>
      <c r="F588" s="5" t="s">
        <v>1811</v>
      </c>
      <c r="G588" s="3">
        <v>130</v>
      </c>
      <c r="H588" s="2" t="s">
        <v>13</v>
      </c>
      <c r="I588" s="5"/>
      <c r="J588" s="15" t="s">
        <v>1823</v>
      </c>
      <c r="K588" s="2" t="s">
        <v>47</v>
      </c>
      <c r="L588" s="2" t="s">
        <v>898</v>
      </c>
      <c r="M588" s="2" t="s">
        <v>1766</v>
      </c>
      <c r="N588" s="2" t="s">
        <v>631</v>
      </c>
      <c r="O588" s="2">
        <v>38.986455999999997</v>
      </c>
      <c r="P588" s="2">
        <v>-76.947305999999998</v>
      </c>
    </row>
    <row r="589" spans="1:16" ht="29" x14ac:dyDescent="0.35">
      <c r="A589" s="4" t="s">
        <v>1302</v>
      </c>
      <c r="B589" s="5">
        <v>50</v>
      </c>
      <c r="C589" s="7">
        <v>44105</v>
      </c>
      <c r="D589" s="5" t="s">
        <v>1303</v>
      </c>
      <c r="E589" s="5">
        <f>YEAR(C589)</f>
        <v>2020</v>
      </c>
      <c r="F589" s="5" t="s">
        <v>1810</v>
      </c>
      <c r="G589" s="3">
        <v>500</v>
      </c>
      <c r="H589" s="2" t="s">
        <v>13</v>
      </c>
      <c r="I589" s="12">
        <f>SUM(G586:G589)</f>
        <v>5600</v>
      </c>
      <c r="J589" s="15" t="s">
        <v>1823</v>
      </c>
      <c r="K589" s="2" t="s">
        <v>47</v>
      </c>
      <c r="L589" s="2" t="s">
        <v>1190</v>
      </c>
      <c r="M589" s="2" t="s">
        <v>1766</v>
      </c>
      <c r="N589" s="2" t="s">
        <v>631</v>
      </c>
      <c r="O589" s="2">
        <v>38.986455999999997</v>
      </c>
      <c r="P589" s="2">
        <v>-76.947305999999998</v>
      </c>
    </row>
    <row r="590" spans="1:16" x14ac:dyDescent="0.35">
      <c r="A590" s="4" t="s">
        <v>1319</v>
      </c>
      <c r="B590" s="5">
        <v>30</v>
      </c>
      <c r="C590" s="7">
        <v>44111</v>
      </c>
      <c r="D590" s="5" t="s">
        <v>1320</v>
      </c>
      <c r="E590" s="5">
        <f>YEAR(C590)</f>
        <v>2020</v>
      </c>
      <c r="F590" s="5" t="s">
        <v>1810</v>
      </c>
      <c r="G590" s="3">
        <v>450</v>
      </c>
      <c r="H590" s="2" t="s">
        <v>534</v>
      </c>
      <c r="I590" s="12">
        <f>G590</f>
        <v>450</v>
      </c>
      <c r="J590" s="15" t="s">
        <v>1823</v>
      </c>
      <c r="K590" s="2" t="s">
        <v>47</v>
      </c>
      <c r="L590" s="2" t="s">
        <v>1312</v>
      </c>
      <c r="M590" s="2" t="s">
        <v>1768</v>
      </c>
      <c r="N590" s="2" t="s">
        <v>1094</v>
      </c>
      <c r="O590" s="2">
        <v>42.318753999999998</v>
      </c>
      <c r="P590" s="2">
        <v>-83.232658000000001</v>
      </c>
    </row>
    <row r="591" spans="1:16" x14ac:dyDescent="0.35">
      <c r="A591" s="4" t="s">
        <v>1137</v>
      </c>
      <c r="B591" s="5">
        <v>359</v>
      </c>
      <c r="C591" s="7">
        <v>44082</v>
      </c>
      <c r="D591" s="5" t="s">
        <v>1138</v>
      </c>
      <c r="E591" s="5">
        <f>YEAR(C591)</f>
        <v>2020</v>
      </c>
      <c r="F591" s="5" t="s">
        <v>1811</v>
      </c>
      <c r="G591" s="3">
        <v>5090</v>
      </c>
      <c r="H591" s="2" t="s">
        <v>13</v>
      </c>
      <c r="I591" s="12">
        <f>G591</f>
        <v>5090</v>
      </c>
      <c r="J591" s="15" t="s">
        <v>1823</v>
      </c>
      <c r="K591" s="2" t="s">
        <v>47</v>
      </c>
      <c r="L591" s="2" t="s">
        <v>922</v>
      </c>
      <c r="M591" s="2" t="s">
        <v>1769</v>
      </c>
      <c r="N591" s="2" t="s">
        <v>1574</v>
      </c>
      <c r="O591" s="2">
        <v>46.818910000000002</v>
      </c>
      <c r="P591" s="2">
        <v>-92.084361000000001</v>
      </c>
    </row>
    <row r="592" spans="1:16" x14ac:dyDescent="0.35">
      <c r="A592" s="4" t="s">
        <v>203</v>
      </c>
      <c r="B592" s="5">
        <v>100</v>
      </c>
      <c r="C592" s="7">
        <v>42674</v>
      </c>
      <c r="D592" s="5" t="s">
        <v>204</v>
      </c>
      <c r="E592" s="5">
        <f>YEAR(C592)</f>
        <v>2016</v>
      </c>
      <c r="F592" s="5" t="s">
        <v>1810</v>
      </c>
      <c r="G592" s="3">
        <v>7350</v>
      </c>
      <c r="H592" s="2" t="s">
        <v>84</v>
      </c>
      <c r="I592" s="5"/>
      <c r="J592" s="15" t="s">
        <v>1822</v>
      </c>
      <c r="K592" s="2" t="s">
        <v>47</v>
      </c>
      <c r="L592" s="2" t="s">
        <v>205</v>
      </c>
      <c r="M592" s="2" t="s">
        <v>206</v>
      </c>
      <c r="N592" s="2" t="s">
        <v>399</v>
      </c>
      <c r="O592" s="2">
        <v>34.358184999999999</v>
      </c>
      <c r="P592" s="2">
        <v>-89.548378</v>
      </c>
    </row>
    <row r="593" spans="1:16" x14ac:dyDescent="0.35">
      <c r="A593" s="4" t="s">
        <v>375</v>
      </c>
      <c r="B593" s="18">
        <f>(7500-3000)/10</f>
        <v>450</v>
      </c>
      <c r="C593" s="7">
        <v>42704</v>
      </c>
      <c r="D593" s="5">
        <v>2</v>
      </c>
      <c r="E593" s="5">
        <f>YEAR(C593)</f>
        <v>2016</v>
      </c>
      <c r="F593" s="5" t="s">
        <v>1809</v>
      </c>
      <c r="G593" s="3">
        <v>7500</v>
      </c>
      <c r="H593" s="2" t="s">
        <v>84</v>
      </c>
      <c r="I593" s="5"/>
      <c r="J593" s="15" t="s">
        <v>1821</v>
      </c>
      <c r="K593" s="2" t="s">
        <v>47</v>
      </c>
      <c r="L593" s="2" t="s">
        <v>213</v>
      </c>
      <c r="M593" s="2" t="s">
        <v>214</v>
      </c>
      <c r="N593" s="2" t="s">
        <v>388</v>
      </c>
      <c r="O593" s="2">
        <v>39.033780999999998</v>
      </c>
      <c r="P593" s="2">
        <v>-94.577826999999999</v>
      </c>
    </row>
    <row r="594" spans="1:16" x14ac:dyDescent="0.35">
      <c r="A594" s="4" t="s">
        <v>375</v>
      </c>
      <c r="B594" s="18">
        <f>(5000-3000)/10</f>
        <v>200</v>
      </c>
      <c r="C594" s="7">
        <v>43252</v>
      </c>
      <c r="D594" s="5">
        <v>134</v>
      </c>
      <c r="E594" s="5">
        <f>YEAR(C594)</f>
        <v>2018</v>
      </c>
      <c r="F594" s="5" t="s">
        <v>1815</v>
      </c>
      <c r="G594" s="3">
        <v>5000</v>
      </c>
      <c r="H594" s="2" t="s">
        <v>84</v>
      </c>
      <c r="I594" s="5"/>
      <c r="J594" s="15" t="s">
        <v>1821</v>
      </c>
      <c r="K594" s="2" t="s">
        <v>47</v>
      </c>
      <c r="L594" s="2" t="s">
        <v>376</v>
      </c>
      <c r="M594" s="2" t="s">
        <v>214</v>
      </c>
      <c r="N594" s="2" t="s">
        <v>388</v>
      </c>
      <c r="O594" s="2">
        <v>39.033780999999998</v>
      </c>
      <c r="P594" s="2">
        <v>-94.577826999999999</v>
      </c>
    </row>
    <row r="595" spans="1:16" x14ac:dyDescent="0.35">
      <c r="A595" s="4" t="s">
        <v>1009</v>
      </c>
      <c r="B595" s="5">
        <v>150</v>
      </c>
      <c r="C595" s="7">
        <v>44062</v>
      </c>
      <c r="D595" s="5" t="s">
        <v>1010</v>
      </c>
      <c r="E595" s="5">
        <f>YEAR(C595)</f>
        <v>2020</v>
      </c>
      <c r="F595" s="5" t="s">
        <v>1817</v>
      </c>
      <c r="G595" s="3">
        <v>1500</v>
      </c>
      <c r="H595" s="2" t="s">
        <v>431</v>
      </c>
      <c r="I595" s="5"/>
      <c r="J595" s="15" t="s">
        <v>1823</v>
      </c>
      <c r="K595" s="2" t="s">
        <v>47</v>
      </c>
      <c r="L595" s="2" t="s">
        <v>1011</v>
      </c>
      <c r="M595" s="2" t="s">
        <v>1770</v>
      </c>
      <c r="N595" s="2" t="s">
        <v>373</v>
      </c>
      <c r="O595" s="2">
        <v>33.099384000000001</v>
      </c>
      <c r="P595" s="2">
        <v>-86.864512000000005</v>
      </c>
    </row>
    <row r="596" spans="1:16" x14ac:dyDescent="0.35">
      <c r="A596" s="4" t="s">
        <v>1270</v>
      </c>
      <c r="B596" s="5">
        <v>150</v>
      </c>
      <c r="C596" s="7">
        <v>44096</v>
      </c>
      <c r="D596" s="5" t="s">
        <v>1271</v>
      </c>
      <c r="E596" s="5">
        <f>YEAR(C596)</f>
        <v>2020</v>
      </c>
      <c r="F596" s="5" t="s">
        <v>1811</v>
      </c>
      <c r="G596" s="3">
        <v>750</v>
      </c>
      <c r="H596" s="2" t="s">
        <v>431</v>
      </c>
      <c r="I596" s="12">
        <f>G596</f>
        <v>750</v>
      </c>
      <c r="J596" s="15" t="s">
        <v>1823</v>
      </c>
      <c r="K596" s="2" t="s">
        <v>47</v>
      </c>
      <c r="L596" s="2" t="s">
        <v>1272</v>
      </c>
      <c r="M596" s="2" t="s">
        <v>1770</v>
      </c>
      <c r="N596" s="2" t="s">
        <v>373</v>
      </c>
      <c r="O596" s="2">
        <v>33.099384000000001</v>
      </c>
      <c r="P596" s="2">
        <v>-86.864512000000005</v>
      </c>
    </row>
    <row r="597" spans="1:16" x14ac:dyDescent="0.35">
      <c r="A597" s="4" t="s">
        <v>245</v>
      </c>
      <c r="B597" s="5">
        <v>500</v>
      </c>
      <c r="C597" s="7">
        <v>42864</v>
      </c>
      <c r="D597" s="5">
        <v>25</v>
      </c>
      <c r="E597" s="5">
        <f>YEAR(C597)</f>
        <v>2017</v>
      </c>
      <c r="F597" s="5" t="s">
        <v>1808</v>
      </c>
      <c r="G597" s="3">
        <v>15750</v>
      </c>
      <c r="H597" s="2" t="s">
        <v>84</v>
      </c>
      <c r="I597" s="5"/>
      <c r="J597" s="15" t="s">
        <v>1822</v>
      </c>
      <c r="K597" s="2" t="s">
        <v>47</v>
      </c>
      <c r="L597" s="2" t="s">
        <v>1819</v>
      </c>
      <c r="M597" s="2" t="s">
        <v>246</v>
      </c>
      <c r="N597" s="2" t="s">
        <v>354</v>
      </c>
      <c r="O597" s="2">
        <v>35.306151999999997</v>
      </c>
      <c r="P597" s="2">
        <v>-80.734561999999997</v>
      </c>
    </row>
    <row r="598" spans="1:16" x14ac:dyDescent="0.35">
      <c r="A598" s="4" t="s">
        <v>147</v>
      </c>
      <c r="B598" s="5">
        <v>200</v>
      </c>
      <c r="C598" s="7">
        <v>42453</v>
      </c>
      <c r="D598" s="5" t="s">
        <v>641</v>
      </c>
      <c r="E598" s="5">
        <f>YEAR(C598)</f>
        <v>2016</v>
      </c>
      <c r="F598" s="5" t="s">
        <v>1807</v>
      </c>
      <c r="G598" s="3">
        <v>3500</v>
      </c>
      <c r="H598" s="2" t="s">
        <v>13</v>
      </c>
      <c r="I598" s="5"/>
      <c r="J598" s="15" t="s">
        <v>1821</v>
      </c>
      <c r="K598" s="2" t="s">
        <v>47</v>
      </c>
      <c r="L598" s="2" t="s">
        <v>642</v>
      </c>
      <c r="M598" s="2" t="s">
        <v>150</v>
      </c>
      <c r="N598" s="2" t="s">
        <v>354</v>
      </c>
      <c r="O598" s="2">
        <v>36.065615999999999</v>
      </c>
      <c r="P598" s="2">
        <v>-79.813050000000004</v>
      </c>
    </row>
    <row r="599" spans="1:16" x14ac:dyDescent="0.35">
      <c r="A599" s="4" t="s">
        <v>147</v>
      </c>
      <c r="B599" s="5">
        <v>1000</v>
      </c>
      <c r="C599" s="7">
        <v>42576</v>
      </c>
      <c r="D599" s="5" t="s">
        <v>148</v>
      </c>
      <c r="E599" s="5">
        <f>YEAR(C599)</f>
        <v>2016</v>
      </c>
      <c r="F599" s="5" t="s">
        <v>1816</v>
      </c>
      <c r="G599" s="3">
        <v>3500</v>
      </c>
      <c r="H599" s="2" t="s">
        <v>13</v>
      </c>
      <c r="I599" s="5"/>
      <c r="J599" s="15" t="s">
        <v>1821</v>
      </c>
      <c r="K599" s="2" t="s">
        <v>47</v>
      </c>
      <c r="L599" s="2" t="s">
        <v>149</v>
      </c>
      <c r="M599" s="2" t="s">
        <v>150</v>
      </c>
      <c r="N599" s="2" t="s">
        <v>354</v>
      </c>
      <c r="O599" s="2">
        <v>36.065615999999999</v>
      </c>
      <c r="P599" s="2">
        <v>-79.813050000000004</v>
      </c>
    </row>
    <row r="600" spans="1:16" x14ac:dyDescent="0.35">
      <c r="A600" s="4" t="s">
        <v>147</v>
      </c>
      <c r="B600" s="10">
        <v>200</v>
      </c>
      <c r="C600" s="7">
        <v>43335</v>
      </c>
      <c r="D600" s="5">
        <v>145</v>
      </c>
      <c r="E600" s="5">
        <f>YEAR(C600)</f>
        <v>2018</v>
      </c>
      <c r="F600" s="5" t="s">
        <v>1817</v>
      </c>
      <c r="G600" s="3">
        <v>3500</v>
      </c>
      <c r="H600" s="2" t="s">
        <v>13</v>
      </c>
      <c r="I600" s="5"/>
      <c r="J600" s="15" t="s">
        <v>1821</v>
      </c>
      <c r="K600" s="2" t="s">
        <v>47</v>
      </c>
      <c r="L600" s="2" t="s">
        <v>391</v>
      </c>
      <c r="M600" s="2" t="s">
        <v>150</v>
      </c>
      <c r="N600" s="2" t="s">
        <v>354</v>
      </c>
      <c r="O600" s="2">
        <v>36.065615999999999</v>
      </c>
      <c r="P600" s="2">
        <v>-79.813050000000004</v>
      </c>
    </row>
    <row r="601" spans="1:16" x14ac:dyDescent="0.35">
      <c r="A601" s="4" t="s">
        <v>147</v>
      </c>
      <c r="B601" s="5">
        <v>50</v>
      </c>
      <c r="C601" s="7">
        <v>43717</v>
      </c>
      <c r="D601" s="5">
        <v>215</v>
      </c>
      <c r="E601" s="5">
        <f>YEAR(C601)</f>
        <v>2019</v>
      </c>
      <c r="F601" s="5" t="s">
        <v>1811</v>
      </c>
      <c r="G601" s="3">
        <v>3500</v>
      </c>
      <c r="H601" s="2" t="s">
        <v>13</v>
      </c>
      <c r="I601" s="5"/>
      <c r="J601" s="15" t="s">
        <v>1821</v>
      </c>
      <c r="K601" s="2" t="s">
        <v>47</v>
      </c>
      <c r="L601" s="2" t="s">
        <v>475</v>
      </c>
      <c r="M601" s="2" t="s">
        <v>150</v>
      </c>
      <c r="N601" s="2" t="s">
        <v>354</v>
      </c>
      <c r="O601" s="2">
        <v>36.065615999999999</v>
      </c>
      <c r="P601" s="2">
        <v>-79.813050000000004</v>
      </c>
    </row>
    <row r="602" spans="1:16" x14ac:dyDescent="0.35">
      <c r="A602" s="4" t="s">
        <v>147</v>
      </c>
      <c r="B602" s="5">
        <v>200</v>
      </c>
      <c r="C602" s="7">
        <v>44068</v>
      </c>
      <c r="D602" s="5" t="s">
        <v>1038</v>
      </c>
      <c r="E602" s="5">
        <f>YEAR(C602)</f>
        <v>2020</v>
      </c>
      <c r="F602" s="5" t="s">
        <v>1817</v>
      </c>
      <c r="G602" s="3">
        <v>3500</v>
      </c>
      <c r="H602" s="2" t="s">
        <v>13</v>
      </c>
      <c r="I602" s="12">
        <f>G602</f>
        <v>3500</v>
      </c>
      <c r="J602" s="15" t="s">
        <v>1821</v>
      </c>
      <c r="K602" s="2" t="s">
        <v>47</v>
      </c>
      <c r="L602" s="2" t="s">
        <v>922</v>
      </c>
      <c r="M602" s="2" t="s">
        <v>150</v>
      </c>
      <c r="N602" s="2" t="s">
        <v>354</v>
      </c>
      <c r="O602" s="2">
        <v>36.065615999999999</v>
      </c>
      <c r="P602" s="2">
        <v>-79.813050000000004</v>
      </c>
    </row>
    <row r="603" spans="1:16" x14ac:dyDescent="0.35">
      <c r="A603" s="4" t="s">
        <v>984</v>
      </c>
      <c r="B603" s="5">
        <v>50</v>
      </c>
      <c r="C603" s="7">
        <v>44060</v>
      </c>
      <c r="D603" s="5" t="s">
        <v>985</v>
      </c>
      <c r="E603" s="5">
        <f>YEAR(C603)</f>
        <v>2020</v>
      </c>
      <c r="F603" s="5" t="s">
        <v>1817</v>
      </c>
      <c r="G603" s="3">
        <v>2000</v>
      </c>
      <c r="H603" s="2" t="s">
        <v>13</v>
      </c>
      <c r="I603" s="12">
        <f>G603</f>
        <v>2000</v>
      </c>
      <c r="J603" s="15" t="s">
        <v>1823</v>
      </c>
      <c r="K603" s="2" t="s">
        <v>47</v>
      </c>
      <c r="L603" s="2" t="s">
        <v>986</v>
      </c>
      <c r="M603" s="2" t="s">
        <v>1771</v>
      </c>
      <c r="N603" s="2" t="s">
        <v>359</v>
      </c>
      <c r="O603" s="2">
        <v>35.083789000000003</v>
      </c>
      <c r="P603" s="2">
        <v>-106.620276</v>
      </c>
    </row>
    <row r="604" spans="1:16" x14ac:dyDescent="0.35">
      <c r="A604" s="4" t="s">
        <v>718</v>
      </c>
      <c r="B604" s="5">
        <v>200</v>
      </c>
      <c r="C604" s="7">
        <v>43957</v>
      </c>
      <c r="D604" s="5" t="s">
        <v>719</v>
      </c>
      <c r="E604" s="5">
        <f>YEAR(C604)</f>
        <v>2020</v>
      </c>
      <c r="F604" s="5" t="s">
        <v>1808</v>
      </c>
      <c r="G604" s="3">
        <v>500</v>
      </c>
      <c r="H604" s="2" t="s">
        <v>534</v>
      </c>
      <c r="I604" s="5"/>
      <c r="J604" s="15" t="s">
        <v>1823</v>
      </c>
      <c r="K604" s="2" t="s">
        <v>47</v>
      </c>
      <c r="L604" s="2" t="s">
        <v>647</v>
      </c>
      <c r="M604" s="2" t="s">
        <v>1772</v>
      </c>
      <c r="N604" s="2" t="s">
        <v>373</v>
      </c>
      <c r="O604" s="2">
        <v>34.893300000000004</v>
      </c>
      <c r="P604" s="2">
        <v>-87.637389999999996</v>
      </c>
    </row>
    <row r="605" spans="1:16" x14ac:dyDescent="0.35">
      <c r="A605" s="4" t="s">
        <v>718</v>
      </c>
      <c r="B605" s="5">
        <v>350</v>
      </c>
      <c r="C605" s="7">
        <v>44068</v>
      </c>
      <c r="D605" s="5" t="s">
        <v>1052</v>
      </c>
      <c r="E605" s="5">
        <f>YEAR(C605)</f>
        <v>2020</v>
      </c>
      <c r="F605" s="5" t="s">
        <v>1817</v>
      </c>
      <c r="G605" s="3">
        <v>1750</v>
      </c>
      <c r="H605" s="2" t="s">
        <v>431</v>
      </c>
      <c r="I605" s="5"/>
      <c r="J605" s="15" t="s">
        <v>1823</v>
      </c>
      <c r="K605" s="2" t="s">
        <v>47</v>
      </c>
      <c r="L605" s="2" t="s">
        <v>893</v>
      </c>
      <c r="M605" s="2" t="s">
        <v>1772</v>
      </c>
      <c r="N605" s="2" t="s">
        <v>373</v>
      </c>
      <c r="O605" s="2">
        <v>34.893300000000004</v>
      </c>
      <c r="P605" s="2">
        <v>-87.637389999999996</v>
      </c>
    </row>
    <row r="606" spans="1:16" x14ac:dyDescent="0.35">
      <c r="A606" s="4" t="s">
        <v>718</v>
      </c>
      <c r="B606" s="5">
        <v>50</v>
      </c>
      <c r="C606" s="7">
        <v>44087</v>
      </c>
      <c r="D606" s="5" t="s">
        <v>1224</v>
      </c>
      <c r="E606" s="5">
        <f>YEAR(C606)</f>
        <v>2020</v>
      </c>
      <c r="F606" s="5" t="s">
        <v>1811</v>
      </c>
      <c r="G606" s="3">
        <v>250</v>
      </c>
      <c r="H606" s="2" t="s">
        <v>431</v>
      </c>
      <c r="I606" s="5"/>
      <c r="J606" s="15" t="s">
        <v>1823</v>
      </c>
      <c r="K606" s="2" t="s">
        <v>47</v>
      </c>
      <c r="L606" s="2" t="s">
        <v>1225</v>
      </c>
      <c r="M606" s="2" t="s">
        <v>1772</v>
      </c>
      <c r="N606" s="2" t="s">
        <v>373</v>
      </c>
      <c r="O606" s="2">
        <v>34.893300000000004</v>
      </c>
      <c r="P606" s="2">
        <v>-87.637389999999996</v>
      </c>
    </row>
    <row r="607" spans="1:16" x14ac:dyDescent="0.35">
      <c r="A607" s="4" t="s">
        <v>675</v>
      </c>
      <c r="B607" s="5">
        <v>200</v>
      </c>
      <c r="C607" s="7">
        <v>43936</v>
      </c>
      <c r="D607" s="5" t="s">
        <v>676</v>
      </c>
      <c r="E607" s="5">
        <f>YEAR(C607)</f>
        <v>2020</v>
      </c>
      <c r="F607" s="5" t="s">
        <v>1814</v>
      </c>
      <c r="G607" s="3">
        <v>500</v>
      </c>
      <c r="H607" s="2" t="s">
        <v>534</v>
      </c>
      <c r="I607" s="5"/>
      <c r="J607" s="15" t="s">
        <v>1823</v>
      </c>
      <c r="K607" s="2" t="s">
        <v>47</v>
      </c>
      <c r="L607" s="2" t="s">
        <v>647</v>
      </c>
      <c r="M607" s="2" t="s">
        <v>1772</v>
      </c>
      <c r="N607" s="2" t="s">
        <v>373</v>
      </c>
      <c r="O607" s="2">
        <v>34.893300000000004</v>
      </c>
      <c r="P607" s="2">
        <v>-87.637389999999996</v>
      </c>
    </row>
    <row r="608" spans="1:16" x14ac:dyDescent="0.35">
      <c r="A608" s="4" t="s">
        <v>675</v>
      </c>
      <c r="B608" s="5">
        <v>250</v>
      </c>
      <c r="C608" s="7">
        <v>44042</v>
      </c>
      <c r="D608" s="5" t="s">
        <v>892</v>
      </c>
      <c r="E608" s="5">
        <f>YEAR(C608)</f>
        <v>2020</v>
      </c>
      <c r="F608" s="5" t="s">
        <v>1816</v>
      </c>
      <c r="G608" s="3">
        <v>2000</v>
      </c>
      <c r="H608" s="2" t="s">
        <v>431</v>
      </c>
      <c r="I608" s="12">
        <f>G608</f>
        <v>2000</v>
      </c>
      <c r="J608" s="15" t="s">
        <v>1823</v>
      </c>
      <c r="K608" s="2" t="s">
        <v>47</v>
      </c>
      <c r="L608" s="2" t="s">
        <v>893</v>
      </c>
      <c r="M608" s="2" t="s">
        <v>1772</v>
      </c>
      <c r="N608" s="2" t="s">
        <v>373</v>
      </c>
      <c r="O608" s="2">
        <v>34.893300000000004</v>
      </c>
      <c r="P608" s="2">
        <v>-87.637389999999996</v>
      </c>
    </row>
    <row r="609" spans="1:16" x14ac:dyDescent="0.35">
      <c r="A609" s="4" t="s">
        <v>310</v>
      </c>
      <c r="B609" s="10">
        <v>75</v>
      </c>
      <c r="C609" s="7">
        <v>43019</v>
      </c>
      <c r="D609" s="5">
        <v>74</v>
      </c>
      <c r="E609" s="5">
        <f>YEAR(C609)</f>
        <v>2017</v>
      </c>
      <c r="F609" s="5" t="s">
        <v>1810</v>
      </c>
      <c r="G609" s="3">
        <v>1500</v>
      </c>
      <c r="H609" s="2" t="s">
        <v>13</v>
      </c>
      <c r="I609" s="5"/>
      <c r="J609" s="15" t="s">
        <v>1822</v>
      </c>
      <c r="K609" s="2" t="s">
        <v>47</v>
      </c>
      <c r="L609" s="2" t="s">
        <v>308</v>
      </c>
      <c r="M609" s="2" t="s">
        <v>1774</v>
      </c>
      <c r="N609" s="2" t="s">
        <v>354</v>
      </c>
      <c r="O609" s="2">
        <v>35.803142000000001</v>
      </c>
      <c r="P609" s="2">
        <v>-78.678261000000006</v>
      </c>
    </row>
    <row r="610" spans="1:16" ht="29" x14ac:dyDescent="0.35">
      <c r="A610" s="4" t="s">
        <v>907</v>
      </c>
      <c r="B610" s="5">
        <v>75</v>
      </c>
      <c r="C610" s="7">
        <v>44043</v>
      </c>
      <c r="D610" s="5" t="s">
        <v>908</v>
      </c>
      <c r="E610" s="5">
        <f>YEAR(C610)</f>
        <v>2020</v>
      </c>
      <c r="F610" s="5" t="s">
        <v>1816</v>
      </c>
      <c r="G610" s="3">
        <v>2250</v>
      </c>
      <c r="H610" s="2" t="s">
        <v>13</v>
      </c>
      <c r="I610" s="12">
        <f>G610</f>
        <v>2250</v>
      </c>
      <c r="J610" s="15" t="s">
        <v>1823</v>
      </c>
      <c r="K610" s="2" t="s">
        <v>47</v>
      </c>
      <c r="L610" s="2" t="s">
        <v>807</v>
      </c>
      <c r="M610" s="2" t="s">
        <v>1775</v>
      </c>
      <c r="N610" s="2" t="s">
        <v>354</v>
      </c>
      <c r="O610" s="2">
        <v>35.965662999999999</v>
      </c>
      <c r="P610" s="2">
        <v>-79.054062999999999</v>
      </c>
    </row>
    <row r="611" spans="1:16" x14ac:dyDescent="0.35">
      <c r="A611" s="4" t="s">
        <v>688</v>
      </c>
      <c r="B611" s="5">
        <v>500</v>
      </c>
      <c r="C611" s="7">
        <v>43942</v>
      </c>
      <c r="D611" s="5" t="s">
        <v>689</v>
      </c>
      <c r="E611" s="5">
        <f>YEAR(C611)</f>
        <v>2020</v>
      </c>
      <c r="F611" s="5" t="s">
        <v>1814</v>
      </c>
      <c r="G611" s="3">
        <v>5250</v>
      </c>
      <c r="H611" s="2" t="s">
        <v>13</v>
      </c>
      <c r="I611" s="5"/>
      <c r="J611" s="15" t="s">
        <v>1823</v>
      </c>
      <c r="K611" s="2" t="s">
        <v>47</v>
      </c>
      <c r="L611" s="2" t="s">
        <v>514</v>
      </c>
      <c r="M611" s="2" t="s">
        <v>1773</v>
      </c>
      <c r="N611" s="2" t="s">
        <v>354</v>
      </c>
      <c r="O611" s="2">
        <v>35.306151999999997</v>
      </c>
      <c r="P611" s="2">
        <v>-80.734561999999997</v>
      </c>
    </row>
    <row r="612" spans="1:16" x14ac:dyDescent="0.35">
      <c r="A612" s="4" t="s">
        <v>688</v>
      </c>
      <c r="B612" s="5">
        <v>150</v>
      </c>
      <c r="C612" s="7">
        <v>43984</v>
      </c>
      <c r="D612" s="5" t="s">
        <v>755</v>
      </c>
      <c r="E612" s="5">
        <f>YEAR(C612)</f>
        <v>2020</v>
      </c>
      <c r="F612" s="5" t="s">
        <v>1815</v>
      </c>
      <c r="G612" s="3">
        <v>375</v>
      </c>
      <c r="H612" s="2" t="s">
        <v>534</v>
      </c>
      <c r="I612" s="12">
        <f>G611</f>
        <v>5250</v>
      </c>
      <c r="J612" s="15" t="s">
        <v>1823</v>
      </c>
      <c r="K612" s="2" t="s">
        <v>47</v>
      </c>
      <c r="L612" s="2" t="s">
        <v>756</v>
      </c>
      <c r="M612" s="2" t="s">
        <v>1773</v>
      </c>
      <c r="N612" s="2" t="s">
        <v>354</v>
      </c>
      <c r="O612" s="2">
        <v>35.306151999999997</v>
      </c>
      <c r="P612" s="2">
        <v>-80.734561999999997</v>
      </c>
    </row>
    <row r="613" spans="1:16" x14ac:dyDescent="0.35">
      <c r="A613" s="4" t="s">
        <v>769</v>
      </c>
      <c r="B613" s="5">
        <v>75</v>
      </c>
      <c r="C613" s="7">
        <v>43993</v>
      </c>
      <c r="D613" s="5" t="s">
        <v>770</v>
      </c>
      <c r="E613" s="5">
        <f>YEAR(C613)</f>
        <v>2020</v>
      </c>
      <c r="F613" s="5" t="s">
        <v>1815</v>
      </c>
      <c r="G613" s="3">
        <v>5252</v>
      </c>
      <c r="H613" s="2" t="s">
        <v>84</v>
      </c>
      <c r="I613" s="5"/>
      <c r="J613" s="15" t="s">
        <v>1823</v>
      </c>
      <c r="K613" s="2" t="s">
        <v>47</v>
      </c>
      <c r="L613" s="2" t="s">
        <v>771</v>
      </c>
      <c r="M613" s="2" t="s">
        <v>1776</v>
      </c>
      <c r="N613" s="2" t="s">
        <v>499</v>
      </c>
      <c r="O613" s="2">
        <v>40.406377999999997</v>
      </c>
      <c r="P613" s="2">
        <v>-104.68532</v>
      </c>
    </row>
    <row r="614" spans="1:16" x14ac:dyDescent="0.35">
      <c r="A614" s="4" t="s">
        <v>1003</v>
      </c>
      <c r="B614" s="5">
        <v>106</v>
      </c>
      <c r="C614" s="7">
        <v>44062</v>
      </c>
      <c r="D614" s="5" t="s">
        <v>1004</v>
      </c>
      <c r="E614" s="5">
        <f>YEAR(C614)</f>
        <v>2020</v>
      </c>
      <c r="F614" s="5" t="s">
        <v>1817</v>
      </c>
      <c r="G614" s="3">
        <v>1280</v>
      </c>
      <c r="H614" s="2" t="s">
        <v>431</v>
      </c>
      <c r="I614" s="5"/>
      <c r="J614" s="15" t="s">
        <v>1823</v>
      </c>
      <c r="K614" s="2" t="s">
        <v>47</v>
      </c>
      <c r="L614" s="2" t="s">
        <v>1005</v>
      </c>
      <c r="M614" s="2" t="s">
        <v>1647</v>
      </c>
      <c r="N614" s="2" t="s">
        <v>1523</v>
      </c>
      <c r="O614" s="2">
        <v>47.920189999999998</v>
      </c>
      <c r="P614" s="2">
        <v>-97.070459999999997</v>
      </c>
    </row>
    <row r="615" spans="1:16" x14ac:dyDescent="0.35">
      <c r="A615" s="11" t="s">
        <v>1003</v>
      </c>
      <c r="B615" s="6">
        <v>106</v>
      </c>
      <c r="C615" s="8">
        <v>44154</v>
      </c>
      <c r="D615" s="6" t="s">
        <v>1624</v>
      </c>
      <c r="E615" s="5">
        <f>YEAR(C615)</f>
        <v>2020</v>
      </c>
      <c r="F615" s="5" t="s">
        <v>1809</v>
      </c>
      <c r="G615" s="9">
        <v>624</v>
      </c>
      <c r="H615" s="2" t="s">
        <v>534</v>
      </c>
      <c r="I615" s="13">
        <f>G615</f>
        <v>624</v>
      </c>
      <c r="J615" s="15" t="s">
        <v>1823</v>
      </c>
      <c r="K615" s="2" t="s">
        <v>47</v>
      </c>
      <c r="L615" t="s">
        <v>1638</v>
      </c>
      <c r="M615" s="2" t="s">
        <v>1647</v>
      </c>
      <c r="N615" s="2" t="s">
        <v>1523</v>
      </c>
      <c r="O615" s="2">
        <v>47.920189999999998</v>
      </c>
      <c r="P615" s="2">
        <v>-97.070459999999997</v>
      </c>
    </row>
    <row r="616" spans="1:16" x14ac:dyDescent="0.35">
      <c r="A616" s="4" t="s">
        <v>1285</v>
      </c>
      <c r="B616" s="5">
        <v>130</v>
      </c>
      <c r="C616" s="7">
        <v>44098</v>
      </c>
      <c r="D616" s="5" t="s">
        <v>1286</v>
      </c>
      <c r="E616" s="5">
        <f>YEAR(C616)</f>
        <v>2020</v>
      </c>
      <c r="F616" s="5" t="s">
        <v>1811</v>
      </c>
      <c r="G616" s="3">
        <v>1400</v>
      </c>
      <c r="H616" s="2" t="s">
        <v>431</v>
      </c>
      <c r="I616" s="5"/>
      <c r="J616" s="15" t="s">
        <v>1823</v>
      </c>
      <c r="K616" s="2" t="s">
        <v>47</v>
      </c>
      <c r="L616" s="2" t="s">
        <v>1287</v>
      </c>
      <c r="M616" s="2" t="s">
        <v>1777</v>
      </c>
      <c r="N616" s="2" t="s">
        <v>323</v>
      </c>
      <c r="O616" s="2">
        <v>30.264713</v>
      </c>
      <c r="P616" s="2">
        <v>-81.507902999999999</v>
      </c>
    </row>
    <row r="617" spans="1:16" x14ac:dyDescent="0.35">
      <c r="A617" s="4" t="s">
        <v>1285</v>
      </c>
      <c r="B617" s="5">
        <v>15</v>
      </c>
      <c r="C617" s="7">
        <v>44120</v>
      </c>
      <c r="D617" s="5" t="s">
        <v>1368</v>
      </c>
      <c r="E617" s="5">
        <f>YEAR(C617)</f>
        <v>2020</v>
      </c>
      <c r="F617" s="5" t="s">
        <v>1810</v>
      </c>
      <c r="G617" s="3">
        <v>75</v>
      </c>
      <c r="H617" s="2" t="s">
        <v>431</v>
      </c>
      <c r="I617" s="5"/>
      <c r="J617" s="15" t="s">
        <v>1823</v>
      </c>
      <c r="K617" s="2" t="s">
        <v>47</v>
      </c>
      <c r="L617" s="2" t="s">
        <v>1369</v>
      </c>
      <c r="M617" s="2" t="s">
        <v>1777</v>
      </c>
      <c r="N617" s="2" t="s">
        <v>323</v>
      </c>
      <c r="O617" s="2">
        <v>30.264713</v>
      </c>
      <c r="P617" s="2">
        <v>-81.507902999999999</v>
      </c>
    </row>
    <row r="618" spans="1:16" x14ac:dyDescent="0.35">
      <c r="A618" s="4" t="s">
        <v>1285</v>
      </c>
      <c r="B618" s="5">
        <v>20</v>
      </c>
      <c r="C618" s="7">
        <v>44127</v>
      </c>
      <c r="D618" s="5" t="s">
        <v>1389</v>
      </c>
      <c r="E618" s="5">
        <f>YEAR(C618)</f>
        <v>2020</v>
      </c>
      <c r="F618" s="5" t="s">
        <v>1810</v>
      </c>
      <c r="G618" s="3">
        <v>100</v>
      </c>
      <c r="H618" s="2" t="s">
        <v>431</v>
      </c>
      <c r="I618" s="12">
        <f>G616</f>
        <v>1400</v>
      </c>
      <c r="J618" s="15" t="s">
        <v>1823</v>
      </c>
      <c r="K618" s="2" t="s">
        <v>47</v>
      </c>
      <c r="L618" s="2" t="s">
        <v>1369</v>
      </c>
      <c r="M618" s="2" t="s">
        <v>1777</v>
      </c>
      <c r="N618" s="2" t="s">
        <v>323</v>
      </c>
      <c r="O618" s="2">
        <v>30.264713</v>
      </c>
      <c r="P618" s="2">
        <v>-81.507902999999999</v>
      </c>
    </row>
    <row r="619" spans="1:16" x14ac:dyDescent="0.35">
      <c r="A619" s="4" t="s">
        <v>453</v>
      </c>
      <c r="B619" s="5">
        <v>135</v>
      </c>
      <c r="C619" s="7">
        <v>43620</v>
      </c>
      <c r="D619" s="5">
        <v>195</v>
      </c>
      <c r="E619" s="5">
        <f>YEAR(C619)</f>
        <v>2019</v>
      </c>
      <c r="F619" s="5" t="s">
        <v>1815</v>
      </c>
      <c r="G619" s="3">
        <v>1950</v>
      </c>
      <c r="H619" s="2" t="s">
        <v>13</v>
      </c>
      <c r="I619" s="5"/>
      <c r="J619" s="15" t="s">
        <v>1821</v>
      </c>
      <c r="K619" s="2" t="s">
        <v>47</v>
      </c>
      <c r="L619" s="2" t="s">
        <v>454</v>
      </c>
      <c r="M619" s="2" t="s">
        <v>1778</v>
      </c>
      <c r="N619" s="2" t="s">
        <v>403</v>
      </c>
      <c r="O619" s="2">
        <v>33.941769999999998</v>
      </c>
      <c r="P619" s="2">
        <v>-83.372990999999999</v>
      </c>
    </row>
    <row r="620" spans="1:16" x14ac:dyDescent="0.35">
      <c r="A620" s="4" t="s">
        <v>453</v>
      </c>
      <c r="B620" s="5">
        <v>41</v>
      </c>
      <c r="C620" s="7">
        <v>43929</v>
      </c>
      <c r="D620" s="5" t="s">
        <v>635</v>
      </c>
      <c r="E620" s="5">
        <f>YEAR(C620)</f>
        <v>2020</v>
      </c>
      <c r="F620" s="5" t="s">
        <v>1814</v>
      </c>
      <c r="G620" s="3">
        <v>1900</v>
      </c>
      <c r="H620" s="2" t="s">
        <v>13</v>
      </c>
      <c r="I620" s="5"/>
      <c r="J620" s="15" t="s">
        <v>1821</v>
      </c>
      <c r="K620" s="2" t="s">
        <v>47</v>
      </c>
      <c r="L620" s="2" t="s">
        <v>636</v>
      </c>
      <c r="M620" s="2" t="s">
        <v>1778</v>
      </c>
      <c r="N620" s="2" t="s">
        <v>403</v>
      </c>
      <c r="O620" s="2">
        <v>33.941769999999998</v>
      </c>
      <c r="P620" s="2">
        <v>-83.372990999999999</v>
      </c>
    </row>
    <row r="621" spans="1:16" x14ac:dyDescent="0.35">
      <c r="A621" s="4" t="s">
        <v>637</v>
      </c>
      <c r="B621" s="5">
        <v>60</v>
      </c>
      <c r="C621" s="7">
        <v>43930</v>
      </c>
      <c r="D621" s="5" t="s">
        <v>638</v>
      </c>
      <c r="E621" s="5">
        <f>YEAR(C621)</f>
        <v>2020</v>
      </c>
      <c r="F621" s="5" t="s">
        <v>1814</v>
      </c>
      <c r="G621" s="3">
        <v>2100</v>
      </c>
      <c r="H621" s="2" t="s">
        <v>13</v>
      </c>
      <c r="I621" s="12">
        <f>G621</f>
        <v>2100</v>
      </c>
      <c r="J621" s="15" t="s">
        <v>1821</v>
      </c>
      <c r="K621" s="2" t="s">
        <v>47</v>
      </c>
      <c r="L621" s="2" t="s">
        <v>639</v>
      </c>
      <c r="M621" s="2" t="s">
        <v>1778</v>
      </c>
      <c r="N621" s="2" t="s">
        <v>403</v>
      </c>
      <c r="O621" s="2">
        <v>33.941769999999998</v>
      </c>
      <c r="P621" s="2">
        <v>-83.372990999999999</v>
      </c>
    </row>
    <row r="622" spans="1:16" x14ac:dyDescent="0.35">
      <c r="A622" s="4" t="s">
        <v>1307</v>
      </c>
      <c r="B622" s="5">
        <v>150</v>
      </c>
      <c r="C622" s="7">
        <v>44106</v>
      </c>
      <c r="D622" s="5" t="s">
        <v>1308</v>
      </c>
      <c r="E622" s="5">
        <f>YEAR(C622)</f>
        <v>2020</v>
      </c>
      <c r="F622" s="5" t="s">
        <v>1810</v>
      </c>
      <c r="G622" s="3">
        <v>3000</v>
      </c>
      <c r="H622" s="2" t="s">
        <v>13</v>
      </c>
      <c r="I622" s="12">
        <f>G622</f>
        <v>3000</v>
      </c>
      <c r="J622" s="15" t="s">
        <v>1823</v>
      </c>
      <c r="K622" s="2" t="s">
        <v>47</v>
      </c>
      <c r="L622" s="2" t="s">
        <v>1309</v>
      </c>
      <c r="M622" s="2" t="s">
        <v>1746</v>
      </c>
      <c r="N622" s="2" t="s">
        <v>330</v>
      </c>
      <c r="O622" s="2">
        <v>33.210856</v>
      </c>
      <c r="P622" s="2">
        <v>-97.147165000000001</v>
      </c>
    </row>
    <row r="623" spans="1:16" x14ac:dyDescent="0.35">
      <c r="A623" s="4" t="s">
        <v>227</v>
      </c>
      <c r="B623" s="18">
        <f>(750-350)/10</f>
        <v>40</v>
      </c>
      <c r="C623" s="7">
        <v>42814</v>
      </c>
      <c r="D623" s="5">
        <v>11</v>
      </c>
      <c r="E623" s="5">
        <f>YEAR(C623)</f>
        <v>2017</v>
      </c>
      <c r="F623" s="5" t="s">
        <v>1807</v>
      </c>
      <c r="G623" s="3">
        <v>750</v>
      </c>
      <c r="H623" s="2" t="s">
        <v>13</v>
      </c>
      <c r="I623" s="5"/>
      <c r="J623" s="15" t="s">
        <v>1822</v>
      </c>
      <c r="K623" s="2" t="s">
        <v>47</v>
      </c>
      <c r="L623" s="2" t="s">
        <v>228</v>
      </c>
      <c r="M623" s="2" t="s">
        <v>229</v>
      </c>
      <c r="N623" s="2" t="s">
        <v>334</v>
      </c>
      <c r="O623" s="2">
        <v>37.981067000000003</v>
      </c>
      <c r="P623" s="2">
        <v>-121.30895099999999</v>
      </c>
    </row>
    <row r="624" spans="1:16" x14ac:dyDescent="0.35">
      <c r="A624" s="4" t="s">
        <v>307</v>
      </c>
      <c r="B624" s="5">
        <v>1000</v>
      </c>
      <c r="C624" s="7">
        <v>43019</v>
      </c>
      <c r="D624" s="5">
        <v>73</v>
      </c>
      <c r="E624" s="5">
        <f>YEAR(C624)</f>
        <v>2017</v>
      </c>
      <c r="F624" s="5" t="s">
        <v>1810</v>
      </c>
      <c r="G624" s="3">
        <v>12500</v>
      </c>
      <c r="H624" s="2" t="s">
        <v>13</v>
      </c>
      <c r="I624" s="5"/>
      <c r="J624" s="15" t="s">
        <v>1822</v>
      </c>
      <c r="K624" s="2" t="s">
        <v>47</v>
      </c>
      <c r="L624" s="2" t="s">
        <v>308</v>
      </c>
      <c r="M624" s="2" t="s">
        <v>1779</v>
      </c>
      <c r="N624" s="2" t="s">
        <v>309</v>
      </c>
      <c r="O624" s="2">
        <v>33.411341</v>
      </c>
      <c r="P624" s="2">
        <v>-112.01269000000001</v>
      </c>
    </row>
    <row r="625" spans="1:16" x14ac:dyDescent="0.35">
      <c r="A625" s="4" t="s">
        <v>331</v>
      </c>
      <c r="B625" s="5">
        <v>25</v>
      </c>
      <c r="C625" s="7">
        <v>43117</v>
      </c>
      <c r="D625" s="5">
        <v>96</v>
      </c>
      <c r="E625" s="5">
        <f>YEAR(C625)</f>
        <v>2018</v>
      </c>
      <c r="F625" s="5" t="s">
        <v>1812</v>
      </c>
      <c r="G625" s="3">
        <v>2750</v>
      </c>
      <c r="H625" s="2" t="s">
        <v>13</v>
      </c>
      <c r="I625" s="5"/>
      <c r="J625" s="15" t="s">
        <v>1822</v>
      </c>
      <c r="K625" s="2" t="s">
        <v>47</v>
      </c>
      <c r="L625" s="2" t="s">
        <v>332</v>
      </c>
      <c r="M625" s="2" t="s">
        <v>1646</v>
      </c>
      <c r="N625" s="2" t="s">
        <v>1526</v>
      </c>
      <c r="O625" s="2">
        <v>45.510137999999998</v>
      </c>
      <c r="P625" s="2">
        <v>-122.680312</v>
      </c>
    </row>
    <row r="626" spans="1:16" ht="29" x14ac:dyDescent="0.35">
      <c r="A626" s="4" t="s">
        <v>1211</v>
      </c>
      <c r="B626" s="5">
        <v>150</v>
      </c>
      <c r="C626" s="7">
        <v>44086</v>
      </c>
      <c r="D626" s="5" t="s">
        <v>1212</v>
      </c>
      <c r="E626" s="5">
        <f>YEAR(C626)</f>
        <v>2020</v>
      </c>
      <c r="F626" s="5" t="s">
        <v>1811</v>
      </c>
      <c r="G626" s="3">
        <v>750</v>
      </c>
      <c r="H626" s="2" t="s">
        <v>534</v>
      </c>
      <c r="I626" s="5"/>
      <c r="J626" s="15" t="s">
        <v>1823</v>
      </c>
      <c r="K626" s="2" t="s">
        <v>47</v>
      </c>
      <c r="L626" s="2" t="s">
        <v>1184</v>
      </c>
      <c r="M626" s="2" t="s">
        <v>1780</v>
      </c>
      <c r="N626" s="2" t="s">
        <v>978</v>
      </c>
      <c r="O626" s="2">
        <v>41.483693000000002</v>
      </c>
      <c r="P626" s="2">
        <v>-71.525505999999993</v>
      </c>
    </row>
    <row r="627" spans="1:16" ht="29" x14ac:dyDescent="0.35">
      <c r="A627" s="4" t="s">
        <v>1211</v>
      </c>
      <c r="B627" s="5">
        <v>200</v>
      </c>
      <c r="C627" s="7">
        <v>44086</v>
      </c>
      <c r="D627" s="5" t="s">
        <v>1213</v>
      </c>
      <c r="E627" s="5">
        <f>YEAR(C627)</f>
        <v>2020</v>
      </c>
      <c r="F627" s="5" t="s">
        <v>1811</v>
      </c>
      <c r="G627" s="3">
        <v>3500</v>
      </c>
      <c r="H627" s="2" t="s">
        <v>13</v>
      </c>
      <c r="I627" s="12">
        <f>G627</f>
        <v>3500</v>
      </c>
      <c r="J627" s="15" t="s">
        <v>1823</v>
      </c>
      <c r="K627" s="2" t="s">
        <v>47</v>
      </c>
      <c r="L627" s="2" t="s">
        <v>1214</v>
      </c>
      <c r="M627" s="2" t="s">
        <v>1780</v>
      </c>
      <c r="N627" s="2" t="s">
        <v>978</v>
      </c>
      <c r="O627" s="2">
        <v>41.483693000000002</v>
      </c>
      <c r="P627" s="2">
        <v>-71.525505999999993</v>
      </c>
    </row>
    <row r="628" spans="1:16" x14ac:dyDescent="0.35">
      <c r="A628" s="4" t="s">
        <v>669</v>
      </c>
      <c r="B628" s="5">
        <v>20</v>
      </c>
      <c r="C628" s="7">
        <v>43936</v>
      </c>
      <c r="D628" s="5" t="s">
        <v>670</v>
      </c>
      <c r="E628" s="5">
        <f>YEAR(C628)</f>
        <v>2020</v>
      </c>
      <c r="F628" s="5" t="s">
        <v>1814</v>
      </c>
      <c r="G628" s="3">
        <v>1700</v>
      </c>
      <c r="H628" s="2" t="s">
        <v>13</v>
      </c>
      <c r="I628" s="12">
        <f>G628</f>
        <v>1700</v>
      </c>
      <c r="J628" s="15" t="s">
        <v>1823</v>
      </c>
      <c r="K628" s="2" t="s">
        <v>47</v>
      </c>
      <c r="L628" s="2" t="s">
        <v>671</v>
      </c>
      <c r="M628" s="2" t="s">
        <v>1781</v>
      </c>
      <c r="N628" s="2" t="s">
        <v>346</v>
      </c>
      <c r="O628" s="2">
        <v>37.575799000000004</v>
      </c>
      <c r="P628" s="2">
        <v>-77.543513000000004</v>
      </c>
    </row>
    <row r="629" spans="1:16" ht="29" x14ac:dyDescent="0.35">
      <c r="A629" s="4" t="s">
        <v>1360</v>
      </c>
      <c r="B629" s="5">
        <v>60</v>
      </c>
      <c r="C629" s="7">
        <v>44120</v>
      </c>
      <c r="D629" s="5" t="s">
        <v>1361</v>
      </c>
      <c r="E629" s="5">
        <f>YEAR(C629)</f>
        <v>2020</v>
      </c>
      <c r="F629" s="5" t="s">
        <v>1810</v>
      </c>
      <c r="G629" s="3">
        <v>4800</v>
      </c>
      <c r="H629" s="2" t="s">
        <v>84</v>
      </c>
      <c r="I629" s="5"/>
      <c r="J629" s="15" t="s">
        <v>1823</v>
      </c>
      <c r="K629" s="2" t="s">
        <v>47</v>
      </c>
      <c r="L629" s="2" t="s">
        <v>1362</v>
      </c>
      <c r="M629" s="2" t="s">
        <v>1782</v>
      </c>
      <c r="N629" s="2" t="s">
        <v>474</v>
      </c>
      <c r="O629" s="2">
        <v>43.128878999999998</v>
      </c>
      <c r="P629" s="2">
        <v>-77.629707999999994</v>
      </c>
    </row>
    <row r="630" spans="1:16" x14ac:dyDescent="0.35">
      <c r="A630" s="4" t="s">
        <v>681</v>
      </c>
      <c r="B630" s="5">
        <v>200</v>
      </c>
      <c r="C630" s="7">
        <v>43938</v>
      </c>
      <c r="D630" s="5" t="s">
        <v>682</v>
      </c>
      <c r="E630" s="5">
        <f>YEAR(C630)</f>
        <v>2020</v>
      </c>
      <c r="F630" s="5" t="s">
        <v>1814</v>
      </c>
      <c r="G630" s="3">
        <v>3500</v>
      </c>
      <c r="H630" s="2" t="s">
        <v>13</v>
      </c>
      <c r="I630" s="5"/>
      <c r="J630" s="15" t="s">
        <v>1823</v>
      </c>
      <c r="K630" s="2" t="s">
        <v>47</v>
      </c>
      <c r="L630" s="2" t="s">
        <v>683</v>
      </c>
      <c r="M630" s="2" t="s">
        <v>1783</v>
      </c>
      <c r="N630" s="2" t="s">
        <v>334</v>
      </c>
      <c r="O630" s="2">
        <v>37.776451000000002</v>
      </c>
      <c r="P630" s="2">
        <v>-122.451994</v>
      </c>
    </row>
    <row r="631" spans="1:16" x14ac:dyDescent="0.35">
      <c r="A631" s="4" t="s">
        <v>1263</v>
      </c>
      <c r="B631" s="5">
        <v>10</v>
      </c>
      <c r="C631" s="7">
        <v>44095</v>
      </c>
      <c r="D631" s="5" t="s">
        <v>1264</v>
      </c>
      <c r="E631" s="5">
        <f>YEAR(C631)</f>
        <v>2020</v>
      </c>
      <c r="F631" s="5" t="s">
        <v>1811</v>
      </c>
      <c r="G631" s="3">
        <v>100</v>
      </c>
      <c r="H631" s="2" t="s">
        <v>13</v>
      </c>
      <c r="I631" s="12">
        <f>G630+G631</f>
        <v>3600</v>
      </c>
      <c r="J631" s="15" t="s">
        <v>1823</v>
      </c>
      <c r="K631" s="2" t="s">
        <v>47</v>
      </c>
      <c r="L631" s="2" t="s">
        <v>1265</v>
      </c>
      <c r="M631" s="2" t="s">
        <v>1783</v>
      </c>
      <c r="N631" s="2" t="s">
        <v>334</v>
      </c>
      <c r="O631" s="2">
        <v>37.776451000000002</v>
      </c>
      <c r="P631" s="2">
        <v>-122.451994</v>
      </c>
    </row>
    <row r="632" spans="1:16" x14ac:dyDescent="0.35">
      <c r="A632" s="4" t="s">
        <v>701</v>
      </c>
      <c r="B632" s="5">
        <v>100</v>
      </c>
      <c r="C632" s="7">
        <v>43948</v>
      </c>
      <c r="D632" s="5" t="s">
        <v>702</v>
      </c>
      <c r="E632" s="5">
        <f>YEAR(C632)</f>
        <v>2020</v>
      </c>
      <c r="F632" s="5" t="s">
        <v>1814</v>
      </c>
      <c r="G632" s="3">
        <v>2500</v>
      </c>
      <c r="H632" s="2" t="s">
        <v>13</v>
      </c>
      <c r="I632" s="12">
        <f>G632</f>
        <v>2500</v>
      </c>
      <c r="J632" s="15" t="s">
        <v>1823</v>
      </c>
      <c r="K632" s="2" t="s">
        <v>47</v>
      </c>
      <c r="L632" s="2" t="s">
        <v>703</v>
      </c>
      <c r="M632" s="2" t="s">
        <v>1784</v>
      </c>
      <c r="N632" s="2" t="s">
        <v>373</v>
      </c>
      <c r="O632" s="2">
        <v>30.69538</v>
      </c>
      <c r="P632" s="2">
        <v>-88.175177000000005</v>
      </c>
    </row>
    <row r="633" spans="1:16" x14ac:dyDescent="0.35">
      <c r="A633" s="4" t="s">
        <v>973</v>
      </c>
      <c r="B633" s="5">
        <v>150</v>
      </c>
      <c r="C633" s="7">
        <v>44056</v>
      </c>
      <c r="D633" s="5" t="s">
        <v>974</v>
      </c>
      <c r="E633" s="5">
        <f>YEAR(C633)</f>
        <v>2020</v>
      </c>
      <c r="F633" s="5" t="s">
        <v>1817</v>
      </c>
      <c r="G633" s="3">
        <v>750</v>
      </c>
      <c r="H633" s="2" t="s">
        <v>534</v>
      </c>
      <c r="I633" s="5"/>
      <c r="J633" s="15" t="s">
        <v>1823</v>
      </c>
      <c r="K633" s="2" t="s">
        <v>47</v>
      </c>
      <c r="L633" s="2" t="s">
        <v>975</v>
      </c>
      <c r="M633" s="2" t="s">
        <v>1683</v>
      </c>
      <c r="N633" s="2" t="s">
        <v>450</v>
      </c>
      <c r="O633" s="2">
        <v>32.303215000000002</v>
      </c>
      <c r="P633" s="2">
        <v>-80.973589000000004</v>
      </c>
    </row>
    <row r="634" spans="1:16" x14ac:dyDescent="0.35">
      <c r="A634" s="11" t="s">
        <v>973</v>
      </c>
      <c r="B634" s="6">
        <v>150</v>
      </c>
      <c r="C634" s="8">
        <v>44168</v>
      </c>
      <c r="D634" s="6" t="s">
        <v>1682</v>
      </c>
      <c r="E634" s="5">
        <f>YEAR(C634)</f>
        <v>2020</v>
      </c>
      <c r="F634" s="5" t="s">
        <v>1818</v>
      </c>
      <c r="G634" s="3">
        <v>1500</v>
      </c>
      <c r="H634" s="2" t="s">
        <v>431</v>
      </c>
      <c r="I634" s="12">
        <f>G634</f>
        <v>1500</v>
      </c>
      <c r="J634" s="15" t="s">
        <v>1823</v>
      </c>
      <c r="K634" s="2" t="s">
        <v>47</v>
      </c>
      <c r="L634" s="2" t="s">
        <v>1667</v>
      </c>
      <c r="M634" s="2" t="s">
        <v>1683</v>
      </c>
      <c r="N634" s="2" t="s">
        <v>450</v>
      </c>
      <c r="O634" s="2">
        <v>32.303215000000002</v>
      </c>
      <c r="P634" s="2">
        <v>-80.973589000000004</v>
      </c>
    </row>
    <row r="635" spans="1:16" x14ac:dyDescent="0.35">
      <c r="A635" s="4" t="s">
        <v>398</v>
      </c>
      <c r="B635" s="10">
        <v>135</v>
      </c>
      <c r="C635" s="7">
        <v>43360</v>
      </c>
      <c r="D635" s="5">
        <v>150</v>
      </c>
      <c r="E635" s="5">
        <f>YEAR(C635)</f>
        <v>2018</v>
      </c>
      <c r="F635" s="5" t="s">
        <v>1811</v>
      </c>
      <c r="G635" s="3">
        <v>1700</v>
      </c>
      <c r="H635" s="2" t="s">
        <v>13</v>
      </c>
      <c r="I635" s="5"/>
      <c r="J635" s="15" t="s">
        <v>1821</v>
      </c>
      <c r="K635" s="2" t="s">
        <v>47</v>
      </c>
      <c r="L635" s="2" t="s">
        <v>389</v>
      </c>
      <c r="M635" s="2" t="s">
        <v>297</v>
      </c>
      <c r="N635" s="2" t="s">
        <v>399</v>
      </c>
      <c r="O635" s="2">
        <v>31.327811000000001</v>
      </c>
      <c r="P635" s="2">
        <v>-89.332063000000005</v>
      </c>
    </row>
    <row r="636" spans="1:16" x14ac:dyDescent="0.35">
      <c r="A636" s="4" t="s">
        <v>398</v>
      </c>
      <c r="B636" s="5">
        <v>135</v>
      </c>
      <c r="C636" s="7">
        <v>43728</v>
      </c>
      <c r="D636" s="5">
        <v>220</v>
      </c>
      <c r="E636" s="5">
        <f>YEAR(C636)</f>
        <v>2019</v>
      </c>
      <c r="F636" s="5" t="s">
        <v>1811</v>
      </c>
      <c r="G636" s="3">
        <v>1200</v>
      </c>
      <c r="H636" s="2" t="s">
        <v>13</v>
      </c>
      <c r="I636" s="5"/>
      <c r="J636" s="15" t="s">
        <v>1821</v>
      </c>
      <c r="K636" s="2" t="s">
        <v>47</v>
      </c>
      <c r="L636" s="2" t="s">
        <v>478</v>
      </c>
      <c r="M636" s="2" t="s">
        <v>297</v>
      </c>
      <c r="N636" s="2" t="s">
        <v>399</v>
      </c>
      <c r="O636" s="2">
        <v>31.327811000000001</v>
      </c>
      <c r="P636" s="2">
        <v>-89.332063000000005</v>
      </c>
    </row>
    <row r="637" spans="1:16" x14ac:dyDescent="0.35">
      <c r="A637" s="4" t="s">
        <v>296</v>
      </c>
      <c r="B637" s="5">
        <v>20</v>
      </c>
      <c r="C637" s="7">
        <v>42985</v>
      </c>
      <c r="D637" s="5">
        <v>64</v>
      </c>
      <c r="E637" s="5">
        <f>YEAR(C637)</f>
        <v>2017</v>
      </c>
      <c r="F637" s="5" t="s">
        <v>1811</v>
      </c>
      <c r="G637" s="3">
        <v>1700</v>
      </c>
      <c r="H637" s="2" t="s">
        <v>13</v>
      </c>
      <c r="I637" s="5"/>
      <c r="J637" s="15" t="s">
        <v>1821</v>
      </c>
      <c r="K637" s="2" t="s">
        <v>47</v>
      </c>
      <c r="L637" s="2" t="s">
        <v>295</v>
      </c>
      <c r="M637" s="2" t="s">
        <v>297</v>
      </c>
      <c r="N637" s="2" t="s">
        <v>399</v>
      </c>
      <c r="O637" s="2">
        <v>31.327811000000001</v>
      </c>
      <c r="P637" s="2">
        <v>-89.332063000000005</v>
      </c>
    </row>
    <row r="638" spans="1:16" x14ac:dyDescent="0.35">
      <c r="A638" s="4" t="s">
        <v>296</v>
      </c>
      <c r="B638" s="5">
        <v>20</v>
      </c>
      <c r="C638" s="7">
        <v>44117</v>
      </c>
      <c r="D638" s="5" t="s">
        <v>1353</v>
      </c>
      <c r="E638" s="5">
        <f>YEAR(C638)</f>
        <v>2020</v>
      </c>
      <c r="F638" s="5" t="s">
        <v>1810</v>
      </c>
      <c r="G638" s="3">
        <v>1200</v>
      </c>
      <c r="H638" s="2" t="s">
        <v>13</v>
      </c>
      <c r="I638" s="12">
        <f>G638</f>
        <v>1200</v>
      </c>
      <c r="J638" s="15" t="s">
        <v>1821</v>
      </c>
      <c r="K638" s="2" t="s">
        <v>47</v>
      </c>
      <c r="L638" s="2" t="s">
        <v>1190</v>
      </c>
      <c r="M638" s="2" t="s">
        <v>297</v>
      </c>
      <c r="N638" s="2" t="s">
        <v>399</v>
      </c>
      <c r="O638" s="2">
        <v>31.327811000000001</v>
      </c>
      <c r="P638" s="2">
        <v>-89.332063000000005</v>
      </c>
    </row>
    <row r="639" spans="1:16" x14ac:dyDescent="0.35">
      <c r="A639" s="4" t="s">
        <v>811</v>
      </c>
      <c r="B639" s="5">
        <v>100</v>
      </c>
      <c r="C639" s="7">
        <v>44007</v>
      </c>
      <c r="D639" s="5" t="s">
        <v>812</v>
      </c>
      <c r="E639" s="5">
        <f>YEAR(C639)</f>
        <v>2020</v>
      </c>
      <c r="F639" s="5" t="s">
        <v>1815</v>
      </c>
      <c r="G639" s="3">
        <v>2500</v>
      </c>
      <c r="H639" s="2" t="s">
        <v>13</v>
      </c>
      <c r="I639" s="12">
        <f>G639</f>
        <v>2500</v>
      </c>
      <c r="J639" s="15" t="s">
        <v>1823</v>
      </c>
      <c r="K639" s="2" t="s">
        <v>47</v>
      </c>
      <c r="L639" s="2" t="s">
        <v>813</v>
      </c>
      <c r="M639" s="2" t="s">
        <v>1785</v>
      </c>
      <c r="N639" s="2" t="s">
        <v>523</v>
      </c>
      <c r="O639" s="2">
        <v>41.532977000000002</v>
      </c>
      <c r="P639" s="2">
        <v>-88.098108999999994</v>
      </c>
    </row>
    <row r="640" spans="1:16" x14ac:dyDescent="0.35">
      <c r="A640" s="4" t="s">
        <v>1390</v>
      </c>
      <c r="B640" s="5">
        <v>311</v>
      </c>
      <c r="C640" s="7">
        <v>44134</v>
      </c>
      <c r="D640" s="5" t="s">
        <v>1391</v>
      </c>
      <c r="E640" s="5">
        <f>YEAR(C640)</f>
        <v>2020</v>
      </c>
      <c r="F640" s="5" t="s">
        <v>1810</v>
      </c>
      <c r="G640" s="3">
        <v>3366</v>
      </c>
      <c r="H640" s="2" t="s">
        <v>13</v>
      </c>
      <c r="I640" s="12">
        <f>G640</f>
        <v>3366</v>
      </c>
      <c r="J640" s="15" t="s">
        <v>1823</v>
      </c>
      <c r="K640" s="2" t="s">
        <v>47</v>
      </c>
      <c r="L640" s="2" t="s">
        <v>1392</v>
      </c>
      <c r="M640" s="2" t="s">
        <v>1786</v>
      </c>
      <c r="N640" s="2" t="s">
        <v>1574</v>
      </c>
      <c r="O640" s="2">
        <v>44.943933000000001</v>
      </c>
      <c r="P640" s="2">
        <v>-93.189874000000003</v>
      </c>
    </row>
    <row r="641" spans="1:16" x14ac:dyDescent="0.35">
      <c r="A641" s="4" t="s">
        <v>491</v>
      </c>
      <c r="B641" s="10">
        <v>31</v>
      </c>
      <c r="C641" s="7">
        <v>43601</v>
      </c>
      <c r="D641" s="5">
        <v>189</v>
      </c>
      <c r="E641" s="5">
        <f>YEAR(C641)</f>
        <v>2019</v>
      </c>
      <c r="F641" s="5" t="s">
        <v>1808</v>
      </c>
      <c r="G641" s="3">
        <v>3850</v>
      </c>
      <c r="H641" s="2" t="s">
        <v>84</v>
      </c>
      <c r="I641" s="5"/>
      <c r="J641" s="15" t="s">
        <v>1821</v>
      </c>
      <c r="K641" s="2" t="s">
        <v>47</v>
      </c>
      <c r="L641" s="2" t="s">
        <v>448</v>
      </c>
      <c r="M641" s="2" t="s">
        <v>1787</v>
      </c>
      <c r="N641" s="2" t="s">
        <v>327</v>
      </c>
      <c r="O641" s="2">
        <v>36.341366999999998</v>
      </c>
      <c r="P641" s="2">
        <v>-88.864760000000004</v>
      </c>
    </row>
    <row r="642" spans="1:16" x14ac:dyDescent="0.35">
      <c r="A642" s="4" t="s">
        <v>491</v>
      </c>
      <c r="B642" s="10">
        <v>31</v>
      </c>
      <c r="C642" s="7">
        <v>43770</v>
      </c>
      <c r="D642" s="5">
        <v>235</v>
      </c>
      <c r="E642" s="5">
        <f>YEAR(C642)</f>
        <v>2019</v>
      </c>
      <c r="F642" s="5" t="s">
        <v>1809</v>
      </c>
      <c r="G642" s="3">
        <v>130</v>
      </c>
      <c r="H642" s="2" t="s">
        <v>13</v>
      </c>
      <c r="I642" s="5"/>
      <c r="J642" s="15" t="s">
        <v>1821</v>
      </c>
      <c r="K642" s="2" t="s">
        <v>47</v>
      </c>
      <c r="L642" s="2" t="s">
        <v>490</v>
      </c>
      <c r="M642" s="2" t="s">
        <v>1787</v>
      </c>
      <c r="N642" s="2" t="s">
        <v>327</v>
      </c>
      <c r="O642" s="2">
        <v>36.341366999999998</v>
      </c>
      <c r="P642" s="2">
        <v>-88.864760000000004</v>
      </c>
    </row>
    <row r="643" spans="1:16" x14ac:dyDescent="0.35">
      <c r="A643" s="4" t="s">
        <v>491</v>
      </c>
      <c r="B643" s="5">
        <v>31</v>
      </c>
      <c r="C643" s="7">
        <v>43900</v>
      </c>
      <c r="D643" s="5" t="s">
        <v>518</v>
      </c>
      <c r="E643" s="5">
        <f>YEAR(C643)</f>
        <v>2020</v>
      </c>
      <c r="F643" s="5" t="s">
        <v>1807</v>
      </c>
      <c r="G643" s="3">
        <v>310</v>
      </c>
      <c r="H643" s="2" t="s">
        <v>84</v>
      </c>
      <c r="I643" s="5"/>
      <c r="J643" s="15" t="s">
        <v>1821</v>
      </c>
      <c r="K643" s="2" t="s">
        <v>47</v>
      </c>
      <c r="L643" s="2" t="s">
        <v>519</v>
      </c>
      <c r="M643" s="2" t="s">
        <v>1787</v>
      </c>
      <c r="N643" s="2" t="s">
        <v>327</v>
      </c>
      <c r="O643" s="2">
        <v>36.341366999999998</v>
      </c>
      <c r="P643" s="2">
        <v>-88.864760000000004</v>
      </c>
    </row>
    <row r="644" spans="1:16" x14ac:dyDescent="0.35">
      <c r="A644" s="4" t="s">
        <v>491</v>
      </c>
      <c r="B644" s="5">
        <v>53</v>
      </c>
      <c r="C644" s="7">
        <v>43923</v>
      </c>
      <c r="D644" s="5" t="s">
        <v>614</v>
      </c>
      <c r="E644" s="5">
        <f>YEAR(C644)</f>
        <v>2020</v>
      </c>
      <c r="F644" s="5" t="s">
        <v>1814</v>
      </c>
      <c r="G644" s="3">
        <v>132.5</v>
      </c>
      <c r="H644" s="2" t="s">
        <v>534</v>
      </c>
      <c r="I644" s="12">
        <f>G644+G642</f>
        <v>262.5</v>
      </c>
      <c r="J644" s="15" t="s">
        <v>1821</v>
      </c>
      <c r="K644" s="2" t="s">
        <v>47</v>
      </c>
      <c r="L644" s="2" t="s">
        <v>569</v>
      </c>
      <c r="M644" s="2" t="s">
        <v>1787</v>
      </c>
      <c r="N644" s="2" t="s">
        <v>327</v>
      </c>
      <c r="O644" s="2">
        <v>36.341366999999998</v>
      </c>
      <c r="P644" s="2">
        <v>-88.864760000000004</v>
      </c>
    </row>
    <row r="645" spans="1:16" x14ac:dyDescent="0.35">
      <c r="A645" s="4" t="s">
        <v>1399</v>
      </c>
      <c r="B645" s="5">
        <v>100</v>
      </c>
      <c r="C645" s="7">
        <v>44137</v>
      </c>
      <c r="D645" s="5" t="s">
        <v>1400</v>
      </c>
      <c r="E645" s="5">
        <f>YEAR(C645)</f>
        <v>2020</v>
      </c>
      <c r="F645" s="5" t="s">
        <v>1809</v>
      </c>
      <c r="G645" s="3">
        <v>2500</v>
      </c>
      <c r="H645" s="2" t="s">
        <v>13</v>
      </c>
      <c r="I645" s="12">
        <f>G645</f>
        <v>2500</v>
      </c>
      <c r="J645" s="15" t="s">
        <v>1823</v>
      </c>
      <c r="K645" s="2" t="s">
        <v>47</v>
      </c>
      <c r="L645" s="2" t="s">
        <v>1401</v>
      </c>
      <c r="M645" s="2" t="s">
        <v>1788</v>
      </c>
      <c r="N645" s="2" t="s">
        <v>330</v>
      </c>
      <c r="O645" s="2">
        <v>29.584425</v>
      </c>
      <c r="P645" s="2">
        <v>-98.617554999999996</v>
      </c>
    </row>
    <row r="646" spans="1:16" x14ac:dyDescent="0.35">
      <c r="A646" s="4" t="s">
        <v>1229</v>
      </c>
      <c r="B646" s="5">
        <v>71</v>
      </c>
      <c r="C646" s="7">
        <v>44087</v>
      </c>
      <c r="D646" s="5" t="s">
        <v>1230</v>
      </c>
      <c r="E646" s="5">
        <f>YEAR(C646)</f>
        <v>2020</v>
      </c>
      <c r="F646" s="5" t="s">
        <v>1811</v>
      </c>
      <c r="G646" s="3">
        <v>355</v>
      </c>
      <c r="H646" s="2" t="s">
        <v>431</v>
      </c>
      <c r="I646" s="12">
        <f>G646</f>
        <v>355</v>
      </c>
      <c r="J646" s="15" t="s">
        <v>1823</v>
      </c>
      <c r="K646" s="2" t="s">
        <v>47</v>
      </c>
      <c r="L646" s="2" t="s">
        <v>1231</v>
      </c>
      <c r="M646" s="2" t="s">
        <v>1742</v>
      </c>
      <c r="N646" s="2" t="s">
        <v>330</v>
      </c>
      <c r="O646" s="2">
        <v>32.314909</v>
      </c>
      <c r="P646" s="2">
        <v>-95.254301999999996</v>
      </c>
    </row>
    <row r="647" spans="1:16" x14ac:dyDescent="0.35">
      <c r="A647" s="4" t="s">
        <v>563</v>
      </c>
      <c r="B647" s="5">
        <v>50</v>
      </c>
      <c r="C647" s="7">
        <v>43915</v>
      </c>
      <c r="D647" s="5" t="s">
        <v>564</v>
      </c>
      <c r="E647" s="5">
        <f>YEAR(C647)</f>
        <v>2020</v>
      </c>
      <c r="F647" s="5" t="s">
        <v>1807</v>
      </c>
      <c r="G647" s="3">
        <v>516</v>
      </c>
      <c r="H647" s="2" t="s">
        <v>534</v>
      </c>
      <c r="I647" s="5"/>
      <c r="J647" s="15" t="s">
        <v>1823</v>
      </c>
      <c r="K647" s="2" t="s">
        <v>47</v>
      </c>
      <c r="L647" s="2" t="s">
        <v>551</v>
      </c>
      <c r="M647" s="2" t="s">
        <v>1789</v>
      </c>
      <c r="N647" s="2" t="s">
        <v>420</v>
      </c>
      <c r="O647" s="2">
        <v>39.945974999999997</v>
      </c>
      <c r="P647" s="2">
        <v>-75.165555999999995</v>
      </c>
    </row>
    <row r="648" spans="1:16" x14ac:dyDescent="0.35">
      <c r="A648" s="4" t="s">
        <v>563</v>
      </c>
      <c r="B648" s="5">
        <v>72</v>
      </c>
      <c r="C648" s="7">
        <v>44075</v>
      </c>
      <c r="D648" s="5" t="s">
        <v>1086</v>
      </c>
      <c r="E648" s="5">
        <f>YEAR(C648)</f>
        <v>2020</v>
      </c>
      <c r="F648" s="5" t="s">
        <v>1811</v>
      </c>
      <c r="G648" s="3">
        <v>555</v>
      </c>
      <c r="H648" s="2" t="s">
        <v>534</v>
      </c>
      <c r="I648" s="12">
        <f>G648</f>
        <v>555</v>
      </c>
      <c r="J648" s="15" t="s">
        <v>1823</v>
      </c>
      <c r="K648" s="2" t="s">
        <v>47</v>
      </c>
      <c r="L648" s="2" t="s">
        <v>1087</v>
      </c>
      <c r="M648" s="2" t="s">
        <v>1789</v>
      </c>
      <c r="N648" s="2" t="s">
        <v>420</v>
      </c>
      <c r="O648" s="2">
        <v>39.945974999999997</v>
      </c>
      <c r="P648" s="2">
        <v>-75.165555999999995</v>
      </c>
    </row>
    <row r="649" spans="1:16" x14ac:dyDescent="0.35">
      <c r="A649" s="4" t="s">
        <v>132</v>
      </c>
      <c r="B649" s="5">
        <v>250</v>
      </c>
      <c r="C649" s="7">
        <v>42541</v>
      </c>
      <c r="D649" s="5" t="s">
        <v>133</v>
      </c>
      <c r="E649" s="5">
        <f>YEAR(C649)</f>
        <v>2016</v>
      </c>
      <c r="F649" s="5" t="s">
        <v>1815</v>
      </c>
      <c r="G649" s="3">
        <v>3500</v>
      </c>
      <c r="H649" s="2" t="s">
        <v>13</v>
      </c>
      <c r="I649" s="5"/>
      <c r="J649" s="15" t="s">
        <v>1822</v>
      </c>
      <c r="K649" s="2" t="s">
        <v>47</v>
      </c>
      <c r="L649" s="2" t="s">
        <v>134</v>
      </c>
      <c r="M649" s="2" t="s">
        <v>135</v>
      </c>
      <c r="N649" s="2" t="s">
        <v>306</v>
      </c>
      <c r="O649" s="2">
        <v>36.737026999999998</v>
      </c>
      <c r="P649" s="2">
        <v>-84.162825999999995</v>
      </c>
    </row>
    <row r="650" spans="1:16" x14ac:dyDescent="0.35">
      <c r="A650" s="4" t="s">
        <v>404</v>
      </c>
      <c r="B650" s="10">
        <v>125</v>
      </c>
      <c r="C650" s="7">
        <v>43371</v>
      </c>
      <c r="D650" s="5">
        <v>153</v>
      </c>
      <c r="E650" s="5">
        <f>YEAR(C650)</f>
        <v>2018</v>
      </c>
      <c r="F650" s="5" t="s">
        <v>1811</v>
      </c>
      <c r="G650" s="3">
        <v>2000</v>
      </c>
      <c r="H650" s="2" t="s">
        <v>13</v>
      </c>
      <c r="I650" s="5"/>
      <c r="J650" s="15" t="s">
        <v>1821</v>
      </c>
      <c r="K650" s="2" t="s">
        <v>47</v>
      </c>
      <c r="L650" s="2" t="s">
        <v>405</v>
      </c>
      <c r="M650" s="2" t="s">
        <v>1790</v>
      </c>
      <c r="N650" s="2" t="s">
        <v>334</v>
      </c>
      <c r="O650" s="2">
        <v>37.981986999999997</v>
      </c>
      <c r="P650" s="2">
        <v>-121.30867000000001</v>
      </c>
    </row>
    <row r="651" spans="1:16" x14ac:dyDescent="0.35">
      <c r="A651" s="4" t="s">
        <v>404</v>
      </c>
      <c r="B651" s="5">
        <v>250</v>
      </c>
      <c r="C651" s="7">
        <v>43733</v>
      </c>
      <c r="D651" s="5">
        <v>224</v>
      </c>
      <c r="E651" s="5">
        <f>YEAR(C651)</f>
        <v>2019</v>
      </c>
      <c r="F651" s="5" t="s">
        <v>1811</v>
      </c>
      <c r="G651" s="3">
        <v>1500</v>
      </c>
      <c r="H651" s="2" t="s">
        <v>13</v>
      </c>
      <c r="I651" s="5"/>
      <c r="J651" s="15" t="s">
        <v>1821</v>
      </c>
      <c r="K651" s="2" t="s">
        <v>47</v>
      </c>
      <c r="L651" s="2" t="s">
        <v>478</v>
      </c>
      <c r="M651" s="2" t="s">
        <v>1790</v>
      </c>
      <c r="N651" s="2" t="s">
        <v>334</v>
      </c>
      <c r="O651" s="2">
        <v>37.981986999999997</v>
      </c>
      <c r="P651" s="2">
        <v>-121.30867000000001</v>
      </c>
    </row>
    <row r="652" spans="1:16" x14ac:dyDescent="0.35">
      <c r="A652" s="4" t="s">
        <v>404</v>
      </c>
      <c r="B652" s="5">
        <v>125</v>
      </c>
      <c r="C652" s="7">
        <v>44085</v>
      </c>
      <c r="D652" s="5" t="s">
        <v>1189</v>
      </c>
      <c r="E652" s="5">
        <f>YEAR(C652)</f>
        <v>2020</v>
      </c>
      <c r="F652" s="5" t="s">
        <v>1811</v>
      </c>
      <c r="G652" s="3">
        <v>2750</v>
      </c>
      <c r="H652" s="2" t="s">
        <v>13</v>
      </c>
      <c r="I652" s="12">
        <f>G652</f>
        <v>2750</v>
      </c>
      <c r="J652" s="15" t="s">
        <v>1821</v>
      </c>
      <c r="K652" s="2" t="s">
        <v>47</v>
      </c>
      <c r="L652" s="2" t="s">
        <v>1190</v>
      </c>
      <c r="M652" s="2" t="s">
        <v>1790</v>
      </c>
      <c r="N652" s="2" t="s">
        <v>334</v>
      </c>
      <c r="O652" s="2">
        <v>37.981986999999997</v>
      </c>
      <c r="P652" s="2">
        <v>-121.30867000000001</v>
      </c>
    </row>
    <row r="653" spans="1:16" x14ac:dyDescent="0.35">
      <c r="A653" s="4" t="s">
        <v>225</v>
      </c>
      <c r="B653" s="5">
        <v>50</v>
      </c>
      <c r="C653" s="7">
        <v>42787</v>
      </c>
      <c r="D653" s="5">
        <v>8</v>
      </c>
      <c r="E653" s="5">
        <f>YEAR(C653)</f>
        <v>2017</v>
      </c>
      <c r="F653" s="5" t="s">
        <v>1813</v>
      </c>
      <c r="G653" s="3">
        <v>1500</v>
      </c>
      <c r="H653" s="2" t="s">
        <v>13</v>
      </c>
      <c r="I653" s="5"/>
      <c r="J653" s="15" t="s">
        <v>1822</v>
      </c>
      <c r="K653" s="2" t="s">
        <v>47</v>
      </c>
      <c r="L653" s="2" t="s">
        <v>223</v>
      </c>
      <c r="M653" s="2" t="s">
        <v>226</v>
      </c>
      <c r="N653" s="2" t="s">
        <v>346</v>
      </c>
      <c r="O653" s="2">
        <v>38.049883000000001</v>
      </c>
      <c r="P653" s="2">
        <v>-78.501288000000002</v>
      </c>
    </row>
    <row r="654" spans="1:16" x14ac:dyDescent="0.35">
      <c r="A654" s="4" t="s">
        <v>225</v>
      </c>
      <c r="B654" s="5">
        <v>50</v>
      </c>
      <c r="C654" s="7">
        <v>43189</v>
      </c>
      <c r="D654" s="5">
        <v>108</v>
      </c>
      <c r="E654" s="5">
        <f>YEAR(C654)</f>
        <v>2018</v>
      </c>
      <c r="F654" s="5" t="s">
        <v>1807</v>
      </c>
      <c r="G654" s="3">
        <v>1500</v>
      </c>
      <c r="H654" s="2" t="s">
        <v>13</v>
      </c>
      <c r="I654" s="5"/>
      <c r="J654" s="15" t="s">
        <v>1822</v>
      </c>
      <c r="K654" s="2" t="s">
        <v>47</v>
      </c>
      <c r="L654" s="2" t="s">
        <v>345</v>
      </c>
      <c r="M654" s="2" t="s">
        <v>226</v>
      </c>
      <c r="N654" s="2" t="s">
        <v>346</v>
      </c>
      <c r="O654" s="2">
        <v>38.049883000000001</v>
      </c>
      <c r="P654" s="2">
        <v>-78.501288000000002</v>
      </c>
    </row>
    <row r="655" spans="1:16" x14ac:dyDescent="0.35">
      <c r="A655" s="4" t="s">
        <v>370</v>
      </c>
      <c r="B655" s="10">
        <v>25</v>
      </c>
      <c r="C655" s="7">
        <v>43236</v>
      </c>
      <c r="D655" s="5">
        <v>128</v>
      </c>
      <c r="E655" s="5">
        <f>YEAR(C655)</f>
        <v>2018</v>
      </c>
      <c r="F655" s="5" t="s">
        <v>1808</v>
      </c>
      <c r="G655" s="3">
        <v>6300</v>
      </c>
      <c r="H655" s="2" t="s">
        <v>84</v>
      </c>
      <c r="I655" s="5"/>
      <c r="J655" s="15" t="s">
        <v>1821</v>
      </c>
      <c r="K655" s="2" t="s">
        <v>47</v>
      </c>
      <c r="L655" s="2" t="s">
        <v>371</v>
      </c>
      <c r="M655" s="2" t="s">
        <v>1791</v>
      </c>
      <c r="N655" s="2" t="s">
        <v>373</v>
      </c>
      <c r="O655" s="2">
        <v>32.581327000000002</v>
      </c>
      <c r="P655" s="2">
        <v>-88.185767999999996</v>
      </c>
    </row>
    <row r="656" spans="1:16" x14ac:dyDescent="0.35">
      <c r="A656" s="4" t="s">
        <v>370</v>
      </c>
      <c r="B656" s="5">
        <v>25</v>
      </c>
      <c r="C656" s="7">
        <v>43923</v>
      </c>
      <c r="D656" s="5" t="s">
        <v>612</v>
      </c>
      <c r="E656" s="5">
        <f>YEAR(C656)</f>
        <v>2020</v>
      </c>
      <c r="F656" s="5" t="s">
        <v>1814</v>
      </c>
      <c r="G656" s="3">
        <v>62.5</v>
      </c>
      <c r="H656" s="2" t="s">
        <v>534</v>
      </c>
      <c r="I656" s="12">
        <f>G655/3</f>
        <v>2100</v>
      </c>
      <c r="J656" s="15" t="s">
        <v>1821</v>
      </c>
      <c r="K656" s="2" t="s">
        <v>47</v>
      </c>
      <c r="L656" s="2" t="s">
        <v>613</v>
      </c>
      <c r="M656" s="2" t="s">
        <v>1791</v>
      </c>
      <c r="N656" s="2" t="s">
        <v>373</v>
      </c>
      <c r="O656" s="2">
        <v>32.581327000000002</v>
      </c>
      <c r="P656" s="2">
        <v>-88.185767999999996</v>
      </c>
    </row>
    <row r="657" spans="1:16" x14ac:dyDescent="0.35">
      <c r="A657" s="4" t="s">
        <v>919</v>
      </c>
      <c r="B657" s="5">
        <v>200</v>
      </c>
      <c r="C657" s="7">
        <v>44048</v>
      </c>
      <c r="D657" s="5" t="s">
        <v>920</v>
      </c>
      <c r="E657" s="5">
        <f>YEAR(C657)</f>
        <v>2020</v>
      </c>
      <c r="F657" s="5" t="s">
        <v>1817</v>
      </c>
      <c r="G657" s="3">
        <v>3500</v>
      </c>
      <c r="H657" s="2" t="s">
        <v>13</v>
      </c>
      <c r="I657" s="12">
        <f>G657</f>
        <v>3500</v>
      </c>
      <c r="J657" s="15" t="s">
        <v>1823</v>
      </c>
      <c r="K657" s="2" t="s">
        <v>47</v>
      </c>
      <c r="L657" s="2" t="s">
        <v>807</v>
      </c>
      <c r="M657" s="2" t="s">
        <v>1792</v>
      </c>
      <c r="N657" s="2" t="s">
        <v>403</v>
      </c>
      <c r="O657" s="2">
        <v>33.574396999999998</v>
      </c>
      <c r="P657" s="2">
        <v>-85.099053999999995</v>
      </c>
    </row>
    <row r="658" spans="1:16" x14ac:dyDescent="0.35">
      <c r="A658" s="4" t="s">
        <v>660</v>
      </c>
      <c r="B658" s="5">
        <v>50</v>
      </c>
      <c r="C658" s="7">
        <v>43936</v>
      </c>
      <c r="D658" s="5" t="s">
        <v>661</v>
      </c>
      <c r="E658" s="5">
        <f>YEAR(C658)</f>
        <v>2020</v>
      </c>
      <c r="F658" s="5" t="s">
        <v>1814</v>
      </c>
      <c r="G658" s="3">
        <v>250</v>
      </c>
      <c r="H658" s="2" t="s">
        <v>534</v>
      </c>
      <c r="I658" s="5"/>
      <c r="J658" s="15" t="s">
        <v>1823</v>
      </c>
      <c r="K658" s="2" t="s">
        <v>47</v>
      </c>
      <c r="L658" s="2" t="s">
        <v>662</v>
      </c>
      <c r="M658" s="2" t="s">
        <v>1793</v>
      </c>
      <c r="N658" s="2" t="s">
        <v>663</v>
      </c>
      <c r="O658" s="2">
        <v>44.527988000000001</v>
      </c>
      <c r="P658" s="2">
        <v>-89.572315000000003</v>
      </c>
    </row>
    <row r="659" spans="1:16" x14ac:dyDescent="0.35">
      <c r="A659" s="4" t="s">
        <v>1355</v>
      </c>
      <c r="B659" s="5">
        <v>300</v>
      </c>
      <c r="C659" s="7">
        <v>44119</v>
      </c>
      <c r="D659" s="5" t="s">
        <v>1356</v>
      </c>
      <c r="E659" s="5">
        <f>YEAR(C659)</f>
        <v>2020</v>
      </c>
      <c r="F659" s="5" t="s">
        <v>1810</v>
      </c>
      <c r="G659" s="3">
        <v>4500</v>
      </c>
      <c r="H659" s="2" t="s">
        <v>13</v>
      </c>
      <c r="I659" s="12">
        <f>G659</f>
        <v>4500</v>
      </c>
      <c r="J659" s="15" t="s">
        <v>1823</v>
      </c>
      <c r="K659" s="2" t="s">
        <v>47</v>
      </c>
      <c r="L659" s="2" t="s">
        <v>1132</v>
      </c>
      <c r="M659" s="2" t="s">
        <v>1793</v>
      </c>
      <c r="N659" s="2" t="s">
        <v>663</v>
      </c>
      <c r="O659" s="2">
        <v>44.527988000000001</v>
      </c>
      <c r="P659" s="2">
        <v>-89.572315000000003</v>
      </c>
    </row>
    <row r="660" spans="1:16" x14ac:dyDescent="0.35">
      <c r="A660" s="4" t="s">
        <v>1156</v>
      </c>
      <c r="B660" s="5">
        <v>525</v>
      </c>
      <c r="C660" s="7">
        <v>44082</v>
      </c>
      <c r="D660" s="5" t="s">
        <v>1157</v>
      </c>
      <c r="E660" s="5">
        <f>YEAR(C660)</f>
        <v>2020</v>
      </c>
      <c r="F660" s="5" t="s">
        <v>1811</v>
      </c>
      <c r="G660" s="3">
        <v>4650</v>
      </c>
      <c r="H660" s="2" t="s">
        <v>13</v>
      </c>
      <c r="I660" s="12">
        <f>G660</f>
        <v>4650</v>
      </c>
      <c r="J660" s="15" t="s">
        <v>1823</v>
      </c>
      <c r="K660" s="2" t="s">
        <v>47</v>
      </c>
      <c r="L660" s="2" t="s">
        <v>986</v>
      </c>
      <c r="M660" s="2" t="s">
        <v>1794</v>
      </c>
      <c r="N660" s="2" t="s">
        <v>663</v>
      </c>
      <c r="O660" s="2">
        <v>44.804918000000001</v>
      </c>
      <c r="P660" s="2">
        <v>-91.469520000000003</v>
      </c>
    </row>
    <row r="661" spans="1:16" x14ac:dyDescent="0.35">
      <c r="A661" s="4" t="s">
        <v>1006</v>
      </c>
      <c r="B661" s="5">
        <v>186</v>
      </c>
      <c r="C661" s="7">
        <v>44062</v>
      </c>
      <c r="D661" s="5" t="s">
        <v>1007</v>
      </c>
      <c r="E661" s="5">
        <f>YEAR(C661)</f>
        <v>2020</v>
      </c>
      <c r="F661" s="5" t="s">
        <v>1817</v>
      </c>
      <c r="G661" s="3">
        <v>1680</v>
      </c>
      <c r="H661" s="2" t="s">
        <v>431</v>
      </c>
      <c r="I661" s="12">
        <f>G661</f>
        <v>1680</v>
      </c>
      <c r="J661" s="15" t="s">
        <v>1823</v>
      </c>
      <c r="K661" s="2" t="s">
        <v>47</v>
      </c>
      <c r="L661" s="2" t="s">
        <v>1008</v>
      </c>
      <c r="M661" s="2" t="s">
        <v>1795</v>
      </c>
      <c r="N661" s="2" t="s">
        <v>663</v>
      </c>
      <c r="O661" s="2">
        <v>43.075646999999996</v>
      </c>
      <c r="P661" s="2">
        <v>-89.402263000000005</v>
      </c>
    </row>
    <row r="662" spans="1:16" x14ac:dyDescent="0.35">
      <c r="A662" s="4" t="s">
        <v>1241</v>
      </c>
      <c r="B662" s="5">
        <v>35</v>
      </c>
      <c r="C662" s="7">
        <v>44091</v>
      </c>
      <c r="D662" s="5" t="s">
        <v>1242</v>
      </c>
      <c r="E662" s="5">
        <f>YEAR(C662)</f>
        <v>2020</v>
      </c>
      <c r="F662" s="5" t="s">
        <v>1811</v>
      </c>
      <c r="G662" s="3">
        <v>462</v>
      </c>
      <c r="H662" s="2" t="s">
        <v>534</v>
      </c>
      <c r="I662" s="5"/>
      <c r="J662" s="15" t="s">
        <v>1823</v>
      </c>
      <c r="K662" s="2" t="s">
        <v>47</v>
      </c>
      <c r="L662" s="2" t="s">
        <v>756</v>
      </c>
      <c r="M662" s="2" t="s">
        <v>1796</v>
      </c>
      <c r="N662" s="2" t="s">
        <v>663</v>
      </c>
      <c r="O662" s="2">
        <v>44.852336000000001</v>
      </c>
      <c r="P662" s="2">
        <v>-92.621352000000002</v>
      </c>
    </row>
    <row r="663" spans="1:16" x14ac:dyDescent="0.35">
      <c r="A663" s="4" t="s">
        <v>1241</v>
      </c>
      <c r="B663" s="5">
        <v>100</v>
      </c>
      <c r="C663" s="7">
        <v>44123</v>
      </c>
      <c r="D663" s="5" t="s">
        <v>1373</v>
      </c>
      <c r="E663" s="5">
        <f>YEAR(C663)</f>
        <v>2020</v>
      </c>
      <c r="F663" s="5" t="s">
        <v>1810</v>
      </c>
      <c r="G663" s="3">
        <v>2500</v>
      </c>
      <c r="H663" s="2" t="s">
        <v>13</v>
      </c>
      <c r="I663" s="12">
        <f>G663</f>
        <v>2500</v>
      </c>
      <c r="J663" s="15" t="s">
        <v>1823</v>
      </c>
      <c r="K663" s="2" t="s">
        <v>47</v>
      </c>
      <c r="L663" s="2" t="s">
        <v>1374</v>
      </c>
      <c r="M663" s="2" t="s">
        <v>1796</v>
      </c>
      <c r="N663" s="2" t="s">
        <v>663</v>
      </c>
      <c r="O663" s="2">
        <v>44.852336000000001</v>
      </c>
      <c r="P663" s="2">
        <v>-92.621352000000002</v>
      </c>
    </row>
    <row r="664" spans="1:16" ht="29" x14ac:dyDescent="0.35">
      <c r="A664" s="4" t="s">
        <v>1201</v>
      </c>
      <c r="B664" s="5">
        <v>45</v>
      </c>
      <c r="C664" s="7">
        <v>44085</v>
      </c>
      <c r="D664" s="5" t="s">
        <v>1202</v>
      </c>
      <c r="E664" s="5">
        <f>YEAR(C664)</f>
        <v>2020</v>
      </c>
      <c r="F664" s="5" t="s">
        <v>1811</v>
      </c>
      <c r="G664" s="3">
        <v>4350</v>
      </c>
      <c r="H664" s="2" t="s">
        <v>84</v>
      </c>
      <c r="I664" s="5"/>
      <c r="J664" s="15" t="s">
        <v>1823</v>
      </c>
      <c r="K664" s="2" t="s">
        <v>47</v>
      </c>
      <c r="L664" s="2" t="s">
        <v>1203</v>
      </c>
      <c r="M664" s="2" t="s">
        <v>1797</v>
      </c>
      <c r="N664" s="2" t="s">
        <v>663</v>
      </c>
      <c r="O664" s="2">
        <v>41.312390000000001</v>
      </c>
      <c r="P664" s="2">
        <v>-105.579458</v>
      </c>
    </row>
    <row r="665" spans="1:16" x14ac:dyDescent="0.35">
      <c r="A665" s="4" t="s">
        <v>337</v>
      </c>
      <c r="B665" s="5">
        <v>500</v>
      </c>
      <c r="C665" s="7">
        <v>43173</v>
      </c>
      <c r="D665" s="5">
        <v>101</v>
      </c>
      <c r="E665" s="5">
        <f>YEAR(C665)</f>
        <v>2018</v>
      </c>
      <c r="F665" s="5" t="s">
        <v>1807</v>
      </c>
      <c r="G665" s="3">
        <v>7500</v>
      </c>
      <c r="H665" s="2" t="s">
        <v>13</v>
      </c>
      <c r="I665" s="5"/>
      <c r="J665" s="15" t="s">
        <v>1821</v>
      </c>
      <c r="K665" s="2" t="s">
        <v>47</v>
      </c>
      <c r="L665" s="2" t="s">
        <v>338</v>
      </c>
      <c r="M665" s="2" t="s">
        <v>1798</v>
      </c>
      <c r="N665" s="2" t="s">
        <v>1513</v>
      </c>
      <c r="O665" s="2">
        <v>40.277261000000003</v>
      </c>
      <c r="P665" s="2">
        <v>-111.7129</v>
      </c>
    </row>
    <row r="666" spans="1:16" x14ac:dyDescent="0.35">
      <c r="A666" s="4" t="s">
        <v>887</v>
      </c>
      <c r="B666" s="5">
        <v>500</v>
      </c>
      <c r="C666" s="7">
        <v>44041</v>
      </c>
      <c r="D666" s="5" t="s">
        <v>888</v>
      </c>
      <c r="E666" s="5">
        <f>YEAR(C666)</f>
        <v>2020</v>
      </c>
      <c r="F666" s="5" t="s">
        <v>1816</v>
      </c>
      <c r="G666" s="3">
        <v>6500</v>
      </c>
      <c r="H666" s="2" t="s">
        <v>13</v>
      </c>
      <c r="I666" s="12">
        <f>G666</f>
        <v>6500</v>
      </c>
      <c r="J666" s="15" t="s">
        <v>1821</v>
      </c>
      <c r="K666" s="2" t="s">
        <v>47</v>
      </c>
      <c r="L666" s="2" t="s">
        <v>889</v>
      </c>
      <c r="M666" s="2" t="s">
        <v>1798</v>
      </c>
      <c r="N666" s="2" t="s">
        <v>1513</v>
      </c>
      <c r="O666" s="2">
        <v>40.277261000000003</v>
      </c>
      <c r="P666" s="2">
        <v>-111.7129</v>
      </c>
    </row>
    <row r="667" spans="1:16" x14ac:dyDescent="0.35">
      <c r="A667" s="4" t="s">
        <v>923</v>
      </c>
      <c r="B667" s="5">
        <v>200</v>
      </c>
      <c r="C667" s="7">
        <v>44049</v>
      </c>
      <c r="D667" s="5" t="s">
        <v>924</v>
      </c>
      <c r="E667" s="5">
        <f>YEAR(C667)</f>
        <v>2020</v>
      </c>
      <c r="F667" s="5" t="s">
        <v>1817</v>
      </c>
      <c r="G667" s="3">
        <v>1750</v>
      </c>
      <c r="H667" s="2" t="s">
        <v>431</v>
      </c>
      <c r="I667" s="12">
        <f>G667</f>
        <v>1750</v>
      </c>
      <c r="J667" s="15" t="s">
        <v>1823</v>
      </c>
      <c r="K667" s="2" t="s">
        <v>47</v>
      </c>
      <c r="L667" s="2" t="s">
        <v>925</v>
      </c>
      <c r="M667" s="2" t="s">
        <v>1799</v>
      </c>
      <c r="N667" s="2" t="s">
        <v>474</v>
      </c>
      <c r="O667" s="2">
        <v>43.095286999999999</v>
      </c>
      <c r="P667" s="2">
        <v>-75.271726000000001</v>
      </c>
    </row>
    <row r="668" spans="1:16" x14ac:dyDescent="0.35">
      <c r="A668" s="4" t="s">
        <v>455</v>
      </c>
      <c r="B668" s="18">
        <f>(4500-3000)/2</f>
        <v>750</v>
      </c>
      <c r="C668" s="7">
        <v>43636</v>
      </c>
      <c r="D668" s="5">
        <v>196</v>
      </c>
      <c r="E668" s="5">
        <f>YEAR(C668)</f>
        <v>2019</v>
      </c>
      <c r="F668" s="5" t="s">
        <v>1815</v>
      </c>
      <c r="G668" s="3">
        <v>4500</v>
      </c>
      <c r="H668" s="2" t="s">
        <v>84</v>
      </c>
      <c r="I668" s="12">
        <f>G668</f>
        <v>4500</v>
      </c>
      <c r="J668" s="15" t="s">
        <v>1821</v>
      </c>
      <c r="K668" s="2" t="s">
        <v>47</v>
      </c>
      <c r="L668" s="2" t="s">
        <v>456</v>
      </c>
      <c r="M668" s="2"/>
      <c r="N668" s="2"/>
      <c r="O668" s="2"/>
      <c r="P668" s="2"/>
    </row>
    <row r="669" spans="1:16" x14ac:dyDescent="0.35">
      <c r="A669" s="4" t="s">
        <v>1338</v>
      </c>
      <c r="B669" s="5">
        <v>500</v>
      </c>
      <c r="C669" s="7">
        <v>44111</v>
      </c>
      <c r="D669" s="5" t="s">
        <v>1339</v>
      </c>
      <c r="E669" s="5">
        <f>YEAR(C669)</f>
        <v>2020</v>
      </c>
      <c r="F669" s="5" t="s">
        <v>1810</v>
      </c>
      <c r="G669" s="3">
        <v>1625</v>
      </c>
      <c r="H669" s="2" t="s">
        <v>534</v>
      </c>
      <c r="I669" s="12">
        <f>G669</f>
        <v>1625</v>
      </c>
      <c r="J669" s="15" t="s">
        <v>1823</v>
      </c>
      <c r="K669" s="2" t="s">
        <v>47</v>
      </c>
      <c r="L669" s="2" t="s">
        <v>1340</v>
      </c>
      <c r="M669" s="2" t="s">
        <v>1557</v>
      </c>
      <c r="N669" s="2" t="s">
        <v>403</v>
      </c>
      <c r="O669" s="2">
        <v>30.848573999999999</v>
      </c>
      <c r="P669" s="2">
        <v>-83.291042000000004</v>
      </c>
    </row>
    <row r="670" spans="1:16" x14ac:dyDescent="0.35">
      <c r="A670" s="4" t="s">
        <v>400</v>
      </c>
      <c r="B670" s="5">
        <v>20</v>
      </c>
      <c r="C670" s="7">
        <v>43363</v>
      </c>
      <c r="D670" s="5">
        <v>151</v>
      </c>
      <c r="E670" s="5">
        <f>YEAR(C670)</f>
        <v>2018</v>
      </c>
      <c r="F670" s="5" t="s">
        <v>1811</v>
      </c>
      <c r="G670" s="3">
        <v>2700</v>
      </c>
      <c r="H670" s="2" t="s">
        <v>13</v>
      </c>
      <c r="I670" s="5"/>
      <c r="J670" s="15" t="s">
        <v>1822</v>
      </c>
      <c r="K670" s="2" t="s">
        <v>47</v>
      </c>
      <c r="L670" s="2" t="s">
        <v>401</v>
      </c>
      <c r="M670" s="2" t="s">
        <v>1558</v>
      </c>
      <c r="N670" s="2" t="s">
        <v>346</v>
      </c>
      <c r="O670" s="2">
        <v>37.546855999999998</v>
      </c>
      <c r="P670" s="2">
        <v>-77.453637999999998</v>
      </c>
    </row>
    <row r="671" spans="1:16" x14ac:dyDescent="0.35">
      <c r="A671" s="4" t="s">
        <v>794</v>
      </c>
      <c r="B671" s="5">
        <v>10</v>
      </c>
      <c r="C671" s="7">
        <v>44000</v>
      </c>
      <c r="D671" s="5" t="s">
        <v>795</v>
      </c>
      <c r="E671" s="5">
        <f>YEAR(C671)</f>
        <v>2020</v>
      </c>
      <c r="F671" s="5" t="s">
        <v>1815</v>
      </c>
      <c r="G671" s="3">
        <v>160</v>
      </c>
      <c r="H671" s="2" t="s">
        <v>534</v>
      </c>
      <c r="I671" s="5"/>
      <c r="J671" s="15" t="s">
        <v>1822</v>
      </c>
      <c r="K671" s="2" t="s">
        <v>47</v>
      </c>
      <c r="L671" s="2" t="s">
        <v>796</v>
      </c>
      <c r="M671" s="2" t="s">
        <v>1559</v>
      </c>
      <c r="N671" s="2" t="s">
        <v>663</v>
      </c>
      <c r="O671" s="2">
        <v>43.802090999999997</v>
      </c>
      <c r="P671" s="2">
        <v>-91.244954000000007</v>
      </c>
    </row>
    <row r="672" spans="1:16" x14ac:dyDescent="0.35">
      <c r="A672" s="4" t="s">
        <v>500</v>
      </c>
      <c r="B672" s="5">
        <v>250</v>
      </c>
      <c r="C672" s="7">
        <v>42838</v>
      </c>
      <c r="D672" s="5">
        <v>21</v>
      </c>
      <c r="E672" s="5">
        <f>YEAR(C672)</f>
        <v>2017</v>
      </c>
      <c r="F672" s="5" t="s">
        <v>1814</v>
      </c>
      <c r="G672" s="3">
        <v>3000</v>
      </c>
      <c r="H672" s="2" t="s">
        <v>13</v>
      </c>
      <c r="I672" s="5"/>
      <c r="J672" s="15" t="s">
        <v>1821</v>
      </c>
      <c r="K672" s="2" t="s">
        <v>47</v>
      </c>
      <c r="L672" s="2" t="s">
        <v>237</v>
      </c>
      <c r="M672" s="2" t="s">
        <v>238</v>
      </c>
      <c r="N672" s="2" t="s">
        <v>406</v>
      </c>
      <c r="O672" s="2">
        <v>46.065080999999999</v>
      </c>
      <c r="P672" s="2">
        <v>-118.329587</v>
      </c>
    </row>
    <row r="673" spans="1:16" x14ac:dyDescent="0.35">
      <c r="A673" s="4" t="s">
        <v>500</v>
      </c>
      <c r="B673" s="5">
        <v>40</v>
      </c>
      <c r="C673" s="7">
        <v>43843</v>
      </c>
      <c r="D673" s="5">
        <v>249</v>
      </c>
      <c r="E673" s="5">
        <f>YEAR(C673)</f>
        <v>2020</v>
      </c>
      <c r="F673" s="5" t="s">
        <v>1812</v>
      </c>
      <c r="G673" s="3">
        <v>2300</v>
      </c>
      <c r="H673" s="2" t="s">
        <v>84</v>
      </c>
      <c r="I673" s="5"/>
      <c r="J673" s="15" t="s">
        <v>1821</v>
      </c>
      <c r="K673" s="2" t="s">
        <v>47</v>
      </c>
      <c r="L673" s="2" t="s">
        <v>501</v>
      </c>
      <c r="M673" s="2" t="s">
        <v>238</v>
      </c>
      <c r="N673" s="2" t="s">
        <v>406</v>
      </c>
      <c r="O673" s="2">
        <v>46.065080999999999</v>
      </c>
      <c r="P673" s="2">
        <v>-118.329587</v>
      </c>
    </row>
    <row r="674" spans="1:16" x14ac:dyDescent="0.35">
      <c r="A674" s="4" t="s">
        <v>351</v>
      </c>
      <c r="B674" s="5">
        <v>25</v>
      </c>
      <c r="C674" s="7">
        <v>43201</v>
      </c>
      <c r="D674" s="5">
        <v>114</v>
      </c>
      <c r="E674" s="5">
        <f>YEAR(C674)</f>
        <v>2018</v>
      </c>
      <c r="F674" s="5" t="s">
        <v>1814</v>
      </c>
      <c r="G674" s="3">
        <v>5775</v>
      </c>
      <c r="H674" s="2" t="s">
        <v>84</v>
      </c>
      <c r="I674" s="5"/>
      <c r="J674" s="15" t="s">
        <v>1821</v>
      </c>
      <c r="K674" s="2" t="s">
        <v>47</v>
      </c>
      <c r="L674" s="2" t="s">
        <v>1820</v>
      </c>
      <c r="M674" s="2" t="s">
        <v>1554</v>
      </c>
      <c r="N674" s="2" t="s">
        <v>631</v>
      </c>
      <c r="O674" s="2">
        <v>39.598072000000002</v>
      </c>
      <c r="P674" s="2">
        <v>-77.764448999999999</v>
      </c>
    </row>
    <row r="675" spans="1:16" x14ac:dyDescent="0.35">
      <c r="A675" s="4" t="s">
        <v>1282</v>
      </c>
      <c r="B675" s="5">
        <v>100</v>
      </c>
      <c r="C675" s="7">
        <v>44098</v>
      </c>
      <c r="D675" s="5" t="s">
        <v>1283</v>
      </c>
      <c r="E675" s="5">
        <f>YEAR(C675)</f>
        <v>2020</v>
      </c>
      <c r="F675" s="5" t="s">
        <v>1811</v>
      </c>
      <c r="G675" s="3">
        <v>2500</v>
      </c>
      <c r="H675" s="2" t="s">
        <v>13</v>
      </c>
      <c r="I675" s="12">
        <f>G675</f>
        <v>2500</v>
      </c>
      <c r="J675" s="15" t="s">
        <v>1823</v>
      </c>
      <c r="K675" s="2" t="s">
        <v>47</v>
      </c>
      <c r="L675" s="2" t="s">
        <v>1284</v>
      </c>
      <c r="M675" s="2" t="s">
        <v>1555</v>
      </c>
      <c r="N675" s="2" t="s">
        <v>406</v>
      </c>
      <c r="O675" s="2">
        <v>46.728878999999999</v>
      </c>
      <c r="P675" s="2">
        <v>-117.179512</v>
      </c>
    </row>
    <row r="676" spans="1:16" x14ac:dyDescent="0.35">
      <c r="A676" s="11" t="s">
        <v>1678</v>
      </c>
      <c r="B676" s="6">
        <v>350</v>
      </c>
      <c r="C676" s="8">
        <v>44168</v>
      </c>
      <c r="D676" s="6" t="s">
        <v>1679</v>
      </c>
      <c r="E676" s="5">
        <f>YEAR(C676)</f>
        <v>2020</v>
      </c>
      <c r="F676" s="5" t="s">
        <v>1818</v>
      </c>
      <c r="G676" s="3">
        <v>3500</v>
      </c>
      <c r="H676" s="2" t="s">
        <v>13</v>
      </c>
      <c r="I676" s="12">
        <f>G676</f>
        <v>3500</v>
      </c>
      <c r="J676" s="15" t="s">
        <v>1823</v>
      </c>
      <c r="K676" s="2" t="s">
        <v>47</v>
      </c>
      <c r="L676" t="s">
        <v>1681</v>
      </c>
      <c r="M676" s="2" t="s">
        <v>1680</v>
      </c>
      <c r="N676" s="2" t="s">
        <v>1291</v>
      </c>
      <c r="O676" s="2">
        <v>37.902828</v>
      </c>
      <c r="P676" s="2">
        <v>-83.290717999999998</v>
      </c>
    </row>
    <row r="677" spans="1:16" x14ac:dyDescent="0.35">
      <c r="A677" s="4" t="s">
        <v>547</v>
      </c>
      <c r="B677" s="5">
        <v>600</v>
      </c>
      <c r="C677" s="7">
        <v>43910</v>
      </c>
      <c r="D677" s="5" t="s">
        <v>548</v>
      </c>
      <c r="E677" s="5">
        <f>YEAR(C677)</f>
        <v>2020</v>
      </c>
      <c r="F677" s="5" t="s">
        <v>1807</v>
      </c>
      <c r="G677" s="3">
        <v>7500</v>
      </c>
      <c r="H677" s="2" t="s">
        <v>13</v>
      </c>
      <c r="I677" s="12">
        <f>G677</f>
        <v>7500</v>
      </c>
      <c r="J677" s="15" t="s">
        <v>1823</v>
      </c>
      <c r="K677" s="2" t="s">
        <v>47</v>
      </c>
      <c r="L677" s="2" t="s">
        <v>531</v>
      </c>
      <c r="M677" s="2" t="s">
        <v>1556</v>
      </c>
      <c r="N677" s="2" t="s">
        <v>354</v>
      </c>
      <c r="O677" s="2">
        <v>35.309246999999999</v>
      </c>
      <c r="P677" s="2">
        <v>-83.183142000000004</v>
      </c>
    </row>
    <row r="678" spans="1:16" x14ac:dyDescent="0.35">
      <c r="A678" s="4" t="s">
        <v>181</v>
      </c>
      <c r="B678" s="5">
        <v>5000</v>
      </c>
      <c r="C678" s="7">
        <v>42628</v>
      </c>
      <c r="D678" s="5" t="s">
        <v>182</v>
      </c>
      <c r="E678" s="5">
        <f>YEAR(C678)</f>
        <v>2016</v>
      </c>
      <c r="F678" s="5" t="s">
        <v>1811</v>
      </c>
      <c r="G678" s="3">
        <v>50000</v>
      </c>
      <c r="H678" s="2" t="s">
        <v>84</v>
      </c>
      <c r="I678" s="5"/>
      <c r="J678" s="15" t="s">
        <v>1821</v>
      </c>
      <c r="K678" s="2" t="s">
        <v>47</v>
      </c>
      <c r="L678" s="2" t="s">
        <v>183</v>
      </c>
      <c r="M678" s="2" t="s">
        <v>184</v>
      </c>
      <c r="N678" s="2" t="s">
        <v>1513</v>
      </c>
      <c r="O678" s="2">
        <v>40.684882000000002</v>
      </c>
      <c r="P678" s="2">
        <v>-111.869961</v>
      </c>
    </row>
    <row r="679" spans="1:16" x14ac:dyDescent="0.35">
      <c r="A679" s="4" t="s">
        <v>181</v>
      </c>
      <c r="B679" s="5">
        <v>50</v>
      </c>
      <c r="C679" s="7">
        <v>43654</v>
      </c>
      <c r="D679" s="5">
        <v>205</v>
      </c>
      <c r="E679" s="5">
        <f>YEAR(C679)</f>
        <v>2019</v>
      </c>
      <c r="F679" s="5" t="s">
        <v>1816</v>
      </c>
      <c r="G679" s="3">
        <v>20000</v>
      </c>
      <c r="H679" s="2" t="s">
        <v>13</v>
      </c>
      <c r="I679" s="5"/>
      <c r="J679" s="15" t="s">
        <v>1821</v>
      </c>
      <c r="K679" s="2" t="s">
        <v>47</v>
      </c>
      <c r="L679" s="2" t="s">
        <v>466</v>
      </c>
      <c r="M679" s="2" t="s">
        <v>184</v>
      </c>
      <c r="N679" s="2" t="s">
        <v>1513</v>
      </c>
      <c r="O679" s="2">
        <v>40.684882000000002</v>
      </c>
      <c r="P679" s="2">
        <v>-111.869961</v>
      </c>
    </row>
    <row r="680" spans="1:16" x14ac:dyDescent="0.35">
      <c r="A680" s="4" t="s">
        <v>181</v>
      </c>
      <c r="B680" s="10">
        <v>5000</v>
      </c>
      <c r="C680" s="7">
        <v>43759</v>
      </c>
      <c r="D680" s="5">
        <v>231</v>
      </c>
      <c r="E680" s="5">
        <f>YEAR(C680)</f>
        <v>2019</v>
      </c>
      <c r="F680" s="5" t="s">
        <v>1810</v>
      </c>
      <c r="G680" s="3">
        <v>16000</v>
      </c>
      <c r="H680" s="2" t="s">
        <v>255</v>
      </c>
      <c r="I680" s="5"/>
      <c r="J680" s="15" t="s">
        <v>1821</v>
      </c>
      <c r="K680" s="2" t="s">
        <v>47</v>
      </c>
      <c r="L680" s="2" t="s">
        <v>488</v>
      </c>
      <c r="M680" s="2" t="s">
        <v>184</v>
      </c>
      <c r="N680" s="2" t="s">
        <v>1513</v>
      </c>
      <c r="O680" s="2">
        <v>40.684882000000002</v>
      </c>
      <c r="P680" s="2">
        <v>-111.869961</v>
      </c>
    </row>
    <row r="681" spans="1:16" x14ac:dyDescent="0.35">
      <c r="A681" s="4" t="s">
        <v>181</v>
      </c>
      <c r="B681" s="5">
        <v>5000</v>
      </c>
      <c r="C681" s="7">
        <v>43942</v>
      </c>
      <c r="D681" s="5" t="s">
        <v>686</v>
      </c>
      <c r="E681" s="5">
        <f>YEAR(C681)</f>
        <v>2020</v>
      </c>
      <c r="F681" s="5" t="s">
        <v>1814</v>
      </c>
      <c r="G681" s="3">
        <v>16000</v>
      </c>
      <c r="H681" s="2" t="s">
        <v>13</v>
      </c>
      <c r="I681" s="12">
        <f>G681</f>
        <v>16000</v>
      </c>
      <c r="J681" s="15" t="s">
        <v>1821</v>
      </c>
      <c r="K681" s="2" t="s">
        <v>47</v>
      </c>
      <c r="L681" s="2" t="s">
        <v>687</v>
      </c>
      <c r="M681" s="2" t="s">
        <v>184</v>
      </c>
      <c r="N681" s="2" t="s">
        <v>1513</v>
      </c>
      <c r="O681" s="2">
        <v>40.684882000000002</v>
      </c>
      <c r="P681" s="2">
        <v>-111.869961</v>
      </c>
    </row>
    <row r="682" spans="1:16" x14ac:dyDescent="0.35">
      <c r="A682" s="4" t="s">
        <v>904</v>
      </c>
      <c r="B682" s="5">
        <v>150</v>
      </c>
      <c r="C682" s="7">
        <v>44043</v>
      </c>
      <c r="D682" s="5" t="s">
        <v>905</v>
      </c>
      <c r="E682" s="5">
        <f>YEAR(C682)</f>
        <v>2020</v>
      </c>
      <c r="F682" s="5" t="s">
        <v>1816</v>
      </c>
      <c r="G682" s="3">
        <v>3000</v>
      </c>
      <c r="H682" s="2" t="s">
        <v>13</v>
      </c>
      <c r="I682" s="5"/>
      <c r="J682" s="15" t="s">
        <v>1823</v>
      </c>
      <c r="K682" s="2" t="s">
        <v>47</v>
      </c>
      <c r="L682" s="2" t="s">
        <v>906</v>
      </c>
      <c r="M682" s="2" t="s">
        <v>1549</v>
      </c>
      <c r="N682" s="2" t="s">
        <v>523</v>
      </c>
      <c r="O682" s="2">
        <v>40.471243999999999</v>
      </c>
      <c r="P682" s="2">
        <v>-90.685787000000005</v>
      </c>
    </row>
    <row r="683" spans="1:16" x14ac:dyDescent="0.35">
      <c r="A683" s="4" t="s">
        <v>1080</v>
      </c>
      <c r="B683" s="5">
        <v>100</v>
      </c>
      <c r="C683" s="7">
        <v>44075</v>
      </c>
      <c r="D683" s="5" t="s">
        <v>1081</v>
      </c>
      <c r="E683" s="5">
        <f>YEAR(C683)</f>
        <v>2020</v>
      </c>
      <c r="F683" s="5" t="s">
        <v>1811</v>
      </c>
      <c r="G683" s="3">
        <v>1000</v>
      </c>
      <c r="H683" s="2" t="s">
        <v>13</v>
      </c>
      <c r="I683" s="12">
        <f>G683+G682</f>
        <v>4000</v>
      </c>
      <c r="J683" s="15" t="s">
        <v>1823</v>
      </c>
      <c r="K683" s="2" t="s">
        <v>47</v>
      </c>
      <c r="L683" s="2" t="s">
        <v>906</v>
      </c>
      <c r="M683" s="2" t="s">
        <v>1549</v>
      </c>
      <c r="N683" s="2" t="s">
        <v>523</v>
      </c>
      <c r="O683" s="2">
        <v>40.471243999999999</v>
      </c>
      <c r="P683" s="2">
        <v>-90.685787000000005</v>
      </c>
    </row>
    <row r="684" spans="1:16" x14ac:dyDescent="0.35">
      <c r="A684" s="4" t="s">
        <v>1336</v>
      </c>
      <c r="B684" s="5">
        <v>130</v>
      </c>
      <c r="C684" s="7">
        <v>44111</v>
      </c>
      <c r="D684" s="5" t="s">
        <v>1337</v>
      </c>
      <c r="E684" s="5">
        <f>YEAR(C684)</f>
        <v>2020</v>
      </c>
      <c r="F684" s="5" t="s">
        <v>1810</v>
      </c>
      <c r="G684" s="3">
        <v>700</v>
      </c>
      <c r="H684" s="2" t="s">
        <v>534</v>
      </c>
      <c r="I684" s="12">
        <f>G684</f>
        <v>700</v>
      </c>
      <c r="J684" s="15" t="s">
        <v>1823</v>
      </c>
      <c r="K684" s="2" t="s">
        <v>47</v>
      </c>
      <c r="L684" s="2" t="s">
        <v>1112</v>
      </c>
      <c r="M684" s="2" t="s">
        <v>1550</v>
      </c>
      <c r="N684" s="2" t="s">
        <v>406</v>
      </c>
      <c r="O684" s="2">
        <v>48.739021999999999</v>
      </c>
      <c r="P684" s="2">
        <v>-122.4836</v>
      </c>
    </row>
    <row r="685" spans="1:16" x14ac:dyDescent="0.35">
      <c r="A685" s="4" t="s">
        <v>1100</v>
      </c>
      <c r="B685" s="5">
        <v>400</v>
      </c>
      <c r="C685" s="7">
        <v>44075</v>
      </c>
      <c r="D685" s="5" t="s">
        <v>1101</v>
      </c>
      <c r="E685" s="5">
        <f>YEAR(C685)</f>
        <v>2020</v>
      </c>
      <c r="F685" s="5" t="s">
        <v>1811</v>
      </c>
      <c r="G685" s="3">
        <v>5500</v>
      </c>
      <c r="H685" s="2" t="s">
        <v>13</v>
      </c>
      <c r="I685" s="12">
        <f>G685</f>
        <v>5500</v>
      </c>
      <c r="J685" s="15" t="s">
        <v>1823</v>
      </c>
      <c r="K685" s="2" t="s">
        <v>47</v>
      </c>
      <c r="L685" s="2" t="s">
        <v>922</v>
      </c>
      <c r="M685" s="2" t="s">
        <v>1551</v>
      </c>
      <c r="N685" s="2" t="s">
        <v>387</v>
      </c>
      <c r="O685" s="2">
        <v>42.131186</v>
      </c>
      <c r="P685" s="2">
        <v>-72.794618</v>
      </c>
    </row>
    <row r="686" spans="1:16" x14ac:dyDescent="0.35">
      <c r="A686" s="4" t="s">
        <v>1185</v>
      </c>
      <c r="B686" s="5">
        <v>55</v>
      </c>
      <c r="C686" s="7">
        <v>44085</v>
      </c>
      <c r="D686" s="5" t="s">
        <v>1186</v>
      </c>
      <c r="E686" s="5">
        <f>YEAR(C686)</f>
        <v>2020</v>
      </c>
      <c r="F686" s="5" t="s">
        <v>1811</v>
      </c>
      <c r="G686" s="3">
        <v>512.5</v>
      </c>
      <c r="H686" s="2" t="s">
        <v>534</v>
      </c>
      <c r="I686" s="12">
        <f>G686</f>
        <v>512.5</v>
      </c>
      <c r="J686" s="15" t="s">
        <v>1823</v>
      </c>
      <c r="K686" s="2" t="s">
        <v>47</v>
      </c>
      <c r="L686" s="2" t="s">
        <v>1184</v>
      </c>
      <c r="M686" s="2" t="s">
        <v>1552</v>
      </c>
      <c r="N686" s="2" t="s">
        <v>523</v>
      </c>
      <c r="O686" s="2">
        <v>41.868521999999999</v>
      </c>
      <c r="P686" s="2">
        <v>-88.099553999999998</v>
      </c>
    </row>
    <row r="687" spans="1:16" x14ac:dyDescent="0.35">
      <c r="A687" s="4" t="s">
        <v>1166</v>
      </c>
      <c r="B687" s="5">
        <v>85</v>
      </c>
      <c r="C687" s="7">
        <v>44082</v>
      </c>
      <c r="D687" s="5" t="s">
        <v>1167</v>
      </c>
      <c r="E687" s="5">
        <f>YEAR(C687)</f>
        <v>2020</v>
      </c>
      <c r="F687" s="5" t="s">
        <v>1811</v>
      </c>
      <c r="G687" s="3">
        <v>587</v>
      </c>
      <c r="H687" s="2" t="s">
        <v>534</v>
      </c>
      <c r="I687" s="12">
        <f>G687</f>
        <v>587</v>
      </c>
      <c r="J687" s="15" t="s">
        <v>1823</v>
      </c>
      <c r="K687" s="2" t="s">
        <v>47</v>
      </c>
      <c r="L687" s="2" t="s">
        <v>975</v>
      </c>
      <c r="M687" s="2" t="s">
        <v>1553</v>
      </c>
      <c r="N687" s="2" t="s">
        <v>315</v>
      </c>
      <c r="O687" s="2">
        <v>36.125768999999998</v>
      </c>
      <c r="P687" s="2">
        <v>-90.938982999999993</v>
      </c>
    </row>
    <row r="688" spans="1:16" x14ac:dyDescent="0.35">
      <c r="A688" s="4" t="s">
        <v>729</v>
      </c>
      <c r="B688" s="5">
        <v>40</v>
      </c>
      <c r="C688" s="7">
        <v>43964</v>
      </c>
      <c r="D688" s="5" t="s">
        <v>730</v>
      </c>
      <c r="E688" s="5">
        <f>YEAR(C688)</f>
        <v>2020</v>
      </c>
      <c r="F688" s="5" t="s">
        <v>1808</v>
      </c>
      <c r="G688" s="3">
        <v>1900</v>
      </c>
      <c r="H688" s="2" t="s">
        <v>13</v>
      </c>
      <c r="I688" s="12">
        <f>G688</f>
        <v>1900</v>
      </c>
      <c r="J688" s="15" t="s">
        <v>1823</v>
      </c>
      <c r="K688" s="2" t="s">
        <v>47</v>
      </c>
      <c r="L688" s="2" t="s">
        <v>731</v>
      </c>
      <c r="M688" s="2" t="s">
        <v>1548</v>
      </c>
      <c r="N688" s="2" t="s">
        <v>383</v>
      </c>
      <c r="O688" s="2">
        <v>40.945172999999997</v>
      </c>
      <c r="P688" s="2">
        <v>-74.200316999999998</v>
      </c>
    </row>
    <row r="689" spans="1:16" x14ac:dyDescent="0.35">
      <c r="A689" s="4" t="s">
        <v>1147</v>
      </c>
      <c r="B689" s="5">
        <v>100</v>
      </c>
      <c r="C689" s="7">
        <v>44082</v>
      </c>
      <c r="D689" s="5" t="s">
        <v>1148</v>
      </c>
      <c r="E689" s="5">
        <f>YEAR(C689)</f>
        <v>2020</v>
      </c>
      <c r="F689" s="5" t="s">
        <v>1811</v>
      </c>
      <c r="G689" s="3">
        <v>625</v>
      </c>
      <c r="H689" s="2" t="s">
        <v>534</v>
      </c>
      <c r="I689" s="12">
        <f>G689</f>
        <v>625</v>
      </c>
      <c r="J689" s="15" t="s">
        <v>1823</v>
      </c>
      <c r="K689" s="2" t="s">
        <v>47</v>
      </c>
      <c r="L689" s="2" t="s">
        <v>1149</v>
      </c>
      <c r="M689" s="2" t="s">
        <v>1547</v>
      </c>
      <c r="N689" s="2" t="s">
        <v>354</v>
      </c>
      <c r="O689" s="2">
        <v>34.986058999999997</v>
      </c>
      <c r="P689" s="2">
        <v>-80.443072999999998</v>
      </c>
    </row>
    <row r="690" spans="1:16" x14ac:dyDescent="0.35">
      <c r="A690" s="4" t="s">
        <v>1386</v>
      </c>
      <c r="B690" s="5">
        <v>75</v>
      </c>
      <c r="C690" s="7">
        <v>44127</v>
      </c>
      <c r="D690" s="5" t="s">
        <v>1387</v>
      </c>
      <c r="E690" s="5">
        <f>YEAR(C690)</f>
        <v>2020</v>
      </c>
      <c r="F690" s="5" t="s">
        <v>1810</v>
      </c>
      <c r="G690" s="3">
        <v>562</v>
      </c>
      <c r="H690" s="2" t="s">
        <v>534</v>
      </c>
      <c r="I690" s="12">
        <f>G690</f>
        <v>562</v>
      </c>
      <c r="J690" s="15" t="s">
        <v>1823</v>
      </c>
      <c r="K690" s="2" t="s">
        <v>47</v>
      </c>
      <c r="L690" s="2" t="s">
        <v>1388</v>
      </c>
      <c r="M690" s="2" t="s">
        <v>1546</v>
      </c>
      <c r="N690" s="2" t="s">
        <v>354</v>
      </c>
      <c r="O690" s="2">
        <v>36.089607000000001</v>
      </c>
      <c r="P690" s="2">
        <v>-80.224566999999993</v>
      </c>
    </row>
    <row r="691" spans="1:16" x14ac:dyDescent="0.35">
      <c r="A691" s="4" t="s">
        <v>67</v>
      </c>
      <c r="B691" s="5">
        <v>100</v>
      </c>
      <c r="C691" s="7">
        <v>42423</v>
      </c>
      <c r="D691" s="5" t="s">
        <v>68</v>
      </c>
      <c r="E691" s="5">
        <f>YEAR(C691)</f>
        <v>2016</v>
      </c>
      <c r="F691" s="5" t="s">
        <v>1813</v>
      </c>
      <c r="G691" s="3">
        <v>750</v>
      </c>
      <c r="H691" s="2" t="s">
        <v>13</v>
      </c>
      <c r="I691" s="5"/>
      <c r="J691" s="15" t="s">
        <v>1821</v>
      </c>
      <c r="K691" s="2" t="s">
        <v>47</v>
      </c>
      <c r="L691" s="2" t="s">
        <v>69</v>
      </c>
      <c r="M691" s="2" t="s">
        <v>70</v>
      </c>
      <c r="N691" s="2" t="s">
        <v>450</v>
      </c>
      <c r="O691" s="2">
        <v>34.938465999999998</v>
      </c>
      <c r="P691" s="2">
        <v>-81.029871999999997</v>
      </c>
    </row>
    <row r="692" spans="1:16" x14ac:dyDescent="0.35">
      <c r="A692" s="4" t="s">
        <v>67</v>
      </c>
      <c r="B692" s="5">
        <v>100</v>
      </c>
      <c r="C692" s="7">
        <v>42877</v>
      </c>
      <c r="D692" s="5">
        <v>32</v>
      </c>
      <c r="E692" s="5">
        <f>YEAR(C692)</f>
        <v>2017</v>
      </c>
      <c r="F692" s="5" t="s">
        <v>1808</v>
      </c>
      <c r="G692" s="3">
        <v>750</v>
      </c>
      <c r="H692" s="2" t="s">
        <v>13</v>
      </c>
      <c r="I692" s="5"/>
      <c r="J692" s="15" t="s">
        <v>1821</v>
      </c>
      <c r="K692" s="2" t="s">
        <v>47</v>
      </c>
      <c r="L692" s="2" t="s">
        <v>236</v>
      </c>
      <c r="M692" s="2" t="s">
        <v>70</v>
      </c>
      <c r="N692" s="2" t="s">
        <v>450</v>
      </c>
      <c r="O692" s="2">
        <v>34.938465999999998</v>
      </c>
      <c r="P692" s="2">
        <v>-81.029871999999997</v>
      </c>
    </row>
    <row r="693" spans="1:16" x14ac:dyDescent="0.35">
      <c r="A693" s="4" t="s">
        <v>67</v>
      </c>
      <c r="B693" s="10">
        <v>100</v>
      </c>
      <c r="C693" s="7">
        <v>43200</v>
      </c>
      <c r="D693" s="5">
        <v>112</v>
      </c>
      <c r="E693" s="5">
        <f>YEAR(C693)</f>
        <v>2018</v>
      </c>
      <c r="F693" s="5" t="s">
        <v>1814</v>
      </c>
      <c r="G693" s="3">
        <v>750</v>
      </c>
      <c r="H693" s="2" t="s">
        <v>13</v>
      </c>
      <c r="I693" s="5"/>
      <c r="J693" s="15" t="s">
        <v>1821</v>
      </c>
      <c r="K693" s="2" t="s">
        <v>47</v>
      </c>
      <c r="L693" s="2" t="s">
        <v>350</v>
      </c>
      <c r="M693" s="2" t="s">
        <v>70</v>
      </c>
      <c r="N693" s="2" t="s">
        <v>450</v>
      </c>
      <c r="O693" s="2">
        <v>34.938465999999998</v>
      </c>
      <c r="P693" s="2">
        <v>-81.029871999999997</v>
      </c>
    </row>
    <row r="694" spans="1:16" x14ac:dyDescent="0.35">
      <c r="A694" s="4" t="s">
        <v>67</v>
      </c>
      <c r="B694" s="10">
        <v>100</v>
      </c>
      <c r="C694" s="7">
        <v>43910</v>
      </c>
      <c r="D694" s="5" t="s">
        <v>542</v>
      </c>
      <c r="E694" s="5">
        <f>YEAR(C694)</f>
        <v>2020</v>
      </c>
      <c r="F694" s="5" t="s">
        <v>1807</v>
      </c>
      <c r="G694" s="3">
        <v>875</v>
      </c>
      <c r="H694" s="2" t="s">
        <v>534</v>
      </c>
      <c r="I694" s="5"/>
      <c r="J694" s="15" t="s">
        <v>1821</v>
      </c>
      <c r="K694" s="2" t="s">
        <v>47</v>
      </c>
      <c r="L694" s="2" t="s">
        <v>541</v>
      </c>
      <c r="M694" s="2" t="s">
        <v>70</v>
      </c>
      <c r="N694" s="2" t="s">
        <v>450</v>
      </c>
      <c r="O694" s="2">
        <v>34.938465999999998</v>
      </c>
      <c r="P694" s="2">
        <v>-81.029871999999997</v>
      </c>
    </row>
    <row r="695" spans="1:16" x14ac:dyDescent="0.35">
      <c r="A695" s="4" t="s">
        <v>67</v>
      </c>
      <c r="B695" s="5">
        <v>375</v>
      </c>
      <c r="C695" s="7">
        <v>44082</v>
      </c>
      <c r="D695" s="5" t="s">
        <v>1162</v>
      </c>
      <c r="E695" s="5">
        <f>YEAR(C695)</f>
        <v>2020</v>
      </c>
      <c r="F695" s="5" t="s">
        <v>1811</v>
      </c>
      <c r="G695" s="3">
        <v>937.5</v>
      </c>
      <c r="H695" s="2" t="s">
        <v>534</v>
      </c>
      <c r="I695" s="5"/>
      <c r="J695" s="15" t="s">
        <v>1821</v>
      </c>
      <c r="K695" s="2" t="s">
        <v>47</v>
      </c>
      <c r="L695" s="2" t="s">
        <v>975</v>
      </c>
      <c r="M695" s="2" t="s">
        <v>70</v>
      </c>
      <c r="N695" s="2" t="s">
        <v>450</v>
      </c>
      <c r="O695" s="2">
        <v>34.938465999999998</v>
      </c>
      <c r="P695" s="2">
        <v>-81.029871999999997</v>
      </c>
    </row>
    <row r="696" spans="1:16" x14ac:dyDescent="0.35">
      <c r="A696" s="4" t="s">
        <v>481</v>
      </c>
      <c r="B696" s="10">
        <v>100</v>
      </c>
      <c r="C696" s="7">
        <v>43731</v>
      </c>
      <c r="D696" s="5">
        <v>222</v>
      </c>
      <c r="E696" s="5">
        <f>YEAR(C696)</f>
        <v>2019</v>
      </c>
      <c r="F696" s="5" t="s">
        <v>1811</v>
      </c>
      <c r="G696" s="3">
        <v>1000</v>
      </c>
      <c r="H696" s="2" t="s">
        <v>13</v>
      </c>
      <c r="I696" s="5"/>
      <c r="J696" s="15" t="s">
        <v>1821</v>
      </c>
      <c r="K696" s="2" t="s">
        <v>47</v>
      </c>
      <c r="L696" s="2" t="s">
        <v>482</v>
      </c>
      <c r="M696" s="2" t="s">
        <v>70</v>
      </c>
      <c r="N696" s="2" t="s">
        <v>450</v>
      </c>
      <c r="O696" s="2">
        <v>34.938465999999998</v>
      </c>
      <c r="P696" s="2">
        <v>-81.029871999999997</v>
      </c>
    </row>
    <row r="697" spans="1:16" x14ac:dyDescent="0.35">
      <c r="A697" s="4" t="s">
        <v>481</v>
      </c>
      <c r="B697" s="5">
        <v>100</v>
      </c>
      <c r="C697" s="7">
        <v>44117</v>
      </c>
      <c r="D697" s="5" t="s">
        <v>1354</v>
      </c>
      <c r="E697" s="5">
        <f>YEAR(C697)</f>
        <v>2020</v>
      </c>
      <c r="F697" s="5" t="s">
        <v>1810</v>
      </c>
      <c r="G697" s="3">
        <v>1000</v>
      </c>
      <c r="H697" s="2" t="s">
        <v>13</v>
      </c>
      <c r="I697" s="12">
        <f>G697</f>
        <v>1000</v>
      </c>
      <c r="J697" s="15" t="s">
        <v>1821</v>
      </c>
      <c r="K697" s="2" t="s">
        <v>47</v>
      </c>
      <c r="L697" s="2" t="s">
        <v>1190</v>
      </c>
      <c r="M697" s="2" t="s">
        <v>70</v>
      </c>
      <c r="N697" s="2" t="s">
        <v>450</v>
      </c>
      <c r="O697" s="2">
        <v>34.938465999999998</v>
      </c>
      <c r="P697" s="2">
        <v>-81.029871999999997</v>
      </c>
    </row>
    <row r="698" spans="1:16" x14ac:dyDescent="0.35">
      <c r="A698" s="4" t="s">
        <v>1260</v>
      </c>
      <c r="B698" s="5">
        <v>56</v>
      </c>
      <c r="C698" s="7">
        <v>44095</v>
      </c>
      <c r="D698" s="5" t="s">
        <v>1261</v>
      </c>
      <c r="E698" s="5">
        <f>YEAR(C698)</f>
        <v>2020</v>
      </c>
      <c r="F698" s="5" t="s">
        <v>1811</v>
      </c>
      <c r="G698" s="3">
        <v>1030</v>
      </c>
      <c r="H698" s="2" t="s">
        <v>431</v>
      </c>
      <c r="I698" s="12">
        <f>G698</f>
        <v>1030</v>
      </c>
      <c r="J698" s="15" t="s">
        <v>1823</v>
      </c>
      <c r="K698" s="2" t="s">
        <v>47</v>
      </c>
      <c r="L698" s="2" t="s">
        <v>1262</v>
      </c>
      <c r="M698" s="2" t="s">
        <v>1545</v>
      </c>
      <c r="N698" s="2" t="s">
        <v>406</v>
      </c>
      <c r="O698" s="2">
        <v>-35.001337999999997</v>
      </c>
      <c r="P698" s="2">
        <v>117.87505299999999</v>
      </c>
    </row>
    <row r="699" spans="1:16" x14ac:dyDescent="0.35">
      <c r="A699" s="4" t="s">
        <v>418</v>
      </c>
      <c r="B699" s="18">
        <f>(2100-1500)/10</f>
        <v>60</v>
      </c>
      <c r="C699" s="7">
        <v>43432</v>
      </c>
      <c r="D699" s="5">
        <v>162</v>
      </c>
      <c r="E699" s="5">
        <f>YEAR(C699)</f>
        <v>2018</v>
      </c>
      <c r="F699" s="5" t="s">
        <v>1809</v>
      </c>
      <c r="G699" s="3">
        <v>2100</v>
      </c>
      <c r="H699" s="2" t="s">
        <v>13</v>
      </c>
      <c r="I699" s="5"/>
      <c r="J699" s="15" t="s">
        <v>1822</v>
      </c>
      <c r="K699" s="2" t="s">
        <v>47</v>
      </c>
      <c r="L699" s="2" t="s">
        <v>419</v>
      </c>
      <c r="M699" s="2" t="s">
        <v>1544</v>
      </c>
      <c r="N699" s="2" t="s">
        <v>403</v>
      </c>
      <c r="O699" s="2">
        <v>34.934078999999997</v>
      </c>
      <c r="P699" s="2">
        <v>-83.846800999999999</v>
      </c>
    </row>
    <row r="700" spans="1:16" x14ac:dyDescent="0.35">
      <c r="A700" s="4" t="s">
        <v>418</v>
      </c>
      <c r="B700" s="18">
        <f>(1250-750)/10</f>
        <v>50</v>
      </c>
      <c r="C700" s="7">
        <v>43774</v>
      </c>
      <c r="D700" s="5">
        <v>236</v>
      </c>
      <c r="E700" s="5">
        <f>YEAR(C700)</f>
        <v>2019</v>
      </c>
      <c r="F700" s="5" t="s">
        <v>1809</v>
      </c>
      <c r="G700" s="3">
        <v>1250</v>
      </c>
      <c r="H700" s="2" t="s">
        <v>13</v>
      </c>
      <c r="I700" s="5"/>
      <c r="J700" s="15" t="s">
        <v>1822</v>
      </c>
      <c r="K700" s="2" t="s">
        <v>47</v>
      </c>
      <c r="L700" s="2" t="s">
        <v>485</v>
      </c>
      <c r="M700" s="2" t="s">
        <v>1544</v>
      </c>
      <c r="N700" s="2" t="s">
        <v>403</v>
      </c>
      <c r="O700" s="2">
        <v>34.934078999999997</v>
      </c>
      <c r="P700" s="2">
        <v>-83.846800999999999</v>
      </c>
    </row>
  </sheetData>
  <autoFilter ref="A1:P695" xr:uid="{00000000-0009-0000-0000-000000000000}">
    <sortState ref="A2:P695">
      <sortCondition ref="C2:C695"/>
    </sortState>
  </autoFilter>
  <sortState ref="A2:P700">
    <sortCondition ref="A2:A700"/>
    <sortCondition ref="C2:C700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 with 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Nazar</dc:creator>
  <cp:lastModifiedBy>Milad Nazar</cp:lastModifiedBy>
  <dcterms:created xsi:type="dcterms:W3CDTF">2020-11-22T07:25:57Z</dcterms:created>
  <dcterms:modified xsi:type="dcterms:W3CDTF">2020-12-09T03:48:35Z</dcterms:modified>
</cp:coreProperties>
</file>