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K\OneDrive - urBizEdge\MATERIALS USED FOR MSC THESIS\PROJECT SUBMISSIONS\PERFORMANCE EVALUATION\"/>
    </mc:Choice>
  </mc:AlternateContent>
  <xr:revisionPtr revIDLastSave="0" documentId="13_ncr:1_{BEA1600D-28B0-4053-9D12-E0A1EE6EFCF2}" xr6:coauthVersionLast="40" xr6:coauthVersionMax="40" xr10:uidLastSave="{00000000-0000-0000-0000-000000000000}"/>
  <bookViews>
    <workbookView xWindow="-120" yWindow="-120" windowWidth="20730" windowHeight="11160" activeTab="3" xr2:uid="{9BD57CA6-2F04-45A6-92CF-AFD1C0F079B1}"/>
  </bookViews>
  <sheets>
    <sheet name="Sheet1" sheetId="1" r:id="rId1"/>
    <sheet name="Sheet5" sheetId="5" r:id="rId2"/>
    <sheet name="Proctor" sheetId="3" r:id="rId3"/>
    <sheet name="ExamTaker" sheetId="9" r:id="rId4"/>
    <sheet name="Correlation" sheetId="4" r:id="rId5"/>
    <sheet name="Analysis" sheetId="2" r:id="rId6"/>
  </sheets>
  <definedNames>
    <definedName name="ExternalData_1" localSheetId="3" hidden="1">ExamTaker!$B$1:$O$19</definedName>
    <definedName name="ExternalData_1" localSheetId="2" hidden="1">Proctor!$B$1:$O$19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" i="9" l="1"/>
  <c r="H22" i="9"/>
  <c r="F22" i="3"/>
  <c r="F25" i="9"/>
  <c r="F24" i="9"/>
  <c r="F22" i="9"/>
  <c r="F23" i="9"/>
  <c r="B28" i="9"/>
  <c r="B27" i="9"/>
  <c r="B23" i="9"/>
  <c r="B22" i="9"/>
  <c r="C23" i="2" l="1"/>
  <c r="B23" i="2"/>
  <c r="C19" i="2"/>
  <c r="B19" i="2"/>
  <c r="C13" i="2"/>
  <c r="B13" i="2"/>
  <c r="B6" i="2"/>
  <c r="C6" i="2"/>
  <c r="G21" i="9" l="1"/>
  <c r="H21" i="9"/>
  <c r="I21" i="9"/>
  <c r="J21" i="9"/>
  <c r="K21" i="9"/>
  <c r="L21" i="9"/>
  <c r="M21" i="9"/>
  <c r="N21" i="9"/>
  <c r="O21" i="9"/>
  <c r="C21" i="9"/>
  <c r="D21" i="9"/>
  <c r="E21" i="9"/>
  <c r="F21" i="9"/>
  <c r="B21" i="9"/>
  <c r="D20" i="9"/>
  <c r="E20" i="9"/>
  <c r="F20" i="9"/>
  <c r="G20" i="9"/>
  <c r="H20" i="9"/>
  <c r="I20" i="9"/>
  <c r="J20" i="9"/>
  <c r="K20" i="9"/>
  <c r="L20" i="9"/>
  <c r="M20" i="9"/>
  <c r="N20" i="9"/>
  <c r="O20" i="9"/>
  <c r="C20" i="9"/>
  <c r="B20" i="9"/>
  <c r="D21" i="3" l="1"/>
  <c r="E21" i="3"/>
  <c r="F21" i="3"/>
  <c r="G21" i="3"/>
  <c r="H21" i="3"/>
  <c r="I21" i="3"/>
  <c r="J21" i="3"/>
  <c r="K21" i="3"/>
  <c r="L21" i="3"/>
  <c r="M21" i="3"/>
  <c r="N21" i="3"/>
  <c r="O21" i="3"/>
  <c r="C21" i="3"/>
  <c r="O20" i="3"/>
  <c r="N20" i="3"/>
  <c r="M20" i="3"/>
  <c r="L20" i="3"/>
  <c r="K20" i="3"/>
  <c r="J20" i="3"/>
  <c r="I20" i="3"/>
  <c r="H20" i="3"/>
  <c r="G20" i="3"/>
  <c r="F20" i="3"/>
  <c r="B20" i="3"/>
  <c r="C20" i="3"/>
  <c r="E20" i="3"/>
  <c r="D20" i="3"/>
  <c r="B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E8887E-98EC-41E2-A944-3FB58A03EDE8}" keepAlive="1" name="Query - storedExamTPer" description="Connection to the 'storedExamTPer' query in the workbook." type="5" refreshedVersion="6" background="1" saveData="1">
    <dbPr connection="Provider=Microsoft.Mashup.OleDb.1;Data Source=$Workbook$;Location=storedExamTPer;Extended Properties=&quot;&quot;" command="SELECT * FROM [storedExamTPer]"/>
  </connection>
  <connection id="2" xr16:uid="{BE2749A3-E264-4D25-98E7-4B35BB5CA42B}" keepAlive="1" name="Query - storedProcPer" description="Connection to the 'storedProcPer' query in the workbook." type="5" refreshedVersion="6" background="1" saveData="1">
    <dbPr connection="Provider=Microsoft.Mashup.OleDb.1;Data Source=$Workbook$;Location=storedProcPer;Extended Properties=&quot;&quot;" command="SELECT * FROM [storedProcPer]"/>
  </connection>
</connections>
</file>

<file path=xl/sharedStrings.xml><?xml version="1.0" encoding="utf-8"?>
<sst xmlns="http://schemas.openxmlformats.org/spreadsheetml/2006/main" count="101" uniqueCount="46">
  <si>
    <t>PU1</t>
  </si>
  <si>
    <t>PU2</t>
  </si>
  <si>
    <t>PU1_Efficient</t>
  </si>
  <si>
    <t>PU3_DifficultyToCheat</t>
  </si>
  <si>
    <t>PU4_SavesTime</t>
  </si>
  <si>
    <t>PEOU1_Comfortability</t>
  </si>
  <si>
    <t>PEOU2_UserFriendly</t>
  </si>
  <si>
    <t>PEOU3_limitedChallenges</t>
  </si>
  <si>
    <t>PEOU4_AssetToEExams</t>
  </si>
  <si>
    <t>ATU1_WiseIdea</t>
  </si>
  <si>
    <t>ATU2_GoodInnovation</t>
  </si>
  <si>
    <t>ATU3_PreferenceToOthers</t>
  </si>
  <si>
    <t>ATU4_RecommendToOthers</t>
  </si>
  <si>
    <t>BI1_LikeIdeaOfUsing</t>
  </si>
  <si>
    <t>BI2_IntendToUse</t>
  </si>
  <si>
    <t>PU2_Convenience</t>
  </si>
  <si>
    <t>Bin</t>
  </si>
  <si>
    <t>More</t>
  </si>
  <si>
    <t>Frequency</t>
  </si>
  <si>
    <t>MEAN</t>
  </si>
  <si>
    <t>MEDIAN</t>
  </si>
  <si>
    <t>PU</t>
  </si>
  <si>
    <t>Exam-Taker</t>
  </si>
  <si>
    <t>Proctor</t>
  </si>
  <si>
    <t>PEOU</t>
  </si>
  <si>
    <t>ATU</t>
  </si>
  <si>
    <t>BI</t>
  </si>
  <si>
    <t>Statements</t>
  </si>
  <si>
    <t>ExamTaker Mean</t>
  </si>
  <si>
    <t>Proctor Mean</t>
  </si>
  <si>
    <t>Attitude Towards Using (ATU)</t>
  </si>
  <si>
    <t>Behavioral Intention (BI)</t>
  </si>
  <si>
    <t>Usability Evaluation Results</t>
  </si>
  <si>
    <t>Perceived Ease of Use  (PEOU)</t>
  </si>
  <si>
    <t>Perceived Usefulness (PU)</t>
  </si>
  <si>
    <t>Std Dev p</t>
  </si>
  <si>
    <t>Mean PP</t>
  </si>
  <si>
    <t>M1</t>
  </si>
  <si>
    <t>M2</t>
  </si>
  <si>
    <t>Overall Mean</t>
  </si>
  <si>
    <t>std</t>
  </si>
  <si>
    <t>EFFECT</t>
  </si>
  <si>
    <t>Proctor std</t>
  </si>
  <si>
    <t>ExamTaker std</t>
  </si>
  <si>
    <t>PEU mean</t>
  </si>
  <si>
    <t>PEU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</si>
</sst>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2" fillId="2" borderId="3" xfId="0" applyFont="1" applyFill="1" applyBorder="1"/>
    <xf numFmtId="0" fontId="2" fillId="2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2" borderId="12" xfId="0" applyFont="1" applyFill="1" applyBorder="1"/>
    <xf numFmtId="0" fontId="3" fillId="0" borderId="0" xfId="0" applyFont="1"/>
    <xf numFmtId="0" fontId="3" fillId="0" borderId="8" xfId="0" applyFont="1" applyBorder="1"/>
    <xf numFmtId="0" fontId="3" fillId="0" borderId="6" xfId="0" applyFont="1" applyBorder="1"/>
    <xf numFmtId="0" fontId="4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4" xfId="0" applyFill="1" applyBorder="1"/>
    <xf numFmtId="0" fontId="0" fillId="0" borderId="4" xfId="0" applyBorder="1"/>
  </cellXfs>
  <cellStyles count="1">
    <cellStyle name="Normal" xfId="0" builtinId="0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Sheet5!$A$2:$A$6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Sheet5!$B$2:$B$6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5-49DD-A5C4-C98080667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6097712"/>
        <c:axId val="2081376400"/>
      </c:barChart>
      <c:catAx>
        <c:axId val="208609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376400"/>
        <c:crosses val="autoZero"/>
        <c:auto val="1"/>
        <c:lblAlgn val="ctr"/>
        <c:lblOffset val="100"/>
        <c:noMultiLvlLbl val="0"/>
      </c:catAx>
      <c:valAx>
        <c:axId val="208137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09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PERCIEVED USEFULNESS (PU)</a:t>
            </a:r>
          </a:p>
        </c:rich>
      </c:tx>
      <c:overlay val="0"/>
      <c:spPr>
        <a:blipFill>
          <a:blip xmlns:r="http://schemas.openxmlformats.org/officeDocument/2006/relationships" r:embed="rId3"/>
          <a:tile tx="0" ty="0" sx="100000" sy="100000" flip="none" algn="tl"/>
        </a:blip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Exam-Taker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Analysis!$A$2:$A$6</c15:sqref>
                  </c15:fullRef>
                </c:ext>
              </c:extLst>
              <c:f>Analysis!$A$2:$A$5</c:f>
              <c:strCache>
                <c:ptCount val="4"/>
                <c:pt idx="0">
                  <c:v>PU1_Efficient</c:v>
                </c:pt>
                <c:pt idx="1">
                  <c:v>PU2_Convenience</c:v>
                </c:pt>
                <c:pt idx="2">
                  <c:v>PU3_DifficultyToCheat</c:v>
                </c:pt>
                <c:pt idx="3">
                  <c:v>PU4_SavesTime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Analysis!$B$2:$B$6</c15:sqref>
                  </c15:fullRef>
                </c:ext>
              </c:extLst>
              <c:f>Analysis!$B$2:$B$5</c:f>
              <c:numCache>
                <c:formatCode>General</c:formatCode>
                <c:ptCount val="4"/>
                <c:pt idx="0">
                  <c:v>4.3899999999999997</c:v>
                </c:pt>
                <c:pt idx="1">
                  <c:v>4.17</c:v>
                </c:pt>
                <c:pt idx="2">
                  <c:v>4.28</c:v>
                </c:pt>
                <c:pt idx="3">
                  <c:v>4.0599999999999996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E-4265-8619-83C83A14D0E4}"/>
            </c:ext>
          </c:extLst>
        </c:ser>
        <c:ser>
          <c:idx val="1"/>
          <c:order val="1"/>
          <c:tx>
            <c:strRef>
              <c:f>Analysis!$C$1</c:f>
              <c:strCache>
                <c:ptCount val="1"/>
                <c:pt idx="0">
                  <c:v>Proctor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Analysis!$A$2:$A$6</c15:sqref>
                  </c15:fullRef>
                </c:ext>
              </c:extLst>
              <c:f>Analysis!$A$2:$A$5</c:f>
              <c:strCache>
                <c:ptCount val="4"/>
                <c:pt idx="0">
                  <c:v>PU1_Efficient</c:v>
                </c:pt>
                <c:pt idx="1">
                  <c:v>PU2_Convenience</c:v>
                </c:pt>
                <c:pt idx="2">
                  <c:v>PU3_DifficultyToCheat</c:v>
                </c:pt>
                <c:pt idx="3">
                  <c:v>PU4_SavesTime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Analysis!$C$2:$C$6</c15:sqref>
                  </c15:fullRef>
                </c:ext>
              </c:extLst>
              <c:f>Analysis!$C$2:$C$5</c:f>
              <c:numCache>
                <c:formatCode>General</c:formatCode>
                <c:ptCount val="4"/>
                <c:pt idx="0">
                  <c:v>4.28</c:v>
                </c:pt>
                <c:pt idx="1">
                  <c:v>4.1100000000000003</c:v>
                </c:pt>
                <c:pt idx="2">
                  <c:v>4</c:v>
                </c:pt>
                <c:pt idx="3">
                  <c:v>4.0599999999999996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E-4265-8619-83C83A14D0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85050704"/>
        <c:axId val="506276112"/>
        <c:axId val="0"/>
      </c:bar3DChart>
      <c:catAx>
        <c:axId val="168505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76112"/>
        <c:crosses val="autoZero"/>
        <c:auto val="1"/>
        <c:lblAlgn val="ctr"/>
        <c:lblOffset val="100"/>
        <c:noMultiLvlLbl val="0"/>
      </c:catAx>
      <c:valAx>
        <c:axId val="50627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05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PERCIEVED EASE OF USE (PEOU)</a:t>
            </a:r>
          </a:p>
        </c:rich>
      </c:tx>
      <c:overlay val="0"/>
      <c:spPr>
        <a:blipFill>
          <a:blip xmlns:r="http://schemas.openxmlformats.org/officeDocument/2006/relationships" r:embed="rId3"/>
          <a:tile tx="0" ty="0" sx="100000" sy="100000" flip="none" algn="tl"/>
        </a:blip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Analysis!$A$9</c:f>
              <c:strCache>
                <c:ptCount val="1"/>
                <c:pt idx="0">
                  <c:v>PEOU1_Comfortability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Analysis!$B$8:$C$8</c:f>
              <c:strCache>
                <c:ptCount val="2"/>
                <c:pt idx="0">
                  <c:v>Exam-Taker</c:v>
                </c:pt>
                <c:pt idx="1">
                  <c:v>Proctor</c:v>
                </c:pt>
              </c:strCache>
            </c:strRef>
          </c:cat>
          <c:val>
            <c:numRef>
              <c:f>Analysis!$B$9:$C$9</c:f>
              <c:numCache>
                <c:formatCode>General</c:formatCode>
                <c:ptCount val="2"/>
                <c:pt idx="0">
                  <c:v>4.22</c:v>
                </c:pt>
                <c:pt idx="1">
                  <c:v>4.4400000000000004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D-43EA-91B0-820189258E10}"/>
            </c:ext>
          </c:extLst>
        </c:ser>
        <c:ser>
          <c:idx val="1"/>
          <c:order val="1"/>
          <c:tx>
            <c:strRef>
              <c:f>Analysis!$A$10</c:f>
              <c:strCache>
                <c:ptCount val="1"/>
                <c:pt idx="0">
                  <c:v>PEOU2_UserFriendly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Analysis!$B$8:$C$8</c:f>
              <c:strCache>
                <c:ptCount val="2"/>
                <c:pt idx="0">
                  <c:v>Exam-Taker</c:v>
                </c:pt>
                <c:pt idx="1">
                  <c:v>Proctor</c:v>
                </c:pt>
              </c:strCache>
            </c:strRef>
          </c:cat>
          <c:val>
            <c:numRef>
              <c:f>Analysis!$B$10:$C$10</c:f>
              <c:numCache>
                <c:formatCode>General</c:formatCode>
                <c:ptCount val="2"/>
                <c:pt idx="0">
                  <c:v>4.22</c:v>
                </c:pt>
                <c:pt idx="1">
                  <c:v>4.22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3D-43EA-91B0-820189258E10}"/>
            </c:ext>
          </c:extLst>
        </c:ser>
        <c:ser>
          <c:idx val="2"/>
          <c:order val="2"/>
          <c:tx>
            <c:strRef>
              <c:f>Analysis!$A$11</c:f>
              <c:strCache>
                <c:ptCount val="1"/>
                <c:pt idx="0">
                  <c:v>PEOU3_limitedChallenges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Analysis!$B$8:$C$8</c:f>
              <c:strCache>
                <c:ptCount val="2"/>
                <c:pt idx="0">
                  <c:v>Exam-Taker</c:v>
                </c:pt>
                <c:pt idx="1">
                  <c:v>Proctor</c:v>
                </c:pt>
              </c:strCache>
            </c:strRef>
          </c:cat>
          <c:val>
            <c:numRef>
              <c:f>Analysis!$B$11:$C$11</c:f>
              <c:numCache>
                <c:formatCode>General</c:formatCode>
                <c:ptCount val="2"/>
                <c:pt idx="0">
                  <c:v>4.33</c:v>
                </c:pt>
                <c:pt idx="1">
                  <c:v>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3D-43EA-91B0-820189258E10}"/>
            </c:ext>
          </c:extLst>
        </c:ser>
        <c:ser>
          <c:idx val="3"/>
          <c:order val="3"/>
          <c:tx>
            <c:strRef>
              <c:f>Analysis!$A$12</c:f>
              <c:strCache>
                <c:ptCount val="1"/>
                <c:pt idx="0">
                  <c:v>PEOU4_AssetToEExams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Analysis!$B$8:$C$8</c:f>
              <c:strCache>
                <c:ptCount val="2"/>
                <c:pt idx="0">
                  <c:v>Exam-Taker</c:v>
                </c:pt>
                <c:pt idx="1">
                  <c:v>Proctor</c:v>
                </c:pt>
              </c:strCache>
            </c:strRef>
          </c:cat>
          <c:val>
            <c:numRef>
              <c:f>Analysis!$B$12:$C$12</c:f>
              <c:numCache>
                <c:formatCode>General</c:formatCode>
                <c:ptCount val="2"/>
                <c:pt idx="0">
                  <c:v>4.4400000000000004</c:v>
                </c:pt>
                <c:pt idx="1">
                  <c:v>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3D-43EA-91B0-820189258E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48685744"/>
        <c:axId val="1946871568"/>
        <c:axId val="0"/>
      </c:bar3DChart>
      <c:catAx>
        <c:axId val="194868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871568"/>
        <c:crosses val="autoZero"/>
        <c:auto val="1"/>
        <c:lblAlgn val="ctr"/>
        <c:lblOffset val="100"/>
        <c:noMultiLvlLbl val="0"/>
      </c:catAx>
      <c:valAx>
        <c:axId val="19468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68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8575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ATTITUDE TOWARDS USING (ATU)</a:t>
            </a:r>
          </a:p>
        </c:rich>
      </c:tx>
      <c:layout>
        <c:manualLayout>
          <c:xMode val="edge"/>
          <c:yMode val="edge"/>
          <c:x val="0.27893744531933512"/>
          <c:y val="3.2407407407407406E-2"/>
        </c:manualLayout>
      </c:layout>
      <c:overlay val="0"/>
      <c:spPr>
        <a:blipFill>
          <a:blip xmlns:r="http://schemas.openxmlformats.org/officeDocument/2006/relationships" r:embed="rId3"/>
          <a:tile tx="0" ty="0" sx="100000" sy="100000" flip="none" algn="tl"/>
        </a:blipFill>
        <a:ln w="28575"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Analysis!$A$15</c:f>
              <c:strCache>
                <c:ptCount val="1"/>
                <c:pt idx="0">
                  <c:v>ATU1_WiseIdea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Analysis!$B$14:$C$14</c:f>
              <c:strCache>
                <c:ptCount val="2"/>
                <c:pt idx="0">
                  <c:v>Exam-Taker</c:v>
                </c:pt>
                <c:pt idx="1">
                  <c:v>Proctor</c:v>
                </c:pt>
              </c:strCache>
            </c:strRef>
          </c:cat>
          <c:val>
            <c:numRef>
              <c:f>Analysis!$B$15:$C$15</c:f>
              <c:numCache>
                <c:formatCode>General</c:formatCode>
                <c:ptCount val="2"/>
                <c:pt idx="0">
                  <c:v>4.28</c:v>
                </c:pt>
                <c:pt idx="1">
                  <c:v>4.33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5-49A1-8B2A-697B9D862FB1}"/>
            </c:ext>
          </c:extLst>
        </c:ser>
        <c:ser>
          <c:idx val="1"/>
          <c:order val="1"/>
          <c:tx>
            <c:strRef>
              <c:f>Analysis!$A$16</c:f>
              <c:strCache>
                <c:ptCount val="1"/>
                <c:pt idx="0">
                  <c:v>ATU2_GoodInnovation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Analysis!$B$14:$C$14</c:f>
              <c:strCache>
                <c:ptCount val="2"/>
                <c:pt idx="0">
                  <c:v>Exam-Taker</c:v>
                </c:pt>
                <c:pt idx="1">
                  <c:v>Proctor</c:v>
                </c:pt>
              </c:strCache>
            </c:strRef>
          </c:cat>
          <c:val>
            <c:numRef>
              <c:f>Analysis!$B$16:$C$16</c:f>
              <c:numCache>
                <c:formatCode>General</c:formatCode>
                <c:ptCount val="2"/>
                <c:pt idx="0">
                  <c:v>4.28</c:v>
                </c:pt>
                <c:pt idx="1">
                  <c:v>4.22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5-49A1-8B2A-697B9D862FB1}"/>
            </c:ext>
          </c:extLst>
        </c:ser>
        <c:ser>
          <c:idx val="2"/>
          <c:order val="2"/>
          <c:tx>
            <c:strRef>
              <c:f>Analysis!$A$17</c:f>
              <c:strCache>
                <c:ptCount val="1"/>
                <c:pt idx="0">
                  <c:v>ATU3_PreferenceToOthers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Analysis!$B$14:$C$14</c:f>
              <c:strCache>
                <c:ptCount val="2"/>
                <c:pt idx="0">
                  <c:v>Exam-Taker</c:v>
                </c:pt>
                <c:pt idx="1">
                  <c:v>Proctor</c:v>
                </c:pt>
              </c:strCache>
            </c:strRef>
          </c:cat>
          <c:val>
            <c:numRef>
              <c:f>Analysis!$B$17:$C$17</c:f>
              <c:numCache>
                <c:formatCode>General</c:formatCode>
                <c:ptCount val="2"/>
                <c:pt idx="0">
                  <c:v>4.17</c:v>
                </c:pt>
                <c:pt idx="1">
                  <c:v>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35-49A1-8B2A-697B9D862FB1}"/>
            </c:ext>
          </c:extLst>
        </c:ser>
        <c:ser>
          <c:idx val="3"/>
          <c:order val="3"/>
          <c:tx>
            <c:strRef>
              <c:f>Analysis!$A$18</c:f>
              <c:strCache>
                <c:ptCount val="1"/>
                <c:pt idx="0">
                  <c:v>ATU4_RecommendToOthers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Analysis!$B$14:$C$14</c:f>
              <c:strCache>
                <c:ptCount val="2"/>
                <c:pt idx="0">
                  <c:v>Exam-Taker</c:v>
                </c:pt>
                <c:pt idx="1">
                  <c:v>Proctor</c:v>
                </c:pt>
              </c:strCache>
            </c:strRef>
          </c:cat>
          <c:val>
            <c:numRef>
              <c:f>Analysis!$B$18:$C$18</c:f>
              <c:numCache>
                <c:formatCode>General</c:formatCode>
                <c:ptCount val="2"/>
                <c:pt idx="0">
                  <c:v>4.1100000000000003</c:v>
                </c:pt>
                <c:pt idx="1">
                  <c:v>4.0599999999999996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35-49A1-8B2A-697B9D862F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26858336"/>
        <c:axId val="1684487312"/>
        <c:axId val="0"/>
      </c:bar3DChart>
      <c:catAx>
        <c:axId val="172685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87312"/>
        <c:crosses val="autoZero"/>
        <c:auto val="1"/>
        <c:lblAlgn val="ctr"/>
        <c:lblOffset val="100"/>
        <c:noMultiLvlLbl val="0"/>
      </c:catAx>
      <c:valAx>
        <c:axId val="16844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2857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85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8575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BEHAVIOURAL INTENTION (BI)</a:t>
            </a:r>
          </a:p>
        </c:rich>
      </c:tx>
      <c:overlay val="0"/>
      <c:spPr>
        <a:blipFill>
          <a:blip xmlns:r="http://schemas.openxmlformats.org/officeDocument/2006/relationships" r:embed="rId3"/>
          <a:tile tx="0" ty="0" sx="100000" sy="100000" flip="none" algn="tl"/>
        </a:blip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Analysis!$B$20</c:f>
              <c:strCache>
                <c:ptCount val="1"/>
                <c:pt idx="0">
                  <c:v>Exam-Taker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Analysis!$A$21:$A$22</c:f>
              <c:strCache>
                <c:ptCount val="2"/>
                <c:pt idx="0">
                  <c:v>BI1_LikeIdeaOfUsing</c:v>
                </c:pt>
                <c:pt idx="1">
                  <c:v>BI2_IntendToUse</c:v>
                </c:pt>
              </c:strCache>
            </c:strRef>
          </c:cat>
          <c:val>
            <c:numRef>
              <c:f>Analysis!$B$21:$B$22</c:f>
              <c:numCache>
                <c:formatCode>General</c:formatCode>
                <c:ptCount val="2"/>
                <c:pt idx="0">
                  <c:v>4.33</c:v>
                </c:pt>
                <c:pt idx="1">
                  <c:v>4.22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D-47EB-8EA0-13768F97168F}"/>
            </c:ext>
          </c:extLst>
        </c:ser>
        <c:ser>
          <c:idx val="1"/>
          <c:order val="1"/>
          <c:tx>
            <c:strRef>
              <c:f>Analysis!$C$20</c:f>
              <c:strCache>
                <c:ptCount val="1"/>
                <c:pt idx="0">
                  <c:v>Proctor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Analysis!$A$21:$A$22</c:f>
              <c:strCache>
                <c:ptCount val="2"/>
                <c:pt idx="0">
                  <c:v>BI1_LikeIdeaOfUsing</c:v>
                </c:pt>
                <c:pt idx="1">
                  <c:v>BI2_IntendToUse</c:v>
                </c:pt>
              </c:strCache>
            </c:strRef>
          </c:cat>
          <c:val>
            <c:numRef>
              <c:f>Analysis!$C$21:$C$22</c:f>
              <c:numCache>
                <c:formatCode>General</c:formatCode>
                <c:ptCount val="2"/>
                <c:pt idx="0">
                  <c:v>4.22</c:v>
                </c:pt>
                <c:pt idx="1">
                  <c:v>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4D-47EB-8EA0-13768F9716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144200544"/>
        <c:axId val="1687877872"/>
        <c:axId val="0"/>
      </c:bar3DChart>
      <c:catAx>
        <c:axId val="114420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877872"/>
        <c:crosses val="autoZero"/>
        <c:auto val="1"/>
        <c:lblAlgn val="ctr"/>
        <c:lblOffset val="100"/>
        <c:noMultiLvlLbl val="0"/>
      </c:catAx>
      <c:valAx>
        <c:axId val="168787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20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Overall Usability Feedback of SecurePro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Analysis!$B$27</c:f>
              <c:strCache>
                <c:ptCount val="1"/>
                <c:pt idx="0">
                  <c:v>ExamTaker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Analysis!$A$28:$A$31</c:f>
              <c:strCache>
                <c:ptCount val="4"/>
                <c:pt idx="0">
                  <c:v>Perceived Usefulness (PU)</c:v>
                </c:pt>
                <c:pt idx="1">
                  <c:v>Perceived Ease of Use  (PEOU)</c:v>
                </c:pt>
                <c:pt idx="2">
                  <c:v>Attitude Towards Using (ATU)</c:v>
                </c:pt>
                <c:pt idx="3">
                  <c:v>Behavioral Intention (BI)</c:v>
                </c:pt>
              </c:strCache>
            </c:strRef>
          </c:cat>
          <c:val>
            <c:numRef>
              <c:f>Analysis!$B$28:$B$31</c:f>
              <c:numCache>
                <c:formatCode>General</c:formatCode>
                <c:ptCount val="4"/>
                <c:pt idx="0">
                  <c:v>4.22</c:v>
                </c:pt>
                <c:pt idx="1">
                  <c:v>4.3</c:v>
                </c:pt>
                <c:pt idx="2">
                  <c:v>4.21</c:v>
                </c:pt>
                <c:pt idx="3">
                  <c:v>4.28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B-4C73-8373-BE097252F70D}"/>
            </c:ext>
          </c:extLst>
        </c:ser>
        <c:ser>
          <c:idx val="1"/>
          <c:order val="1"/>
          <c:tx>
            <c:strRef>
              <c:f>Analysis!$C$27</c:f>
              <c:strCache>
                <c:ptCount val="1"/>
                <c:pt idx="0">
                  <c:v>Proctor 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Analysis!$A$28:$A$31</c:f>
              <c:strCache>
                <c:ptCount val="4"/>
                <c:pt idx="0">
                  <c:v>Perceived Usefulness (PU)</c:v>
                </c:pt>
                <c:pt idx="1">
                  <c:v>Perceived Ease of Use  (PEOU)</c:v>
                </c:pt>
                <c:pt idx="2">
                  <c:v>Attitude Towards Using (ATU)</c:v>
                </c:pt>
                <c:pt idx="3">
                  <c:v>Behavioral Intention (BI)</c:v>
                </c:pt>
              </c:strCache>
            </c:strRef>
          </c:cat>
          <c:val>
            <c:numRef>
              <c:f>Analysis!$C$28:$C$31</c:f>
              <c:numCache>
                <c:formatCode>General</c:formatCode>
                <c:ptCount val="4"/>
                <c:pt idx="0">
                  <c:v>4.1100000000000003</c:v>
                </c:pt>
                <c:pt idx="1">
                  <c:v>4.1900000000000004</c:v>
                </c:pt>
                <c:pt idx="2">
                  <c:v>4.1100000000000003</c:v>
                </c:pt>
                <c:pt idx="3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B-4C73-8373-BE097252F7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876612384"/>
        <c:axId val="1866682720"/>
      </c:barChart>
      <c:catAx>
        <c:axId val="187661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682720"/>
        <c:crosses val="autoZero"/>
        <c:auto val="1"/>
        <c:lblAlgn val="ctr"/>
        <c:lblOffset val="100"/>
        <c:noMultiLvlLbl val="0"/>
      </c:catAx>
      <c:valAx>
        <c:axId val="1866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61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E6A4D8-3FB1-41AD-951A-B76E841A5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1</xdr:row>
      <xdr:rowOff>33337</xdr:rowOff>
    </xdr:from>
    <xdr:to>
      <xdr:col>11</xdr:col>
      <xdr:colOff>428625</xdr:colOff>
      <xdr:row>15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51A8CA-EF04-4DE1-B3A2-36C09CAD0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466724</xdr:colOff>
      <xdr:row>1</xdr:row>
      <xdr:rowOff>38100</xdr:rowOff>
    </xdr:from>
    <xdr:to>
      <xdr:col>20</xdr:col>
      <xdr:colOff>161924</xdr:colOff>
      <xdr:row>15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D8533E-AE3E-43C4-9262-6F45E6165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5952</xdr:colOff>
      <xdr:row>18</xdr:row>
      <xdr:rowOff>182164</xdr:rowOff>
    </xdr:from>
    <xdr:to>
      <xdr:col>11</xdr:col>
      <xdr:colOff>327421</xdr:colOff>
      <xdr:row>33</xdr:row>
      <xdr:rowOff>67864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BEBE5AA-396B-47E5-A807-97E7FA86A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226219</xdr:colOff>
      <xdr:row>18</xdr:row>
      <xdr:rowOff>98821</xdr:rowOff>
    </xdr:from>
    <xdr:to>
      <xdr:col>20</xdr:col>
      <xdr:colOff>547687</xdr:colOff>
      <xdr:row>32</xdr:row>
      <xdr:rowOff>175021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DB55047-D8C1-4A4E-BD61-BE8540757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31750</xdr:colOff>
      <xdr:row>5</xdr:row>
      <xdr:rowOff>80962</xdr:rowOff>
    </xdr:from>
    <xdr:to>
      <xdr:col>29</xdr:col>
      <xdr:colOff>381000</xdr:colOff>
      <xdr:row>19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E03509-DCD8-4B4F-933E-67A4463F1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2301B1C-9CCD-4C20-BFC3-F2F775B0DD6F}" autoFormatId="16" applyNumberFormats="0" applyBorderFormats="0" applyFontFormats="0" applyPatternFormats="0" applyAlignmentFormats="0" applyWidthHeightFormats="0">
  <queryTableRefresh nextId="15">
    <queryTableFields count="14">
      <queryTableField id="1" name="PU1_Efficient" tableColumnId="1"/>
      <queryTableField id="2" name="PU2_Convinence" tableColumnId="2"/>
      <queryTableField id="3" name="PU3_DifficultyToCheat" tableColumnId="3"/>
      <queryTableField id="4" name="PU4_SavesTime" tableColumnId="4"/>
      <queryTableField id="5" name="PEOU1_Comfortability" tableColumnId="5"/>
      <queryTableField id="6" name="PEOU2_UserFriendly" tableColumnId="6"/>
      <queryTableField id="7" name="PEOU3_limitedChallenges" tableColumnId="7"/>
      <queryTableField id="8" name="PEOU4_AssetToEExams" tableColumnId="8"/>
      <queryTableField id="9" name="ATU1_WiseIdea" tableColumnId="9"/>
      <queryTableField id="10" name="ATU2_GoodInnovation" tableColumnId="10"/>
      <queryTableField id="11" name="ATU3_PreferenceToOthers" tableColumnId="11"/>
      <queryTableField id="12" name="ATU4_RecommendToOthers" tableColumnId="12"/>
      <queryTableField id="13" name="BI1_LikeIdeaOfUsing" tableColumnId="13"/>
      <queryTableField id="14" name="BI2_IntendToUse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AEFCAA4-7FDF-41B9-98D9-EB9A936DC1F7}" autoFormatId="16" applyNumberFormats="0" applyBorderFormats="0" applyFontFormats="0" applyPatternFormats="0" applyAlignmentFormats="0" applyWidthHeightFormats="0">
  <queryTableRefresh nextId="15">
    <queryTableFields count="14">
      <queryTableField id="1" name="PU1_Efficient" tableColumnId="1"/>
      <queryTableField id="2" name="PU2_Convenience" tableColumnId="2"/>
      <queryTableField id="3" name="PU3_DifficultyToCheat" tableColumnId="3"/>
      <queryTableField id="4" name="PU4_SavesTime" tableColumnId="4"/>
      <queryTableField id="5" name="PEOU1_Comfortability" tableColumnId="5"/>
      <queryTableField id="6" name="PEOU2_UserFriendly" tableColumnId="6"/>
      <queryTableField id="7" name="PEOU3_limitedChallenges" tableColumnId="7"/>
      <queryTableField id="8" name="PEOU4_AssetToEExams" tableColumnId="8"/>
      <queryTableField id="9" name="ATU1_WiseIdea" tableColumnId="9"/>
      <queryTableField id="10" name="ATU2_GoodInnovation" tableColumnId="10"/>
      <queryTableField id="11" name="ATU3_PreferenceToOthers" tableColumnId="11"/>
      <queryTableField id="12" name="ATU4_RecommendToOthers" tableColumnId="12"/>
      <queryTableField id="13" name="BI1_LikeIdeaOfUsing" tableColumnId="13"/>
      <queryTableField id="14" name="BI2_IntendToUse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FFF7A4-AAB6-4D18-9D9C-7C662175604A}" name="storedProcPer" displayName="storedProcPer" ref="B1:O20" tableType="queryTable" totalsRowCount="1">
  <autoFilter ref="B1:O19" xr:uid="{A64BD597-4E20-4A84-B36D-7295672B53AD}"/>
  <tableColumns count="14">
    <tableColumn id="1" xr3:uid="{F48DCEF5-2264-4EB1-A024-573CF52A3922}" uniqueName="1" name="PU1_Efficient" totalsRowFunction="custom" queryTableFieldId="1">
      <totalsRowFormula>AVERAGE(storedProcPer[PU1_Efficient])</totalsRowFormula>
    </tableColumn>
    <tableColumn id="2" xr3:uid="{86E486AC-3641-47CE-904B-1914E12ECBC0}" uniqueName="2" name="PU2_Convenience" totalsRowFunction="custom" queryTableFieldId="2">
      <totalsRowFormula>AVERAGE(storedProcPer[PU2_Convenience])</totalsRowFormula>
    </tableColumn>
    <tableColumn id="3" xr3:uid="{BAD081A5-C631-48A3-9EDA-8CBB9A4280BE}" uniqueName="3" name="PU3_DifficultyToCheat" totalsRowFunction="average" queryTableFieldId="3"/>
    <tableColumn id="4" xr3:uid="{64EFD413-506C-434A-BA60-300654DB1BC9}" uniqueName="4" name="PU4_SavesTime" totalsRowFunction="average" queryTableFieldId="4"/>
    <tableColumn id="5" xr3:uid="{013D5689-9A88-413D-AB87-2EEA8C1F2F00}" uniqueName="5" name="PEOU1_Comfortability" totalsRowFunction="average" queryTableFieldId="5"/>
    <tableColumn id="6" xr3:uid="{903EC672-8F99-4633-A16C-9471C42D6B85}" uniqueName="6" name="PEOU2_UserFriendly" totalsRowFunction="average" queryTableFieldId="6"/>
    <tableColumn id="7" xr3:uid="{AED2F44B-0F9D-4D12-9992-13258CFF626C}" uniqueName="7" name="PEOU3_limitedChallenges" totalsRowFunction="average" queryTableFieldId="7"/>
    <tableColumn id="8" xr3:uid="{F95C99AC-1357-4606-807C-0A7CB0EBE026}" uniqueName="8" name="PEOU4_AssetToEExams" totalsRowFunction="average" queryTableFieldId="8"/>
    <tableColumn id="9" xr3:uid="{2381CA3C-C258-437A-B753-0B7DB111738F}" uniqueName="9" name="ATU1_WiseIdea" totalsRowFunction="average" queryTableFieldId="9"/>
    <tableColumn id="10" xr3:uid="{3C31E45B-C9C4-412B-BD01-72F4EA7551E1}" uniqueName="10" name="ATU2_GoodInnovation" totalsRowFunction="average" queryTableFieldId="10"/>
    <tableColumn id="11" xr3:uid="{5B137602-4596-4FDE-B662-4CD2642C1471}" uniqueName="11" name="ATU3_PreferenceToOthers" totalsRowFunction="average" queryTableFieldId="11"/>
    <tableColumn id="12" xr3:uid="{F1FCD165-2BEC-4DA2-84D1-5D7F39C4C352}" uniqueName="12" name="ATU4_RecommendToOthers" totalsRowFunction="average" queryTableFieldId="12"/>
    <tableColumn id="13" xr3:uid="{E1B6B330-5CBF-414F-A153-1BCBCAF0E5D6}" uniqueName="13" name="BI1_LikeIdeaOfUsing" totalsRowFunction="average" queryTableFieldId="13"/>
    <tableColumn id="14" xr3:uid="{E199FB2B-FC55-44A5-830C-F5B1C8EF392E}" uniqueName="14" name="BI2_IntendToUse" totalsRowFunction="average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37801D8-CEA5-46FE-A196-E48B033B8E7E}" name="storedExamTPer" displayName="storedExamTPer" ref="B1:O20" tableType="queryTable" totalsRowCount="1">
  <autoFilter ref="B1:O19" xr:uid="{B6D8541E-6D19-4AE5-B803-FA9A0D69023F}"/>
  <tableColumns count="14">
    <tableColumn id="1" xr3:uid="{37CF0F81-87FB-43D3-924B-6798901BBF2D}" uniqueName="1" name="PU1_Efficient" totalsRowFunction="custom" queryTableFieldId="1">
      <totalsRowFormula>AVERAGE(storedExamTPer[PU1_Efficient])</totalsRowFormula>
    </tableColumn>
    <tableColumn id="2" xr3:uid="{246AA1F9-2433-4748-B01A-C1E35F6A439B}" uniqueName="2" name="PU2_Convenience" totalsRowFunction="custom" queryTableFieldId="2">
      <totalsRowFormula>AVERAGE(storedExamTPer[PU2_Convenience])</totalsRowFormula>
    </tableColumn>
    <tableColumn id="3" xr3:uid="{CAEDF860-1ADA-4E71-AA78-4C6F7E04C831}" uniqueName="3" name="PU3_DifficultyToCheat" totalsRowFunction="custom" queryTableFieldId="3">
      <totalsRowFormula>AVERAGE(storedExamTPer[PU3_DifficultyToCheat])</totalsRowFormula>
    </tableColumn>
    <tableColumn id="4" xr3:uid="{5B064830-8FAA-41F8-907A-A02CB0FC067F}" uniqueName="4" name="PU4_SavesTime" totalsRowFunction="custom" queryTableFieldId="4">
      <totalsRowFormula>AVERAGE(storedExamTPer[PU4_SavesTime])</totalsRowFormula>
    </tableColumn>
    <tableColumn id="5" xr3:uid="{E60B7CDE-9851-49FF-9198-15F5335AA976}" uniqueName="5" name="PEOU1_Comfortability" totalsRowFunction="custom" queryTableFieldId="5">
      <totalsRowFormula>AVERAGE(storedExamTPer[PEOU1_Comfortability])</totalsRowFormula>
    </tableColumn>
    <tableColumn id="6" xr3:uid="{93E0C9DC-7A9F-45D8-8D69-F0F674420D46}" uniqueName="6" name="PEOU2_UserFriendly" totalsRowFunction="custom" queryTableFieldId="6">
      <totalsRowFormula>AVERAGE(storedExamTPer[PEOU2_UserFriendly])</totalsRowFormula>
    </tableColumn>
    <tableColumn id="7" xr3:uid="{BB4A6DF3-22C8-4AA8-BD42-CFA67916EB1A}" uniqueName="7" name="PEOU3_limitedChallenges" totalsRowFunction="custom" queryTableFieldId="7">
      <totalsRowFormula>AVERAGE(storedExamTPer[PEOU3_limitedChallenges])</totalsRowFormula>
    </tableColumn>
    <tableColumn id="8" xr3:uid="{20562675-D10C-421C-987A-4B28C5312715}" uniqueName="8" name="PEOU4_AssetToEExams" totalsRowFunction="custom" queryTableFieldId="8">
      <totalsRowFormula>AVERAGE(storedExamTPer[PEOU4_AssetToEExams])</totalsRowFormula>
    </tableColumn>
    <tableColumn id="9" xr3:uid="{AEE1343B-5359-44CD-9828-913B57F9B00F}" uniqueName="9" name="ATU1_WiseIdea" totalsRowFunction="custom" queryTableFieldId="9">
      <totalsRowFormula>AVERAGE(storedExamTPer[ATU1_WiseIdea])</totalsRowFormula>
    </tableColumn>
    <tableColumn id="10" xr3:uid="{09CE14D9-D802-43CB-9DFA-9AF9BA1D6DBD}" uniqueName="10" name="ATU2_GoodInnovation" totalsRowFunction="custom" queryTableFieldId="10">
      <totalsRowFormula>AVERAGE(storedExamTPer[ATU2_GoodInnovation])</totalsRowFormula>
    </tableColumn>
    <tableColumn id="11" xr3:uid="{EC3F34D0-3D5B-4403-BCB0-18F480F1265B}" uniqueName="11" name="ATU3_PreferenceToOthers" totalsRowFunction="custom" queryTableFieldId="11">
      <totalsRowFormula>AVERAGE(storedExamTPer[ATU3_PreferenceToOthers])</totalsRowFormula>
    </tableColumn>
    <tableColumn id="12" xr3:uid="{CE6F157C-5313-4FCF-BD7F-EA69FCF4C040}" uniqueName="12" name="ATU4_RecommendToOthers" totalsRowFunction="custom" queryTableFieldId="12">
      <totalsRowFormula>AVERAGE(storedExamTPer[ATU4_RecommendToOthers])</totalsRowFormula>
    </tableColumn>
    <tableColumn id="13" xr3:uid="{67DC8F68-37D3-40EE-B70D-4FE6E83D2338}" uniqueName="13" name="BI1_LikeIdeaOfUsing" totalsRowFunction="custom" queryTableFieldId="13">
      <totalsRowFormula>AVERAGE(storedExamTPer[BI1_LikeIdeaOfUsing])</totalsRowFormula>
    </tableColumn>
    <tableColumn id="14" xr3:uid="{7B8632AC-C130-421B-AE80-20AF885331F6}" uniqueName="14" name="BI2_IntendToUse" totalsRowFunction="custom" queryTableFieldId="14">
      <totalsRowFormula>AVERAGE(storedExamTPer[BI2_IntendToUse])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863D96-FC73-4365-84FC-593DCC2A1D3E}" name="Table3" displayName="Table3" ref="A1:C6" totalsRowShown="0" headerRowDxfId="42" headerRowBorderDxfId="41" tableBorderDxfId="40" totalsRowBorderDxfId="39">
  <autoFilter ref="A1:C6" xr:uid="{7330867B-6274-4B0A-8C9C-DA5336EB0B8A}"/>
  <tableColumns count="3">
    <tableColumn id="1" xr3:uid="{683A20BD-D9B8-445F-B270-6D3506BE0C1C}" name="PU" dataDxfId="38"/>
    <tableColumn id="2" xr3:uid="{9B32E92C-8DD6-495D-B6E5-C4F177F80CFF}" name="Exam-Taker" dataDxfId="37"/>
    <tableColumn id="3" xr3:uid="{071012D2-71A7-4057-B9A7-DD86CB460893}" name="Proctor" dataDxfId="36"/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9D6B75-6E0D-413E-BF26-D08C4893EAEE}" name="Table35" displayName="Table35" ref="A8:C13" totalsRowCount="1" headerRowDxfId="35" headerRowBorderDxfId="34" tableBorderDxfId="33" totalsRowBorderDxfId="32">
  <autoFilter ref="A8:C12" xr:uid="{1EE4B0EE-E030-4E32-BDEE-74FB61901391}"/>
  <tableColumns count="3">
    <tableColumn id="1" xr3:uid="{F2E1156D-213A-4CE5-A0EB-3B060FBD68FC}" name="PEOU" dataDxfId="31" totalsRowDxfId="30"/>
    <tableColumn id="2" xr3:uid="{71566B65-1619-48E2-B001-141BE8DC2EF1}" name="Exam-Taker" totalsRowFunction="custom" dataDxfId="29" totalsRowDxfId="28">
      <totalsRowFormula>AVERAGE(Table35[Exam-Taker])</totalsRowFormula>
    </tableColumn>
    <tableColumn id="3" xr3:uid="{4B4EBC57-1A8E-472D-962E-CA66E4975AEE}" name="Proctor" totalsRowFunction="custom" dataDxfId="27" totalsRowDxfId="26">
      <totalsRowFormula>AVERAGE(Table35[Proctor])</totalsRowFormula>
    </tableColumn>
  </tableColumns>
  <tableStyleInfo name="TableStyleLight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660AA7E-F41F-4EEB-BE55-630657DF7BCA}" name="Table356" displayName="Table356" ref="A14:C19" totalsRowCount="1" headerRowDxfId="25" headerRowBorderDxfId="24" tableBorderDxfId="23" totalsRowBorderDxfId="22">
  <autoFilter ref="A14:C18" xr:uid="{03E205F7-6E17-4E1A-B094-1DFF842012C0}"/>
  <tableColumns count="3">
    <tableColumn id="1" xr3:uid="{B10D7D7E-D824-45BC-AF1F-2BD8DB384968}" name="ATU" dataDxfId="21" totalsRowDxfId="20"/>
    <tableColumn id="2" xr3:uid="{89363CE2-2824-4065-BDEF-202C7592E3AB}" name="Exam-Taker" totalsRowFunction="custom" dataDxfId="19" totalsRowDxfId="18">
      <totalsRowFormula>AVERAGE(Table356[Exam-Taker])</totalsRowFormula>
    </tableColumn>
    <tableColumn id="3" xr3:uid="{09B61EB7-0B1F-4C1B-B40C-823F4FA1DD85}" name="Proctor" totalsRowFunction="custom" dataDxfId="17" totalsRowDxfId="16">
      <totalsRowFormula>AVERAGE(Table356[Proctor])</totalsRowFormula>
    </tableColumn>
  </tableColumns>
  <tableStyleInfo name="TableStyleLight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A2FA3F2-1E3B-428E-8ECF-873B2579E610}" name="Table357" displayName="Table357" ref="A20:C23" totalsRowCount="1" headerRowDxfId="15" headerRowBorderDxfId="14" tableBorderDxfId="13" totalsRowBorderDxfId="12">
  <autoFilter ref="A20:C22" xr:uid="{7E4F5A95-FB9D-400A-A106-F64FFDDEA764}"/>
  <tableColumns count="3">
    <tableColumn id="1" xr3:uid="{0380A6C4-8C01-4D5A-A117-B71214E3778D}" name="BI" dataDxfId="11" totalsRowDxfId="10"/>
    <tableColumn id="2" xr3:uid="{52B2E1E1-922A-45E7-900C-634C612686C3}" name="Exam-Taker" totalsRowFunction="custom" dataDxfId="9" totalsRowDxfId="8">
      <totalsRowFormula>AVERAGE(Table357[Exam-Taker])</totalsRowFormula>
    </tableColumn>
    <tableColumn id="3" xr3:uid="{5C8BE10A-4BF5-46B3-8180-ADA9C4690A26}" name="Proctor" totalsRowFunction="custom" dataDxfId="7" totalsRowDxfId="6">
      <totalsRowFormula>AVERAGE(Table357[Proctor])</totalsRowFormula>
    </tableColumn>
  </tableColumns>
  <tableStyleInfo name="TableStyleLight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4B2B3C-E048-4497-BD13-8EEC5915E2CD}" name="Table2" displayName="Table2" ref="A27:C31" totalsRowShown="0" dataDxfId="4" headerRowBorderDxfId="5" tableBorderDxfId="3">
  <autoFilter ref="A27:C31" xr:uid="{6408B815-2DED-4320-8970-38948ADF2CE1}"/>
  <tableColumns count="3">
    <tableColumn id="1" xr3:uid="{2D2D8C67-9707-4312-BC0C-8B45DF97F759}" name="Statements" dataDxfId="2"/>
    <tableColumn id="2" xr3:uid="{B0D4B443-1393-44D3-A605-73557FC1EF9E}" name="ExamTaker Mean" dataDxfId="1"/>
    <tableColumn id="3" xr3:uid="{846FF20A-EA34-4294-840E-D26C7CFC7D09}" name="Proctor Mean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86ECB-C424-4F7B-8C84-05E31519B43D}">
  <dimension ref="A1:B18"/>
  <sheetViews>
    <sheetView workbookViewId="0">
      <selection activeCell="P17" sqref="P1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</v>
      </c>
      <c r="B2">
        <v>5</v>
      </c>
    </row>
    <row r="3" spans="1:2" x14ac:dyDescent="0.25">
      <c r="A3">
        <v>4</v>
      </c>
      <c r="B3">
        <v>4</v>
      </c>
    </row>
    <row r="4" spans="1:2" x14ac:dyDescent="0.25">
      <c r="A4">
        <v>3</v>
      </c>
      <c r="B4">
        <v>5</v>
      </c>
    </row>
    <row r="5" spans="1:2" x14ac:dyDescent="0.25">
      <c r="A5">
        <v>5</v>
      </c>
      <c r="B5">
        <v>4</v>
      </c>
    </row>
    <row r="6" spans="1:2" x14ac:dyDescent="0.25">
      <c r="A6">
        <v>3</v>
      </c>
      <c r="B6">
        <v>5</v>
      </c>
    </row>
    <row r="7" spans="1:2" x14ac:dyDescent="0.25">
      <c r="A7">
        <v>3</v>
      </c>
      <c r="B7">
        <v>4</v>
      </c>
    </row>
    <row r="8" spans="1:2" x14ac:dyDescent="0.25">
      <c r="A8">
        <v>4</v>
      </c>
      <c r="B8">
        <v>4</v>
      </c>
    </row>
    <row r="9" spans="1:2" x14ac:dyDescent="0.25">
      <c r="A9">
        <v>5</v>
      </c>
      <c r="B9">
        <v>5</v>
      </c>
    </row>
    <row r="10" spans="1:2" x14ac:dyDescent="0.25">
      <c r="A10">
        <v>5</v>
      </c>
      <c r="B10">
        <v>4</v>
      </c>
    </row>
    <row r="11" spans="1:2" x14ac:dyDescent="0.25">
      <c r="A11">
        <v>4</v>
      </c>
      <c r="B11">
        <v>5</v>
      </c>
    </row>
    <row r="12" spans="1:2" x14ac:dyDescent="0.25">
      <c r="A12">
        <v>5</v>
      </c>
      <c r="B12">
        <v>4</v>
      </c>
    </row>
    <row r="13" spans="1:2" x14ac:dyDescent="0.25">
      <c r="A13">
        <v>5</v>
      </c>
      <c r="B13">
        <v>5</v>
      </c>
    </row>
    <row r="14" spans="1:2" x14ac:dyDescent="0.25">
      <c r="A14">
        <v>4</v>
      </c>
      <c r="B14">
        <v>4</v>
      </c>
    </row>
    <row r="15" spans="1:2" x14ac:dyDescent="0.25">
      <c r="A15">
        <v>4</v>
      </c>
      <c r="B15">
        <v>5</v>
      </c>
    </row>
    <row r="16" spans="1:2" x14ac:dyDescent="0.25">
      <c r="A16">
        <v>4</v>
      </c>
      <c r="B16">
        <v>5</v>
      </c>
    </row>
    <row r="17" spans="1:2" x14ac:dyDescent="0.25">
      <c r="A17">
        <v>4</v>
      </c>
      <c r="B17">
        <v>4</v>
      </c>
    </row>
    <row r="18" spans="1:2" x14ac:dyDescent="0.25">
      <c r="A18">
        <v>5</v>
      </c>
      <c r="B18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B0C96-FE3F-45F0-92CF-497585E3CEF0}">
  <dimension ref="A1:B7"/>
  <sheetViews>
    <sheetView workbookViewId="0">
      <selection activeCell="A2" sqref="A2:B6"/>
    </sheetView>
  </sheetViews>
  <sheetFormatPr defaultRowHeight="15" x14ac:dyDescent="0.25"/>
  <sheetData>
    <row r="1" spans="1:2" x14ac:dyDescent="0.25">
      <c r="A1" s="2" t="s">
        <v>16</v>
      </c>
      <c r="B1" s="2" t="s">
        <v>18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13</v>
      </c>
    </row>
    <row r="6" spans="1:2" x14ac:dyDescent="0.25">
      <c r="A6">
        <v>5</v>
      </c>
      <c r="B6">
        <v>5</v>
      </c>
    </row>
    <row r="7" spans="1:2" ht="15.75" thickBot="1" x14ac:dyDescent="0.3">
      <c r="A7" s="1" t="s">
        <v>17</v>
      </c>
      <c r="B7" s="1">
        <v>0</v>
      </c>
    </row>
  </sheetData>
  <sortState xmlns:xlrd2="http://schemas.microsoft.com/office/spreadsheetml/2017/richdata2" ref="A2:A6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209BD-9DC2-4A14-A644-69210F47362F}">
  <dimension ref="A1:O26"/>
  <sheetViews>
    <sheetView workbookViewId="0">
      <selection activeCell="F2" sqref="F2:I19"/>
    </sheetView>
  </sheetViews>
  <sheetFormatPr defaultRowHeight="15" x14ac:dyDescent="0.25"/>
  <cols>
    <col min="2" max="2" width="15.42578125" bestFit="1" customWidth="1"/>
    <col min="3" max="3" width="18.42578125" bestFit="1" customWidth="1"/>
    <col min="4" max="4" width="23.7109375" bestFit="1" customWidth="1"/>
    <col min="5" max="5" width="17.42578125" bestFit="1" customWidth="1"/>
    <col min="6" max="6" width="23.42578125" bestFit="1" customWidth="1"/>
    <col min="7" max="7" width="22" bestFit="1" customWidth="1"/>
    <col min="8" max="8" width="26.85546875" bestFit="1" customWidth="1"/>
    <col min="9" max="9" width="24.28515625" bestFit="1" customWidth="1"/>
    <col min="10" max="10" width="17.5703125" bestFit="1" customWidth="1"/>
    <col min="11" max="11" width="23.85546875" bestFit="1" customWidth="1"/>
    <col min="12" max="12" width="27.42578125" bestFit="1" customWidth="1"/>
    <col min="13" max="13" width="28.85546875" bestFit="1" customWidth="1"/>
    <col min="14" max="14" width="21.85546875" bestFit="1" customWidth="1"/>
    <col min="15" max="15" width="18.5703125" bestFit="1" customWidth="1"/>
  </cols>
  <sheetData>
    <row r="1" spans="2:15" x14ac:dyDescent="0.25">
      <c r="B1" t="s">
        <v>2</v>
      </c>
      <c r="C1" t="s">
        <v>15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2:15" x14ac:dyDescent="0.25">
      <c r="B2">
        <v>4</v>
      </c>
      <c r="C2">
        <v>3</v>
      </c>
      <c r="D2">
        <v>4</v>
      </c>
      <c r="E2">
        <v>4</v>
      </c>
      <c r="F2">
        <v>4</v>
      </c>
      <c r="G2">
        <v>4</v>
      </c>
      <c r="H2">
        <v>2</v>
      </c>
      <c r="I2">
        <v>4</v>
      </c>
      <c r="J2">
        <v>4</v>
      </c>
      <c r="K2">
        <v>4</v>
      </c>
      <c r="L2">
        <v>4</v>
      </c>
      <c r="M2">
        <v>4</v>
      </c>
      <c r="N2">
        <v>4</v>
      </c>
      <c r="O2">
        <v>4</v>
      </c>
    </row>
    <row r="3" spans="2:15" x14ac:dyDescent="0.25">
      <c r="B3">
        <v>5</v>
      </c>
      <c r="C3">
        <v>4</v>
      </c>
      <c r="D3">
        <v>2</v>
      </c>
      <c r="E3">
        <v>3</v>
      </c>
      <c r="F3">
        <v>5</v>
      </c>
      <c r="G3">
        <v>4</v>
      </c>
      <c r="H3">
        <v>2</v>
      </c>
      <c r="I3">
        <v>3</v>
      </c>
      <c r="J3">
        <v>3</v>
      </c>
      <c r="K3">
        <v>3</v>
      </c>
      <c r="L3">
        <v>2</v>
      </c>
      <c r="M3">
        <v>3</v>
      </c>
      <c r="N3">
        <v>3</v>
      </c>
      <c r="O3">
        <v>3</v>
      </c>
    </row>
    <row r="4" spans="2:15" x14ac:dyDescent="0.25"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v>4</v>
      </c>
      <c r="N4">
        <v>4</v>
      </c>
      <c r="O4">
        <v>4</v>
      </c>
    </row>
    <row r="5" spans="2:15" x14ac:dyDescent="0.25">
      <c r="B5">
        <v>4</v>
      </c>
      <c r="C5">
        <v>4</v>
      </c>
      <c r="D5">
        <v>4</v>
      </c>
      <c r="E5">
        <v>5</v>
      </c>
      <c r="F5">
        <v>4</v>
      </c>
      <c r="G5">
        <v>4</v>
      </c>
      <c r="H5">
        <v>4</v>
      </c>
      <c r="I5">
        <v>5</v>
      </c>
      <c r="J5">
        <v>4</v>
      </c>
      <c r="K5">
        <v>4</v>
      </c>
      <c r="L5">
        <v>5</v>
      </c>
      <c r="M5">
        <v>4</v>
      </c>
      <c r="N5">
        <v>4</v>
      </c>
      <c r="O5">
        <v>5</v>
      </c>
    </row>
    <row r="6" spans="2:15" x14ac:dyDescent="0.25">
      <c r="B6">
        <v>4</v>
      </c>
      <c r="C6">
        <v>4</v>
      </c>
      <c r="D6">
        <v>4</v>
      </c>
      <c r="E6">
        <v>4</v>
      </c>
      <c r="F6">
        <v>4</v>
      </c>
      <c r="G6">
        <v>5</v>
      </c>
      <c r="H6">
        <v>4</v>
      </c>
      <c r="I6">
        <v>5</v>
      </c>
      <c r="J6">
        <v>4</v>
      </c>
      <c r="K6">
        <v>4</v>
      </c>
      <c r="L6">
        <v>4</v>
      </c>
      <c r="M6">
        <v>4</v>
      </c>
      <c r="N6">
        <v>4</v>
      </c>
      <c r="O6">
        <v>4</v>
      </c>
    </row>
    <row r="7" spans="2:15" x14ac:dyDescent="0.25"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5</v>
      </c>
      <c r="N7">
        <v>5</v>
      </c>
      <c r="O7">
        <v>5</v>
      </c>
    </row>
    <row r="8" spans="2:15" x14ac:dyDescent="0.25">
      <c r="B8">
        <v>4</v>
      </c>
      <c r="C8">
        <v>3</v>
      </c>
      <c r="D8">
        <v>4</v>
      </c>
      <c r="E8">
        <v>3</v>
      </c>
      <c r="F8">
        <v>4</v>
      </c>
      <c r="G8">
        <v>4</v>
      </c>
      <c r="H8">
        <v>3</v>
      </c>
      <c r="I8">
        <v>2</v>
      </c>
      <c r="J8">
        <v>4</v>
      </c>
      <c r="K8">
        <v>4</v>
      </c>
      <c r="L8">
        <v>2</v>
      </c>
      <c r="M8">
        <v>3</v>
      </c>
      <c r="N8">
        <v>4</v>
      </c>
      <c r="O8">
        <v>4</v>
      </c>
    </row>
    <row r="9" spans="2:15" x14ac:dyDescent="0.25">
      <c r="B9">
        <v>4</v>
      </c>
      <c r="C9">
        <v>5</v>
      </c>
      <c r="D9">
        <v>4</v>
      </c>
      <c r="E9">
        <v>5</v>
      </c>
      <c r="F9">
        <v>5</v>
      </c>
      <c r="G9">
        <v>4</v>
      </c>
      <c r="H9">
        <v>4</v>
      </c>
      <c r="I9">
        <v>3</v>
      </c>
      <c r="J9">
        <v>4</v>
      </c>
      <c r="K9">
        <v>4</v>
      </c>
      <c r="L9">
        <v>5</v>
      </c>
      <c r="M9">
        <v>4</v>
      </c>
      <c r="N9">
        <v>4</v>
      </c>
      <c r="O9">
        <v>4</v>
      </c>
    </row>
    <row r="10" spans="2:15" x14ac:dyDescent="0.25"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5</v>
      </c>
      <c r="O10">
        <v>5</v>
      </c>
    </row>
    <row r="11" spans="2:15" x14ac:dyDescent="0.25">
      <c r="B11">
        <v>4</v>
      </c>
      <c r="C11">
        <v>3</v>
      </c>
      <c r="D11">
        <v>4</v>
      </c>
      <c r="E11">
        <v>4</v>
      </c>
      <c r="F11">
        <v>4</v>
      </c>
      <c r="G11">
        <v>3</v>
      </c>
      <c r="H11">
        <v>5</v>
      </c>
      <c r="I11">
        <v>4</v>
      </c>
      <c r="J11">
        <v>4</v>
      </c>
      <c r="K11">
        <v>4</v>
      </c>
      <c r="L11">
        <v>3</v>
      </c>
      <c r="M11">
        <v>4</v>
      </c>
      <c r="N11">
        <v>4</v>
      </c>
      <c r="O11">
        <v>4</v>
      </c>
    </row>
    <row r="12" spans="2:15" x14ac:dyDescent="0.25">
      <c r="B12">
        <v>4</v>
      </c>
      <c r="C12">
        <v>4</v>
      </c>
      <c r="D12">
        <v>4</v>
      </c>
      <c r="E12">
        <v>4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</row>
    <row r="13" spans="2:15" x14ac:dyDescent="0.25">
      <c r="B13">
        <v>4</v>
      </c>
      <c r="C13">
        <v>4</v>
      </c>
      <c r="D13">
        <v>5</v>
      </c>
      <c r="E13">
        <v>4</v>
      </c>
      <c r="F13">
        <v>4</v>
      </c>
      <c r="G13">
        <v>4</v>
      </c>
      <c r="H13">
        <v>4</v>
      </c>
      <c r="I13">
        <v>4</v>
      </c>
      <c r="J13">
        <v>5</v>
      </c>
      <c r="K13">
        <v>4</v>
      </c>
      <c r="L13">
        <v>4</v>
      </c>
      <c r="M13">
        <v>5</v>
      </c>
      <c r="N13">
        <v>4</v>
      </c>
      <c r="O13">
        <v>4</v>
      </c>
    </row>
    <row r="14" spans="2:15" x14ac:dyDescent="0.25">
      <c r="B14">
        <v>4</v>
      </c>
      <c r="C14">
        <v>3</v>
      </c>
      <c r="D14">
        <v>3</v>
      </c>
      <c r="E14">
        <v>2</v>
      </c>
      <c r="F14">
        <v>5</v>
      </c>
      <c r="G14">
        <v>4</v>
      </c>
      <c r="H14">
        <v>3</v>
      </c>
      <c r="I14">
        <v>5</v>
      </c>
      <c r="J14">
        <v>4</v>
      </c>
      <c r="K14">
        <v>4</v>
      </c>
      <c r="L14">
        <v>4</v>
      </c>
      <c r="M14">
        <v>4</v>
      </c>
      <c r="N14">
        <v>4</v>
      </c>
      <c r="O14">
        <v>4</v>
      </c>
    </row>
    <row r="15" spans="2:15" x14ac:dyDescent="0.25">
      <c r="B15">
        <v>4</v>
      </c>
      <c r="C15">
        <v>5</v>
      </c>
      <c r="D15">
        <v>4</v>
      </c>
      <c r="E15">
        <v>4</v>
      </c>
      <c r="F15">
        <v>5</v>
      </c>
      <c r="G15">
        <v>4</v>
      </c>
      <c r="H15">
        <v>5</v>
      </c>
      <c r="I15">
        <v>5</v>
      </c>
      <c r="J15">
        <v>5</v>
      </c>
      <c r="K15">
        <v>5</v>
      </c>
      <c r="L15">
        <v>4</v>
      </c>
      <c r="M15">
        <v>4</v>
      </c>
      <c r="N15">
        <v>5</v>
      </c>
      <c r="O15">
        <v>4</v>
      </c>
    </row>
    <row r="16" spans="2:15" x14ac:dyDescent="0.25">
      <c r="B16">
        <v>5</v>
      </c>
      <c r="C16">
        <v>5</v>
      </c>
      <c r="D16">
        <v>4</v>
      </c>
      <c r="E16">
        <v>4</v>
      </c>
      <c r="F16">
        <v>4</v>
      </c>
      <c r="G16">
        <v>4</v>
      </c>
      <c r="H16">
        <v>4</v>
      </c>
      <c r="I16">
        <v>4</v>
      </c>
      <c r="J16">
        <v>5</v>
      </c>
      <c r="K16">
        <v>4</v>
      </c>
      <c r="L16">
        <v>3</v>
      </c>
      <c r="M16">
        <v>3</v>
      </c>
      <c r="N16">
        <v>4</v>
      </c>
      <c r="O16">
        <v>4</v>
      </c>
    </row>
    <row r="17" spans="1:15" x14ac:dyDescent="0.25">
      <c r="B17">
        <v>5</v>
      </c>
      <c r="C17">
        <v>4</v>
      </c>
      <c r="D17">
        <v>3</v>
      </c>
      <c r="E17">
        <v>4</v>
      </c>
      <c r="F17">
        <v>5</v>
      </c>
      <c r="G17">
        <v>4</v>
      </c>
      <c r="H17">
        <v>4</v>
      </c>
      <c r="I17">
        <v>5</v>
      </c>
      <c r="J17">
        <v>4</v>
      </c>
      <c r="K17">
        <v>4</v>
      </c>
      <c r="L17">
        <v>4</v>
      </c>
      <c r="M17">
        <v>4</v>
      </c>
      <c r="N17">
        <v>4</v>
      </c>
      <c r="O17">
        <v>4</v>
      </c>
    </row>
    <row r="18" spans="1:15" x14ac:dyDescent="0.25">
      <c r="B18">
        <v>4</v>
      </c>
      <c r="C18">
        <v>4</v>
      </c>
      <c r="D18">
        <v>5</v>
      </c>
      <c r="E18">
        <v>5</v>
      </c>
      <c r="F18">
        <v>5</v>
      </c>
      <c r="G18">
        <v>5</v>
      </c>
      <c r="H18">
        <v>4</v>
      </c>
      <c r="I18">
        <v>4</v>
      </c>
      <c r="J18">
        <v>4</v>
      </c>
      <c r="K18">
        <v>5</v>
      </c>
      <c r="L18">
        <v>4</v>
      </c>
      <c r="M18">
        <v>5</v>
      </c>
      <c r="N18">
        <v>5</v>
      </c>
      <c r="O18">
        <v>4</v>
      </c>
    </row>
    <row r="19" spans="1:15" x14ac:dyDescent="0.25">
      <c r="B19">
        <v>4</v>
      </c>
      <c r="C19">
        <v>5</v>
      </c>
      <c r="D19">
        <v>4</v>
      </c>
      <c r="E19">
        <v>4</v>
      </c>
      <c r="F19">
        <v>3</v>
      </c>
      <c r="G19">
        <v>4</v>
      </c>
      <c r="H19">
        <v>4</v>
      </c>
      <c r="I19">
        <v>3</v>
      </c>
      <c r="J19">
        <v>5</v>
      </c>
      <c r="K19">
        <v>4</v>
      </c>
      <c r="L19">
        <v>2</v>
      </c>
      <c r="M19">
        <v>3</v>
      </c>
      <c r="N19">
        <v>4</v>
      </c>
      <c r="O19">
        <v>4</v>
      </c>
    </row>
    <row r="20" spans="1:15" x14ac:dyDescent="0.25">
      <c r="A20" s="13" t="s">
        <v>19</v>
      </c>
      <c r="B20">
        <f>AVERAGE(storedProcPer[PU1_Efficient])</f>
        <v>4.2777777777777777</v>
      </c>
      <c r="C20">
        <f>AVERAGE(storedProcPer[PU2_Convenience])</f>
        <v>4.1111111111111107</v>
      </c>
      <c r="D20">
        <f>SUBTOTAL(101,storedProcPer[PU3_DifficultyToCheat])</f>
        <v>4</v>
      </c>
      <c r="E20">
        <f>SUBTOTAL(101,storedProcPer[PU4_SavesTime])</f>
        <v>4.0555555555555554</v>
      </c>
      <c r="F20">
        <f>SUBTOTAL(101,storedProcPer[PEOU1_Comfortability])</f>
        <v>4.4444444444444446</v>
      </c>
      <c r="G20">
        <f>SUBTOTAL(101,storedProcPer[PEOU2_UserFriendly])</f>
        <v>4.2222222222222223</v>
      </c>
      <c r="H20">
        <f>SUBTOTAL(101,storedProcPer[PEOU3_limitedChallenges])</f>
        <v>3.9444444444444446</v>
      </c>
      <c r="I20">
        <f>SUBTOTAL(101,storedProcPer[PEOU4_AssetToEExams])</f>
        <v>4.166666666666667</v>
      </c>
      <c r="J20">
        <f>SUBTOTAL(101,storedProcPer[ATU1_WiseIdea])</f>
        <v>4.333333333333333</v>
      </c>
      <c r="K20">
        <f>SUBTOTAL(101,storedProcPer[ATU2_GoodInnovation])</f>
        <v>4.2222222222222223</v>
      </c>
      <c r="L20">
        <f>SUBTOTAL(101,storedProcPer[ATU3_PreferenceToOthers])</f>
        <v>3.8333333333333335</v>
      </c>
      <c r="M20">
        <f>SUBTOTAL(101,storedProcPer[ATU4_RecommendToOthers])</f>
        <v>4.0555555555555554</v>
      </c>
      <c r="N20">
        <f>SUBTOTAL(101,storedProcPer[BI1_LikeIdeaOfUsing])</f>
        <v>4.2222222222222223</v>
      </c>
      <c r="O20">
        <f>SUBTOTAL(101,storedProcPer[BI2_IntendToUse])</f>
        <v>4.166666666666667</v>
      </c>
    </row>
    <row r="21" spans="1:15" x14ac:dyDescent="0.25">
      <c r="A21" s="13" t="s">
        <v>20</v>
      </c>
      <c r="B21">
        <f>MEDIAN(storedProcPer[PU1_Efficient])</f>
        <v>4</v>
      </c>
      <c r="C21">
        <f>MEDIAN(storedProcPer[PU2_Convenience])</f>
        <v>4</v>
      </c>
      <c r="D21">
        <f>MEDIAN(storedProcPer[PU3_DifficultyToCheat])</f>
        <v>4</v>
      </c>
      <c r="E21">
        <f>MEDIAN(storedProcPer[PU4_SavesTime])</f>
        <v>4</v>
      </c>
      <c r="F21">
        <f>MEDIAN(storedProcPer[PEOU1_Comfortability])</f>
        <v>4.5</v>
      </c>
      <c r="G21">
        <f>MEDIAN(storedProcPer[PEOU2_UserFriendly])</f>
        <v>4</v>
      </c>
      <c r="H21">
        <f>MEDIAN(storedProcPer[PEOU3_limitedChallenges])</f>
        <v>4</v>
      </c>
      <c r="I21">
        <f>MEDIAN(storedProcPer[PEOU4_AssetToEExams])</f>
        <v>4</v>
      </c>
      <c r="J21">
        <f>MEDIAN(storedProcPer[ATU1_WiseIdea])</f>
        <v>4</v>
      </c>
      <c r="K21">
        <f>MEDIAN(storedProcPer[ATU2_GoodInnovation])</f>
        <v>4</v>
      </c>
      <c r="L21">
        <f>MEDIAN(storedProcPer[ATU3_PreferenceToOthers])</f>
        <v>4</v>
      </c>
      <c r="M21">
        <f>MEDIAN(storedProcPer[ATU4_RecommendToOthers])</f>
        <v>4</v>
      </c>
      <c r="N21">
        <f>MEDIAN(storedProcPer[BI1_LikeIdeaOfUsing])</f>
        <v>4</v>
      </c>
      <c r="O21">
        <f>MEDIAN(storedProcPer[BI2_IntendToUse])</f>
        <v>4</v>
      </c>
    </row>
    <row r="22" spans="1:15" x14ac:dyDescent="0.25">
      <c r="B22">
        <v>1</v>
      </c>
      <c r="F22">
        <f>_xlfn.STDEV.P(storedProcPer[[PEOU1_Comfortability]:[PEOU4_AssetToEExams]])</f>
        <v>0.77529365205293677</v>
      </c>
    </row>
    <row r="23" spans="1:15" x14ac:dyDescent="0.25">
      <c r="B23">
        <v>2</v>
      </c>
    </row>
    <row r="24" spans="1:15" x14ac:dyDescent="0.25">
      <c r="B24">
        <v>3</v>
      </c>
    </row>
    <row r="25" spans="1:15" x14ac:dyDescent="0.25">
      <c r="B25">
        <v>4</v>
      </c>
    </row>
    <row r="26" spans="1:15" x14ac:dyDescent="0.25">
      <c r="B26">
        <v>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AAD8C-A9AD-4B9B-8D42-7CFF624D8454}">
  <dimension ref="A1:O62"/>
  <sheetViews>
    <sheetView tabSelected="1" topLeftCell="C17" workbookViewId="0">
      <selection activeCell="H24" sqref="H24"/>
    </sheetView>
  </sheetViews>
  <sheetFormatPr defaultRowHeight="15" x14ac:dyDescent="0.25"/>
  <cols>
    <col min="2" max="2" width="15.42578125" bestFit="1" customWidth="1"/>
    <col min="3" max="3" width="19.7109375" bestFit="1" customWidth="1"/>
    <col min="4" max="4" width="23.7109375" bestFit="1" customWidth="1"/>
    <col min="5" max="5" width="17.42578125" bestFit="1" customWidth="1"/>
    <col min="6" max="6" width="23.42578125" bestFit="1" customWidth="1"/>
    <col min="7" max="7" width="22" bestFit="1" customWidth="1"/>
    <col min="8" max="8" width="26.85546875" bestFit="1" customWidth="1"/>
    <col min="9" max="9" width="24.28515625" bestFit="1" customWidth="1"/>
    <col min="10" max="10" width="17.5703125" bestFit="1" customWidth="1"/>
    <col min="11" max="11" width="23.85546875" bestFit="1" customWidth="1"/>
    <col min="12" max="12" width="27.42578125" bestFit="1" customWidth="1"/>
    <col min="13" max="13" width="28.85546875" bestFit="1" customWidth="1"/>
    <col min="14" max="14" width="21.85546875" bestFit="1" customWidth="1"/>
    <col min="15" max="15" width="18.5703125" bestFit="1" customWidth="1"/>
  </cols>
  <sheetData>
    <row r="1" spans="2:15" x14ac:dyDescent="0.25">
      <c r="B1" t="s">
        <v>2</v>
      </c>
      <c r="C1" t="s">
        <v>15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2:15" x14ac:dyDescent="0.25">
      <c r="B2">
        <v>4</v>
      </c>
      <c r="C2">
        <v>5</v>
      </c>
      <c r="D2">
        <v>4</v>
      </c>
      <c r="E2">
        <v>4</v>
      </c>
      <c r="F2">
        <v>4</v>
      </c>
      <c r="G2">
        <v>4</v>
      </c>
      <c r="H2">
        <v>3</v>
      </c>
      <c r="I2">
        <v>4</v>
      </c>
      <c r="J2">
        <v>4</v>
      </c>
      <c r="K2">
        <v>5</v>
      </c>
      <c r="L2">
        <v>4</v>
      </c>
      <c r="M2">
        <v>4</v>
      </c>
      <c r="N2">
        <v>4</v>
      </c>
      <c r="O2">
        <v>4</v>
      </c>
    </row>
    <row r="3" spans="2:15" x14ac:dyDescent="0.25">
      <c r="B3">
        <v>5</v>
      </c>
      <c r="C3">
        <v>5</v>
      </c>
      <c r="D3">
        <v>4</v>
      </c>
      <c r="E3">
        <v>4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</row>
    <row r="4" spans="2:15" x14ac:dyDescent="0.25">
      <c r="B4">
        <v>5</v>
      </c>
      <c r="C4">
        <v>5</v>
      </c>
      <c r="D4">
        <v>5</v>
      </c>
      <c r="E4">
        <v>5</v>
      </c>
      <c r="F4">
        <v>4</v>
      </c>
      <c r="G4">
        <v>4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</row>
    <row r="5" spans="2:15" x14ac:dyDescent="0.25">
      <c r="B5">
        <v>5</v>
      </c>
      <c r="C5">
        <v>5</v>
      </c>
      <c r="D5">
        <v>4</v>
      </c>
      <c r="E5">
        <v>5</v>
      </c>
      <c r="F5">
        <v>4</v>
      </c>
      <c r="G5">
        <v>5</v>
      </c>
      <c r="H5">
        <v>5</v>
      </c>
      <c r="I5">
        <v>4</v>
      </c>
      <c r="J5">
        <v>5</v>
      </c>
      <c r="K5">
        <v>5</v>
      </c>
      <c r="L5">
        <v>5</v>
      </c>
      <c r="M5">
        <v>4</v>
      </c>
      <c r="N5">
        <v>5</v>
      </c>
      <c r="O5">
        <v>5</v>
      </c>
    </row>
    <row r="6" spans="2:15" x14ac:dyDescent="0.25">
      <c r="B6">
        <v>5</v>
      </c>
      <c r="C6">
        <v>4</v>
      </c>
      <c r="D6">
        <v>5</v>
      </c>
      <c r="E6">
        <v>5</v>
      </c>
      <c r="F6">
        <v>5</v>
      </c>
      <c r="G6">
        <v>4</v>
      </c>
      <c r="H6">
        <v>5</v>
      </c>
      <c r="I6">
        <v>5</v>
      </c>
      <c r="J6">
        <v>5</v>
      </c>
      <c r="K6">
        <v>4</v>
      </c>
      <c r="L6">
        <v>5</v>
      </c>
      <c r="M6">
        <v>5</v>
      </c>
      <c r="N6">
        <v>5</v>
      </c>
      <c r="O6">
        <v>5</v>
      </c>
    </row>
    <row r="7" spans="2:15" x14ac:dyDescent="0.25">
      <c r="B7">
        <v>4</v>
      </c>
      <c r="C7">
        <v>4</v>
      </c>
      <c r="D7">
        <v>4</v>
      </c>
      <c r="E7">
        <v>5</v>
      </c>
      <c r="F7">
        <v>4</v>
      </c>
      <c r="G7">
        <v>5</v>
      </c>
      <c r="H7">
        <v>5</v>
      </c>
      <c r="I7">
        <v>4</v>
      </c>
      <c r="J7">
        <v>4</v>
      </c>
      <c r="K7">
        <v>4</v>
      </c>
      <c r="L7">
        <v>4</v>
      </c>
      <c r="M7">
        <v>4</v>
      </c>
      <c r="N7">
        <v>4</v>
      </c>
      <c r="O7">
        <v>4</v>
      </c>
    </row>
    <row r="8" spans="2:15" x14ac:dyDescent="0.25"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</row>
    <row r="9" spans="2:15" x14ac:dyDescent="0.25">
      <c r="B9">
        <v>4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  <c r="O9">
        <v>4</v>
      </c>
    </row>
    <row r="10" spans="2:15" x14ac:dyDescent="0.25">
      <c r="B10">
        <v>4</v>
      </c>
      <c r="C10">
        <v>4</v>
      </c>
      <c r="D10">
        <v>3</v>
      </c>
      <c r="E10">
        <v>4</v>
      </c>
      <c r="F10">
        <v>5</v>
      </c>
      <c r="G10">
        <v>4</v>
      </c>
      <c r="H10">
        <v>5</v>
      </c>
      <c r="I10">
        <v>4</v>
      </c>
      <c r="J10">
        <v>4</v>
      </c>
      <c r="K10">
        <v>3</v>
      </c>
      <c r="L10">
        <v>5</v>
      </c>
      <c r="M10">
        <v>3</v>
      </c>
      <c r="N10">
        <v>5</v>
      </c>
      <c r="O10">
        <v>3</v>
      </c>
    </row>
    <row r="11" spans="2:15" x14ac:dyDescent="0.25">
      <c r="B11">
        <v>4</v>
      </c>
      <c r="C11">
        <v>4</v>
      </c>
      <c r="D11">
        <v>5</v>
      </c>
      <c r="E11">
        <v>4</v>
      </c>
      <c r="F11">
        <v>4</v>
      </c>
      <c r="G11">
        <v>4</v>
      </c>
      <c r="H11">
        <v>4</v>
      </c>
      <c r="I11">
        <v>5</v>
      </c>
      <c r="J11">
        <v>5</v>
      </c>
      <c r="K11">
        <v>4</v>
      </c>
      <c r="L11">
        <v>4</v>
      </c>
      <c r="M11">
        <v>4</v>
      </c>
      <c r="N11">
        <v>5</v>
      </c>
      <c r="O11">
        <v>4</v>
      </c>
    </row>
    <row r="12" spans="2:15" x14ac:dyDescent="0.25">
      <c r="B12">
        <v>4</v>
      </c>
      <c r="C12">
        <v>3</v>
      </c>
      <c r="D12">
        <v>5</v>
      </c>
      <c r="E12">
        <v>5</v>
      </c>
      <c r="F12">
        <v>4</v>
      </c>
      <c r="G12">
        <v>5</v>
      </c>
      <c r="H12">
        <v>4</v>
      </c>
      <c r="I12">
        <v>5</v>
      </c>
      <c r="J12">
        <v>4</v>
      </c>
      <c r="K12">
        <v>4</v>
      </c>
      <c r="L12">
        <v>3</v>
      </c>
      <c r="M12">
        <v>4</v>
      </c>
      <c r="N12">
        <v>3</v>
      </c>
      <c r="O12">
        <v>4</v>
      </c>
    </row>
    <row r="13" spans="2:15" x14ac:dyDescent="0.25">
      <c r="B13">
        <v>5</v>
      </c>
      <c r="C13">
        <v>5</v>
      </c>
      <c r="D13">
        <v>5</v>
      </c>
      <c r="E13">
        <v>4</v>
      </c>
      <c r="F13">
        <v>5</v>
      </c>
      <c r="G13">
        <v>5</v>
      </c>
      <c r="H13">
        <v>4</v>
      </c>
      <c r="I13">
        <v>5</v>
      </c>
      <c r="J13">
        <v>5</v>
      </c>
      <c r="K13">
        <v>5</v>
      </c>
      <c r="L13">
        <v>5</v>
      </c>
      <c r="M13">
        <v>5</v>
      </c>
      <c r="N13">
        <v>5</v>
      </c>
      <c r="O13">
        <v>5</v>
      </c>
    </row>
    <row r="14" spans="2:15" x14ac:dyDescent="0.25">
      <c r="B14">
        <v>5</v>
      </c>
      <c r="C14">
        <v>4</v>
      </c>
      <c r="D14">
        <v>4</v>
      </c>
      <c r="E14">
        <v>2</v>
      </c>
      <c r="F14">
        <v>4</v>
      </c>
      <c r="G14">
        <v>3</v>
      </c>
      <c r="H14">
        <v>3</v>
      </c>
      <c r="I14">
        <v>5</v>
      </c>
      <c r="J14">
        <v>5</v>
      </c>
      <c r="K14">
        <v>4</v>
      </c>
      <c r="L14">
        <v>2</v>
      </c>
      <c r="M14">
        <v>4</v>
      </c>
      <c r="N14">
        <v>4</v>
      </c>
      <c r="O14">
        <v>4</v>
      </c>
    </row>
    <row r="15" spans="2:15" x14ac:dyDescent="0.25">
      <c r="B15">
        <v>4</v>
      </c>
      <c r="C15">
        <v>4</v>
      </c>
      <c r="D15">
        <v>4</v>
      </c>
      <c r="E15">
        <v>4</v>
      </c>
      <c r="F15">
        <v>4</v>
      </c>
      <c r="G15">
        <v>4</v>
      </c>
      <c r="H15">
        <v>4</v>
      </c>
      <c r="I15">
        <v>4</v>
      </c>
      <c r="J15">
        <v>3</v>
      </c>
      <c r="K15">
        <v>4</v>
      </c>
      <c r="L15">
        <v>4</v>
      </c>
      <c r="M15">
        <v>4</v>
      </c>
      <c r="N15">
        <v>4</v>
      </c>
      <c r="O15">
        <v>4</v>
      </c>
    </row>
    <row r="16" spans="2:15" x14ac:dyDescent="0.25">
      <c r="B16">
        <v>4</v>
      </c>
      <c r="C16">
        <v>4</v>
      </c>
      <c r="D16">
        <v>4</v>
      </c>
      <c r="E16">
        <v>3</v>
      </c>
      <c r="F16">
        <v>5</v>
      </c>
      <c r="G16">
        <v>4</v>
      </c>
      <c r="H16">
        <v>5</v>
      </c>
      <c r="I16">
        <v>4</v>
      </c>
      <c r="J16">
        <v>4</v>
      </c>
      <c r="K16">
        <v>5</v>
      </c>
      <c r="L16">
        <v>3</v>
      </c>
      <c r="M16">
        <v>3</v>
      </c>
      <c r="N16">
        <v>3</v>
      </c>
      <c r="O16">
        <v>5</v>
      </c>
    </row>
    <row r="17" spans="1:15" x14ac:dyDescent="0.25">
      <c r="B17">
        <v>4</v>
      </c>
      <c r="C17">
        <v>3</v>
      </c>
      <c r="D17">
        <v>4</v>
      </c>
      <c r="E17">
        <v>4</v>
      </c>
      <c r="F17">
        <v>4</v>
      </c>
      <c r="G17">
        <v>4</v>
      </c>
      <c r="H17">
        <v>4</v>
      </c>
      <c r="I17">
        <v>4</v>
      </c>
      <c r="J17">
        <v>3</v>
      </c>
      <c r="K17">
        <v>4</v>
      </c>
      <c r="L17">
        <v>4</v>
      </c>
      <c r="M17">
        <v>4</v>
      </c>
      <c r="N17">
        <v>4</v>
      </c>
      <c r="O17">
        <v>4</v>
      </c>
    </row>
    <row r="18" spans="1:15" x14ac:dyDescent="0.25">
      <c r="B18">
        <v>5</v>
      </c>
      <c r="C18">
        <v>4</v>
      </c>
      <c r="D18">
        <v>5</v>
      </c>
      <c r="E18">
        <v>3</v>
      </c>
      <c r="F18">
        <v>3</v>
      </c>
      <c r="G18">
        <v>4</v>
      </c>
      <c r="H18">
        <v>5</v>
      </c>
      <c r="I18">
        <v>5</v>
      </c>
      <c r="J18">
        <v>4</v>
      </c>
      <c r="K18">
        <v>4</v>
      </c>
      <c r="L18">
        <v>5</v>
      </c>
      <c r="M18">
        <v>4</v>
      </c>
      <c r="N18">
        <v>5</v>
      </c>
      <c r="O18">
        <v>3</v>
      </c>
    </row>
    <row r="19" spans="1:15" x14ac:dyDescent="0.25">
      <c r="B19">
        <v>4</v>
      </c>
      <c r="C19">
        <v>4</v>
      </c>
      <c r="D19">
        <v>4</v>
      </c>
      <c r="E19">
        <v>4</v>
      </c>
      <c r="F19">
        <v>4</v>
      </c>
      <c r="G19">
        <v>4</v>
      </c>
      <c r="H19">
        <v>4</v>
      </c>
      <c r="I19">
        <v>4</v>
      </c>
      <c r="J19">
        <v>4</v>
      </c>
      <c r="K19">
        <v>4</v>
      </c>
      <c r="L19">
        <v>4</v>
      </c>
      <c r="M19">
        <v>4</v>
      </c>
      <c r="N19">
        <v>4</v>
      </c>
      <c r="O19">
        <v>4</v>
      </c>
    </row>
    <row r="20" spans="1:15" x14ac:dyDescent="0.25">
      <c r="A20" s="13" t="s">
        <v>19</v>
      </c>
      <c r="B20">
        <f>AVERAGE(storedExamTPer[PU1_Efficient])</f>
        <v>4.3888888888888893</v>
      </c>
      <c r="C20">
        <f>AVERAGE(storedExamTPer[PU2_Convenience])</f>
        <v>4.166666666666667</v>
      </c>
      <c r="D20">
        <f>AVERAGE(storedExamTPer[PU3_DifficultyToCheat])</f>
        <v>4.2777777777777777</v>
      </c>
      <c r="E20">
        <f>AVERAGE(storedExamTPer[PU4_SavesTime])</f>
        <v>4.0555555555555554</v>
      </c>
      <c r="F20">
        <f>AVERAGE(storedExamTPer[PEOU1_Comfortability])</f>
        <v>4.2222222222222223</v>
      </c>
      <c r="G20">
        <f>AVERAGE(storedExamTPer[PEOU2_UserFriendly])</f>
        <v>4.2222222222222223</v>
      </c>
      <c r="H20">
        <f>AVERAGE(storedExamTPer[PEOU3_limitedChallenges])</f>
        <v>4.333333333333333</v>
      </c>
      <c r="I20">
        <f>AVERAGE(storedExamTPer[PEOU4_AssetToEExams])</f>
        <v>4.4444444444444446</v>
      </c>
      <c r="J20">
        <f>AVERAGE(storedExamTPer[ATU1_WiseIdea])</f>
        <v>4.2777777777777777</v>
      </c>
      <c r="K20">
        <f>AVERAGE(storedExamTPer[ATU2_GoodInnovation])</f>
        <v>4.2777777777777777</v>
      </c>
      <c r="L20">
        <f>AVERAGE(storedExamTPer[ATU3_PreferenceToOthers])</f>
        <v>4.166666666666667</v>
      </c>
      <c r="M20">
        <f>AVERAGE(storedExamTPer[ATU4_RecommendToOthers])</f>
        <v>4.1111111111111107</v>
      </c>
      <c r="N20">
        <f>AVERAGE(storedExamTPer[BI1_LikeIdeaOfUsing])</f>
        <v>4.333333333333333</v>
      </c>
      <c r="O20">
        <f>AVERAGE(storedExamTPer[BI2_IntendToUse])</f>
        <v>4.2222222222222223</v>
      </c>
    </row>
    <row r="21" spans="1:15" x14ac:dyDescent="0.25">
      <c r="A21" s="13" t="s">
        <v>20</v>
      </c>
      <c r="B21">
        <f>MEDIAN(storedExamTPer[PU1_Efficient])</f>
        <v>4</v>
      </c>
      <c r="C21">
        <f>MEDIAN(storedExamTPer[PU2_Convenience])</f>
        <v>4</v>
      </c>
      <c r="D21">
        <f>MEDIAN(storedExamTPer[PU3_DifficultyToCheat])</f>
        <v>4</v>
      </c>
      <c r="E21">
        <f>MEDIAN(storedExamTPer[PU4_SavesTime])</f>
        <v>4</v>
      </c>
      <c r="F21">
        <f>MEDIAN(storedExamTPer[PEOU1_Comfortability])</f>
        <v>4</v>
      </c>
      <c r="G21">
        <f>MEDIAN(storedExamTPer[PU2_Convenience])</f>
        <v>4</v>
      </c>
      <c r="H21">
        <f>MEDIAN(storedExamTPer[PU3_DifficultyToCheat])</f>
        <v>4</v>
      </c>
      <c r="I21">
        <f>MEDIAN(storedExamTPer[PU4_SavesTime])</f>
        <v>4</v>
      </c>
      <c r="J21">
        <f>MEDIAN(storedExamTPer[PEOU1_Comfortability])</f>
        <v>4</v>
      </c>
      <c r="K21">
        <f>MEDIAN(storedExamTPer[PEOU2_UserFriendly])</f>
        <v>4</v>
      </c>
      <c r="L21">
        <f>MEDIAN(storedExamTPer[PU3_DifficultyToCheat])</f>
        <v>4</v>
      </c>
      <c r="M21">
        <f>MEDIAN(storedExamTPer[PU4_SavesTime])</f>
        <v>4</v>
      </c>
      <c r="N21">
        <f>MEDIAN(storedExamTPer[PEOU1_Comfortability])</f>
        <v>4</v>
      </c>
      <c r="O21">
        <f>MEDIAN(storedExamTPer[PEOU2_UserFriendly])</f>
        <v>4</v>
      </c>
    </row>
    <row r="22" spans="1:15" x14ac:dyDescent="0.25">
      <c r="A22" t="s">
        <v>35</v>
      </c>
      <c r="B22">
        <f>_xlfn.STDEV.S(storedExamTPer[[PU1_Efficient]:[PU4_SavesTime]])</f>
        <v>0.63295021770338733</v>
      </c>
      <c r="E22" t="s">
        <v>43</v>
      </c>
      <c r="F22">
        <f>_xlfn.STDEV.P(storedExamTPer[[PEOU1_Comfortability]:[PEOU4_AssetToEExams]])</f>
        <v>0.56859693029052005</v>
      </c>
      <c r="G22" t="s">
        <v>44</v>
      </c>
      <c r="H22">
        <f>AVERAGE(F27:I62)</f>
        <v>4.25</v>
      </c>
    </row>
    <row r="23" spans="1:15" x14ac:dyDescent="0.25">
      <c r="A23" t="s">
        <v>36</v>
      </c>
      <c r="B23">
        <f>AVERAGE(storedExamTPer[[PU1_Efficient]:[PU4_SavesTime]])</f>
        <v>4.2222222222222223</v>
      </c>
      <c r="E23" t="s">
        <v>42</v>
      </c>
      <c r="F23">
        <f>_xlfn.STDEV.P(storedProcPer[[PEOU1_Comfortability]:[PEOU4_AssetToEExams]])</f>
        <v>0.77529365205293677</v>
      </c>
      <c r="G23" t="s">
        <v>45</v>
      </c>
      <c r="H23">
        <f>_xlfn.STDEV.P(F27:I62)</f>
        <v>0.68211273098937086</v>
      </c>
    </row>
    <row r="24" spans="1:15" x14ac:dyDescent="0.25">
      <c r="E24" t="s">
        <v>28</v>
      </c>
      <c r="F24">
        <f>AVERAGE(storedExamTPer[[PEOU1_Comfortability]:[PEOU4_AssetToEExams]])</f>
        <v>4.3055555555555554</v>
      </c>
    </row>
    <row r="25" spans="1:15" x14ac:dyDescent="0.25">
      <c r="A25" t="s">
        <v>37</v>
      </c>
      <c r="B25">
        <v>4.3</v>
      </c>
      <c r="E25" t="s">
        <v>29</v>
      </c>
      <c r="F25">
        <f>AVERAGE(storedProcPer[[PEOU1_Comfortability]:[PEOU4_AssetToEExams]])</f>
        <v>4.1944444444444446</v>
      </c>
    </row>
    <row r="26" spans="1:15" x14ac:dyDescent="0.25">
      <c r="A26" t="s">
        <v>38</v>
      </c>
      <c r="B26">
        <v>4.1900000000000004</v>
      </c>
      <c r="E26" t="s">
        <v>40</v>
      </c>
    </row>
    <row r="27" spans="1:15" x14ac:dyDescent="0.25">
      <c r="A27" t="s">
        <v>39</v>
      </c>
      <c r="B27">
        <f>AVERAGE(B25:B26)</f>
        <v>4.2450000000000001</v>
      </c>
      <c r="F27" s="19">
        <v>4</v>
      </c>
      <c r="G27" s="19">
        <v>4</v>
      </c>
      <c r="H27" s="19">
        <v>2</v>
      </c>
      <c r="I27" s="19">
        <v>4</v>
      </c>
    </row>
    <row r="28" spans="1:15" x14ac:dyDescent="0.25">
      <c r="A28" t="s">
        <v>40</v>
      </c>
      <c r="B28">
        <f>_xlfn.STDEV.P(B25:B26)</f>
        <v>5.4999999999999716E-2</v>
      </c>
      <c r="F28" s="20">
        <v>5</v>
      </c>
      <c r="G28" s="20">
        <v>4</v>
      </c>
      <c r="H28" s="20">
        <v>2</v>
      </c>
      <c r="I28" s="20">
        <v>3</v>
      </c>
    </row>
    <row r="29" spans="1:15" x14ac:dyDescent="0.25">
      <c r="A29" t="s">
        <v>41</v>
      </c>
      <c r="F29" s="19">
        <v>4</v>
      </c>
      <c r="G29" s="19">
        <v>4</v>
      </c>
      <c r="H29" s="19">
        <v>4</v>
      </c>
      <c r="I29" s="19">
        <v>4</v>
      </c>
    </row>
    <row r="30" spans="1:15" x14ac:dyDescent="0.25">
      <c r="F30" s="20">
        <v>4</v>
      </c>
      <c r="G30" s="20">
        <v>4</v>
      </c>
      <c r="H30" s="20">
        <v>4</v>
      </c>
      <c r="I30" s="20">
        <v>5</v>
      </c>
    </row>
    <row r="31" spans="1:15" x14ac:dyDescent="0.25">
      <c r="F31" s="19">
        <v>4</v>
      </c>
      <c r="G31" s="19">
        <v>5</v>
      </c>
      <c r="H31" s="19">
        <v>4</v>
      </c>
      <c r="I31" s="19">
        <v>5</v>
      </c>
    </row>
    <row r="32" spans="1:15" x14ac:dyDescent="0.25">
      <c r="F32" s="20">
        <v>5</v>
      </c>
      <c r="G32" s="20">
        <v>5</v>
      </c>
      <c r="H32" s="20">
        <v>5</v>
      </c>
      <c r="I32" s="20">
        <v>5</v>
      </c>
    </row>
    <row r="33" spans="6:9" x14ac:dyDescent="0.25">
      <c r="F33" s="19">
        <v>4</v>
      </c>
      <c r="G33" s="19">
        <v>4</v>
      </c>
      <c r="H33" s="19">
        <v>3</v>
      </c>
      <c r="I33" s="19">
        <v>2</v>
      </c>
    </row>
    <row r="34" spans="6:9" x14ac:dyDescent="0.25">
      <c r="F34" s="20">
        <v>5</v>
      </c>
      <c r="G34" s="20">
        <v>4</v>
      </c>
      <c r="H34" s="20">
        <v>4</v>
      </c>
      <c r="I34" s="20">
        <v>3</v>
      </c>
    </row>
    <row r="35" spans="6:9" x14ac:dyDescent="0.25">
      <c r="F35" s="19">
        <v>5</v>
      </c>
      <c r="G35" s="19">
        <v>5</v>
      </c>
      <c r="H35" s="19">
        <v>5</v>
      </c>
      <c r="I35" s="19">
        <v>5</v>
      </c>
    </row>
    <row r="36" spans="6:9" x14ac:dyDescent="0.25">
      <c r="F36" s="20">
        <v>4</v>
      </c>
      <c r="G36" s="20">
        <v>3</v>
      </c>
      <c r="H36" s="20">
        <v>5</v>
      </c>
      <c r="I36" s="20">
        <v>4</v>
      </c>
    </row>
    <row r="37" spans="6:9" x14ac:dyDescent="0.25">
      <c r="F37" s="19">
        <v>5</v>
      </c>
      <c r="G37" s="19">
        <v>5</v>
      </c>
      <c r="H37" s="19">
        <v>5</v>
      </c>
      <c r="I37" s="19">
        <v>5</v>
      </c>
    </row>
    <row r="38" spans="6:9" x14ac:dyDescent="0.25">
      <c r="F38" s="20">
        <v>4</v>
      </c>
      <c r="G38" s="20">
        <v>4</v>
      </c>
      <c r="H38" s="20">
        <v>4</v>
      </c>
      <c r="I38" s="20">
        <v>4</v>
      </c>
    </row>
    <row r="39" spans="6:9" x14ac:dyDescent="0.25">
      <c r="F39" s="19">
        <v>5</v>
      </c>
      <c r="G39" s="19">
        <v>4</v>
      </c>
      <c r="H39" s="19">
        <v>3</v>
      </c>
      <c r="I39" s="19">
        <v>5</v>
      </c>
    </row>
    <row r="40" spans="6:9" x14ac:dyDescent="0.25">
      <c r="F40" s="20">
        <v>5</v>
      </c>
      <c r="G40" s="20">
        <v>4</v>
      </c>
      <c r="H40" s="20">
        <v>5</v>
      </c>
      <c r="I40" s="20">
        <v>5</v>
      </c>
    </row>
    <row r="41" spans="6:9" x14ac:dyDescent="0.25">
      <c r="F41" s="19">
        <v>4</v>
      </c>
      <c r="G41" s="19">
        <v>4</v>
      </c>
      <c r="H41" s="19">
        <v>4</v>
      </c>
      <c r="I41" s="19">
        <v>4</v>
      </c>
    </row>
    <row r="42" spans="6:9" x14ac:dyDescent="0.25">
      <c r="F42" s="20">
        <v>5</v>
      </c>
      <c r="G42" s="20">
        <v>4</v>
      </c>
      <c r="H42" s="20">
        <v>4</v>
      </c>
      <c r="I42" s="20">
        <v>5</v>
      </c>
    </row>
    <row r="43" spans="6:9" x14ac:dyDescent="0.25">
      <c r="F43" s="19">
        <v>5</v>
      </c>
      <c r="G43" s="19">
        <v>5</v>
      </c>
      <c r="H43" s="19">
        <v>4</v>
      </c>
      <c r="I43" s="19">
        <v>4</v>
      </c>
    </row>
    <row r="44" spans="6:9" x14ac:dyDescent="0.25">
      <c r="F44" s="20">
        <v>3</v>
      </c>
      <c r="G44" s="20">
        <v>4</v>
      </c>
      <c r="H44" s="20">
        <v>4</v>
      </c>
      <c r="I44" s="20">
        <v>3</v>
      </c>
    </row>
    <row r="45" spans="6:9" x14ac:dyDescent="0.25">
      <c r="F45" s="19">
        <v>4</v>
      </c>
      <c r="G45" s="19">
        <v>4</v>
      </c>
      <c r="H45" s="19">
        <v>3</v>
      </c>
      <c r="I45" s="19">
        <v>4</v>
      </c>
    </row>
    <row r="46" spans="6:9" x14ac:dyDescent="0.25">
      <c r="F46" s="20">
        <v>5</v>
      </c>
      <c r="G46" s="20">
        <v>5</v>
      </c>
      <c r="H46" s="20">
        <v>5</v>
      </c>
      <c r="I46" s="20">
        <v>5</v>
      </c>
    </row>
    <row r="47" spans="6:9" x14ac:dyDescent="0.25">
      <c r="F47" s="19">
        <v>4</v>
      </c>
      <c r="G47" s="19">
        <v>4</v>
      </c>
      <c r="H47" s="19">
        <v>5</v>
      </c>
      <c r="I47" s="19">
        <v>5</v>
      </c>
    </row>
    <row r="48" spans="6:9" x14ac:dyDescent="0.25">
      <c r="F48" s="20">
        <v>4</v>
      </c>
      <c r="G48" s="20">
        <v>5</v>
      </c>
      <c r="H48" s="20">
        <v>5</v>
      </c>
      <c r="I48" s="20">
        <v>4</v>
      </c>
    </row>
    <row r="49" spans="6:9" x14ac:dyDescent="0.25">
      <c r="F49" s="19">
        <v>5</v>
      </c>
      <c r="G49" s="19">
        <v>4</v>
      </c>
      <c r="H49" s="19">
        <v>5</v>
      </c>
      <c r="I49" s="19">
        <v>5</v>
      </c>
    </row>
    <row r="50" spans="6:9" x14ac:dyDescent="0.25">
      <c r="F50" s="20">
        <v>4</v>
      </c>
      <c r="G50" s="20">
        <v>5</v>
      </c>
      <c r="H50" s="20">
        <v>5</v>
      </c>
      <c r="I50" s="20">
        <v>4</v>
      </c>
    </row>
    <row r="51" spans="6:9" x14ac:dyDescent="0.25">
      <c r="F51" s="19">
        <v>4</v>
      </c>
      <c r="G51" s="19">
        <v>4</v>
      </c>
      <c r="H51" s="19">
        <v>4</v>
      </c>
      <c r="I51" s="19">
        <v>4</v>
      </c>
    </row>
    <row r="52" spans="6:9" x14ac:dyDescent="0.25">
      <c r="F52" s="20">
        <v>4</v>
      </c>
      <c r="G52" s="20">
        <v>4</v>
      </c>
      <c r="H52" s="20">
        <v>4</v>
      </c>
      <c r="I52" s="20">
        <v>4</v>
      </c>
    </row>
    <row r="53" spans="6:9" x14ac:dyDescent="0.25">
      <c r="F53" s="19">
        <v>5</v>
      </c>
      <c r="G53" s="19">
        <v>4</v>
      </c>
      <c r="H53" s="19">
        <v>5</v>
      </c>
      <c r="I53" s="19">
        <v>4</v>
      </c>
    </row>
    <row r="54" spans="6:9" x14ac:dyDescent="0.25">
      <c r="F54" s="20">
        <v>4</v>
      </c>
      <c r="G54" s="20">
        <v>4</v>
      </c>
      <c r="H54" s="20">
        <v>4</v>
      </c>
      <c r="I54" s="20">
        <v>5</v>
      </c>
    </row>
    <row r="55" spans="6:9" x14ac:dyDescent="0.25">
      <c r="F55" s="19">
        <v>4</v>
      </c>
      <c r="G55" s="19">
        <v>5</v>
      </c>
      <c r="H55" s="19">
        <v>4</v>
      </c>
      <c r="I55" s="19">
        <v>5</v>
      </c>
    </row>
    <row r="56" spans="6:9" x14ac:dyDescent="0.25">
      <c r="F56" s="20">
        <v>5</v>
      </c>
      <c r="G56" s="20">
        <v>5</v>
      </c>
      <c r="H56" s="20">
        <v>4</v>
      </c>
      <c r="I56" s="20">
        <v>5</v>
      </c>
    </row>
    <row r="57" spans="6:9" x14ac:dyDescent="0.25">
      <c r="F57" s="19">
        <v>4</v>
      </c>
      <c r="G57" s="19">
        <v>3</v>
      </c>
      <c r="H57" s="19">
        <v>3</v>
      </c>
      <c r="I57" s="19">
        <v>5</v>
      </c>
    </row>
    <row r="58" spans="6:9" x14ac:dyDescent="0.25">
      <c r="F58" s="20">
        <v>4</v>
      </c>
      <c r="G58" s="20">
        <v>4</v>
      </c>
      <c r="H58" s="20">
        <v>4</v>
      </c>
      <c r="I58" s="20">
        <v>4</v>
      </c>
    </row>
    <row r="59" spans="6:9" x14ac:dyDescent="0.25">
      <c r="F59" s="19">
        <v>5</v>
      </c>
      <c r="G59" s="19">
        <v>4</v>
      </c>
      <c r="H59" s="19">
        <v>5</v>
      </c>
      <c r="I59" s="19">
        <v>4</v>
      </c>
    </row>
    <row r="60" spans="6:9" x14ac:dyDescent="0.25">
      <c r="F60" s="20">
        <v>4</v>
      </c>
      <c r="G60" s="20">
        <v>4</v>
      </c>
      <c r="H60" s="20">
        <v>4</v>
      </c>
      <c r="I60" s="20">
        <v>4</v>
      </c>
    </row>
    <row r="61" spans="6:9" x14ac:dyDescent="0.25">
      <c r="F61" s="19">
        <v>3</v>
      </c>
      <c r="G61" s="19">
        <v>4</v>
      </c>
      <c r="H61" s="19">
        <v>5</v>
      </c>
      <c r="I61" s="19">
        <v>5</v>
      </c>
    </row>
    <row r="62" spans="6:9" x14ac:dyDescent="0.25">
      <c r="F62" s="20">
        <v>4</v>
      </c>
      <c r="G62" s="20">
        <v>4</v>
      </c>
      <c r="H62" s="20">
        <v>4</v>
      </c>
      <c r="I62" s="20">
        <v>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E7E1B-E0A6-4163-AB19-8A72B0729229}">
  <dimension ref="A1:O6"/>
  <sheetViews>
    <sheetView workbookViewId="0">
      <selection activeCell="C3" sqref="C3"/>
    </sheetView>
  </sheetViews>
  <sheetFormatPr defaultRowHeight="15" x14ac:dyDescent="0.25"/>
  <cols>
    <col min="1" max="1" width="11.28515625" bestFit="1" customWidth="1"/>
    <col min="2" max="2" width="13.140625" bestFit="1" customWidth="1"/>
    <col min="3" max="3" width="17.42578125" bestFit="1" customWidth="1"/>
    <col min="4" max="4" width="21.42578125" bestFit="1" customWidth="1"/>
    <col min="5" max="5" width="15.140625" bestFit="1" customWidth="1"/>
  </cols>
  <sheetData>
    <row r="1" spans="1:15" x14ac:dyDescent="0.25">
      <c r="A1" s="2"/>
      <c r="B1" s="3" t="s">
        <v>2</v>
      </c>
      <c r="C1" s="4" t="s">
        <v>15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2" t="s">
        <v>14</v>
      </c>
    </row>
    <row r="2" spans="1:15" x14ac:dyDescent="0.25">
      <c r="A2" t="s">
        <v>22</v>
      </c>
    </row>
    <row r="3" spans="1:15" x14ac:dyDescent="0.25">
      <c r="A3" t="s">
        <v>23</v>
      </c>
    </row>
    <row r="6" spans="1:15" ht="15.75" thickBot="1" x14ac:dyDescent="0.3">
      <c r="A6" s="1"/>
      <c r="B6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2F574-2A28-4607-B1F5-271D2AD5CE17}">
  <dimension ref="A1:C31"/>
  <sheetViews>
    <sheetView zoomScale="60" zoomScaleNormal="60" workbookViewId="0">
      <selection activeCell="W26" sqref="W26"/>
    </sheetView>
  </sheetViews>
  <sheetFormatPr defaultRowHeight="15" x14ac:dyDescent="0.25"/>
  <cols>
    <col min="1" max="1" width="26.42578125" bestFit="1" customWidth="1"/>
    <col min="2" max="2" width="22.140625" customWidth="1"/>
    <col min="3" max="3" width="18.140625" customWidth="1"/>
    <col min="10" max="10" width="9.140625" customWidth="1"/>
  </cols>
  <sheetData>
    <row r="1" spans="1:3" x14ac:dyDescent="0.25">
      <c r="A1" s="7" t="s">
        <v>21</v>
      </c>
      <c r="B1" s="8" t="s">
        <v>22</v>
      </c>
      <c r="C1" s="11" t="s">
        <v>23</v>
      </c>
    </row>
    <row r="2" spans="1:3" x14ac:dyDescent="0.25">
      <c r="A2" s="5" t="s">
        <v>2</v>
      </c>
      <c r="B2" s="8">
        <v>4.3899999999999997</v>
      </c>
      <c r="C2" s="6">
        <v>4.28</v>
      </c>
    </row>
    <row r="3" spans="1:3" x14ac:dyDescent="0.25">
      <c r="A3" s="5" t="s">
        <v>15</v>
      </c>
      <c r="B3" s="6">
        <v>4.17</v>
      </c>
      <c r="C3" s="6">
        <v>4.1100000000000003</v>
      </c>
    </row>
    <row r="4" spans="1:3" x14ac:dyDescent="0.25">
      <c r="A4" s="5" t="s">
        <v>3</v>
      </c>
      <c r="B4" s="6">
        <v>4.28</v>
      </c>
      <c r="C4" s="6">
        <v>4</v>
      </c>
    </row>
    <row r="5" spans="1:3" x14ac:dyDescent="0.25">
      <c r="A5" s="9" t="s">
        <v>4</v>
      </c>
      <c r="B5" s="10">
        <v>4.0599999999999996</v>
      </c>
      <c r="C5" s="10">
        <v>4.0599999999999996</v>
      </c>
    </row>
    <row r="6" spans="1:3" x14ac:dyDescent="0.25">
      <c r="A6" s="9"/>
      <c r="B6" s="10">
        <f>AVERAGE(B2:B5)</f>
        <v>4.2249999999999996</v>
      </c>
      <c r="C6" s="10">
        <f>AVERAGE(C2:C5)</f>
        <v>4.1124999999999998</v>
      </c>
    </row>
    <row r="8" spans="1:3" x14ac:dyDescent="0.25">
      <c r="A8" s="7" t="s">
        <v>24</v>
      </c>
      <c r="B8" s="8" t="s">
        <v>22</v>
      </c>
      <c r="C8" s="11" t="s">
        <v>23</v>
      </c>
    </row>
    <row r="9" spans="1:3" x14ac:dyDescent="0.25">
      <c r="A9" s="5" t="s">
        <v>5</v>
      </c>
      <c r="B9" s="14">
        <v>4.22</v>
      </c>
      <c r="C9" s="6">
        <v>4.4400000000000004</v>
      </c>
    </row>
    <row r="10" spans="1:3" x14ac:dyDescent="0.25">
      <c r="A10" s="5" t="s">
        <v>6</v>
      </c>
      <c r="B10" s="15">
        <v>4.22</v>
      </c>
      <c r="C10" s="6">
        <v>4.22</v>
      </c>
    </row>
    <row r="11" spans="1:3" x14ac:dyDescent="0.25">
      <c r="A11" s="5" t="s">
        <v>7</v>
      </c>
      <c r="B11" s="6">
        <v>4.33</v>
      </c>
      <c r="C11" s="6">
        <v>3.94</v>
      </c>
    </row>
    <row r="12" spans="1:3" x14ac:dyDescent="0.25">
      <c r="A12" s="9" t="s">
        <v>8</v>
      </c>
      <c r="B12" s="10">
        <v>4.4400000000000004</v>
      </c>
      <c r="C12" s="10">
        <v>4.17</v>
      </c>
    </row>
    <row r="13" spans="1:3" x14ac:dyDescent="0.25">
      <c r="A13" s="9"/>
      <c r="B13" s="10">
        <f>AVERAGE(Table35[Exam-Taker])</f>
        <v>4.3025000000000002</v>
      </c>
      <c r="C13" s="10">
        <f>AVERAGE(Table35[Proctor])</f>
        <v>4.1924999999999999</v>
      </c>
    </row>
    <row r="14" spans="1:3" x14ac:dyDescent="0.25">
      <c r="A14" s="7" t="s">
        <v>25</v>
      </c>
      <c r="B14" s="8" t="s">
        <v>22</v>
      </c>
      <c r="C14" s="11" t="s">
        <v>23</v>
      </c>
    </row>
    <row r="15" spans="1:3" x14ac:dyDescent="0.25">
      <c r="A15" s="5" t="s">
        <v>9</v>
      </c>
      <c r="B15" s="8">
        <v>4.28</v>
      </c>
      <c r="C15" s="6">
        <v>4.33</v>
      </c>
    </row>
    <row r="16" spans="1:3" x14ac:dyDescent="0.25">
      <c r="A16" s="5" t="s">
        <v>10</v>
      </c>
      <c r="B16" s="6">
        <v>4.28</v>
      </c>
      <c r="C16" s="6">
        <v>4.22</v>
      </c>
    </row>
    <row r="17" spans="1:3" x14ac:dyDescent="0.25">
      <c r="A17" s="5" t="s">
        <v>11</v>
      </c>
      <c r="B17" s="6">
        <v>4.17</v>
      </c>
      <c r="C17" s="6">
        <v>3.83</v>
      </c>
    </row>
    <row r="18" spans="1:3" x14ac:dyDescent="0.25">
      <c r="A18" s="9" t="s">
        <v>12</v>
      </c>
      <c r="B18" s="10">
        <v>4.1100000000000003</v>
      </c>
      <c r="C18" s="10">
        <v>4.0599999999999996</v>
      </c>
    </row>
    <row r="19" spans="1:3" x14ac:dyDescent="0.25">
      <c r="A19" s="9"/>
      <c r="B19" s="10">
        <f>AVERAGE(Table356[Exam-Taker])</f>
        <v>4.21</v>
      </c>
      <c r="C19" s="10">
        <f>AVERAGE(Table356[Proctor])</f>
        <v>4.1100000000000003</v>
      </c>
    </row>
    <row r="20" spans="1:3" x14ac:dyDescent="0.25">
      <c r="A20" s="7" t="s">
        <v>26</v>
      </c>
      <c r="B20" s="8" t="s">
        <v>22</v>
      </c>
      <c r="C20" s="11" t="s">
        <v>23</v>
      </c>
    </row>
    <row r="21" spans="1:3" x14ac:dyDescent="0.25">
      <c r="A21" s="5" t="s">
        <v>13</v>
      </c>
      <c r="B21" s="8">
        <v>4.33</v>
      </c>
      <c r="C21" s="6">
        <v>4.22</v>
      </c>
    </row>
    <row r="22" spans="1:3" x14ac:dyDescent="0.25">
      <c r="A22" s="5" t="s">
        <v>14</v>
      </c>
      <c r="B22" s="10">
        <v>4.22</v>
      </c>
      <c r="C22" s="6">
        <v>4.17</v>
      </c>
    </row>
    <row r="23" spans="1:3" x14ac:dyDescent="0.25">
      <c r="A23" s="9"/>
      <c r="B23" s="10">
        <f>AVERAGE(Table357[Exam-Taker])</f>
        <v>4.2750000000000004</v>
      </c>
      <c r="C23" s="10">
        <f>AVERAGE(Table357[Proctor])</f>
        <v>4.1950000000000003</v>
      </c>
    </row>
    <row r="26" spans="1:3" x14ac:dyDescent="0.25">
      <c r="A26" t="s">
        <v>32</v>
      </c>
    </row>
    <row r="27" spans="1:3" ht="16.5" thickBot="1" x14ac:dyDescent="0.3">
      <c r="A27" s="17" t="s">
        <v>27</v>
      </c>
      <c r="B27" s="18" t="s">
        <v>28</v>
      </c>
      <c r="C27" s="18" t="s">
        <v>29</v>
      </c>
    </row>
    <row r="28" spans="1:3" ht="15.75" x14ac:dyDescent="0.25">
      <c r="A28" s="16" t="s">
        <v>34</v>
      </c>
      <c r="B28" s="16">
        <v>4.22</v>
      </c>
      <c r="C28" s="16">
        <v>4.1100000000000003</v>
      </c>
    </row>
    <row r="29" spans="1:3" ht="31.5" x14ac:dyDescent="0.25">
      <c r="A29" s="16" t="s">
        <v>33</v>
      </c>
      <c r="B29" s="16">
        <v>4.3</v>
      </c>
      <c r="C29" s="16">
        <v>4.1900000000000004</v>
      </c>
    </row>
    <row r="30" spans="1:3" ht="31.5" x14ac:dyDescent="0.25">
      <c r="A30" s="16" t="s">
        <v>30</v>
      </c>
      <c r="B30" s="16">
        <v>4.21</v>
      </c>
      <c r="C30" s="16">
        <v>4.1100000000000003</v>
      </c>
    </row>
    <row r="31" spans="1:3" ht="15.75" x14ac:dyDescent="0.25">
      <c r="A31" s="16" t="s">
        <v>31</v>
      </c>
      <c r="B31" s="16">
        <v>4.28</v>
      </c>
      <c r="C31" s="16">
        <v>4.2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F A A B Q S w M E F A A C A A g A U K 9 W T T c 5 V D G m A A A A + A A A A B I A H A B D b 2 5 m a W c v U G F j a 2 F n Z S 5 4 b W w g o h g A K K A U A A A A A A A A A A A A A A A A A A A A A A A A A A A A h Y + 9 D o I w F E Z f h X S n t 9 T 4 E 3 I p g 6 s k J k T j 2 m C F R i i G F s u 7 O f h I v o I k i r o 5 f i d n O N / j d s d 0 a O r g q j q r W 5 O Q i D I S K F O 0 R 2 3 K h P T u F K 5 I K n A r i 7 M s V T D K x s a D P S a k c u 4 S A 3 j v q Z / R t i u B M x b B I d v k R a U a S T 6 y / i + H 2 l g n T a G I w P 0 r R n C 6 4 H T O O a d L F i F M G D N t v g o f i y l D + I G 4 7 m v X d 0 o o E + 5 y h G k i v F + I J 1 B L A w Q U A A I A C A B Q r 1 Z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K 9 W T S 4 o Q p E S A g A A i A c A A B M A H A B G b 3 J t d W x h c y 9 T Z W N 0 a W 9 u M S 5 t I K I Y A C i g F A A A A A A A A A A A A A A A A A A A A A A A A A A A A O 1 T T Y / a M B S 8 I / E f r P Q C U o r E R 3 t o x S E E 0 0 2 7 E I p N e 1 i q y J s 8 w K p j V 7 a D l q 7 2 v / d l o d q i Z n 9 A 1 c 3 F y X v j y b y x x 0 H u p d G E n d b + + 3 a r 3 X J 7 Y a E g z h t c l t b k S 7 B k T B T 4 d o v g w 0 x l c 8 B K 7 A 6 9 q c m r E r T v z K S C X m y 0 x w / X C e J 3 m 7 U D 6 z b J 5 N M m 1 T C 1 8 g D k N a n s R P 6 k x Q 4 2 8 4 j T V R J d M 7 J m d E p m 6 Y r M W U z 4 F W U J 2 y x X 6 U c a c 8 L W k 3 n C W J I u s E Z X i J p H i 5 g S + i W 6 X k c c 6 5 s L o b 2 g G 9 5 M Q c l S e r D j I A x C E h t V l d q N + 6 O Q U J 2 b Q u r d u D 9 4 M w j J 5 8 p 4 Y P 6 o Y P z 0 2 l s Y D d + 6 4 W n c V w F S l 9 g r y B W I A m c K c H Y u b h F 4 7 p z r n Z M z I b k 5 1 y O l W C 6 U s G 7 s b f U n Z b w X e o e M / P g D n u i 4 F d p t j S 1 P i u u m 6 z T 8 P 7 y / D 5 b r f k a 3 W 5 l L N B y H T L R / O + r V W x 5 C U r c H G Z 7 G Q W r Q O T T 1 h 9 l U 1 v s r 5 Y / c x H s Q j T S j j I k D O C 7 L J h a a o o z Y l C j a i 1 u p p D 8 2 o w Z Z f R 1 m F t U W 6 h n M M D s d W 4 H u K A V o k G s G j r L I O f D c U H o n y g Z Q x F H W V + k g K U A 0 t g f Z B 2 O K R G t z E P X V b w Q N s 6 W F L d j a Q m 5 S v 3 8 0 v w E 4 y l a Q m x K D U D y P m y T 9 7 F p + f 9 S U b t c O b 2 E T a J A l d Y i Q C B 2 7 B D x 0 2 y 2 p G + / Q 3 8 m t r e H / R H R / K 3 3 J 7 m V 2 Q c u X 8 P 4 X 4 f 0 F U E s B A i 0 A F A A C A A g A U K 9 W T T c 5 V D G m A A A A + A A A A B I A A A A A A A A A A A A A A A A A A A A A A E N v b m Z p Z y 9 Q Y W N r Y W d l L n h t b F B L A Q I t A B Q A A g A I A F C v V k 0 P y u m r p A A A A O k A A A A T A A A A A A A A A A A A A A A A A P I A A A B b Q 2 9 u d G V u d F 9 U e X B l c 1 0 u e G 1 s U E s B A i 0 A F A A C A A g A U K 9 W T S 4 o Q p E S A g A A i A c A A B M A A A A A A A A A A A A A A A A A 4 w E A A E Z v c m 1 1 b G F z L 1 N l Y 3 R p b 2 4 x L m 1 Q S w U G A A A A A A M A A w D C A A A A Q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y E A A A A A A A B x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b 3 J l Z F B y b 2 N Q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d G 9 y Z W R Q c m 9 j U G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I x V D A 3 O j Q 3 O j U z L j U 3 M D Y 1 M D N a I i A v P j x F b n R y e S B U e X B l P S J G a W x s Q 2 9 s d W 1 u V H l w Z X M i I F Z h b H V l P S J z Q X d N R E F 3 T U R B d 0 1 E Q X d N R E F 3 T T 0 i I C 8 + P E V u d H J 5 I F R 5 c G U 9 I k Z p b G x D b 2 x 1 b W 5 O Y W 1 l c y I g V m F s d W U 9 I n N b J n F 1 b 3 Q 7 U F U x X 0 V m Z m l j a W V u d C Z x d W 9 0 O y w m c X V v d D t Q V T J f Q 2 9 u d m l u Z W 5 j Z S Z x d W 9 0 O y w m c X V v d D t Q V T N f R G l m Z m l j d W x 0 e V R v Q 2 h l Y X Q m c X V v d D s s J n F 1 b 3 Q 7 U F U 0 X 1 N h d m V z V G l t Z S Z x d W 9 0 O y w m c X V v d D t Q R U 9 V M V 9 D b 2 1 m b 3 J 0 Y W J p b G l 0 e S Z x d W 9 0 O y w m c X V v d D t Q R U 9 V M l 9 V c 2 V y R n J p Z W 5 k b H k m c X V v d D s s J n F 1 b 3 Q 7 U E V P V T N f b G l t a X R l Z E N o Y W x s Z W 5 n Z X M m c X V v d D s s J n F 1 b 3 Q 7 U E V P V T R f Q X N z Z X R U b 0 V F e G F t c y Z x d W 9 0 O y w m c X V v d D t B V F U x X 1 d p c 2 V J Z G V h J n F 1 b 3 Q 7 L C Z x d W 9 0 O 0 F U V T J f R 2 9 v Z E l u b m 9 2 Y X R p b 2 4 m c X V v d D s s J n F 1 b 3 Q 7 Q V R V M 1 9 Q c m V m Z X J l b m N l V G 9 P d G h l c n M m c X V v d D s s J n F 1 b 3 Q 7 Q V R V N F 9 S Z W N v b W 1 l b m R U b 0 9 0 a G V y c y Z x d W 9 0 O y w m c X V v d D t C S T F f T G l r Z U l k Z W F P Z l V z a W 5 n J n F 1 b 3 Q 7 L C Z x d W 9 0 O 0 J J M l 9 J b n R l b m R U b 1 V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9 y Z W R Q c m 9 j U G V y L 0 N o Y W 5 n Z W Q g V H l w Z S 5 7 U F U x X 0 V m Z m l j a W V u d C w w f S Z x d W 9 0 O y w m c X V v d D t T Z W N 0 a W 9 u M S 9 z d G 9 y Z W R Q c m 9 j U G V y L 0 N o Y W 5 n Z W Q g V H l w Z S 5 7 U F U y X 0 N v b n Z p b m V u Y 2 U s M X 0 m c X V v d D s s J n F 1 b 3 Q 7 U 2 V j d G l v b j E v c 3 R v c m V k U H J v Y 1 B l c i 9 D a G F u Z 2 V k I F R 5 c G U u e 1 B V M 1 9 E a W Z m a W N 1 b H R 5 V G 9 D a G V h d C w y f S Z x d W 9 0 O y w m c X V v d D t T Z W N 0 a W 9 u M S 9 z d G 9 y Z W R Q c m 9 j U G V y L 0 N o Y W 5 n Z W Q g V H l w Z S 5 7 U F U 0 X 1 N h d m V z V G l t Z S w z f S Z x d W 9 0 O y w m c X V v d D t T Z W N 0 a W 9 u M S 9 z d G 9 y Z W R Q c m 9 j U G V y L 0 N o Y W 5 n Z W Q g V H l w Z S 5 7 U E V P V T F f Q 2 9 t Z m 9 y d G F i a W x p d H k s N H 0 m c X V v d D s s J n F 1 b 3 Q 7 U 2 V j d G l v b j E v c 3 R v c m V k U H J v Y 1 B l c i 9 D a G F u Z 2 V k I F R 5 c G U u e 1 B F T 1 U y X 1 V z Z X J G c m l l b m R s e S w 1 f S Z x d W 9 0 O y w m c X V v d D t T Z W N 0 a W 9 u M S 9 z d G 9 y Z W R Q c m 9 j U G V y L 0 N o Y W 5 n Z W Q g V H l w Z S 5 7 U E V P V T N f b G l t a X R l Z E N o Y W x s Z W 5 n Z X M s N n 0 m c X V v d D s s J n F 1 b 3 Q 7 U 2 V j d G l v b j E v c 3 R v c m V k U H J v Y 1 B l c i 9 D a G F u Z 2 V k I F R 5 c G U u e 1 B F T 1 U 0 X 0 F z c 2 V 0 V G 9 F R X h h b X M s N 3 0 m c X V v d D s s J n F 1 b 3 Q 7 U 2 V j d G l v b j E v c 3 R v c m V k U H J v Y 1 B l c i 9 D a G F u Z 2 V k I F R 5 c G U u e 0 F U V T F f V 2 l z Z U l k Z W E s O H 0 m c X V v d D s s J n F 1 b 3 Q 7 U 2 V j d G l v b j E v c 3 R v c m V k U H J v Y 1 B l c i 9 D a G F u Z 2 V k I F R 5 c G U u e 0 F U V T J f R 2 9 v Z E l u b m 9 2 Y X R p b 2 4 s O X 0 m c X V v d D s s J n F 1 b 3 Q 7 U 2 V j d G l v b j E v c 3 R v c m V k U H J v Y 1 B l c i 9 D a G F u Z 2 V k I F R 5 c G U u e 0 F U V T N f U H J l Z m V y Z W 5 j Z V R v T 3 R o Z X J z L D E w f S Z x d W 9 0 O y w m c X V v d D t T Z W N 0 a W 9 u M S 9 z d G 9 y Z W R Q c m 9 j U G V y L 0 N o Y W 5 n Z W Q g V H l w Z S 5 7 Q V R V N F 9 S Z W N v b W 1 l b m R U b 0 9 0 a G V y c y w x M X 0 m c X V v d D s s J n F 1 b 3 Q 7 U 2 V j d G l v b j E v c 3 R v c m V k U H J v Y 1 B l c i 9 D a G F u Z 2 V k I F R 5 c G U u e 0 J J M V 9 M a W t l S W R l Y U 9 m V X N p b m c s M T J 9 J n F 1 b 3 Q 7 L C Z x d W 9 0 O 1 N l Y 3 R p b 2 4 x L 3 N 0 b 3 J l Z F B y b 2 N Q Z X I v Q 2 h h b m d l Z C B U e X B l L n t C S T J f S W 5 0 Z W 5 k V G 9 V c 2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z d G 9 y Z W R Q c m 9 j U G V y L 0 N o Y W 5 n Z W Q g V H l w Z S 5 7 U F U x X 0 V m Z m l j a W V u d C w w f S Z x d W 9 0 O y w m c X V v d D t T Z W N 0 a W 9 u M S 9 z d G 9 y Z W R Q c m 9 j U G V y L 0 N o Y W 5 n Z W Q g V H l w Z S 5 7 U F U y X 0 N v b n Z p b m V u Y 2 U s M X 0 m c X V v d D s s J n F 1 b 3 Q 7 U 2 V j d G l v b j E v c 3 R v c m V k U H J v Y 1 B l c i 9 D a G F u Z 2 V k I F R 5 c G U u e 1 B V M 1 9 E a W Z m a W N 1 b H R 5 V G 9 D a G V h d C w y f S Z x d W 9 0 O y w m c X V v d D t T Z W N 0 a W 9 u M S 9 z d G 9 y Z W R Q c m 9 j U G V y L 0 N o Y W 5 n Z W Q g V H l w Z S 5 7 U F U 0 X 1 N h d m V z V G l t Z S w z f S Z x d W 9 0 O y w m c X V v d D t T Z W N 0 a W 9 u M S 9 z d G 9 y Z W R Q c m 9 j U G V y L 0 N o Y W 5 n Z W Q g V H l w Z S 5 7 U E V P V T F f Q 2 9 t Z m 9 y d G F i a W x p d H k s N H 0 m c X V v d D s s J n F 1 b 3 Q 7 U 2 V j d G l v b j E v c 3 R v c m V k U H J v Y 1 B l c i 9 D a G F u Z 2 V k I F R 5 c G U u e 1 B F T 1 U y X 1 V z Z X J G c m l l b m R s e S w 1 f S Z x d W 9 0 O y w m c X V v d D t T Z W N 0 a W 9 u M S 9 z d G 9 y Z W R Q c m 9 j U G V y L 0 N o Y W 5 n Z W Q g V H l w Z S 5 7 U E V P V T N f b G l t a X R l Z E N o Y W x s Z W 5 n Z X M s N n 0 m c X V v d D s s J n F 1 b 3 Q 7 U 2 V j d G l v b j E v c 3 R v c m V k U H J v Y 1 B l c i 9 D a G F u Z 2 V k I F R 5 c G U u e 1 B F T 1 U 0 X 0 F z c 2 V 0 V G 9 F R X h h b X M s N 3 0 m c X V v d D s s J n F 1 b 3 Q 7 U 2 V j d G l v b j E v c 3 R v c m V k U H J v Y 1 B l c i 9 D a G F u Z 2 V k I F R 5 c G U u e 0 F U V T F f V 2 l z Z U l k Z W E s O H 0 m c X V v d D s s J n F 1 b 3 Q 7 U 2 V j d G l v b j E v c 3 R v c m V k U H J v Y 1 B l c i 9 D a G F u Z 2 V k I F R 5 c G U u e 0 F U V T J f R 2 9 v Z E l u b m 9 2 Y X R p b 2 4 s O X 0 m c X V v d D s s J n F 1 b 3 Q 7 U 2 V j d G l v b j E v c 3 R v c m V k U H J v Y 1 B l c i 9 D a G F u Z 2 V k I F R 5 c G U u e 0 F U V T N f U H J l Z m V y Z W 5 j Z V R v T 3 R o Z X J z L D E w f S Z x d W 9 0 O y w m c X V v d D t T Z W N 0 a W 9 u M S 9 z d G 9 y Z W R Q c m 9 j U G V y L 0 N o Y W 5 n Z W Q g V H l w Z S 5 7 Q V R V N F 9 S Z W N v b W 1 l b m R U b 0 9 0 a G V y c y w x M X 0 m c X V v d D s s J n F 1 b 3 Q 7 U 2 V j d G l v b j E v c 3 R v c m V k U H J v Y 1 B l c i 9 D a G F u Z 2 V k I F R 5 c G U u e 0 J J M V 9 M a W t l S W R l Y U 9 m V X N p b m c s M T J 9 J n F 1 b 3 Q 7 L C Z x d W 9 0 O 1 N l Y 3 R p b 2 4 x L 3 N 0 b 3 J l Z F B y b 2 N Q Z X I v Q 2 h h b m d l Z C B U e X B l L n t C S T J f S W 5 0 Z W 5 k V G 9 V c 2 U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9 y Z W R Q c m 9 j U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b 3 J l Z F B y b 2 N Q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v c m V k U H J v Y 1 B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b 3 J l Z E V 4 Y W 1 U U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v c m V k R X h h b V R Q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j J U M j A 6 N T g 6 M z M u O D E 4 N z c z M l o i I C 8 + P E V u d H J 5 I F R 5 c G U 9 I k Z p b G x D b 2 x 1 b W 5 U e X B l c y I g V m F s d W U 9 I n N B d 0 1 E Q X d N R E F 3 T U R B d 0 1 E Q X d N P S I g L z 4 8 R W 5 0 c n k g V H l w Z T 0 i R m l s b E N v b H V t b k 5 h b W V z I i B W Y W x 1 Z T 0 i c 1 s m c X V v d D t Q V T F f R W Z m a W N p Z W 5 0 J n F 1 b 3 Q 7 L C Z x d W 9 0 O 1 B V M l 9 D b 2 5 2 Z W 5 p Z W 5 j Z S Z x d W 9 0 O y w m c X V v d D t Q V T N f R G l m Z m l j d W x 0 e V R v Q 2 h l Y X Q m c X V v d D s s J n F 1 b 3 Q 7 U F U 0 X 1 N h d m V z V G l t Z S Z x d W 9 0 O y w m c X V v d D t Q R U 9 V M V 9 D b 2 1 m b 3 J 0 Y W J p b G l 0 e S Z x d W 9 0 O y w m c X V v d D t Q R U 9 V M l 9 V c 2 V y R n J p Z W 5 k b H k m c X V v d D s s J n F 1 b 3 Q 7 U E V P V T N f b G l t a X R l Z E N o Y W x s Z W 5 n Z X M m c X V v d D s s J n F 1 b 3 Q 7 U E V P V T R f Q X N z Z X R U b 0 V F e G F t c y Z x d W 9 0 O y w m c X V v d D t B V F U x X 1 d p c 2 V J Z G V h J n F 1 b 3 Q 7 L C Z x d W 9 0 O 0 F U V T J f R 2 9 v Z E l u b m 9 2 Y X R p b 2 4 m c X V v d D s s J n F 1 b 3 Q 7 Q V R V M 1 9 Q c m V m Z X J l b m N l V G 9 P d G h l c n M m c X V v d D s s J n F 1 b 3 Q 7 Q V R V N F 9 S Z W N v b W 1 l b m R U b 0 9 0 a G V y c y Z x d W 9 0 O y w m c X V v d D t C S T F f T G l r Z U l k Z W F P Z l V z a W 5 n J n F 1 b 3 Q 7 L C Z x d W 9 0 O 0 J J M l 9 J b n R l b m R U b 1 V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9 y Z W R F e G F t V F B l c i 9 D a G F u Z 2 V k I F R 5 c G U u e 1 B V M V 9 F Z m Z p Y 2 l l b n Q s M H 0 m c X V v d D s s J n F 1 b 3 Q 7 U 2 V j d G l v b j E v c 3 R v c m V k R X h h b V R Q Z X I v Q 2 h h b m d l Z C B U e X B l L n t Q V T J f Q 2 9 u d m V u a W V u Y 2 U s M X 0 m c X V v d D s s J n F 1 b 3 Q 7 U 2 V j d G l v b j E v c 3 R v c m V k R X h h b V R Q Z X I v Q 2 h h b m d l Z C B U e X B l L n t Q V T N f R G l m Z m l j d W x 0 e V R v Q 2 h l Y X Q s M n 0 m c X V v d D s s J n F 1 b 3 Q 7 U 2 V j d G l v b j E v c 3 R v c m V k R X h h b V R Q Z X I v Q 2 h h b m d l Z C B U e X B l L n t Q V T R f U 2 F 2 Z X N U a W 1 l L D N 9 J n F 1 b 3 Q 7 L C Z x d W 9 0 O 1 N l Y 3 R p b 2 4 x L 3 N 0 b 3 J l Z E V 4 Y W 1 U U G V y L 0 N o Y W 5 n Z W Q g V H l w Z S 5 7 U E V P V T F f Q 2 9 t Z m 9 y d G F i a W x p d H k s N H 0 m c X V v d D s s J n F 1 b 3 Q 7 U 2 V j d G l v b j E v c 3 R v c m V k R X h h b V R Q Z X I v Q 2 h h b m d l Z C B U e X B l L n t Q R U 9 V M l 9 V c 2 V y R n J p Z W 5 k b H k s N X 0 m c X V v d D s s J n F 1 b 3 Q 7 U 2 V j d G l v b j E v c 3 R v c m V k R X h h b V R Q Z X I v Q 2 h h b m d l Z C B U e X B l L n t Q R U 9 V M 1 9 s a W 1 p d G V k Q 2 h h b G x l b m d l c y w 2 f S Z x d W 9 0 O y w m c X V v d D t T Z W N 0 a W 9 u M S 9 z d G 9 y Z W R F e G F t V F B l c i 9 D a G F u Z 2 V k I F R 5 c G U u e 1 B F T 1 U 0 X 0 F z c 2 V 0 V G 9 F R X h h b X M s N 3 0 m c X V v d D s s J n F 1 b 3 Q 7 U 2 V j d G l v b j E v c 3 R v c m V k R X h h b V R Q Z X I v Q 2 h h b m d l Z C B U e X B l L n t B V F U x X 1 d p c 2 V J Z G V h L D h 9 J n F 1 b 3 Q 7 L C Z x d W 9 0 O 1 N l Y 3 R p b 2 4 x L 3 N 0 b 3 J l Z E V 4 Y W 1 U U G V y L 0 N o Y W 5 n Z W Q g V H l w Z S 5 7 Q V R V M l 9 H b 2 9 k S W 5 u b 3 Z h d G l v b i w 5 f S Z x d W 9 0 O y w m c X V v d D t T Z W N 0 a W 9 u M S 9 z d G 9 y Z W R F e G F t V F B l c i 9 D a G F u Z 2 V k I F R 5 c G U u e 0 F U V T N f U H J l Z m V y Z W 5 j Z V R v T 3 R o Z X J z L D E w f S Z x d W 9 0 O y w m c X V v d D t T Z W N 0 a W 9 u M S 9 z d G 9 y Z W R F e G F t V F B l c i 9 D a G F u Z 2 V k I F R 5 c G U u e 0 F U V T R f U m V j b 2 1 t Z W 5 k V G 9 P d G h l c n M s M T F 9 J n F 1 b 3 Q 7 L C Z x d W 9 0 O 1 N l Y 3 R p b 2 4 x L 3 N 0 b 3 J l Z E V 4 Y W 1 U U G V y L 0 N o Y W 5 n Z W Q g V H l w Z S 5 7 Q k k x X 0 x p a 2 V J Z G V h T 2 Z V c 2 l u Z y w x M n 0 m c X V v d D s s J n F 1 b 3 Q 7 U 2 V j d G l v b j E v c 3 R v c m V k R X h h b V R Q Z X I v Q 2 h h b m d l Z C B U e X B l L n t C S T J f S W 5 0 Z W 5 k V G 9 V c 2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z d G 9 y Z W R F e G F t V F B l c i 9 D a G F u Z 2 V k I F R 5 c G U u e 1 B V M V 9 F Z m Z p Y 2 l l b n Q s M H 0 m c X V v d D s s J n F 1 b 3 Q 7 U 2 V j d G l v b j E v c 3 R v c m V k R X h h b V R Q Z X I v Q 2 h h b m d l Z C B U e X B l L n t Q V T J f Q 2 9 u d m V u a W V u Y 2 U s M X 0 m c X V v d D s s J n F 1 b 3 Q 7 U 2 V j d G l v b j E v c 3 R v c m V k R X h h b V R Q Z X I v Q 2 h h b m d l Z C B U e X B l L n t Q V T N f R G l m Z m l j d W x 0 e V R v Q 2 h l Y X Q s M n 0 m c X V v d D s s J n F 1 b 3 Q 7 U 2 V j d G l v b j E v c 3 R v c m V k R X h h b V R Q Z X I v Q 2 h h b m d l Z C B U e X B l L n t Q V T R f U 2 F 2 Z X N U a W 1 l L D N 9 J n F 1 b 3 Q 7 L C Z x d W 9 0 O 1 N l Y 3 R p b 2 4 x L 3 N 0 b 3 J l Z E V 4 Y W 1 U U G V y L 0 N o Y W 5 n Z W Q g V H l w Z S 5 7 U E V P V T F f Q 2 9 t Z m 9 y d G F i a W x p d H k s N H 0 m c X V v d D s s J n F 1 b 3 Q 7 U 2 V j d G l v b j E v c 3 R v c m V k R X h h b V R Q Z X I v Q 2 h h b m d l Z C B U e X B l L n t Q R U 9 V M l 9 V c 2 V y R n J p Z W 5 k b H k s N X 0 m c X V v d D s s J n F 1 b 3 Q 7 U 2 V j d G l v b j E v c 3 R v c m V k R X h h b V R Q Z X I v Q 2 h h b m d l Z C B U e X B l L n t Q R U 9 V M 1 9 s a W 1 p d G V k Q 2 h h b G x l b m d l c y w 2 f S Z x d W 9 0 O y w m c X V v d D t T Z W N 0 a W 9 u M S 9 z d G 9 y Z W R F e G F t V F B l c i 9 D a G F u Z 2 V k I F R 5 c G U u e 1 B F T 1 U 0 X 0 F z c 2 V 0 V G 9 F R X h h b X M s N 3 0 m c X V v d D s s J n F 1 b 3 Q 7 U 2 V j d G l v b j E v c 3 R v c m V k R X h h b V R Q Z X I v Q 2 h h b m d l Z C B U e X B l L n t B V F U x X 1 d p c 2 V J Z G V h L D h 9 J n F 1 b 3 Q 7 L C Z x d W 9 0 O 1 N l Y 3 R p b 2 4 x L 3 N 0 b 3 J l Z E V 4 Y W 1 U U G V y L 0 N o Y W 5 n Z W Q g V H l w Z S 5 7 Q V R V M l 9 H b 2 9 k S W 5 u b 3 Z h d G l v b i w 5 f S Z x d W 9 0 O y w m c X V v d D t T Z W N 0 a W 9 u M S 9 z d G 9 y Z W R F e G F t V F B l c i 9 D a G F u Z 2 V k I F R 5 c G U u e 0 F U V T N f U H J l Z m V y Z W 5 j Z V R v T 3 R o Z X J z L D E w f S Z x d W 9 0 O y w m c X V v d D t T Z W N 0 a W 9 u M S 9 z d G 9 y Z W R F e G F t V F B l c i 9 D a G F u Z 2 V k I F R 5 c G U u e 0 F U V T R f U m V j b 2 1 t Z W 5 k V G 9 P d G h l c n M s M T F 9 J n F 1 b 3 Q 7 L C Z x d W 9 0 O 1 N l Y 3 R p b 2 4 x L 3 N 0 b 3 J l Z E V 4 Y W 1 U U G V y L 0 N o Y W 5 n Z W Q g V H l w Z S 5 7 Q k k x X 0 x p a 2 V J Z G V h T 2 Z V c 2 l u Z y w x M n 0 m c X V v d D s s J n F 1 b 3 Q 7 U 2 V j d G l v b j E v c 3 R v c m V k R X h h b V R Q Z X I v Q 2 h h b m d l Z C B U e X B l L n t C S T J f S W 5 0 Z W 5 k V G 9 V c 2 U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9 y Z W R F e G F t V F B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9 y Z W R F e G F t V F B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9 y Z W R F e G F t V F B l c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B r 7 3 j U F t H T I q e N t p v g e O 6 A A A A A A I A A A A A A B B m A A A A A Q A A I A A A A E i d o + t J O m 1 l 2 a f A p C c U Z M i X K K P B M E Q d 3 E L Z t A r v M Q A u A A A A A A 6 A A A A A A g A A I A A A A A I G 3 m f v w F O l k L 5 I b W w 5 8 H 6 W V u T g n y A g S d B P X S H 6 / h M c U A A A A E G q B 6 K m p e P y 7 J Z J 6 i q v M R w F w M M D k F + r M k D h w 9 O I k k / / R a e a b L 1 1 m G N p r O n 1 t k c v 6 E f k f T M J V c q 5 K f E m 8 z g b e + 7 r Z 3 7 D F 7 d 2 R e q b I I + Q l B y J Q A A A A B n i w x q O c s 6 A 8 A F m 4 c 7 v 9 M C N g 1 r E t U / d P o y j v b F s F v k w e v / M T p M T s K f n R w W u m V 8 3 f D L / A S y O j B A s S f V E + a v q Y O U = < / D a t a M a s h u p > 
</file>

<file path=customXml/itemProps1.xml><?xml version="1.0" encoding="utf-8"?>
<ds:datastoreItem xmlns:ds="http://schemas.openxmlformats.org/officeDocument/2006/customXml" ds:itemID="{C59E152B-2F4C-4492-8F1B-92694671C3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Sheet5</vt:lpstr>
      <vt:lpstr>Proctor</vt:lpstr>
      <vt:lpstr>ExamTaker</vt:lpstr>
      <vt:lpstr>Correlation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IBK</dc:creator>
  <cp:lastModifiedBy>IBK</cp:lastModifiedBy>
  <cp:lastPrinted>2019-02-15T14:38:23Z</cp:lastPrinted>
  <dcterms:created xsi:type="dcterms:W3CDTF">2018-10-20T18:09:04Z</dcterms:created>
  <dcterms:modified xsi:type="dcterms:W3CDTF">2019-02-15T14:46:09Z</dcterms:modified>
</cp:coreProperties>
</file>