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caro\Desktop\Develop\integrAgir\exemplos\"/>
    </mc:Choice>
  </mc:AlternateContent>
  <bookViews>
    <workbookView xWindow="0" yWindow="0" windowWidth="25200" windowHeight="11985"/>
  </bookViews>
  <sheets>
    <sheet name="Plan1" sheetId="1" r:id="rId1"/>
  </sheets>
  <externalReferences>
    <externalReference r:id="rId2"/>
  </externalReferences>
  <definedNames>
    <definedName name="_xlnm._FilterDatabase" localSheetId="0" hidden="1">Plan1!$A$3:$AF$3</definedName>
    <definedName name="parcela">[1]Listas!$B$1:$B$10</definedName>
    <definedName name="Status">[1]Listas!$A$1:$A$4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1" l="1"/>
  <c r="A75" i="1"/>
  <c r="B74" i="1"/>
  <c r="A74" i="1"/>
  <c r="B73" i="1"/>
  <c r="A73" i="1"/>
  <c r="B72" i="1"/>
  <c r="A72" i="1"/>
  <c r="J67" i="1"/>
  <c r="F67" i="1"/>
  <c r="I66" i="1"/>
  <c r="F66" i="1"/>
  <c r="J66" i="1" s="1"/>
  <c r="I65" i="1"/>
  <c r="F65" i="1"/>
  <c r="J65" i="1" s="1"/>
  <c r="F63" i="1"/>
  <c r="J63" i="1" s="1"/>
  <c r="I61" i="1"/>
  <c r="F61" i="1"/>
  <c r="J61" i="1" s="1"/>
  <c r="I60" i="1"/>
  <c r="F60" i="1"/>
  <c r="J60" i="1" s="1"/>
  <c r="O59" i="1"/>
  <c r="F59" i="1" s="1"/>
  <c r="J59" i="1" s="1"/>
  <c r="I59" i="1"/>
  <c r="F58" i="1"/>
  <c r="I57" i="1"/>
  <c r="F57" i="1"/>
  <c r="J57" i="1" s="1"/>
  <c r="I55" i="1"/>
  <c r="F55" i="1"/>
  <c r="J55" i="1" s="1"/>
  <c r="I54" i="1"/>
  <c r="F54" i="1"/>
  <c r="J54" i="1" s="1"/>
  <c r="J53" i="1"/>
  <c r="F53" i="1"/>
  <c r="I52" i="1"/>
  <c r="F52" i="1"/>
  <c r="J52" i="1" s="1"/>
  <c r="I50" i="1"/>
  <c r="F50" i="1"/>
  <c r="J50" i="1" s="1"/>
  <c r="I49" i="1"/>
  <c r="F49" i="1"/>
  <c r="I48" i="1"/>
  <c r="F48" i="1"/>
  <c r="J48" i="1" s="1"/>
  <c r="J47" i="1"/>
  <c r="I47" i="1"/>
  <c r="F47" i="1"/>
  <c r="I46" i="1"/>
  <c r="F46" i="1"/>
  <c r="J46" i="1" s="1"/>
  <c r="I45" i="1"/>
  <c r="F45" i="1"/>
  <c r="J45" i="1" s="1"/>
  <c r="I44" i="1"/>
  <c r="F44" i="1"/>
  <c r="J44" i="1" s="1"/>
  <c r="I43" i="1"/>
  <c r="F43" i="1"/>
  <c r="J43" i="1" s="1"/>
  <c r="I42" i="1"/>
  <c r="F42" i="1"/>
  <c r="J42" i="1" s="1"/>
  <c r="I40" i="1"/>
  <c r="F40" i="1"/>
  <c r="J40" i="1" s="1"/>
  <c r="I39" i="1"/>
  <c r="F39" i="1"/>
  <c r="I33" i="1"/>
  <c r="F33" i="1"/>
  <c r="J33" i="1" s="1"/>
  <c r="I31" i="1"/>
  <c r="F31" i="1"/>
  <c r="J31" i="1" s="1"/>
  <c r="I30" i="1"/>
  <c r="F30" i="1"/>
  <c r="J30" i="1" s="1"/>
  <c r="I29" i="1"/>
  <c r="F29" i="1"/>
  <c r="J29" i="1" s="1"/>
  <c r="I28" i="1"/>
  <c r="F28" i="1"/>
  <c r="J28" i="1" s="1"/>
  <c r="I27" i="1"/>
  <c r="F27" i="1"/>
  <c r="J27" i="1" s="1"/>
  <c r="I26" i="1"/>
  <c r="F26" i="1"/>
  <c r="J26" i="1" s="1"/>
  <c r="J25" i="1"/>
  <c r="I25" i="1"/>
  <c r="F25" i="1"/>
  <c r="F24" i="1"/>
  <c r="F23" i="1"/>
  <c r="K22" i="1"/>
  <c r="I22" i="1" s="1"/>
  <c r="I21" i="1"/>
  <c r="F21" i="1"/>
  <c r="J21" i="1" s="1"/>
  <c r="I20" i="1"/>
  <c r="F20" i="1"/>
  <c r="J20" i="1" s="1"/>
  <c r="I19" i="1"/>
  <c r="F19" i="1"/>
  <c r="J19" i="1" s="1"/>
  <c r="F18" i="1"/>
  <c r="J18" i="1" s="1"/>
  <c r="I17" i="1"/>
  <c r="F17" i="1"/>
  <c r="J17" i="1" s="1"/>
  <c r="F11" i="1"/>
  <c r="K10" i="1"/>
  <c r="I7" i="1"/>
  <c r="F7" i="1"/>
  <c r="J7" i="1" s="1"/>
  <c r="I6" i="1"/>
  <c r="F6" i="1"/>
  <c r="J6" i="1" s="1"/>
  <c r="I5" i="1"/>
  <c r="F5" i="1"/>
  <c r="F4" i="1"/>
  <c r="J4" i="1" s="1"/>
  <c r="K69" i="1" l="1"/>
  <c r="F22" i="1"/>
  <c r="B76" i="1"/>
  <c r="F10" i="1"/>
  <c r="F69" i="1" s="1"/>
  <c r="I10" i="1"/>
</calcChain>
</file>

<file path=xl/comments1.xml><?xml version="1.0" encoding="utf-8"?>
<comments xmlns="http://schemas.openxmlformats.org/spreadsheetml/2006/main">
  <authors>
    <author xml:space="preserve"> </author>
  </authors>
  <commentList>
    <comment ref="J4" authorId="0" shapeId="0">
      <text>
        <r>
          <rPr>
            <sz val="10"/>
            <rFont val="Arial"/>
            <family val="2"/>
          </rPr>
          <t xml:space="preserve">JUROS
</t>
        </r>
      </text>
    </comment>
    <comment ref="J5" authorId="0" shapeId="0">
      <text>
        <r>
          <rPr>
            <sz val="10"/>
            <rFont val="Arial"/>
            <family val="2"/>
          </rPr>
          <t>JUROS</t>
        </r>
      </text>
    </comment>
    <comment ref="J22" authorId="0" shapeId="0">
      <text>
        <r>
          <rPr>
            <sz val="10"/>
            <rFont val="Arial"/>
            <family val="2"/>
          </rPr>
          <t xml:space="preserve">JUROS
</t>
        </r>
      </text>
    </comment>
    <comment ref="J39" authorId="0" shapeId="0">
      <text>
        <r>
          <rPr>
            <sz val="10"/>
            <rFont val="Arial"/>
            <family val="2"/>
          </rPr>
          <t>JUROS</t>
        </r>
      </text>
    </comment>
    <comment ref="J49" authorId="0" shapeId="0">
      <text>
        <r>
          <rPr>
            <sz val="10"/>
            <rFont val="Arial"/>
            <family val="2"/>
          </rPr>
          <t>JUROS</t>
        </r>
      </text>
    </comment>
  </commentList>
</comments>
</file>

<file path=xl/sharedStrings.xml><?xml version="1.0" encoding="utf-8"?>
<sst xmlns="http://schemas.openxmlformats.org/spreadsheetml/2006/main" count="346" uniqueCount="119">
  <si>
    <t>MÊS DE PAGAMENTO: MARÇO - 2023</t>
  </si>
  <si>
    <t>Status</t>
  </si>
  <si>
    <t>Mês/
Ref.</t>
  </si>
  <si>
    <t>Data
Pag.
Extrato</t>
  </si>
  <si>
    <t>Receita
Bruta
(Extrato)</t>
  </si>
  <si>
    <t>CONFERIDO</t>
  </si>
  <si>
    <t>A TRIBUTAR</t>
  </si>
  <si>
    <t>DIFERENÇA</t>
  </si>
  <si>
    <t>Aluguel</t>
  </si>
  <si>
    <t>Condomínio</t>
  </si>
  <si>
    <t>IPTU</t>
  </si>
  <si>
    <t>Bombeiro</t>
  </si>
  <si>
    <t>SPU</t>
  </si>
  <si>
    <t>Taxa Extra</t>
  </si>
  <si>
    <t>Água</t>
  </si>
  <si>
    <t>Desconto</t>
  </si>
  <si>
    <t>Seguro</t>
  </si>
  <si>
    <t>Observações</t>
  </si>
  <si>
    <t>Parcela</t>
  </si>
  <si>
    <t>96 - Casa Afonso Bat.</t>
  </si>
  <si>
    <t>Ocupado</t>
  </si>
  <si>
    <t>OK</t>
  </si>
  <si>
    <t>126 - Casa Afonso Bat.</t>
  </si>
  <si>
    <t>465 - Casa Boa Viagem</t>
  </si>
  <si>
    <t>1</t>
  </si>
  <si>
    <t>10</t>
  </si>
  <si>
    <t>120 - Casa Ruy Bapt</t>
  </si>
  <si>
    <t>2760 - Avenida Norte</t>
  </si>
  <si>
    <t>126 - Casa DCEP</t>
  </si>
  <si>
    <t>Desocupado</t>
  </si>
  <si>
    <t>400 - CASA 400</t>
  </si>
  <si>
    <t>Ref. Fev- 2023</t>
  </si>
  <si>
    <t>Não Pagou</t>
  </si>
  <si>
    <t>40 - Casa Igarassu</t>
  </si>
  <si>
    <t>501 - Ilha Bela</t>
  </si>
  <si>
    <t>Não pagou - Desde jan/2019</t>
  </si>
  <si>
    <t>302 - Jaqueira Garden</t>
  </si>
  <si>
    <t>Acordo com a Diretoria</t>
  </si>
  <si>
    <t>1301 - Maria Luciana</t>
  </si>
  <si>
    <t xml:space="preserve">Aluguel 37 meses em aberto. </t>
  </si>
  <si>
    <t>801 - Maria Regina</t>
  </si>
  <si>
    <t>Tx extra</t>
  </si>
  <si>
    <t>601 - Saint John</t>
  </si>
  <si>
    <t>602 - Saint John</t>
  </si>
  <si>
    <t>701 - Saint John</t>
  </si>
  <si>
    <t>702 - Saint John</t>
  </si>
  <si>
    <t>801 - Saint John</t>
  </si>
  <si>
    <t>4</t>
  </si>
  <si>
    <t>7</t>
  </si>
  <si>
    <t>Ref. Dez- 2022 -(151,62 ref. 1/3 seguro)</t>
  </si>
  <si>
    <t>Ref. Fev- 2023 -(151,62 ref. 2/3 seguro)</t>
  </si>
  <si>
    <t>Não pagou</t>
  </si>
  <si>
    <t>802 - Saint John</t>
  </si>
  <si>
    <t>901 - Saint Joseph</t>
  </si>
  <si>
    <t>401 - Saint Martin</t>
  </si>
  <si>
    <t xml:space="preserve">Inquilinos pagam as taxas </t>
  </si>
  <si>
    <t>501 - Saint Martin</t>
  </si>
  <si>
    <t>Pago adiantado</t>
  </si>
  <si>
    <t>502 - Saint Martin</t>
  </si>
  <si>
    <t>601 - Saint Martin</t>
  </si>
  <si>
    <t>Inquilinos pagam as taxas</t>
  </si>
  <si>
    <t>1101 - Saint Sebastien</t>
  </si>
  <si>
    <t>1102 - Saint Sebastien</t>
  </si>
  <si>
    <t>1202 - Saint Sebastien</t>
  </si>
  <si>
    <t>101 - Vila Beira Rio</t>
  </si>
  <si>
    <t>201 - Vila Beira Rio</t>
  </si>
  <si>
    <t>301 - Vila Beira Rio</t>
  </si>
  <si>
    <t>501 - Vila Beira Rio</t>
  </si>
  <si>
    <t>601 - Vila Beira Rio</t>
  </si>
  <si>
    <t>Reservado</t>
  </si>
  <si>
    <t>701 - Vila Beira Rio</t>
  </si>
  <si>
    <t>901 - Vila Beira Rio</t>
  </si>
  <si>
    <t>401 - Maria Amélia</t>
  </si>
  <si>
    <t>402 - Maria Amélia</t>
  </si>
  <si>
    <t>101 - Costa Rêgo</t>
  </si>
  <si>
    <t>601 - Costa Rêgo</t>
  </si>
  <si>
    <t>Ref. Fev - 2023</t>
  </si>
  <si>
    <t>2</t>
  </si>
  <si>
    <t>602 - Costa Rêgo</t>
  </si>
  <si>
    <t>301 - Maria Irene</t>
  </si>
  <si>
    <t>302 - Maria Irene</t>
  </si>
  <si>
    <t>401 - Maria Irene</t>
  </si>
  <si>
    <t>6</t>
  </si>
  <si>
    <t>Ref. Dez- 2022 - (166,64 ref. 1/3 seguro)</t>
  </si>
  <si>
    <t>402 - Maria Irene</t>
  </si>
  <si>
    <t>801 - Maria Irene</t>
  </si>
  <si>
    <t>1002 - Maria Irene</t>
  </si>
  <si>
    <t>2/2 - Multa Rescisoria quebra de contrato</t>
  </si>
  <si>
    <t>1102 - Maria Irene</t>
  </si>
  <si>
    <t>101 - IBIJAU-SP</t>
  </si>
  <si>
    <t>111 - IBIJAU-SP</t>
  </si>
  <si>
    <t>Em análise</t>
  </si>
  <si>
    <t>112 - IBIJAU-SP</t>
  </si>
  <si>
    <t>Desconto ref. Comissão corretor</t>
  </si>
  <si>
    <t>181 - Maison Blanche-SP</t>
  </si>
  <si>
    <t>91 - Arte 2-SP</t>
  </si>
  <si>
    <t>301 - São Gabriel</t>
  </si>
  <si>
    <t>Ref. Fevereiro - 2023</t>
  </si>
  <si>
    <t>401 - São Gabriel</t>
  </si>
  <si>
    <t>Último Boleto ( saldo devedor )</t>
  </si>
  <si>
    <t>301 - Jardim da Aurora</t>
  </si>
  <si>
    <t>302 - Jardim da Aurora</t>
  </si>
  <si>
    <t>401 - Jardim da Aurora</t>
  </si>
  <si>
    <t>R$ 118,94 REF. CONSUMO GÁS</t>
  </si>
  <si>
    <t>402 - Jardim da Aurora</t>
  </si>
  <si>
    <t>Aluguel do dia 30/01 a 05/02/2023</t>
  </si>
  <si>
    <t>801 - Residência BR</t>
  </si>
  <si>
    <t>TOTAL</t>
  </si>
  <si>
    <t>Número de imóveis:</t>
  </si>
  <si>
    <t>Total</t>
  </si>
  <si>
    <t>AGIR</t>
  </si>
  <si>
    <t>MULT</t>
  </si>
  <si>
    <t>Imóvel</t>
  </si>
  <si>
    <t>Vencimento</t>
  </si>
  <si>
    <t>Multa/Juros</t>
  </si>
  <si>
    <t>Outros Gastos</t>
  </si>
  <si>
    <t>Cerca Elétrica</t>
  </si>
  <si>
    <t>SIMPLES</t>
  </si>
  <si>
    <t>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</si>
</sst>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/yy"/>
    <numFmt numFmtId="165" formatCode="dd/mm/yy;@"/>
    <numFmt numFmtId="166" formatCode="_(&quot;R$ &quot;* #,##0.00_);_(&quot;R$ &quot;* \(#,##0.00\);_(&quot;R$ &quot;* \-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23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i/>
      <sz val="10"/>
      <name val="Arial Narrow"/>
      <family val="2"/>
    </font>
    <font>
      <sz val="10"/>
      <color indexed="21"/>
      <name val="Arial"/>
      <family val="2"/>
    </font>
    <font>
      <b/>
      <sz val="10"/>
      <name val="Arial Narrow"/>
      <family val="2"/>
    </font>
    <font>
      <b/>
      <sz val="10"/>
      <color indexed="8"/>
      <name val="Arial Narrow"/>
      <family val="2"/>
    </font>
    <font>
      <b/>
      <i/>
      <sz val="10"/>
      <name val="Arial Narrow"/>
      <family val="2"/>
    </font>
    <font>
      <sz val="10"/>
      <name val="Arial Narrow"/>
      <family val="2"/>
    </font>
    <font>
      <sz val="10"/>
      <color indexed="8"/>
      <name val="Arial"/>
      <family val="2"/>
    </font>
    <font>
      <b/>
      <sz val="10"/>
      <color indexed="9"/>
      <name val="Arial Narrow"/>
      <family val="2"/>
    </font>
    <font>
      <b/>
      <sz val="10"/>
      <name val="Arial"/>
      <family val="2"/>
    </font>
    <font>
      <b/>
      <sz val="8"/>
      <name val="Arial"/>
      <family val="2"/>
    </font>
    <font>
      <i/>
      <sz val="10"/>
      <color indexed="17"/>
      <name val="Arial"/>
      <family val="2"/>
    </font>
    <font>
      <b/>
      <sz val="10"/>
      <color indexed="21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8"/>
      <color rgb="FFFF0000"/>
      <name val="Arial"/>
      <family val="2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5"/>
        <bgColor indexed="50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43"/>
      </patternFill>
    </fill>
    <fill>
      <patternFill patternType="solid">
        <fgColor indexed="31"/>
        <bgColor indexed="2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Font="1"/>
    <xf numFmtId="0" fontId="4" fillId="0" borderId="7" xfId="0" applyNumberFormat="1" applyFont="1" applyFill="1" applyBorder="1" applyAlignment="1">
      <alignment horizontal="left" vertical="center"/>
    </xf>
    <xf numFmtId="49" fontId="4" fillId="0" borderId="7" xfId="0" applyNumberFormat="1" applyFont="1" applyFill="1" applyBorder="1" applyAlignment="1">
      <alignment horizontal="left" vertical="center"/>
    </xf>
    <xf numFmtId="164" fontId="4" fillId="0" borderId="7" xfId="0" applyNumberFormat="1" applyFont="1" applyFill="1" applyBorder="1" applyAlignment="1">
      <alignment horizontal="center" vertical="center"/>
    </xf>
    <xf numFmtId="165" fontId="4" fillId="0" borderId="7" xfId="0" applyNumberFormat="1" applyFont="1" applyFill="1" applyBorder="1" applyAlignment="1">
      <alignment horizontal="center" vertical="center"/>
    </xf>
    <xf numFmtId="4" fontId="4" fillId="0" borderId="7" xfId="0" applyNumberFormat="1" applyFont="1" applyFill="1" applyBorder="1" applyAlignment="1">
      <alignment horizontal="center" vertical="center"/>
    </xf>
    <xf numFmtId="4" fontId="4" fillId="0" borderId="7" xfId="2" applyNumberFormat="1" applyFont="1" applyFill="1" applyBorder="1" applyAlignment="1" applyProtection="1">
      <alignment horizontal="center" vertical="center"/>
    </xf>
    <xf numFmtId="4" fontId="4" fillId="0" borderId="10" xfId="2" applyNumberFormat="1" applyFont="1" applyFill="1" applyBorder="1" applyAlignment="1" applyProtection="1">
      <alignment horizontal="center" vertical="center"/>
    </xf>
    <xf numFmtId="44" fontId="4" fillId="0" borderId="7" xfId="2" applyFont="1" applyFill="1" applyBorder="1" applyAlignment="1" applyProtection="1">
      <alignment horizontal="center" vertical="center"/>
    </xf>
    <xf numFmtId="0" fontId="5" fillId="0" borderId="7" xfId="2" applyNumberFormat="1" applyFont="1" applyFill="1" applyBorder="1" applyAlignment="1" applyProtection="1">
      <alignment horizontal="left" vertical="center"/>
    </xf>
    <xf numFmtId="165" fontId="6" fillId="0" borderId="7" xfId="0" applyNumberFormat="1" applyFont="1" applyFill="1" applyBorder="1" applyAlignment="1">
      <alignment horizontal="center" vertical="center"/>
    </xf>
    <xf numFmtId="165" fontId="4" fillId="0" borderId="7" xfId="0" applyNumberFormat="1" applyFont="1" applyFill="1" applyBorder="1" applyAlignment="1">
      <alignment horizontal="left" vertical="center"/>
    </xf>
    <xf numFmtId="4" fontId="4" fillId="0" borderId="10" xfId="0" applyNumberFormat="1" applyFont="1" applyFill="1" applyBorder="1" applyAlignment="1">
      <alignment horizontal="center" vertical="center"/>
    </xf>
    <xf numFmtId="4" fontId="6" fillId="0" borderId="7" xfId="0" applyNumberFormat="1" applyFont="1" applyFill="1" applyBorder="1" applyAlignment="1">
      <alignment horizontal="center" vertical="center"/>
    </xf>
    <xf numFmtId="165" fontId="7" fillId="0" borderId="7" xfId="0" applyNumberFormat="1" applyFont="1" applyFill="1" applyBorder="1" applyAlignment="1">
      <alignment horizontal="left" vertical="center"/>
    </xf>
    <xf numFmtId="4" fontId="0" fillId="0" borderId="7" xfId="0" applyNumberFormat="1" applyFill="1" applyBorder="1" applyAlignment="1">
      <alignment horizontal="center"/>
    </xf>
    <xf numFmtId="166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/>
    <xf numFmtId="0" fontId="7" fillId="0" borderId="7" xfId="2" applyNumberFormat="1" applyFont="1" applyFill="1" applyBorder="1" applyAlignment="1" applyProtection="1">
      <alignment horizontal="left" vertical="center"/>
    </xf>
    <xf numFmtId="0" fontId="0" fillId="0" borderId="0" xfId="0" applyAlignment="1"/>
    <xf numFmtId="0" fontId="4" fillId="5" borderId="7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horizontal="left" vertical="center"/>
    </xf>
    <xf numFmtId="164" fontId="4" fillId="5" borderId="7" xfId="0" applyNumberFormat="1" applyFont="1" applyFill="1" applyBorder="1" applyAlignment="1">
      <alignment horizontal="center" vertical="center"/>
    </xf>
    <xf numFmtId="165" fontId="4" fillId="5" borderId="7" xfId="0" applyNumberFormat="1" applyFont="1" applyFill="1" applyBorder="1" applyAlignment="1">
      <alignment horizontal="center" vertical="center"/>
    </xf>
    <xf numFmtId="4" fontId="4" fillId="5" borderId="7" xfId="0" applyNumberFormat="1" applyFont="1" applyFill="1" applyBorder="1" applyAlignment="1">
      <alignment horizontal="center" vertical="center"/>
    </xf>
    <xf numFmtId="4" fontId="4" fillId="5" borderId="10" xfId="0" applyNumberFormat="1" applyFont="1" applyFill="1" applyBorder="1" applyAlignment="1">
      <alignment horizontal="center" vertical="center"/>
    </xf>
    <xf numFmtId="0" fontId="8" fillId="0" borderId="7" xfId="2" applyNumberFormat="1" applyFont="1" applyFill="1" applyBorder="1" applyAlignment="1" applyProtection="1">
      <alignment horizontal="left" vertical="center"/>
    </xf>
    <xf numFmtId="0" fontId="0" fillId="0" borderId="0" xfId="0" applyFill="1" applyAlignment="1"/>
    <xf numFmtId="165" fontId="7" fillId="0" borderId="7" xfId="0" applyNumberFormat="1" applyFont="1" applyFill="1" applyBorder="1" applyAlignment="1">
      <alignment horizontal="center" vertical="center"/>
    </xf>
    <xf numFmtId="0" fontId="9" fillId="0" borderId="7" xfId="2" applyNumberFormat="1" applyFont="1" applyFill="1" applyBorder="1" applyAlignment="1" applyProtection="1">
      <alignment horizontal="left" vertical="center"/>
    </xf>
    <xf numFmtId="0" fontId="0" fillId="0" borderId="0" xfId="0" applyFill="1"/>
    <xf numFmtId="4" fontId="4" fillId="5" borderId="7" xfId="0" applyNumberFormat="1" applyFont="1" applyFill="1" applyBorder="1" applyAlignment="1">
      <alignment horizontal="right" vertical="center"/>
    </xf>
    <xf numFmtId="4" fontId="4" fillId="5" borderId="7" xfId="2" applyNumberFormat="1" applyFont="1" applyFill="1" applyBorder="1" applyAlignment="1" applyProtection="1">
      <alignment horizontal="center" vertical="center"/>
    </xf>
    <xf numFmtId="4" fontId="4" fillId="5" borderId="10" xfId="2" applyNumberFormat="1" applyFont="1" applyFill="1" applyBorder="1" applyAlignment="1" applyProtection="1">
      <alignment horizontal="center" vertical="center"/>
    </xf>
    <xf numFmtId="14" fontId="0" fillId="0" borderId="0" xfId="0" applyNumberFormat="1" applyBorder="1"/>
    <xf numFmtId="0" fontId="0" fillId="0" borderId="0" xfId="0" applyBorder="1"/>
    <xf numFmtId="165" fontId="10" fillId="0" borderId="7" xfId="0" applyNumberFormat="1" applyFont="1" applyFill="1" applyBorder="1" applyAlignment="1">
      <alignment horizontal="left" vertical="center"/>
    </xf>
    <xf numFmtId="0" fontId="4" fillId="0" borderId="7" xfId="2" applyNumberFormat="1" applyFont="1" applyFill="1" applyBorder="1" applyAlignment="1" applyProtection="1">
      <alignment horizontal="left" vertical="center"/>
    </xf>
    <xf numFmtId="4" fontId="4" fillId="2" borderId="7" xfId="0" applyNumberFormat="1" applyFont="1" applyFill="1" applyBorder="1" applyAlignment="1">
      <alignment horizontal="center" vertical="center"/>
    </xf>
    <xf numFmtId="4" fontId="0" fillId="5" borderId="7" xfId="0" applyNumberForma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 vertical="center"/>
    </xf>
    <xf numFmtId="4" fontId="4" fillId="2" borderId="7" xfId="2" applyNumberFormat="1" applyFont="1" applyFill="1" applyBorder="1" applyAlignment="1" applyProtection="1">
      <alignment horizontal="center" vertical="center"/>
    </xf>
    <xf numFmtId="0" fontId="7" fillId="2" borderId="7" xfId="2" applyNumberFormat="1" applyFont="1" applyFill="1" applyBorder="1" applyAlignment="1" applyProtection="1">
      <alignment horizontal="left" vertical="center"/>
    </xf>
    <xf numFmtId="0" fontId="0" fillId="2" borderId="0" xfId="0" applyFill="1" applyBorder="1"/>
    <xf numFmtId="0" fontId="4" fillId="2" borderId="7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left" vertical="center"/>
    </xf>
    <xf numFmtId="4" fontId="11" fillId="2" borderId="7" xfId="0" applyNumberFormat="1" applyFont="1" applyFill="1" applyBorder="1" applyAlignment="1">
      <alignment horizontal="center" vertical="center"/>
    </xf>
    <xf numFmtId="4" fontId="4" fillId="2" borderId="10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4" fontId="0" fillId="2" borderId="7" xfId="0" applyNumberFormat="1" applyFill="1" applyBorder="1" applyAlignment="1">
      <alignment horizontal="center"/>
    </xf>
    <xf numFmtId="4" fontId="0" fillId="2" borderId="7" xfId="0" applyNumberFormat="1" applyFont="1" applyFill="1" applyBorder="1"/>
    <xf numFmtId="165" fontId="7" fillId="2" borderId="7" xfId="0" applyNumberFormat="1" applyFont="1" applyFill="1" applyBorder="1" applyAlignment="1">
      <alignment horizontal="left" vertical="center"/>
    </xf>
    <xf numFmtId="165" fontId="12" fillId="2" borderId="7" xfId="0" applyNumberFormat="1" applyFont="1" applyFill="1" applyBorder="1" applyAlignment="1">
      <alignment horizontal="left" vertical="center"/>
    </xf>
    <xf numFmtId="0" fontId="0" fillId="2" borderId="0" xfId="0" applyFill="1"/>
    <xf numFmtId="0" fontId="10" fillId="0" borderId="7" xfId="2" applyNumberFormat="1" applyFont="1" applyFill="1" applyBorder="1" applyAlignment="1" applyProtection="1">
      <alignment horizontal="left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0" fillId="0" borderId="7" xfId="0" applyNumberFormat="1" applyFill="1" applyBorder="1"/>
    <xf numFmtId="0" fontId="0" fillId="0" borderId="7" xfId="0" applyFill="1" applyBorder="1"/>
    <xf numFmtId="4" fontId="11" fillId="5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/>
    </xf>
    <xf numFmtId="0" fontId="13" fillId="7" borderId="7" xfId="0" applyFont="1" applyFill="1" applyBorder="1" applyAlignment="1">
      <alignment horizontal="center" vertical="center"/>
    </xf>
    <xf numFmtId="0" fontId="13" fillId="7" borderId="7" xfId="0" applyFont="1" applyFill="1" applyBorder="1" applyAlignment="1"/>
    <xf numFmtId="0" fontId="13" fillId="0" borderId="7" xfId="0" applyFont="1" applyFill="1" applyBorder="1" applyAlignment="1"/>
    <xf numFmtId="4" fontId="13" fillId="7" borderId="7" xfId="0" applyNumberFormat="1" applyFont="1" applyFill="1" applyBorder="1" applyAlignment="1">
      <alignment horizontal="center" vertical="center"/>
    </xf>
    <xf numFmtId="166" fontId="14" fillId="2" borderId="7" xfId="0" applyNumberFormat="1" applyFont="1" applyFill="1" applyBorder="1"/>
    <xf numFmtId="0" fontId="14" fillId="2" borderId="7" xfId="0" applyFont="1" applyFill="1" applyBorder="1"/>
    <xf numFmtId="0" fontId="0" fillId="0" borderId="7" xfId="0" applyBorder="1"/>
    <xf numFmtId="0" fontId="13" fillId="2" borderId="0" xfId="0" applyNumberFormat="1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/>
    <xf numFmtId="0" fontId="13" fillId="2" borderId="0" xfId="0" applyFont="1" applyFill="1" applyBorder="1"/>
    <xf numFmtId="166" fontId="14" fillId="2" borderId="0" xfId="0" applyNumberFormat="1" applyFont="1" applyFill="1" applyBorder="1"/>
    <xf numFmtId="49" fontId="15" fillId="2" borderId="0" xfId="1" applyNumberFormat="1" applyFont="1" applyFill="1" applyBorder="1" applyAlignment="1" applyProtection="1">
      <alignment horizontal="right" vertical="top"/>
    </xf>
    <xf numFmtId="0" fontId="16" fillId="2" borderId="0" xfId="0" applyFont="1" applyFill="1" applyBorder="1" applyAlignment="1"/>
    <xf numFmtId="4" fontId="17" fillId="2" borderId="0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vertical="center"/>
    </xf>
    <xf numFmtId="14" fontId="17" fillId="2" borderId="0" xfId="0" applyNumberFormat="1" applyFont="1" applyFill="1" applyBorder="1" applyAlignment="1">
      <alignment horizontal="center"/>
    </xf>
    <xf numFmtId="49" fontId="15" fillId="2" borderId="0" xfId="1" applyNumberFormat="1" applyFont="1" applyFill="1" applyBorder="1" applyAlignment="1" applyProtection="1">
      <alignment horizontal="right"/>
    </xf>
    <xf numFmtId="0" fontId="13" fillId="9" borderId="0" xfId="0" applyNumberFormat="1" applyFont="1" applyFill="1" applyAlignment="1">
      <alignment vertical="center"/>
    </xf>
    <xf numFmtId="3" fontId="13" fillId="9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3" fillId="2" borderId="0" xfId="0" applyNumberFormat="1" applyFont="1" applyFill="1" applyAlignment="1">
      <alignment horizontal="left" vertical="center"/>
    </xf>
    <xf numFmtId="0" fontId="13" fillId="2" borderId="0" xfId="0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0" fontId="13" fillId="2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4" fontId="0" fillId="0" borderId="0" xfId="0" applyNumberFormat="1" applyFill="1" applyAlignment="1">
      <alignment horizontal="center" vertical="center"/>
    </xf>
    <xf numFmtId="4" fontId="0" fillId="0" borderId="0" xfId="0" applyNumberFormat="1" applyFill="1" applyAlignment="1">
      <alignment vertical="center"/>
    </xf>
    <xf numFmtId="3" fontId="13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/>
    <xf numFmtId="44" fontId="4" fillId="0" borderId="0" xfId="2" applyFont="1" applyFill="1" applyBorder="1" applyAlignment="1" applyProtection="1">
      <alignment horizontal="center" vertical="center"/>
    </xf>
    <xf numFmtId="0" fontId="0" fillId="0" borderId="7" xfId="0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0" xfId="0" applyFont="1" applyFill="1" applyBorder="1"/>
    <xf numFmtId="4" fontId="0" fillId="0" borderId="0" xfId="0" applyNumberFormat="1" applyFon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16" fontId="0" fillId="0" borderId="0" xfId="0" applyNumberFormat="1" applyFill="1"/>
    <xf numFmtId="0" fontId="0" fillId="0" borderId="0" xfId="0" applyFont="1" applyFill="1"/>
    <xf numFmtId="0" fontId="0" fillId="0" borderId="0" xfId="0" applyNumberFormat="1" applyFill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/>
    </xf>
    <xf numFmtId="4" fontId="23" fillId="0" borderId="7" xfId="0" applyNumberFormat="1" applyFont="1" applyFill="1" applyBorder="1" applyAlignment="1">
      <alignment horizontal="center" vertical="center"/>
    </xf>
    <xf numFmtId="4" fontId="23" fillId="4" borderId="7" xfId="0" applyNumberFormat="1" applyFont="1" applyFill="1" applyBorder="1" applyAlignment="1">
      <alignment horizontal="center" vertical="center"/>
    </xf>
    <xf numFmtId="4" fontId="23" fillId="0" borderId="7" xfId="0" applyNumberFormat="1" applyFont="1" applyFill="1" applyBorder="1" applyAlignment="1">
      <alignment horizontal="center"/>
    </xf>
    <xf numFmtId="165" fontId="23" fillId="5" borderId="7" xfId="0" applyNumberFormat="1" applyFont="1" applyFill="1" applyBorder="1" applyAlignment="1">
      <alignment horizontal="center" vertical="center"/>
    </xf>
    <xf numFmtId="4" fontId="23" fillId="5" borderId="7" xfId="0" applyNumberFormat="1" applyFont="1" applyFill="1" applyBorder="1" applyAlignment="1">
      <alignment horizontal="center" vertical="center"/>
    </xf>
    <xf numFmtId="4" fontId="23" fillId="5" borderId="7" xfId="0" applyNumberFormat="1" applyFont="1" applyFill="1" applyBorder="1" applyAlignment="1">
      <alignment horizontal="right" vertical="center"/>
    </xf>
    <xf numFmtId="4" fontId="23" fillId="5" borderId="7" xfId="0" applyNumberFormat="1" applyFont="1" applyFill="1" applyBorder="1" applyAlignment="1">
      <alignment horizontal="center"/>
    </xf>
    <xf numFmtId="4" fontId="23" fillId="2" borderId="7" xfId="0" applyNumberFormat="1" applyFont="1" applyFill="1" applyBorder="1" applyAlignment="1">
      <alignment horizontal="center" vertical="center"/>
    </xf>
    <xf numFmtId="4" fontId="23" fillId="2" borderId="7" xfId="0" applyNumberFormat="1" applyFont="1" applyFill="1" applyBorder="1" applyAlignment="1">
      <alignment horizontal="center"/>
    </xf>
    <xf numFmtId="4" fontId="23" fillId="0" borderId="7" xfId="0" applyNumberFormat="1" applyFont="1" applyFill="1" applyBorder="1"/>
    <xf numFmtId="4" fontId="23" fillId="6" borderId="7" xfId="0" applyNumberFormat="1" applyFont="1" applyFill="1" applyBorder="1" applyAlignment="1">
      <alignment horizontal="center" vertical="center"/>
    </xf>
    <xf numFmtId="4" fontId="22" fillId="7" borderId="7" xfId="0" applyNumberFormat="1" applyFont="1" applyFill="1" applyBorder="1" applyAlignment="1">
      <alignment horizontal="center" vertical="center"/>
    </xf>
    <xf numFmtId="166" fontId="24" fillId="2" borderId="0" xfId="0" applyNumberFormat="1" applyFont="1" applyFill="1" applyBorder="1"/>
    <xf numFmtId="4" fontId="19" fillId="2" borderId="0" xfId="0" applyNumberFormat="1" applyFont="1" applyFill="1" applyAlignment="1">
      <alignment horizontal="center" vertical="center"/>
    </xf>
    <xf numFmtId="4" fontId="23" fillId="2" borderId="0" xfId="0" applyNumberFormat="1" applyFont="1" applyFill="1" applyAlignment="1">
      <alignment horizontal="center" vertical="center"/>
    </xf>
    <xf numFmtId="4" fontId="19" fillId="0" borderId="0" xfId="0" applyNumberFormat="1" applyFont="1" applyFill="1" applyAlignment="1">
      <alignment horizontal="center" vertical="center"/>
    </xf>
    <xf numFmtId="4" fontId="23" fillId="0" borderId="0" xfId="0" applyNumberFormat="1" applyFont="1" applyFill="1" applyAlignment="1">
      <alignment horizontal="center" vertical="center"/>
    </xf>
    <xf numFmtId="4" fontId="19" fillId="0" borderId="0" xfId="0" applyNumberFormat="1" applyFont="1" applyFill="1" applyBorder="1" applyAlignment="1">
      <alignment horizontal="center"/>
    </xf>
    <xf numFmtId="4" fontId="23" fillId="0" borderId="0" xfId="0" applyNumberFormat="1" applyFont="1" applyFill="1" applyBorder="1" applyAlignment="1">
      <alignment horizontal="center"/>
    </xf>
    <xf numFmtId="4" fontId="19" fillId="0" borderId="0" xfId="0" applyNumberFormat="1" applyFont="1" applyFill="1" applyBorder="1"/>
    <xf numFmtId="4" fontId="23" fillId="0" borderId="0" xfId="0" applyNumberFormat="1" applyFont="1" applyFill="1" applyBorder="1"/>
    <xf numFmtId="4" fontId="19" fillId="0" borderId="0" xfId="0" applyNumberFormat="1" applyFont="1" applyFill="1" applyAlignment="1">
      <alignment horizontal="center"/>
    </xf>
    <xf numFmtId="4" fontId="23" fillId="0" borderId="0" xfId="0" applyNumberFormat="1" applyFont="1" applyFill="1" applyAlignment="1">
      <alignment horizontal="center"/>
    </xf>
    <xf numFmtId="0" fontId="19" fillId="0" borderId="0" xfId="0" applyFont="1" applyFill="1"/>
    <xf numFmtId="0" fontId="23" fillId="0" borderId="0" xfId="0" applyFont="1" applyFill="1"/>
    <xf numFmtId="0" fontId="19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19" fillId="0" borderId="0" xfId="0" applyFont="1"/>
    <xf numFmtId="0" fontId="23" fillId="0" borderId="0" xfId="0" applyFont="1"/>
    <xf numFmtId="0" fontId="2" fillId="10" borderId="1" xfId="0" applyFont="1" applyFill="1" applyBorder="1" applyAlignment="1"/>
    <xf numFmtId="0" fontId="2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0" fillId="11" borderId="0" xfId="0" applyFill="1"/>
    <xf numFmtId="0" fontId="2" fillId="10" borderId="4" xfId="0" applyFont="1" applyFill="1" applyBorder="1" applyAlignment="1"/>
    <xf numFmtId="0" fontId="2" fillId="10" borderId="5" xfId="0" applyFont="1" applyFill="1" applyBorder="1" applyAlignment="1">
      <alignment vertical="center"/>
    </xf>
    <xf numFmtId="4" fontId="2" fillId="10" borderId="5" xfId="0" applyNumberFormat="1" applyFont="1" applyFill="1" applyBorder="1" applyAlignment="1">
      <alignment vertical="center"/>
    </xf>
    <xf numFmtId="4" fontId="21" fillId="10" borderId="5" xfId="0" applyNumberFormat="1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14" fontId="0" fillId="11" borderId="0" xfId="0" applyNumberFormat="1" applyFont="1" applyFill="1" applyAlignment="1">
      <alignment horizontal="center"/>
    </xf>
    <xf numFmtId="14" fontId="0" fillId="5" borderId="0" xfId="0" applyNumberFormat="1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 applyFont="1" applyFill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14" fontId="0" fillId="2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14" fontId="25" fillId="3" borderId="11" xfId="0" applyNumberFormat="1" applyFont="1" applyFill="1" applyBorder="1" applyAlignment="1">
      <alignment horizontal="center" vertical="center" wrapText="1"/>
    </xf>
    <xf numFmtId="14" fontId="26" fillId="0" borderId="9" xfId="0" applyNumberFormat="1" applyFont="1" applyFill="1" applyBorder="1" applyAlignment="1">
      <alignment horizontal="center" vertical="center"/>
    </xf>
    <xf numFmtId="14" fontId="26" fillId="5" borderId="9" xfId="0" applyNumberFormat="1" applyFont="1" applyFill="1" applyBorder="1" applyAlignment="1">
      <alignment horizontal="center" vertical="center"/>
    </xf>
    <xf numFmtId="14" fontId="26" fillId="2" borderId="9" xfId="0" applyNumberFormat="1" applyFont="1" applyFill="1" applyBorder="1" applyAlignment="1">
      <alignment horizontal="center" vertical="center"/>
    </xf>
    <xf numFmtId="14" fontId="27" fillId="0" borderId="7" xfId="0" applyNumberFormat="1" applyFont="1" applyFill="1" applyBorder="1" applyAlignment="1">
      <alignment horizontal="center"/>
    </xf>
    <xf numFmtId="14" fontId="27" fillId="2" borderId="0" xfId="0" applyNumberFormat="1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4" fontId="17" fillId="2" borderId="7" xfId="0" applyNumberFormat="1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consolida&#231;&#227;o.xlsx#INVESTIMENTOS!R31%23INVESTIMENTOS!R3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70</xdr:row>
      <xdr:rowOff>66675</xdr:rowOff>
    </xdr:from>
    <xdr:to>
      <xdr:col>7</xdr:col>
      <xdr:colOff>390525</xdr:colOff>
      <xdr:row>72</xdr:row>
      <xdr:rowOff>0</xdr:rowOff>
    </xdr:to>
    <xdr:sp macro="" textlink="">
      <xdr:nvSpPr>
        <xdr:cNvPr id="2" name="Seta para a esquerda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5086350" y="10706100"/>
          <a:ext cx="895350" cy="390525"/>
        </a:xfrm>
        <a:prstGeom prst="leftArrow">
          <a:avLst>
            <a:gd name="adj1" fmla="val 50000"/>
            <a:gd name="adj2" fmla="val 43168"/>
          </a:avLst>
        </a:prstGeom>
        <a:solidFill>
          <a:srgbClr val="558ED5"/>
        </a:solidFill>
        <a:ln w="25560" cap="flat">
          <a:solidFill>
            <a:srgbClr val="558ED5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caro/Desktop/Develop/integrAgir/exemplo%20la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19"/>
      <sheetName val="Fev-19"/>
      <sheetName val="Mar-19"/>
      <sheetName val="Abr-19"/>
      <sheetName val="Maio-19"/>
      <sheetName val="Jun-19"/>
      <sheetName val="Jul-19"/>
      <sheetName val="Ago-19"/>
      <sheetName val="Set-19"/>
      <sheetName val="Out-19"/>
      <sheetName val="Nov-19"/>
      <sheetName val="Dez-19"/>
      <sheetName val="Jan-20"/>
      <sheetName val="Fev-20"/>
      <sheetName val="Mar-20"/>
      <sheetName val="Abr-20"/>
      <sheetName val="Maio-20"/>
      <sheetName val="Junho-20"/>
      <sheetName val="Julho-20"/>
      <sheetName val="Agosto-20"/>
      <sheetName val="Setembro-20"/>
      <sheetName val="Outubro-20"/>
      <sheetName val="Novembro-20"/>
      <sheetName val="Dezembro-20"/>
      <sheetName val="Janeiro-21"/>
      <sheetName val="Fevereiro-21"/>
      <sheetName val="Março-21  "/>
      <sheetName val="Abril-21"/>
      <sheetName val="Maio-21"/>
      <sheetName val="Junho-21"/>
      <sheetName val="Julho-21"/>
      <sheetName val="Agosto-21"/>
      <sheetName val="Setembro-21"/>
      <sheetName val="Outubro-21"/>
      <sheetName val="Novembro-21"/>
      <sheetName val="Dezembro-21"/>
      <sheetName val="Janeiro-22"/>
      <sheetName val="Fevereiro-22"/>
      <sheetName val="Março-22"/>
      <sheetName val="Abril-22"/>
      <sheetName val="Maio-22"/>
      <sheetName val="Junho-22"/>
      <sheetName val="Julho-22"/>
      <sheetName val="Agosto-22"/>
      <sheetName val="Setembro-22"/>
      <sheetName val="Outubro-22"/>
      <sheetName val="Novembro-22"/>
      <sheetName val="Dezembro-22"/>
      <sheetName val="Janeiro-23"/>
      <sheetName val="FEVEREIRO-23"/>
      <sheetName val="MARÇO-23"/>
      <sheetName val="Listas"/>
      <sheetName val="Planilha5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1">
          <cell r="A1" t="str">
            <v>Ocupado</v>
          </cell>
          <cell r="B1" t="str">
            <v>1</v>
          </cell>
        </row>
        <row r="2">
          <cell r="A2" t="str">
            <v>Desocupado</v>
          </cell>
          <cell r="B2" t="str">
            <v>2</v>
          </cell>
        </row>
        <row r="3">
          <cell r="A3" t="str">
            <v>Reservado</v>
          </cell>
          <cell r="B3" t="str">
            <v>3</v>
          </cell>
        </row>
        <row r="4">
          <cell r="A4" t="str">
            <v>Em análise</v>
          </cell>
          <cell r="B4" t="str">
            <v>4</v>
          </cell>
        </row>
        <row r="5">
          <cell r="B5" t="str">
            <v>5</v>
          </cell>
        </row>
        <row r="6">
          <cell r="B6" t="str">
            <v>6</v>
          </cell>
        </row>
        <row r="7">
          <cell r="B7" t="str">
            <v>7</v>
          </cell>
        </row>
        <row r="8">
          <cell r="B8" t="str">
            <v>8</v>
          </cell>
        </row>
        <row r="9">
          <cell r="B9" t="str">
            <v>9</v>
          </cell>
        </row>
        <row r="10">
          <cell r="B10" t="str">
            <v>10</v>
          </cell>
        </row>
      </sheetData>
      <sheetData sheetId="5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4"/>
  <sheetViews>
    <sheetView tabSelected="1" workbookViewId="0">
      <selection activeCell="A3" sqref="A3:XFD3"/>
    </sheetView>
  </sheetViews>
  <sheetFormatPr defaultRowHeight="15" x14ac:dyDescent="0.25"/>
  <cols>
    <col min="1" max="1" width="22.42578125" style="104" customWidth="1"/>
    <col min="2" max="2" width="12.28515625" customWidth="1"/>
    <col min="3" max="3" width="10.140625" customWidth="1"/>
    <col min="4" max="4" width="13.5703125" style="1" customWidth="1"/>
    <col min="5" max="5" width="12" style="159" customWidth="1"/>
    <col min="6" max="6" width="12.28515625" customWidth="1"/>
    <col min="7" max="7" width="12.28515625" style="143" customWidth="1"/>
    <col min="8" max="9" width="13" style="144" customWidth="1"/>
    <col min="10" max="10" width="14.7109375" style="144" customWidth="1"/>
    <col min="11" max="11" width="13" customWidth="1"/>
    <col min="12" max="12" width="12.28515625" customWidth="1"/>
    <col min="13" max="14" width="4" customWidth="1"/>
    <col min="15" max="15" width="8.7109375" customWidth="1"/>
    <col min="16" max="16" width="3.28515625" customWidth="1"/>
    <col min="17" max="17" width="4" customWidth="1"/>
    <col min="18" max="18" width="18.42578125" customWidth="1"/>
    <col min="19" max="19" width="3.7109375" customWidth="1"/>
    <col min="20" max="20" width="4" customWidth="1"/>
    <col min="21" max="21" width="8.140625" customWidth="1"/>
    <col min="22" max="22" width="3.28515625" customWidth="1"/>
    <col min="23" max="23" width="4" customWidth="1"/>
    <col min="24" max="24" width="17.85546875" customWidth="1"/>
    <col min="25" max="25" width="8.7109375" customWidth="1"/>
    <col min="26" max="26" width="14.140625" customWidth="1"/>
    <col min="27" max="27" width="9.28515625" customWidth="1"/>
    <col min="28" max="28" width="10.140625" customWidth="1"/>
    <col min="29" max="29" width="7.5703125" customWidth="1"/>
    <col min="30" max="30" width="8.5703125" customWidth="1"/>
    <col min="31" max="31" width="33.7109375" customWidth="1"/>
    <col min="32" max="32" width="10.140625" customWidth="1"/>
    <col min="33" max="36" width="8.85546875" customWidth="1"/>
  </cols>
  <sheetData>
    <row r="1" spans="1:31" s="149" customFormat="1" ht="12.75" customHeight="1" x14ac:dyDescent="0.25">
      <c r="A1" s="145"/>
      <c r="B1" s="146"/>
      <c r="C1" s="146"/>
      <c r="D1" s="146"/>
      <c r="E1" s="157"/>
      <c r="F1" s="146"/>
      <c r="G1" s="147"/>
      <c r="H1" s="147"/>
      <c r="I1" s="147"/>
      <c r="J1" s="147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8"/>
    </row>
    <row r="2" spans="1:31" s="149" customFormat="1" ht="12.75" customHeight="1" x14ac:dyDescent="0.25">
      <c r="A2" s="150" t="s">
        <v>0</v>
      </c>
      <c r="B2" s="151"/>
      <c r="C2" s="151"/>
      <c r="D2" s="151"/>
      <c r="E2" s="157"/>
      <c r="F2" s="152"/>
      <c r="G2" s="153"/>
      <c r="H2" s="153"/>
      <c r="I2" s="153"/>
      <c r="J2" s="153"/>
      <c r="K2" s="151"/>
      <c r="L2" s="151"/>
      <c r="M2" s="170"/>
      <c r="N2" s="170"/>
      <c r="O2" s="170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1:31" s="155" customFormat="1" ht="46.5" customHeight="1" x14ac:dyDescent="0.25">
      <c r="A3" s="111" t="s">
        <v>112</v>
      </c>
      <c r="B3" s="112" t="s">
        <v>1</v>
      </c>
      <c r="C3" s="113" t="s">
        <v>2</v>
      </c>
      <c r="D3" s="113" t="s">
        <v>113</v>
      </c>
      <c r="E3" s="164" t="s">
        <v>3</v>
      </c>
      <c r="F3" s="113" t="s">
        <v>4</v>
      </c>
      <c r="G3" s="114" t="s">
        <v>110</v>
      </c>
      <c r="H3" s="115" t="s">
        <v>5</v>
      </c>
      <c r="I3" s="115" t="s">
        <v>6</v>
      </c>
      <c r="J3" s="115" t="s">
        <v>7</v>
      </c>
      <c r="K3" s="113" t="s">
        <v>8</v>
      </c>
      <c r="L3" s="113" t="s">
        <v>9</v>
      </c>
      <c r="M3" s="171" t="s">
        <v>18</v>
      </c>
      <c r="N3" s="171"/>
      <c r="O3" s="110" t="s">
        <v>10</v>
      </c>
      <c r="P3" s="172" t="s">
        <v>18</v>
      </c>
      <c r="Q3" s="173"/>
      <c r="R3" s="110" t="s">
        <v>11</v>
      </c>
      <c r="S3" s="171" t="s">
        <v>18</v>
      </c>
      <c r="T3" s="171"/>
      <c r="U3" s="110" t="s">
        <v>12</v>
      </c>
      <c r="V3" s="171" t="s">
        <v>18</v>
      </c>
      <c r="W3" s="171"/>
      <c r="X3" s="110" t="s">
        <v>13</v>
      </c>
      <c r="Y3" s="112" t="s">
        <v>14</v>
      </c>
      <c r="Z3" s="113" t="s">
        <v>114</v>
      </c>
      <c r="AA3" s="112" t="s">
        <v>15</v>
      </c>
      <c r="AB3" s="112" t="s">
        <v>16</v>
      </c>
      <c r="AC3" s="113" t="s">
        <v>116</v>
      </c>
      <c r="AD3" s="113" t="s">
        <v>115</v>
      </c>
      <c r="AE3" s="112" t="s">
        <v>17</v>
      </c>
    </row>
    <row r="4" spans="1:31" ht="12.6" customHeight="1" x14ac:dyDescent="0.25">
      <c r="A4" s="2" t="s">
        <v>19</v>
      </c>
      <c r="B4" s="3" t="s">
        <v>20</v>
      </c>
      <c r="C4" s="4">
        <v>44958</v>
      </c>
      <c r="D4" s="5">
        <v>44990</v>
      </c>
      <c r="E4" s="165">
        <v>45008</v>
      </c>
      <c r="F4" s="6">
        <f t="shared" ref="F4:F7" si="0">K4+L4+O4+R4+U4+Y4+Z4+AB4+AC4+AD4-AA4</f>
        <v>7130.22</v>
      </c>
      <c r="G4" s="116" t="s">
        <v>111</v>
      </c>
      <c r="H4" s="116" t="s">
        <v>21</v>
      </c>
      <c r="I4" s="117"/>
      <c r="J4" s="116">
        <f>F4-AC4-K4</f>
        <v>679.47000000000025</v>
      </c>
      <c r="K4" s="7">
        <v>6275.58</v>
      </c>
      <c r="L4" s="8">
        <v>0</v>
      </c>
      <c r="M4" s="9"/>
      <c r="N4" s="5"/>
      <c r="O4" s="7"/>
      <c r="P4" s="9"/>
      <c r="Q4" s="5"/>
      <c r="R4" s="7"/>
      <c r="S4" s="9"/>
      <c r="T4" s="5"/>
      <c r="U4" s="7"/>
      <c r="V4" s="9"/>
      <c r="W4" s="5"/>
      <c r="X4" s="7"/>
      <c r="Y4" s="6"/>
      <c r="Z4" s="6">
        <v>679.47</v>
      </c>
      <c r="AA4" s="6"/>
      <c r="AB4" s="6"/>
      <c r="AC4" s="7">
        <v>175.17</v>
      </c>
      <c r="AD4" s="7"/>
      <c r="AE4" s="10"/>
    </row>
    <row r="5" spans="1:31" ht="12.6" customHeight="1" x14ac:dyDescent="0.25">
      <c r="A5" s="2" t="s">
        <v>22</v>
      </c>
      <c r="B5" s="3" t="s">
        <v>20</v>
      </c>
      <c r="C5" s="4">
        <v>44958</v>
      </c>
      <c r="D5" s="5">
        <v>44990</v>
      </c>
      <c r="E5" s="165">
        <v>45008</v>
      </c>
      <c r="F5" s="6">
        <f t="shared" si="0"/>
        <v>6843.9000000000005</v>
      </c>
      <c r="G5" s="116" t="s">
        <v>111</v>
      </c>
      <c r="H5" s="116" t="s">
        <v>21</v>
      </c>
      <c r="I5" s="117">
        <f t="shared" ref="I5:I7" si="1">K5</f>
        <v>6016.6</v>
      </c>
      <c r="J5" s="116">
        <v>652.13</v>
      </c>
      <c r="K5" s="7">
        <v>6016.6</v>
      </c>
      <c r="L5" s="8">
        <v>0</v>
      </c>
      <c r="M5" s="9"/>
      <c r="N5" s="5"/>
      <c r="O5" s="7"/>
      <c r="P5" s="9"/>
      <c r="Q5" s="5"/>
      <c r="R5" s="7"/>
      <c r="S5" s="9"/>
      <c r="T5" s="5"/>
      <c r="U5" s="7"/>
      <c r="V5" s="9"/>
      <c r="W5" s="5"/>
      <c r="X5" s="7"/>
      <c r="Y5" s="6"/>
      <c r="Z5" s="6">
        <v>652.13</v>
      </c>
      <c r="AA5" s="6"/>
      <c r="AB5" s="6"/>
      <c r="AC5" s="7">
        <v>175.17</v>
      </c>
      <c r="AD5" s="7"/>
      <c r="AE5" s="10"/>
    </row>
    <row r="6" spans="1:31" ht="12.6" customHeight="1" x14ac:dyDescent="0.25">
      <c r="A6" s="2" t="s">
        <v>23</v>
      </c>
      <c r="B6" s="3" t="s">
        <v>20</v>
      </c>
      <c r="C6" s="4">
        <v>44958</v>
      </c>
      <c r="D6" s="5">
        <v>44995</v>
      </c>
      <c r="E6" s="165">
        <v>44999</v>
      </c>
      <c r="F6" s="6">
        <f t="shared" si="0"/>
        <v>10602.08</v>
      </c>
      <c r="G6" s="116" t="s">
        <v>111</v>
      </c>
      <c r="H6" s="116" t="s">
        <v>21</v>
      </c>
      <c r="I6" s="117">
        <f t="shared" si="1"/>
        <v>9593.86</v>
      </c>
      <c r="J6" s="116">
        <f t="shared" ref="J6:J7" si="2">F6-K6-L6-O6-R6-U6-X6-Y6-AA6-AB6-AC6-AD6</f>
        <v>-6.8212102632969618E-13</v>
      </c>
      <c r="K6" s="7">
        <v>9593.86</v>
      </c>
      <c r="L6" s="8">
        <v>0</v>
      </c>
      <c r="M6" s="5" t="s">
        <v>24</v>
      </c>
      <c r="N6" s="5" t="s">
        <v>25</v>
      </c>
      <c r="O6" s="7">
        <v>1008.22</v>
      </c>
      <c r="P6" s="11"/>
      <c r="Q6" s="11"/>
      <c r="R6" s="7"/>
      <c r="S6" s="9"/>
      <c r="T6" s="5"/>
      <c r="U6" s="7"/>
      <c r="V6" s="9"/>
      <c r="W6" s="5"/>
      <c r="X6" s="7"/>
      <c r="Y6" s="6"/>
      <c r="Z6" s="6"/>
      <c r="AA6" s="6"/>
      <c r="AB6" s="6"/>
      <c r="AC6" s="6"/>
      <c r="AD6" s="6"/>
      <c r="AE6" s="12"/>
    </row>
    <row r="7" spans="1:31" ht="12.6" customHeight="1" x14ac:dyDescent="0.25">
      <c r="A7" s="2" t="s">
        <v>26</v>
      </c>
      <c r="B7" s="3" t="s">
        <v>20</v>
      </c>
      <c r="C7" s="4">
        <v>44958</v>
      </c>
      <c r="D7" s="5">
        <v>44995</v>
      </c>
      <c r="E7" s="165">
        <v>44999</v>
      </c>
      <c r="F7" s="6">
        <f t="shared" si="0"/>
        <v>10200</v>
      </c>
      <c r="G7" s="116" t="s">
        <v>111</v>
      </c>
      <c r="H7" s="116" t="s">
        <v>21</v>
      </c>
      <c r="I7" s="117">
        <f t="shared" si="1"/>
        <v>10200</v>
      </c>
      <c r="J7" s="116">
        <f t="shared" si="2"/>
        <v>0</v>
      </c>
      <c r="K7" s="7">
        <v>10200</v>
      </c>
      <c r="L7" s="13">
        <v>0</v>
      </c>
      <c r="M7" s="5"/>
      <c r="N7" s="5"/>
      <c r="O7" s="7"/>
      <c r="P7" s="11"/>
      <c r="Q7" s="11"/>
      <c r="R7" s="7"/>
      <c r="S7" s="11"/>
      <c r="T7" s="11"/>
      <c r="U7" s="7"/>
      <c r="V7" s="11"/>
      <c r="W7" s="11"/>
      <c r="X7" s="7"/>
      <c r="Y7" s="14"/>
      <c r="Z7" s="14"/>
      <c r="AA7" s="14"/>
      <c r="AB7" s="14"/>
      <c r="AC7" s="14"/>
      <c r="AD7" s="14"/>
      <c r="AE7" s="15"/>
    </row>
    <row r="8" spans="1:31" s="20" customFormat="1" ht="12.6" customHeight="1" x14ac:dyDescent="0.25">
      <c r="A8" s="2" t="s">
        <v>27</v>
      </c>
      <c r="B8" s="3" t="s">
        <v>20</v>
      </c>
      <c r="C8" s="4"/>
      <c r="D8" s="5"/>
      <c r="E8" s="165"/>
      <c r="F8" s="16"/>
      <c r="G8" s="116" t="s">
        <v>111</v>
      </c>
      <c r="H8" s="118"/>
      <c r="I8" s="118"/>
      <c r="J8" s="118"/>
      <c r="K8" s="6"/>
      <c r="L8" s="13">
        <v>0</v>
      </c>
      <c r="M8" s="17"/>
      <c r="N8" s="17"/>
      <c r="O8" s="18"/>
      <c r="P8" s="17"/>
      <c r="Q8" s="17"/>
      <c r="R8" s="7"/>
      <c r="S8" s="17"/>
      <c r="T8" s="17"/>
      <c r="U8" s="7"/>
      <c r="V8" s="17"/>
      <c r="W8" s="17"/>
      <c r="X8" s="7"/>
      <c r="Y8" s="6"/>
      <c r="Z8" s="6"/>
      <c r="AA8" s="6"/>
      <c r="AB8" s="6"/>
      <c r="AC8" s="6"/>
      <c r="AD8" s="6"/>
      <c r="AE8" s="19"/>
    </row>
    <row r="9" spans="1:31" s="28" customFormat="1" ht="12.6" customHeight="1" x14ac:dyDescent="0.25">
      <c r="A9" s="21" t="s">
        <v>28</v>
      </c>
      <c r="B9" s="22" t="s">
        <v>29</v>
      </c>
      <c r="C9" s="23"/>
      <c r="D9" s="24"/>
      <c r="E9" s="166"/>
      <c r="F9" s="24"/>
      <c r="G9" s="116" t="s">
        <v>111</v>
      </c>
      <c r="H9" s="119"/>
      <c r="I9" s="119"/>
      <c r="J9" s="119"/>
      <c r="K9" s="25"/>
      <c r="L9" s="26"/>
      <c r="M9" s="17"/>
      <c r="N9" s="17"/>
      <c r="O9" s="7"/>
      <c r="P9" s="17"/>
      <c r="Q9" s="17"/>
      <c r="R9" s="7"/>
      <c r="S9" s="17"/>
      <c r="T9" s="17"/>
      <c r="U9" s="7"/>
      <c r="V9" s="17"/>
      <c r="W9" s="17"/>
      <c r="X9" s="7"/>
      <c r="Y9" s="6"/>
      <c r="Z9" s="6"/>
      <c r="AA9" s="6"/>
      <c r="AB9" s="6"/>
      <c r="AC9" s="6"/>
      <c r="AD9" s="6"/>
      <c r="AE9" s="27"/>
    </row>
    <row r="10" spans="1:31" s="20" customFormat="1" ht="12.6" customHeight="1" x14ac:dyDescent="0.25">
      <c r="A10" s="2" t="s">
        <v>30</v>
      </c>
      <c r="B10" s="3"/>
      <c r="C10" s="4">
        <v>44958</v>
      </c>
      <c r="D10" s="5">
        <v>44982</v>
      </c>
      <c r="E10" s="165">
        <v>44987</v>
      </c>
      <c r="F10" s="6">
        <f t="shared" ref="F10:F11" si="3">K10+L10+O10+R10+U10+Y10+Z10+AB10+AC10+AD10-AA10</f>
        <v>15055</v>
      </c>
      <c r="G10" s="116" t="s">
        <v>111</v>
      </c>
      <c r="H10" s="116" t="s">
        <v>21</v>
      </c>
      <c r="I10" s="117">
        <f>K10</f>
        <v>15053.98</v>
      </c>
      <c r="J10" s="116">
        <v>1.02</v>
      </c>
      <c r="K10" s="6">
        <f>12887.03+2166.95</f>
        <v>15053.98</v>
      </c>
      <c r="L10" s="13">
        <v>0</v>
      </c>
      <c r="M10" s="5"/>
      <c r="N10" s="5"/>
      <c r="O10" s="7"/>
      <c r="P10" s="11"/>
      <c r="Q10" s="11"/>
      <c r="R10" s="7"/>
      <c r="S10" s="17"/>
      <c r="T10" s="17"/>
      <c r="U10" s="7"/>
      <c r="V10" s="17"/>
      <c r="W10" s="17"/>
      <c r="X10" s="7"/>
      <c r="Y10" s="6"/>
      <c r="Z10" s="6">
        <v>1.02</v>
      </c>
      <c r="AA10" s="6"/>
      <c r="AB10" s="6"/>
      <c r="AC10" s="6"/>
      <c r="AD10" s="6"/>
      <c r="AE10" s="29" t="s">
        <v>31</v>
      </c>
    </row>
    <row r="11" spans="1:31" s="20" customFormat="1" ht="12.6" customHeight="1" x14ac:dyDescent="0.25">
      <c r="A11" s="2" t="s">
        <v>30</v>
      </c>
      <c r="B11" s="3" t="s">
        <v>20</v>
      </c>
      <c r="C11" s="4">
        <v>44986</v>
      </c>
      <c r="D11" s="5">
        <v>45010</v>
      </c>
      <c r="E11" s="165"/>
      <c r="F11" s="6">
        <f t="shared" si="3"/>
        <v>0</v>
      </c>
      <c r="G11" s="116" t="s">
        <v>111</v>
      </c>
      <c r="H11" s="116"/>
      <c r="I11" s="116"/>
      <c r="J11" s="116"/>
      <c r="K11" s="6"/>
      <c r="L11" s="13">
        <v>0</v>
      </c>
      <c r="M11" s="5"/>
      <c r="N11" s="5"/>
      <c r="O11" s="7"/>
      <c r="P11" s="11"/>
      <c r="Q11" s="11"/>
      <c r="R11" s="7"/>
      <c r="S11" s="17"/>
      <c r="T11" s="17"/>
      <c r="U11" s="7"/>
      <c r="V11" s="17"/>
      <c r="W11" s="17"/>
      <c r="X11" s="7"/>
      <c r="Y11" s="6"/>
      <c r="Z11" s="6"/>
      <c r="AA11" s="6"/>
      <c r="AB11" s="6"/>
      <c r="AC11" s="6"/>
      <c r="AD11" s="6"/>
      <c r="AE11" s="15" t="s">
        <v>32</v>
      </c>
    </row>
    <row r="12" spans="1:31" ht="12.6" customHeight="1" x14ac:dyDescent="0.25">
      <c r="A12" s="21" t="s">
        <v>33</v>
      </c>
      <c r="B12" s="22" t="s">
        <v>29</v>
      </c>
      <c r="C12" s="23"/>
      <c r="D12" s="24"/>
      <c r="E12" s="158"/>
      <c r="F12" s="25"/>
      <c r="G12" s="116" t="s">
        <v>111</v>
      </c>
      <c r="H12" s="120"/>
      <c r="I12" s="120"/>
      <c r="J12" s="120"/>
      <c r="K12" s="25"/>
      <c r="L12" s="26"/>
      <c r="M12" s="5"/>
      <c r="N12" s="5"/>
      <c r="O12" s="7"/>
      <c r="P12" s="5"/>
      <c r="Q12" s="5"/>
      <c r="R12" s="7"/>
      <c r="S12" s="5"/>
      <c r="T12" s="5"/>
      <c r="U12" s="7"/>
      <c r="V12" s="5"/>
      <c r="W12" s="5"/>
      <c r="X12" s="7"/>
      <c r="Y12" s="6"/>
      <c r="Z12" s="6"/>
      <c r="AA12" s="6"/>
      <c r="AB12" s="6"/>
      <c r="AC12" s="6"/>
      <c r="AD12" s="6"/>
      <c r="AE12" s="30"/>
    </row>
    <row r="13" spans="1:31" s="31" customFormat="1" ht="12.6" customHeight="1" x14ac:dyDescent="0.25">
      <c r="A13" s="21" t="s">
        <v>34</v>
      </c>
      <c r="B13" s="22" t="s">
        <v>29</v>
      </c>
      <c r="C13" s="23"/>
      <c r="D13" s="24"/>
      <c r="E13" s="166"/>
      <c r="F13" s="25"/>
      <c r="G13" s="116" t="s">
        <v>111</v>
      </c>
      <c r="H13" s="120"/>
      <c r="I13" s="120"/>
      <c r="J13" s="120"/>
      <c r="K13" s="25"/>
      <c r="L13" s="26"/>
      <c r="M13" s="5"/>
      <c r="N13" s="5"/>
      <c r="O13" s="7"/>
      <c r="P13" s="5"/>
      <c r="Q13" s="5"/>
      <c r="R13" s="7"/>
      <c r="S13" s="5"/>
      <c r="T13" s="5"/>
      <c r="U13" s="7"/>
      <c r="V13" s="5"/>
      <c r="W13" s="5"/>
      <c r="X13" s="7"/>
      <c r="Y13" s="6"/>
      <c r="Z13" s="6"/>
      <c r="AA13" s="6"/>
      <c r="AB13" s="6"/>
      <c r="AC13" s="6"/>
      <c r="AD13" s="6"/>
      <c r="AE13" s="27" t="s">
        <v>35</v>
      </c>
    </row>
    <row r="14" spans="1:31" s="20" customFormat="1" ht="12.6" customHeight="1" x14ac:dyDescent="0.25">
      <c r="A14" s="21" t="s">
        <v>36</v>
      </c>
      <c r="B14" s="22" t="s">
        <v>29</v>
      </c>
      <c r="C14" s="23"/>
      <c r="D14" s="24"/>
      <c r="E14" s="166"/>
      <c r="F14" s="25"/>
      <c r="G14" s="116" t="s">
        <v>111</v>
      </c>
      <c r="H14" s="120"/>
      <c r="I14" s="120"/>
      <c r="J14" s="120"/>
      <c r="K14" s="25"/>
      <c r="L14" s="26"/>
      <c r="M14" s="17"/>
      <c r="N14" s="17"/>
      <c r="O14" s="7"/>
      <c r="P14" s="17"/>
      <c r="Q14" s="17"/>
      <c r="R14" s="7"/>
      <c r="S14" s="17"/>
      <c r="T14" s="17"/>
      <c r="U14" s="7"/>
      <c r="V14" s="17"/>
      <c r="W14" s="17"/>
      <c r="X14" s="7"/>
      <c r="Y14" s="6"/>
      <c r="Z14" s="6"/>
      <c r="AA14" s="6"/>
      <c r="AB14" s="6"/>
      <c r="AC14" s="6"/>
      <c r="AD14" s="6"/>
      <c r="AE14" s="15" t="s">
        <v>37</v>
      </c>
    </row>
    <row r="15" spans="1:31" s="20" customFormat="1" ht="12.6" customHeight="1" x14ac:dyDescent="0.25">
      <c r="A15" s="21" t="s">
        <v>38</v>
      </c>
      <c r="B15" s="22" t="s">
        <v>29</v>
      </c>
      <c r="C15" s="23"/>
      <c r="D15" s="24"/>
      <c r="E15" s="166"/>
      <c r="F15" s="32"/>
      <c r="G15" s="116" t="s">
        <v>111</v>
      </c>
      <c r="H15" s="121"/>
      <c r="I15" s="121"/>
      <c r="J15" s="121"/>
      <c r="K15" s="25"/>
      <c r="L15" s="26"/>
      <c r="M15" s="17"/>
      <c r="N15" s="17"/>
      <c r="O15" s="7"/>
      <c r="P15" s="17"/>
      <c r="Q15" s="17"/>
      <c r="R15" s="7"/>
      <c r="S15" s="17"/>
      <c r="T15" s="17"/>
      <c r="U15" s="7"/>
      <c r="V15" s="17"/>
      <c r="W15" s="17"/>
      <c r="X15" s="7"/>
      <c r="Y15" s="6"/>
      <c r="Z15" s="6"/>
      <c r="AA15" s="6"/>
      <c r="AB15" s="6"/>
      <c r="AC15" s="6"/>
      <c r="AD15" s="6"/>
      <c r="AE15" s="15" t="s">
        <v>39</v>
      </c>
    </row>
    <row r="16" spans="1:31" s="28" customFormat="1" ht="12.6" customHeight="1" x14ac:dyDescent="0.25">
      <c r="A16" s="21" t="s">
        <v>40</v>
      </c>
      <c r="B16" s="22" t="s">
        <v>29</v>
      </c>
      <c r="C16" s="23"/>
      <c r="D16" s="24"/>
      <c r="E16" s="166"/>
      <c r="F16" s="25"/>
      <c r="G16" s="116" t="s">
        <v>111</v>
      </c>
      <c r="H16" s="120"/>
      <c r="I16" s="120"/>
      <c r="J16" s="120"/>
      <c r="K16" s="33"/>
      <c r="L16" s="34"/>
      <c r="M16" s="5"/>
      <c r="N16" s="5"/>
      <c r="O16" s="7"/>
      <c r="P16" s="9"/>
      <c r="Q16" s="5"/>
      <c r="R16" s="7"/>
      <c r="S16" s="9"/>
      <c r="T16" s="5"/>
      <c r="U16" s="7"/>
      <c r="V16" s="9"/>
      <c r="W16" s="5"/>
      <c r="X16" s="7"/>
      <c r="Y16" s="6"/>
      <c r="Z16" s="6"/>
      <c r="AA16" s="6"/>
      <c r="AB16" s="6"/>
      <c r="AC16" s="6"/>
      <c r="AD16" s="6"/>
      <c r="AE16" s="19" t="s">
        <v>41</v>
      </c>
    </row>
    <row r="17" spans="1:32" s="31" customFormat="1" ht="12.6" customHeight="1" x14ac:dyDescent="0.25">
      <c r="A17" s="2" t="s">
        <v>42</v>
      </c>
      <c r="B17" s="3" t="s">
        <v>20</v>
      </c>
      <c r="C17" s="4">
        <v>44958</v>
      </c>
      <c r="D17" s="5">
        <v>44995</v>
      </c>
      <c r="E17" s="160">
        <v>44992</v>
      </c>
      <c r="F17" s="6">
        <f t="shared" ref="F17:F31" si="4">K17+L17+O17+R17+U17+Y17+Z17+AB17+AC17+AD17-AA17</f>
        <v>3547.24</v>
      </c>
      <c r="G17" s="116" t="s">
        <v>111</v>
      </c>
      <c r="H17" s="116" t="s">
        <v>21</v>
      </c>
      <c r="I17" s="117">
        <f>K17</f>
        <v>2280.39</v>
      </c>
      <c r="J17" s="116">
        <f>F17-K17-L17-O17</f>
        <v>0</v>
      </c>
      <c r="K17" s="7">
        <v>2280.39</v>
      </c>
      <c r="L17" s="8">
        <v>897</v>
      </c>
      <c r="M17" s="17" t="s">
        <v>24</v>
      </c>
      <c r="N17" s="17" t="s">
        <v>25</v>
      </c>
      <c r="O17" s="7">
        <v>369.85</v>
      </c>
      <c r="P17" s="17"/>
      <c r="Q17" s="17"/>
      <c r="R17" s="7"/>
      <c r="S17" s="9"/>
      <c r="T17" s="5"/>
      <c r="U17" s="7"/>
      <c r="V17" s="9"/>
      <c r="W17" s="5"/>
      <c r="X17" s="7"/>
      <c r="Y17" s="6"/>
      <c r="Z17" s="6"/>
      <c r="AA17" s="6"/>
      <c r="AB17" s="6"/>
      <c r="AC17" s="6"/>
      <c r="AD17" s="6"/>
      <c r="AE17" s="19"/>
    </row>
    <row r="18" spans="1:32" s="36" customFormat="1" ht="12.6" customHeight="1" x14ac:dyDescent="0.25">
      <c r="A18" s="2" t="s">
        <v>43</v>
      </c>
      <c r="B18" s="3"/>
      <c r="C18" s="4">
        <v>44958</v>
      </c>
      <c r="D18" s="5">
        <v>44985</v>
      </c>
      <c r="E18" s="167">
        <v>44987</v>
      </c>
      <c r="F18" s="6">
        <f t="shared" si="4"/>
        <v>3342.3</v>
      </c>
      <c r="G18" s="116" t="s">
        <v>111</v>
      </c>
      <c r="H18" s="116" t="s">
        <v>21</v>
      </c>
      <c r="I18" s="117">
        <v>2445.3000000000002</v>
      </c>
      <c r="J18" s="116">
        <f>F18-K18-L18</f>
        <v>0</v>
      </c>
      <c r="K18" s="6">
        <v>2445.3000000000002</v>
      </c>
      <c r="L18" s="13">
        <v>897</v>
      </c>
      <c r="M18" s="17"/>
      <c r="N18" s="17"/>
      <c r="O18" s="7"/>
      <c r="P18" s="17"/>
      <c r="Q18" s="17"/>
      <c r="R18" s="7"/>
      <c r="S18" s="17"/>
      <c r="T18" s="17"/>
      <c r="U18" s="7"/>
      <c r="V18" s="17"/>
      <c r="W18" s="17"/>
      <c r="X18" s="7"/>
      <c r="Y18" s="6"/>
      <c r="Z18" s="6"/>
      <c r="AA18" s="6"/>
      <c r="AB18" s="6"/>
      <c r="AC18" s="6"/>
      <c r="AD18" s="6"/>
      <c r="AE18" s="29" t="s">
        <v>31</v>
      </c>
      <c r="AF18" s="35"/>
    </row>
    <row r="19" spans="1:32" s="36" customFormat="1" ht="12.6" customHeight="1" x14ac:dyDescent="0.25">
      <c r="A19" s="2" t="s">
        <v>43</v>
      </c>
      <c r="B19" s="3" t="s">
        <v>20</v>
      </c>
      <c r="C19" s="4">
        <v>44986</v>
      </c>
      <c r="D19" s="5">
        <v>45015</v>
      </c>
      <c r="E19" s="167">
        <v>45016</v>
      </c>
      <c r="F19" s="6">
        <f t="shared" si="4"/>
        <v>3712.15</v>
      </c>
      <c r="G19" s="116" t="s">
        <v>111</v>
      </c>
      <c r="H19" s="116" t="s">
        <v>21</v>
      </c>
      <c r="I19" s="117">
        <f t="shared" ref="I19:I22" si="5">K19</f>
        <v>2445.3000000000002</v>
      </c>
      <c r="J19" s="116">
        <f>F19-K19-L19-O19</f>
        <v>0</v>
      </c>
      <c r="K19" s="6">
        <v>2445.3000000000002</v>
      </c>
      <c r="L19" s="13">
        <v>897</v>
      </c>
      <c r="M19" s="17" t="s">
        <v>24</v>
      </c>
      <c r="N19" s="17" t="s">
        <v>25</v>
      </c>
      <c r="O19" s="7">
        <v>369.85</v>
      </c>
      <c r="P19" s="17"/>
      <c r="Q19" s="17"/>
      <c r="R19" s="7"/>
      <c r="S19" s="17"/>
      <c r="T19" s="17"/>
      <c r="U19" s="7"/>
      <c r="V19" s="17"/>
      <c r="W19" s="17"/>
      <c r="X19" s="7"/>
      <c r="Y19" s="6"/>
      <c r="Z19" s="6"/>
      <c r="AA19" s="6"/>
      <c r="AB19" s="6"/>
      <c r="AC19" s="6"/>
      <c r="AD19" s="6"/>
      <c r="AE19" s="29"/>
      <c r="AF19" s="35"/>
    </row>
    <row r="20" spans="1:32" s="36" customFormat="1" ht="12.6" customHeight="1" x14ac:dyDescent="0.25">
      <c r="A20" s="2" t="s">
        <v>44</v>
      </c>
      <c r="B20" s="3" t="s">
        <v>20</v>
      </c>
      <c r="C20" s="4">
        <v>44958</v>
      </c>
      <c r="D20" s="5">
        <v>44995</v>
      </c>
      <c r="E20" s="165">
        <v>44999</v>
      </c>
      <c r="F20" s="6">
        <f t="shared" si="4"/>
        <v>4015.3900000000003</v>
      </c>
      <c r="G20" s="116" t="s">
        <v>111</v>
      </c>
      <c r="H20" s="116" t="s">
        <v>21</v>
      </c>
      <c r="I20" s="117">
        <f t="shared" si="5"/>
        <v>2445.3000000000002</v>
      </c>
      <c r="J20" s="116">
        <f>F20-K20-L20-O20-R20-U20-X20-Y20-AA20-AB20-AC20-AD20</f>
        <v>1.1368683772161603E-13</v>
      </c>
      <c r="K20" s="6">
        <v>2445.3000000000002</v>
      </c>
      <c r="L20" s="13">
        <v>897</v>
      </c>
      <c r="M20" s="9" t="s">
        <v>24</v>
      </c>
      <c r="N20" s="5" t="s">
        <v>25</v>
      </c>
      <c r="O20" s="7">
        <v>369.85</v>
      </c>
      <c r="P20" s="9"/>
      <c r="Q20" s="5"/>
      <c r="R20" s="7"/>
      <c r="S20" s="17"/>
      <c r="T20" s="17"/>
      <c r="U20" s="7"/>
      <c r="V20" s="17"/>
      <c r="W20" s="17"/>
      <c r="X20" s="7"/>
      <c r="Y20" s="6"/>
      <c r="Z20" s="6"/>
      <c r="AA20" s="6"/>
      <c r="AB20" s="6">
        <v>303.24</v>
      </c>
      <c r="AC20" s="6"/>
      <c r="AD20" s="6"/>
      <c r="AE20" s="15"/>
    </row>
    <row r="21" spans="1:32" ht="12.6" customHeight="1" x14ac:dyDescent="0.25">
      <c r="A21" s="2" t="s">
        <v>45</v>
      </c>
      <c r="B21" s="3" t="s">
        <v>20</v>
      </c>
      <c r="C21" s="4">
        <v>44958</v>
      </c>
      <c r="D21" s="5">
        <v>44990</v>
      </c>
      <c r="E21" s="165">
        <v>44993</v>
      </c>
      <c r="F21" s="6">
        <f t="shared" si="4"/>
        <v>3753.43</v>
      </c>
      <c r="G21" s="116" t="s">
        <v>111</v>
      </c>
      <c r="H21" s="116" t="s">
        <v>21</v>
      </c>
      <c r="I21" s="117">
        <f t="shared" si="5"/>
        <v>2486.58</v>
      </c>
      <c r="J21" s="116">
        <f>F21-K21-L21-O21</f>
        <v>0</v>
      </c>
      <c r="K21" s="7">
        <v>2486.58</v>
      </c>
      <c r="L21" s="8">
        <v>897</v>
      </c>
      <c r="M21" s="9" t="s">
        <v>24</v>
      </c>
      <c r="N21" s="5" t="s">
        <v>25</v>
      </c>
      <c r="O21" s="7">
        <v>369.85</v>
      </c>
      <c r="P21" s="9"/>
      <c r="Q21" s="5"/>
      <c r="R21" s="7"/>
      <c r="S21" s="9"/>
      <c r="T21" s="5"/>
      <c r="U21" s="7"/>
      <c r="V21" s="9"/>
      <c r="W21" s="5"/>
      <c r="X21" s="7"/>
      <c r="Y21" s="6"/>
      <c r="Z21" s="6"/>
      <c r="AA21" s="6"/>
      <c r="AB21" s="6"/>
      <c r="AC21" s="6"/>
      <c r="AD21" s="6"/>
      <c r="AE21" s="37"/>
    </row>
    <row r="22" spans="1:32" s="31" customFormat="1" ht="12.6" customHeight="1" x14ac:dyDescent="0.25">
      <c r="A22" s="2" t="s">
        <v>46</v>
      </c>
      <c r="B22" s="3"/>
      <c r="C22" s="4">
        <v>44896</v>
      </c>
      <c r="D22" s="5">
        <v>44920</v>
      </c>
      <c r="E22" s="165">
        <v>45012</v>
      </c>
      <c r="F22" s="6">
        <f t="shared" si="4"/>
        <v>4954.97</v>
      </c>
      <c r="G22" s="116" t="s">
        <v>111</v>
      </c>
      <c r="H22" s="116" t="s">
        <v>21</v>
      </c>
      <c r="I22" s="117">
        <f t="shared" si="5"/>
        <v>2916.65</v>
      </c>
      <c r="J22" s="116">
        <v>573.88</v>
      </c>
      <c r="K22" s="7">
        <f>2500+416.65</f>
        <v>2916.65</v>
      </c>
      <c r="L22" s="8">
        <v>897</v>
      </c>
      <c r="M22" s="9" t="s">
        <v>25</v>
      </c>
      <c r="N22" s="5" t="s">
        <v>25</v>
      </c>
      <c r="O22" s="7">
        <v>290.44</v>
      </c>
      <c r="P22" s="9" t="s">
        <v>47</v>
      </c>
      <c r="Q22" s="5" t="s">
        <v>47</v>
      </c>
      <c r="R22" s="7">
        <v>17.989999999999998</v>
      </c>
      <c r="S22" s="9" t="s">
        <v>48</v>
      </c>
      <c r="T22" s="5" t="s">
        <v>48</v>
      </c>
      <c r="U22" s="7">
        <v>107.39</v>
      </c>
      <c r="V22" s="9"/>
      <c r="W22" s="5"/>
      <c r="X22" s="7"/>
      <c r="Y22" s="6"/>
      <c r="Z22" s="6">
        <v>573.88</v>
      </c>
      <c r="AA22" s="6"/>
      <c r="AB22" s="6">
        <v>151.62</v>
      </c>
      <c r="AC22" s="6"/>
      <c r="AD22" s="6"/>
      <c r="AE22" s="29" t="s">
        <v>49</v>
      </c>
    </row>
    <row r="23" spans="1:32" s="31" customFormat="1" ht="12.6" customHeight="1" x14ac:dyDescent="0.25">
      <c r="A23" s="2" t="s">
        <v>46</v>
      </c>
      <c r="B23" s="3"/>
      <c r="C23" s="4">
        <v>44958</v>
      </c>
      <c r="D23" s="5">
        <v>44982</v>
      </c>
      <c r="E23" s="165">
        <v>44987</v>
      </c>
      <c r="F23" s="6">
        <f t="shared" si="4"/>
        <v>3907.02</v>
      </c>
      <c r="G23" s="116" t="s">
        <v>111</v>
      </c>
      <c r="H23" s="116" t="s">
        <v>21</v>
      </c>
      <c r="I23" s="117">
        <v>2500</v>
      </c>
      <c r="J23" s="116">
        <v>358.4</v>
      </c>
      <c r="K23" s="7">
        <v>2500</v>
      </c>
      <c r="L23" s="8">
        <v>897</v>
      </c>
      <c r="M23" s="9"/>
      <c r="N23" s="5"/>
      <c r="O23" s="7"/>
      <c r="P23" s="9"/>
      <c r="Q23" s="5"/>
      <c r="R23" s="7"/>
      <c r="S23" s="9"/>
      <c r="T23" s="5"/>
      <c r="U23" s="7"/>
      <c r="V23" s="9"/>
      <c r="W23" s="5"/>
      <c r="X23" s="7"/>
      <c r="Y23" s="6"/>
      <c r="Z23" s="6">
        <v>358.4</v>
      </c>
      <c r="AA23" s="6"/>
      <c r="AB23" s="6">
        <v>151.62</v>
      </c>
      <c r="AC23" s="6"/>
      <c r="AD23" s="6"/>
      <c r="AE23" s="29" t="s">
        <v>50</v>
      </c>
    </row>
    <row r="24" spans="1:32" s="31" customFormat="1" ht="12.6" customHeight="1" x14ac:dyDescent="0.25">
      <c r="A24" s="2" t="s">
        <v>46</v>
      </c>
      <c r="B24" s="3" t="s">
        <v>20</v>
      </c>
      <c r="C24" s="4">
        <v>44986</v>
      </c>
      <c r="D24" s="5">
        <v>45010</v>
      </c>
      <c r="E24" s="165"/>
      <c r="F24" s="6">
        <f t="shared" si="4"/>
        <v>0</v>
      </c>
      <c r="G24" s="116" t="s">
        <v>111</v>
      </c>
      <c r="H24" s="116"/>
      <c r="I24" s="116"/>
      <c r="J24" s="116"/>
      <c r="K24" s="7"/>
      <c r="L24" s="8"/>
      <c r="M24" s="9"/>
      <c r="N24" s="5"/>
      <c r="O24" s="7"/>
      <c r="P24" s="9"/>
      <c r="Q24" s="5"/>
      <c r="R24" s="7"/>
      <c r="S24" s="9"/>
      <c r="T24" s="5"/>
      <c r="U24" s="7"/>
      <c r="V24" s="9"/>
      <c r="W24" s="5"/>
      <c r="X24" s="7"/>
      <c r="Y24" s="6"/>
      <c r="Z24" s="6"/>
      <c r="AA24" s="6"/>
      <c r="AB24" s="6"/>
      <c r="AC24" s="6"/>
      <c r="AD24" s="6"/>
      <c r="AE24" s="15" t="s">
        <v>51</v>
      </c>
    </row>
    <row r="25" spans="1:32" ht="12.6" customHeight="1" x14ac:dyDescent="0.25">
      <c r="A25" s="2" t="s">
        <v>52</v>
      </c>
      <c r="B25" s="3" t="s">
        <v>20</v>
      </c>
      <c r="C25" s="4">
        <v>44958</v>
      </c>
      <c r="D25" s="5">
        <v>44995</v>
      </c>
      <c r="E25" s="165">
        <v>44999</v>
      </c>
      <c r="F25" s="6">
        <f t="shared" si="4"/>
        <v>3308</v>
      </c>
      <c r="G25" s="116" t="s">
        <v>111</v>
      </c>
      <c r="H25" s="116" t="s">
        <v>21</v>
      </c>
      <c r="I25" s="117">
        <f t="shared" ref="I25:I31" si="6">K25</f>
        <v>2411</v>
      </c>
      <c r="J25" s="116">
        <f>F25-K25-L25-O25-R25-U25-X25-Y25-AA25-AB25-AC25-AD25</f>
        <v>0</v>
      </c>
      <c r="K25" s="7">
        <v>2411</v>
      </c>
      <c r="L25" s="8">
        <v>897</v>
      </c>
      <c r="M25" s="9"/>
      <c r="N25" s="5"/>
      <c r="O25" s="7"/>
      <c r="P25" s="9"/>
      <c r="Q25" s="5"/>
      <c r="R25" s="7"/>
      <c r="S25" s="9"/>
      <c r="T25" s="5"/>
      <c r="U25" s="7"/>
      <c r="V25" s="9"/>
      <c r="W25" s="5"/>
      <c r="X25" s="7"/>
      <c r="Y25" s="6"/>
      <c r="Z25" s="6"/>
      <c r="AA25" s="6"/>
      <c r="AB25" s="6"/>
      <c r="AC25" s="6"/>
      <c r="AD25" s="6"/>
      <c r="AE25" s="37"/>
    </row>
    <row r="26" spans="1:32" ht="12.6" customHeight="1" x14ac:dyDescent="0.25">
      <c r="A26" s="2" t="s">
        <v>53</v>
      </c>
      <c r="B26" s="3" t="s">
        <v>20</v>
      </c>
      <c r="C26" s="4">
        <v>44958</v>
      </c>
      <c r="D26" s="5">
        <v>45005</v>
      </c>
      <c r="E26" s="165">
        <v>45007</v>
      </c>
      <c r="F26" s="6">
        <f t="shared" si="4"/>
        <v>11670.529999999999</v>
      </c>
      <c r="G26" s="116" t="s">
        <v>118</v>
      </c>
      <c r="H26" s="116" t="s">
        <v>21</v>
      </c>
      <c r="I26" s="117">
        <f t="shared" si="6"/>
        <v>7271.74</v>
      </c>
      <c r="J26" s="116">
        <f>F26-K26-L26-O26</f>
        <v>0</v>
      </c>
      <c r="K26" s="7">
        <v>7271.74</v>
      </c>
      <c r="L26" s="8">
        <v>3080</v>
      </c>
      <c r="M26" s="9" t="s">
        <v>24</v>
      </c>
      <c r="N26" s="5" t="s">
        <v>25</v>
      </c>
      <c r="O26" s="7">
        <v>1318.79</v>
      </c>
      <c r="P26" s="9"/>
      <c r="Q26" s="5"/>
      <c r="R26" s="7"/>
      <c r="S26" s="9"/>
      <c r="T26" s="5"/>
      <c r="U26" s="7"/>
      <c r="V26" s="9"/>
      <c r="W26" s="5"/>
      <c r="X26" s="7"/>
      <c r="Y26" s="6"/>
      <c r="Z26" s="6"/>
      <c r="AA26" s="6"/>
      <c r="AB26" s="6"/>
      <c r="AC26" s="6"/>
      <c r="AD26" s="6"/>
      <c r="AE26" s="38"/>
    </row>
    <row r="27" spans="1:32" s="31" customFormat="1" ht="12.6" customHeight="1" x14ac:dyDescent="0.25">
      <c r="A27" s="2" t="s">
        <v>54</v>
      </c>
      <c r="B27" s="3" t="s">
        <v>20</v>
      </c>
      <c r="C27" s="4">
        <v>44958</v>
      </c>
      <c r="D27" s="5">
        <v>45000</v>
      </c>
      <c r="E27" s="165">
        <v>44991</v>
      </c>
      <c r="F27" s="6">
        <f t="shared" si="4"/>
        <v>4100</v>
      </c>
      <c r="G27" s="116" t="s">
        <v>111</v>
      </c>
      <c r="H27" s="116" t="s">
        <v>21</v>
      </c>
      <c r="I27" s="117">
        <f t="shared" si="6"/>
        <v>4100</v>
      </c>
      <c r="J27" s="116">
        <f>F27-K27-L27-O27-R27-U27-Y27-AA27-AB27-AC27-AD27</f>
        <v>0</v>
      </c>
      <c r="K27" s="7">
        <v>4100</v>
      </c>
      <c r="L27" s="8"/>
      <c r="M27" s="9"/>
      <c r="N27" s="5"/>
      <c r="O27" s="7"/>
      <c r="P27" s="9"/>
      <c r="Q27" s="5"/>
      <c r="R27" s="7"/>
      <c r="S27" s="9"/>
      <c r="T27" s="5"/>
      <c r="U27" s="7"/>
      <c r="V27" s="9"/>
      <c r="W27" s="5"/>
      <c r="X27" s="7"/>
      <c r="Y27" s="6"/>
      <c r="Z27" s="6"/>
      <c r="AA27" s="6"/>
      <c r="AB27" s="6"/>
      <c r="AC27" s="6"/>
      <c r="AD27" s="6"/>
      <c r="AE27" s="38" t="s">
        <v>55</v>
      </c>
    </row>
    <row r="28" spans="1:32" s="36" customFormat="1" ht="12.6" customHeight="1" x14ac:dyDescent="0.25">
      <c r="A28" s="2" t="s">
        <v>56</v>
      </c>
      <c r="B28" s="3" t="s">
        <v>20</v>
      </c>
      <c r="C28" s="4">
        <v>44958</v>
      </c>
      <c r="D28" s="5">
        <v>44995</v>
      </c>
      <c r="E28" s="165">
        <v>44993</v>
      </c>
      <c r="F28" s="6">
        <f t="shared" si="4"/>
        <v>6536.63</v>
      </c>
      <c r="G28" s="116" t="s">
        <v>111</v>
      </c>
      <c r="H28" s="116" t="s">
        <v>21</v>
      </c>
      <c r="I28" s="117">
        <f t="shared" si="6"/>
        <v>4456.22</v>
      </c>
      <c r="J28" s="116">
        <f t="shared" ref="J28:J29" si="7">F28-K28-L28-O28</f>
        <v>0</v>
      </c>
      <c r="K28" s="6">
        <v>4456.22</v>
      </c>
      <c r="L28" s="13">
        <v>1300</v>
      </c>
      <c r="M28" s="9" t="s">
        <v>24</v>
      </c>
      <c r="N28" s="5" t="s">
        <v>25</v>
      </c>
      <c r="O28" s="7">
        <v>780.41</v>
      </c>
      <c r="P28" s="9"/>
      <c r="Q28" s="5"/>
      <c r="R28" s="7"/>
      <c r="S28" s="9"/>
      <c r="T28" s="5"/>
      <c r="U28" s="7"/>
      <c r="V28" s="9"/>
      <c r="W28" s="5"/>
      <c r="X28" s="7"/>
      <c r="Y28" s="6"/>
      <c r="Z28" s="6"/>
      <c r="AA28" s="6"/>
      <c r="AB28" s="6"/>
      <c r="AC28" s="6"/>
      <c r="AD28" s="6"/>
      <c r="AE28" s="15" t="s">
        <v>57</v>
      </c>
    </row>
    <row r="29" spans="1:32" s="31" customFormat="1" ht="12.6" customHeight="1" x14ac:dyDescent="0.25">
      <c r="A29" s="2" t="s">
        <v>58</v>
      </c>
      <c r="B29" s="3" t="s">
        <v>20</v>
      </c>
      <c r="C29" s="4">
        <v>44958</v>
      </c>
      <c r="D29" s="5">
        <v>44990</v>
      </c>
      <c r="E29" s="165">
        <v>44994</v>
      </c>
      <c r="F29" s="6">
        <f t="shared" si="4"/>
        <v>6214.79</v>
      </c>
      <c r="G29" s="116" t="s">
        <v>111</v>
      </c>
      <c r="H29" s="116" t="s">
        <v>21</v>
      </c>
      <c r="I29" s="117">
        <f t="shared" si="6"/>
        <v>4134.38</v>
      </c>
      <c r="J29" s="116">
        <f t="shared" si="7"/>
        <v>0</v>
      </c>
      <c r="K29" s="6">
        <v>4134.38</v>
      </c>
      <c r="L29" s="13">
        <v>1300</v>
      </c>
      <c r="M29" s="9" t="s">
        <v>24</v>
      </c>
      <c r="N29" s="5" t="s">
        <v>25</v>
      </c>
      <c r="O29" s="7">
        <v>780.41</v>
      </c>
      <c r="P29" s="9"/>
      <c r="Q29" s="5"/>
      <c r="R29" s="7"/>
      <c r="S29" s="5"/>
      <c r="T29" s="5"/>
      <c r="U29" s="7"/>
      <c r="V29" s="5"/>
      <c r="W29" s="5"/>
      <c r="X29" s="7"/>
      <c r="Y29" s="6"/>
      <c r="Z29" s="6"/>
      <c r="AA29" s="39"/>
      <c r="AB29" s="39"/>
      <c r="AC29" s="6"/>
      <c r="AD29" s="6"/>
      <c r="AE29" s="15"/>
    </row>
    <row r="30" spans="1:32" ht="12.6" customHeight="1" x14ac:dyDescent="0.25">
      <c r="A30" s="2" t="s">
        <v>59</v>
      </c>
      <c r="B30" s="3" t="s">
        <v>20</v>
      </c>
      <c r="C30" s="4">
        <v>44958</v>
      </c>
      <c r="D30" s="5">
        <v>44995</v>
      </c>
      <c r="E30" s="165">
        <v>44999</v>
      </c>
      <c r="F30" s="6">
        <f t="shared" si="4"/>
        <v>3856</v>
      </c>
      <c r="G30" s="116" t="s">
        <v>111</v>
      </c>
      <c r="H30" s="116" t="s">
        <v>21</v>
      </c>
      <c r="I30" s="117">
        <f t="shared" si="6"/>
        <v>3856</v>
      </c>
      <c r="J30" s="116">
        <f>F30-K30-L30-O30-R30-U30-X30-Y30-AA30-AB30-AC30-AD30</f>
        <v>0</v>
      </c>
      <c r="K30" s="7">
        <v>3856</v>
      </c>
      <c r="L30" s="8"/>
      <c r="M30" s="9"/>
      <c r="N30" s="5"/>
      <c r="O30" s="7"/>
      <c r="P30" s="9"/>
      <c r="Q30" s="5"/>
      <c r="R30" s="7"/>
      <c r="S30" s="9"/>
      <c r="T30" s="5"/>
      <c r="U30" s="7"/>
      <c r="V30" s="9"/>
      <c r="W30" s="5"/>
      <c r="X30" s="7"/>
      <c r="Y30" s="6"/>
      <c r="Z30" s="6"/>
      <c r="AA30" s="6"/>
      <c r="AB30" s="6"/>
      <c r="AC30" s="6"/>
      <c r="AD30" s="6"/>
      <c r="AE30" s="19" t="s">
        <v>60</v>
      </c>
    </row>
    <row r="31" spans="1:32" s="31" customFormat="1" x14ac:dyDescent="0.25">
      <c r="A31" s="2" t="s">
        <v>61</v>
      </c>
      <c r="B31" s="3" t="s">
        <v>20</v>
      </c>
      <c r="C31" s="4">
        <v>44958</v>
      </c>
      <c r="D31" s="5">
        <v>45005</v>
      </c>
      <c r="E31" s="165">
        <v>45006</v>
      </c>
      <c r="F31" s="6">
        <f t="shared" si="4"/>
        <v>6454.16</v>
      </c>
      <c r="G31" s="116" t="s">
        <v>111</v>
      </c>
      <c r="H31" s="116" t="s">
        <v>21</v>
      </c>
      <c r="I31" s="117">
        <f t="shared" si="6"/>
        <v>4180.37</v>
      </c>
      <c r="J31" s="116">
        <f>F31-K31-L31-O31</f>
        <v>0</v>
      </c>
      <c r="K31" s="6">
        <v>4180.37</v>
      </c>
      <c r="L31" s="13">
        <v>1450</v>
      </c>
      <c r="M31" s="9" t="s">
        <v>24</v>
      </c>
      <c r="N31" s="5" t="s">
        <v>25</v>
      </c>
      <c r="O31" s="7">
        <v>823.79</v>
      </c>
      <c r="P31" s="9"/>
      <c r="Q31" s="5"/>
      <c r="R31" s="7"/>
      <c r="S31" s="5"/>
      <c r="T31" s="5"/>
      <c r="U31" s="7"/>
      <c r="V31" s="5"/>
      <c r="W31" s="5"/>
      <c r="X31" s="7"/>
      <c r="Y31" s="6"/>
      <c r="Z31" s="6"/>
      <c r="AA31" s="6"/>
      <c r="AB31" s="6"/>
      <c r="AC31" s="6"/>
      <c r="AD31" s="6"/>
      <c r="AE31" s="15"/>
    </row>
    <row r="32" spans="1:32" s="44" customFormat="1" ht="12.6" customHeight="1" x14ac:dyDescent="0.25">
      <c r="A32" s="21" t="s">
        <v>62</v>
      </c>
      <c r="B32" s="22" t="s">
        <v>29</v>
      </c>
      <c r="C32" s="23"/>
      <c r="D32" s="24"/>
      <c r="E32" s="166"/>
      <c r="F32" s="40"/>
      <c r="G32" s="116" t="s">
        <v>111</v>
      </c>
      <c r="H32" s="122"/>
      <c r="I32" s="122"/>
      <c r="J32" s="122"/>
      <c r="K32" s="25"/>
      <c r="L32" s="26"/>
      <c r="M32" s="41"/>
      <c r="N32" s="41"/>
      <c r="O32" s="42"/>
      <c r="P32" s="41"/>
      <c r="Q32" s="41"/>
      <c r="R32" s="39"/>
      <c r="S32" s="41"/>
      <c r="T32" s="41"/>
      <c r="U32" s="42"/>
      <c r="V32" s="41"/>
      <c r="W32" s="41"/>
      <c r="X32" s="42"/>
      <c r="Y32" s="39"/>
      <c r="Z32" s="39"/>
      <c r="AA32" s="39"/>
      <c r="AB32" s="39"/>
      <c r="AC32" s="39"/>
      <c r="AD32" s="39"/>
      <c r="AE32" s="43"/>
    </row>
    <row r="33" spans="1:31" s="44" customFormat="1" ht="12.6" customHeight="1" x14ac:dyDescent="0.25">
      <c r="A33" s="45" t="s">
        <v>63</v>
      </c>
      <c r="B33" s="46" t="s">
        <v>20</v>
      </c>
      <c r="C33" s="4">
        <v>44958</v>
      </c>
      <c r="D33" s="5">
        <v>44990</v>
      </c>
      <c r="E33" s="167">
        <v>44994</v>
      </c>
      <c r="F33" s="39">
        <f>K33+L33+O33+R33+U33+Y33+Z33+AB33+AC33+AD33-AA33</f>
        <v>4522.28</v>
      </c>
      <c r="G33" s="123" t="s">
        <v>117</v>
      </c>
      <c r="H33" s="123" t="s">
        <v>21</v>
      </c>
      <c r="I33" s="117">
        <f>K33</f>
        <v>4522.28</v>
      </c>
      <c r="J33" s="123">
        <f>F33-K33</f>
        <v>0</v>
      </c>
      <c r="K33" s="47">
        <v>4522.28</v>
      </c>
      <c r="L33" s="48"/>
      <c r="M33" s="41"/>
      <c r="N33" s="41"/>
      <c r="O33" s="42"/>
      <c r="P33" s="41"/>
      <c r="Q33" s="41"/>
      <c r="R33" s="42"/>
      <c r="S33" s="41"/>
      <c r="T33" s="41"/>
      <c r="U33" s="42"/>
      <c r="V33" s="41"/>
      <c r="W33" s="41"/>
      <c r="X33" s="42"/>
      <c r="Y33" s="39"/>
      <c r="Z33" s="39"/>
      <c r="AA33" s="39"/>
      <c r="AB33" s="39"/>
      <c r="AC33" s="39"/>
      <c r="AD33" s="39"/>
      <c r="AE33" s="43" t="s">
        <v>60</v>
      </c>
    </row>
    <row r="34" spans="1:31" s="44" customFormat="1" ht="12.6" customHeight="1" x14ac:dyDescent="0.25">
      <c r="A34" s="45" t="s">
        <v>64</v>
      </c>
      <c r="B34" s="46" t="s">
        <v>20</v>
      </c>
      <c r="C34" s="49"/>
      <c r="D34" s="50"/>
      <c r="E34" s="167"/>
      <c r="F34" s="51"/>
      <c r="G34" s="116" t="s">
        <v>111</v>
      </c>
      <c r="H34" s="124"/>
      <c r="I34" s="124"/>
      <c r="J34" s="124"/>
      <c r="K34" s="52"/>
      <c r="L34" s="48"/>
      <c r="M34" s="41"/>
      <c r="N34" s="41"/>
      <c r="O34" s="42"/>
      <c r="P34" s="41"/>
      <c r="Q34" s="41"/>
      <c r="R34" s="42"/>
      <c r="S34" s="41"/>
      <c r="T34" s="41"/>
      <c r="U34" s="39"/>
      <c r="V34" s="41"/>
      <c r="W34" s="41"/>
      <c r="X34" s="42"/>
      <c r="Y34" s="39"/>
      <c r="Z34" s="39"/>
      <c r="AA34" s="39"/>
      <c r="AB34" s="39"/>
      <c r="AC34" s="39"/>
      <c r="AD34" s="39"/>
      <c r="AE34" s="43" t="s">
        <v>51</v>
      </c>
    </row>
    <row r="35" spans="1:31" s="44" customFormat="1" ht="12.6" customHeight="1" x14ac:dyDescent="0.25">
      <c r="A35" s="21" t="s">
        <v>65</v>
      </c>
      <c r="B35" s="22" t="s">
        <v>29</v>
      </c>
      <c r="C35" s="23"/>
      <c r="D35" s="24"/>
      <c r="E35" s="166"/>
      <c r="F35" s="25"/>
      <c r="G35" s="116" t="s">
        <v>111</v>
      </c>
      <c r="H35" s="120"/>
      <c r="I35" s="120"/>
      <c r="J35" s="120"/>
      <c r="K35" s="25"/>
      <c r="L35" s="26"/>
      <c r="M35" s="41"/>
      <c r="N35" s="41"/>
      <c r="O35" s="42"/>
      <c r="P35" s="41"/>
      <c r="Q35" s="41"/>
      <c r="R35" s="42"/>
      <c r="S35" s="41"/>
      <c r="T35" s="41"/>
      <c r="U35" s="42"/>
      <c r="V35" s="41"/>
      <c r="W35" s="41"/>
      <c r="X35" s="42"/>
      <c r="Y35" s="39"/>
      <c r="Z35" s="39"/>
      <c r="AA35" s="39"/>
      <c r="AB35" s="39"/>
      <c r="AC35" s="39"/>
      <c r="AD35" s="39"/>
      <c r="AE35" s="53"/>
    </row>
    <row r="36" spans="1:31" s="44" customFormat="1" ht="12.6" customHeight="1" x14ac:dyDescent="0.25">
      <c r="A36" s="21" t="s">
        <v>66</v>
      </c>
      <c r="B36" s="22" t="s">
        <v>29</v>
      </c>
      <c r="C36" s="23"/>
      <c r="D36" s="24"/>
      <c r="E36" s="166"/>
      <c r="F36" s="25"/>
      <c r="G36" s="116" t="s">
        <v>111</v>
      </c>
      <c r="H36" s="120"/>
      <c r="I36" s="120"/>
      <c r="J36" s="120"/>
      <c r="K36" s="25"/>
      <c r="L36" s="26"/>
      <c r="M36" s="41"/>
      <c r="N36" s="41"/>
      <c r="O36" s="42"/>
      <c r="P36" s="41"/>
      <c r="Q36" s="41"/>
      <c r="R36" s="42"/>
      <c r="S36" s="41"/>
      <c r="T36" s="41"/>
      <c r="U36" s="42"/>
      <c r="V36" s="41"/>
      <c r="W36" s="41"/>
      <c r="X36" s="42"/>
      <c r="Y36" s="39"/>
      <c r="Z36" s="39"/>
      <c r="AA36" s="39"/>
      <c r="AB36" s="39"/>
      <c r="AC36" s="39"/>
      <c r="AD36" s="39"/>
      <c r="AE36" s="53"/>
    </row>
    <row r="37" spans="1:31" s="55" customFormat="1" ht="12.6" customHeight="1" x14ac:dyDescent="0.25">
      <c r="A37" s="21" t="s">
        <v>67</v>
      </c>
      <c r="B37" s="22" t="s">
        <v>29</v>
      </c>
      <c r="C37" s="23"/>
      <c r="D37" s="24"/>
      <c r="E37" s="166"/>
      <c r="F37" s="25"/>
      <c r="G37" s="116" t="s">
        <v>111</v>
      </c>
      <c r="H37" s="120"/>
      <c r="I37" s="120"/>
      <c r="J37" s="120"/>
      <c r="K37" s="25"/>
      <c r="L37" s="26"/>
      <c r="M37" s="50"/>
      <c r="N37" s="50"/>
      <c r="O37" s="42"/>
      <c r="P37" s="50"/>
      <c r="Q37" s="50"/>
      <c r="R37" s="42"/>
      <c r="S37" s="50"/>
      <c r="T37" s="50"/>
      <c r="U37" s="42"/>
      <c r="V37" s="50"/>
      <c r="W37" s="50"/>
      <c r="X37" s="42"/>
      <c r="Y37" s="39"/>
      <c r="Z37" s="39"/>
      <c r="AA37" s="39"/>
      <c r="AB37" s="39"/>
      <c r="AC37" s="39"/>
      <c r="AD37" s="39"/>
      <c r="AE37" s="54"/>
    </row>
    <row r="38" spans="1:31" s="55" customFormat="1" ht="12.6" customHeight="1" x14ac:dyDescent="0.25">
      <c r="A38" s="21" t="s">
        <v>68</v>
      </c>
      <c r="B38" s="22" t="s">
        <v>69</v>
      </c>
      <c r="C38" s="23"/>
      <c r="D38" s="24"/>
      <c r="E38" s="166"/>
      <c r="F38" s="25"/>
      <c r="G38" s="116" t="s">
        <v>111</v>
      </c>
      <c r="H38" s="120"/>
      <c r="I38" s="120"/>
      <c r="J38" s="120"/>
      <c r="K38" s="25"/>
      <c r="L38" s="26"/>
      <c r="M38" s="50"/>
      <c r="N38" s="50"/>
      <c r="O38" s="42"/>
      <c r="P38" s="50"/>
      <c r="Q38" s="50"/>
      <c r="R38" s="42"/>
      <c r="S38" s="50"/>
      <c r="T38" s="50"/>
      <c r="U38" s="42"/>
      <c r="V38" s="50"/>
      <c r="W38" s="50"/>
      <c r="X38" s="42"/>
      <c r="Y38" s="39"/>
      <c r="Z38" s="39"/>
      <c r="AA38" s="39"/>
      <c r="AB38" s="39"/>
      <c r="AC38" s="39"/>
      <c r="AD38" s="39"/>
      <c r="AE38" s="53"/>
    </row>
    <row r="39" spans="1:31" ht="12.6" customHeight="1" x14ac:dyDescent="0.25">
      <c r="A39" s="2" t="s">
        <v>70</v>
      </c>
      <c r="B39" s="3" t="s">
        <v>20</v>
      </c>
      <c r="C39" s="4">
        <v>44958</v>
      </c>
      <c r="D39" s="5">
        <v>44990</v>
      </c>
      <c r="E39" s="165">
        <v>45013</v>
      </c>
      <c r="F39" s="6">
        <f t="shared" ref="F39:F40" si="8">K39+L39+O39+R39+U39+Y39+Z39+AB39+AC39+AD39-AA39</f>
        <v>8396.4599999999991</v>
      </c>
      <c r="G39" s="116" t="s">
        <v>111</v>
      </c>
      <c r="H39" s="116" t="s">
        <v>21</v>
      </c>
      <c r="I39" s="116">
        <f t="shared" ref="I39:I40" si="9">K39</f>
        <v>4278.12</v>
      </c>
      <c r="J39" s="116">
        <v>806.84</v>
      </c>
      <c r="K39" s="7">
        <v>4278.12</v>
      </c>
      <c r="L39" s="13">
        <v>2247.3000000000002</v>
      </c>
      <c r="M39" s="5" t="s">
        <v>24</v>
      </c>
      <c r="N39" s="5" t="s">
        <v>25</v>
      </c>
      <c r="O39" s="7">
        <v>1064.2</v>
      </c>
      <c r="P39" s="9"/>
      <c r="Q39" s="5"/>
      <c r="R39" s="7"/>
      <c r="S39" s="9"/>
      <c r="T39" s="5"/>
      <c r="U39" s="7"/>
      <c r="V39" s="9"/>
      <c r="W39" s="5"/>
      <c r="X39" s="7"/>
      <c r="Y39" s="6"/>
      <c r="Z39" s="6">
        <v>806.84</v>
      </c>
      <c r="AA39" s="6"/>
      <c r="AB39" s="6"/>
      <c r="AC39" s="6"/>
      <c r="AD39" s="6"/>
      <c r="AE39" s="56"/>
    </row>
    <row r="40" spans="1:31" ht="12.6" customHeight="1" x14ac:dyDescent="0.25">
      <c r="A40" s="2" t="s">
        <v>71</v>
      </c>
      <c r="B40" s="3" t="s">
        <v>20</v>
      </c>
      <c r="C40" s="4">
        <v>44958</v>
      </c>
      <c r="D40" s="5">
        <v>44990</v>
      </c>
      <c r="E40" s="165">
        <v>44991</v>
      </c>
      <c r="F40" s="6">
        <f t="shared" si="8"/>
        <v>8014.7</v>
      </c>
      <c r="G40" s="116" t="s">
        <v>111</v>
      </c>
      <c r="H40" s="116" t="s">
        <v>21</v>
      </c>
      <c r="I40" s="117">
        <f t="shared" si="9"/>
        <v>8014.7</v>
      </c>
      <c r="J40" s="116">
        <f>F40-K40-L40-O40-R40-U40-Y40-AA40-AB40-AC40-AD40</f>
        <v>0</v>
      </c>
      <c r="K40" s="57">
        <v>8014.7</v>
      </c>
      <c r="L40" s="8"/>
      <c r="M40" s="9"/>
      <c r="N40" s="5"/>
      <c r="O40" s="7"/>
      <c r="P40" s="9"/>
      <c r="Q40" s="5"/>
      <c r="R40" s="7"/>
      <c r="S40" s="9"/>
      <c r="T40" s="5"/>
      <c r="U40" s="7"/>
      <c r="V40" s="9"/>
      <c r="W40" s="5"/>
      <c r="X40" s="7"/>
      <c r="Y40" s="6"/>
      <c r="Z40" s="6"/>
      <c r="AA40" s="6"/>
      <c r="AB40" s="6"/>
      <c r="AC40" s="6"/>
      <c r="AD40" s="6"/>
      <c r="AE40" s="56" t="s">
        <v>60</v>
      </c>
    </row>
    <row r="41" spans="1:31" s="36" customFormat="1" ht="12.6" customHeight="1" x14ac:dyDescent="0.25">
      <c r="A41" s="2" t="s">
        <v>72</v>
      </c>
      <c r="B41" s="3" t="s">
        <v>20</v>
      </c>
      <c r="C41" s="4">
        <v>44958</v>
      </c>
      <c r="D41" s="5"/>
      <c r="E41" s="165"/>
      <c r="F41" s="58"/>
      <c r="G41" s="116" t="s">
        <v>111</v>
      </c>
      <c r="H41" s="125"/>
      <c r="I41" s="125"/>
      <c r="J41" s="125"/>
      <c r="K41" s="58"/>
      <c r="L41" s="8"/>
      <c r="M41" s="5"/>
      <c r="N41" s="5"/>
      <c r="O41" s="7"/>
      <c r="P41" s="17"/>
      <c r="Q41" s="17"/>
      <c r="R41" s="7"/>
      <c r="S41" s="17"/>
      <c r="T41" s="17"/>
      <c r="U41" s="7"/>
      <c r="V41" s="17"/>
      <c r="W41" s="17"/>
      <c r="X41" s="7"/>
      <c r="Y41" s="6"/>
      <c r="Z41" s="6"/>
      <c r="AA41" s="6"/>
      <c r="AB41" s="6"/>
      <c r="AC41" s="6"/>
      <c r="AD41" s="6"/>
      <c r="AE41" s="19" t="s">
        <v>51</v>
      </c>
    </row>
    <row r="42" spans="1:31" s="36" customFormat="1" ht="12.6" customHeight="1" x14ac:dyDescent="0.25">
      <c r="A42" s="2" t="s">
        <v>73</v>
      </c>
      <c r="B42" s="3" t="s">
        <v>20</v>
      </c>
      <c r="C42" s="4">
        <v>44958</v>
      </c>
      <c r="D42" s="5">
        <v>44990</v>
      </c>
      <c r="E42" s="165">
        <v>44993</v>
      </c>
      <c r="F42" s="6">
        <f t="shared" ref="F42:F50" si="10">K42+L42+O42+R42+U42+Y42+Z42+AB42+AC42+AD42-AA42</f>
        <v>5457.79</v>
      </c>
      <c r="G42" s="116" t="s">
        <v>111</v>
      </c>
      <c r="H42" s="116" t="s">
        <v>21</v>
      </c>
      <c r="I42" s="117">
        <f t="shared" ref="I42:I50" si="11">K42</f>
        <v>3044.31</v>
      </c>
      <c r="J42" s="116">
        <f>F42-K42-L42-O42-Y42</f>
        <v>0</v>
      </c>
      <c r="K42" s="6">
        <v>3044.31</v>
      </c>
      <c r="L42" s="13">
        <v>1380.5</v>
      </c>
      <c r="M42" s="5" t="s">
        <v>24</v>
      </c>
      <c r="N42" s="5" t="s">
        <v>25</v>
      </c>
      <c r="O42" s="7">
        <v>692.34</v>
      </c>
      <c r="P42" s="17"/>
      <c r="Q42" s="17"/>
      <c r="R42" s="7"/>
      <c r="S42" s="17"/>
      <c r="T42" s="17"/>
      <c r="U42" s="7"/>
      <c r="V42" s="17"/>
      <c r="W42" s="17"/>
      <c r="X42" s="7"/>
      <c r="Y42" s="6">
        <v>340.64</v>
      </c>
      <c r="Z42" s="6"/>
      <c r="AA42" s="6"/>
      <c r="AB42" s="6"/>
      <c r="AC42" s="6"/>
      <c r="AD42" s="6"/>
      <c r="AE42" s="15"/>
    </row>
    <row r="43" spans="1:31" ht="12.6" customHeight="1" x14ac:dyDescent="0.25">
      <c r="A43" s="2" t="s">
        <v>74</v>
      </c>
      <c r="B43" s="3" t="s">
        <v>20</v>
      </c>
      <c r="C43" s="4">
        <v>44958</v>
      </c>
      <c r="D43" s="5">
        <v>44990</v>
      </c>
      <c r="E43" s="165">
        <v>44991</v>
      </c>
      <c r="F43" s="6">
        <f t="shared" si="10"/>
        <v>4231.76</v>
      </c>
      <c r="G43" s="116" t="s">
        <v>111</v>
      </c>
      <c r="H43" s="116" t="s">
        <v>21</v>
      </c>
      <c r="I43" s="117">
        <f t="shared" si="11"/>
        <v>2379.12</v>
      </c>
      <c r="J43" s="116">
        <f>F43-K43-L43-O43-R43-U43-Y43-AA43-AB43-AC43-AD43</f>
        <v>2.8421709430404007E-13</v>
      </c>
      <c r="K43" s="7">
        <v>2379.12</v>
      </c>
      <c r="L43" s="8">
        <v>1000</v>
      </c>
      <c r="M43" s="5" t="s">
        <v>24</v>
      </c>
      <c r="N43" s="5" t="s">
        <v>25</v>
      </c>
      <c r="O43" s="7">
        <v>558.59</v>
      </c>
      <c r="P43" s="17"/>
      <c r="Q43" s="17"/>
      <c r="R43" s="7"/>
      <c r="S43" s="9"/>
      <c r="T43" s="5"/>
      <c r="U43" s="7"/>
      <c r="V43" s="9"/>
      <c r="W43" s="5"/>
      <c r="X43" s="7"/>
      <c r="Y43" s="6">
        <v>294.05</v>
      </c>
      <c r="Z43" s="6"/>
      <c r="AA43" s="6"/>
      <c r="AB43" s="6"/>
      <c r="AC43" s="6"/>
      <c r="AD43" s="6"/>
      <c r="AE43" s="56"/>
    </row>
    <row r="44" spans="1:31" ht="12.6" customHeight="1" x14ac:dyDescent="0.25">
      <c r="A44" s="2" t="s">
        <v>75</v>
      </c>
      <c r="B44" s="3"/>
      <c r="C44" s="4">
        <v>44969</v>
      </c>
      <c r="D44" s="5">
        <v>44982</v>
      </c>
      <c r="E44" s="165">
        <v>44986</v>
      </c>
      <c r="F44" s="6">
        <f t="shared" si="10"/>
        <v>4789.53</v>
      </c>
      <c r="G44" s="116" t="s">
        <v>111</v>
      </c>
      <c r="H44" s="126" t="s">
        <v>21</v>
      </c>
      <c r="I44" s="117">
        <f t="shared" si="11"/>
        <v>3629.88</v>
      </c>
      <c r="J44" s="126">
        <f>K44+L44+Y44-F44</f>
        <v>0</v>
      </c>
      <c r="K44" s="6">
        <v>3629.88</v>
      </c>
      <c r="L44" s="8">
        <v>1000</v>
      </c>
      <c r="M44" s="5"/>
      <c r="N44" s="5"/>
      <c r="O44" s="7"/>
      <c r="P44" s="17"/>
      <c r="Q44" s="17"/>
      <c r="R44" s="7"/>
      <c r="S44" s="9"/>
      <c r="T44" s="5"/>
      <c r="U44" s="7"/>
      <c r="V44" s="9"/>
      <c r="W44" s="5"/>
      <c r="X44" s="7"/>
      <c r="Y44" s="6">
        <v>159.65</v>
      </c>
      <c r="Z44" s="6"/>
      <c r="AA44" s="6"/>
      <c r="AB44" s="6"/>
      <c r="AC44" s="6"/>
      <c r="AD44" s="6"/>
      <c r="AE44" s="29" t="s">
        <v>76</v>
      </c>
    </row>
    <row r="45" spans="1:31" x14ac:dyDescent="0.25">
      <c r="A45" s="2" t="s">
        <v>75</v>
      </c>
      <c r="B45" s="3" t="s">
        <v>20</v>
      </c>
      <c r="C45" s="4">
        <v>44997</v>
      </c>
      <c r="D45" s="5">
        <v>45010</v>
      </c>
      <c r="E45" s="165">
        <v>45014</v>
      </c>
      <c r="F45" s="6">
        <f t="shared" si="10"/>
        <v>5360.92</v>
      </c>
      <c r="G45" s="116" t="s">
        <v>111</v>
      </c>
      <c r="H45" s="116" t="s">
        <v>21</v>
      </c>
      <c r="I45" s="117">
        <f t="shared" si="11"/>
        <v>3629.88</v>
      </c>
      <c r="J45" s="116">
        <f>F45-K45-L45-O45-Y45</f>
        <v>0</v>
      </c>
      <c r="K45" s="6">
        <v>3629.88</v>
      </c>
      <c r="L45" s="8">
        <v>1000</v>
      </c>
      <c r="M45" s="5" t="s">
        <v>77</v>
      </c>
      <c r="N45" s="5" t="s">
        <v>25</v>
      </c>
      <c r="O45" s="7">
        <v>558.59</v>
      </c>
      <c r="P45" s="17"/>
      <c r="Q45" s="17"/>
      <c r="R45" s="7"/>
      <c r="S45" s="9"/>
      <c r="T45" s="5"/>
      <c r="U45" s="7"/>
      <c r="V45" s="9"/>
      <c r="W45" s="5"/>
      <c r="X45" s="7"/>
      <c r="Y45" s="6">
        <v>172.45</v>
      </c>
      <c r="Z45" s="6"/>
      <c r="AA45" s="6"/>
      <c r="AB45" s="6"/>
      <c r="AC45" s="6"/>
      <c r="AD45" s="6"/>
      <c r="AE45" s="29"/>
    </row>
    <row r="46" spans="1:31" x14ac:dyDescent="0.25">
      <c r="A46" s="2" t="s">
        <v>78</v>
      </c>
      <c r="B46" s="3" t="s">
        <v>20</v>
      </c>
      <c r="C46" s="4">
        <v>44958</v>
      </c>
      <c r="D46" s="5">
        <v>44990</v>
      </c>
      <c r="E46" s="165">
        <v>44991</v>
      </c>
      <c r="F46" s="6">
        <f t="shared" si="10"/>
        <v>5278.6799999999994</v>
      </c>
      <c r="G46" s="116" t="s">
        <v>111</v>
      </c>
      <c r="H46" s="116" t="s">
        <v>21</v>
      </c>
      <c r="I46" s="117">
        <f t="shared" si="11"/>
        <v>3483.64</v>
      </c>
      <c r="J46" s="116">
        <f t="shared" ref="J46:J47" si="12">F46-K46-L46-O46-R46-U46-Y46-AA46-AB46-AC46-AD46</f>
        <v>-5.1159076974727213E-13</v>
      </c>
      <c r="K46" s="7">
        <v>3483.64</v>
      </c>
      <c r="L46" s="8">
        <v>1000</v>
      </c>
      <c r="M46" s="5" t="s">
        <v>24</v>
      </c>
      <c r="N46" s="5" t="s">
        <v>25</v>
      </c>
      <c r="O46" s="7">
        <v>558.59</v>
      </c>
      <c r="P46" s="17"/>
      <c r="Q46" s="17"/>
      <c r="R46" s="7"/>
      <c r="S46" s="9"/>
      <c r="T46" s="5"/>
      <c r="U46" s="7"/>
      <c r="V46" s="9"/>
      <c r="W46" s="5"/>
      <c r="X46" s="7"/>
      <c r="Y46" s="6">
        <v>236.45</v>
      </c>
      <c r="Z46" s="6"/>
      <c r="AA46" s="6"/>
      <c r="AB46" s="6"/>
      <c r="AC46" s="6"/>
      <c r="AD46" s="6"/>
      <c r="AE46" s="27"/>
    </row>
    <row r="47" spans="1:31" s="36" customFormat="1" ht="12.6" customHeight="1" x14ac:dyDescent="0.25">
      <c r="A47" s="2" t="s">
        <v>79</v>
      </c>
      <c r="B47" s="3" t="s">
        <v>20</v>
      </c>
      <c r="C47" s="4">
        <v>44958</v>
      </c>
      <c r="D47" s="5">
        <v>44998</v>
      </c>
      <c r="E47" s="165">
        <v>45000</v>
      </c>
      <c r="F47" s="6">
        <f t="shared" si="10"/>
        <v>4418.96</v>
      </c>
      <c r="G47" s="116" t="s">
        <v>111</v>
      </c>
      <c r="H47" s="116" t="s">
        <v>21</v>
      </c>
      <c r="I47" s="117">
        <f t="shared" si="11"/>
        <v>2758.46</v>
      </c>
      <c r="J47" s="116">
        <f t="shared" si="12"/>
        <v>-2.8421709430404007E-14</v>
      </c>
      <c r="K47" s="6">
        <v>2758.46</v>
      </c>
      <c r="L47" s="13">
        <v>1000</v>
      </c>
      <c r="M47" s="9" t="s">
        <v>24</v>
      </c>
      <c r="N47" s="5" t="s">
        <v>25</v>
      </c>
      <c r="O47" s="7">
        <v>437.1</v>
      </c>
      <c r="P47" s="17"/>
      <c r="Q47" s="17"/>
      <c r="R47" s="7"/>
      <c r="S47" s="17"/>
      <c r="T47" s="17"/>
      <c r="U47" s="7"/>
      <c r="V47" s="17"/>
      <c r="W47" s="17"/>
      <c r="X47" s="7"/>
      <c r="Y47" s="6">
        <v>223.4</v>
      </c>
      <c r="Z47" s="6"/>
      <c r="AA47" s="6"/>
      <c r="AB47" s="6"/>
      <c r="AC47" s="6"/>
      <c r="AD47" s="6"/>
      <c r="AE47" s="15"/>
    </row>
    <row r="48" spans="1:31" ht="12.6" customHeight="1" x14ac:dyDescent="0.25">
      <c r="A48" s="2" t="s">
        <v>80</v>
      </c>
      <c r="B48" s="3" t="s">
        <v>20</v>
      </c>
      <c r="C48" s="4">
        <v>44958</v>
      </c>
      <c r="D48" s="5">
        <v>44995</v>
      </c>
      <c r="E48" s="165">
        <v>44998</v>
      </c>
      <c r="F48" s="6">
        <f t="shared" si="10"/>
        <v>4750.0400000000009</v>
      </c>
      <c r="G48" s="116" t="s">
        <v>111</v>
      </c>
      <c r="H48" s="116" t="s">
        <v>21</v>
      </c>
      <c r="I48" s="117">
        <f t="shared" si="11"/>
        <v>3054.8</v>
      </c>
      <c r="J48" s="116">
        <f>F48-K48-L48-O48-Y48</f>
        <v>6.8212102632969618E-13</v>
      </c>
      <c r="K48" s="7">
        <v>3054.8</v>
      </c>
      <c r="L48" s="8">
        <v>1000</v>
      </c>
      <c r="M48" s="9" t="s">
        <v>24</v>
      </c>
      <c r="N48" s="5" t="s">
        <v>25</v>
      </c>
      <c r="O48" s="7">
        <v>437.1</v>
      </c>
      <c r="P48" s="9"/>
      <c r="Q48" s="5"/>
      <c r="R48" s="7"/>
      <c r="S48" s="9"/>
      <c r="T48" s="5"/>
      <c r="U48" s="7"/>
      <c r="V48" s="9"/>
      <c r="W48" s="5"/>
      <c r="X48" s="7"/>
      <c r="Y48" s="6">
        <v>258.14</v>
      </c>
      <c r="Z48" s="6"/>
      <c r="AA48" s="6"/>
      <c r="AB48" s="6"/>
      <c r="AC48" s="6"/>
      <c r="AD48" s="6"/>
      <c r="AE48" s="59"/>
    </row>
    <row r="49" spans="1:31" ht="12.6" customHeight="1" x14ac:dyDescent="0.25">
      <c r="A49" s="2" t="s">
        <v>81</v>
      </c>
      <c r="B49" s="3"/>
      <c r="C49" s="4">
        <v>45231</v>
      </c>
      <c r="D49" s="5">
        <v>44905</v>
      </c>
      <c r="E49" s="165">
        <v>45008</v>
      </c>
      <c r="F49" s="6">
        <f t="shared" si="10"/>
        <v>6765.17</v>
      </c>
      <c r="G49" s="116" t="s">
        <v>111</v>
      </c>
      <c r="H49" s="116" t="s">
        <v>21</v>
      </c>
      <c r="I49" s="117">
        <f t="shared" si="11"/>
        <v>4023</v>
      </c>
      <c r="J49" s="116">
        <v>802.21</v>
      </c>
      <c r="K49" s="7">
        <v>4023</v>
      </c>
      <c r="L49" s="8">
        <v>1000</v>
      </c>
      <c r="M49" s="9" t="s">
        <v>25</v>
      </c>
      <c r="N49" s="5" t="s">
        <v>25</v>
      </c>
      <c r="O49" s="7">
        <v>411.3</v>
      </c>
      <c r="P49" s="9" t="s">
        <v>47</v>
      </c>
      <c r="Q49" s="5" t="s">
        <v>47</v>
      </c>
      <c r="R49" s="7">
        <v>53.98</v>
      </c>
      <c r="S49" s="9" t="s">
        <v>82</v>
      </c>
      <c r="T49" s="5" t="s">
        <v>48</v>
      </c>
      <c r="U49" s="7">
        <v>129.74</v>
      </c>
      <c r="V49" s="9"/>
      <c r="W49" s="5"/>
      <c r="X49" s="7"/>
      <c r="Y49" s="7">
        <v>178.3</v>
      </c>
      <c r="Z49" s="6">
        <v>802.21</v>
      </c>
      <c r="AA49" s="6"/>
      <c r="AB49" s="6">
        <v>166.64</v>
      </c>
      <c r="AC49" s="6"/>
      <c r="AD49" s="6"/>
      <c r="AE49" s="29" t="s">
        <v>83</v>
      </c>
    </row>
    <row r="50" spans="1:31" ht="12.6" customHeight="1" x14ac:dyDescent="0.25">
      <c r="A50" s="2" t="s">
        <v>81</v>
      </c>
      <c r="B50" s="3" t="s">
        <v>20</v>
      </c>
      <c r="C50" s="4">
        <v>44958</v>
      </c>
      <c r="D50" s="5">
        <v>44995</v>
      </c>
      <c r="E50" s="165">
        <v>44999</v>
      </c>
      <c r="F50" s="6">
        <f t="shared" si="10"/>
        <v>5787.72</v>
      </c>
      <c r="G50" s="116" t="s">
        <v>111</v>
      </c>
      <c r="H50" s="116" t="s">
        <v>21</v>
      </c>
      <c r="I50" s="117">
        <f t="shared" si="11"/>
        <v>4023</v>
      </c>
      <c r="J50" s="116">
        <f>F50-K50-L50-O50-R50-U50-X50-Y50-AA50-AB50-AC50-AD50</f>
        <v>2.2737367544323206E-13</v>
      </c>
      <c r="K50" s="7">
        <v>4023</v>
      </c>
      <c r="L50" s="8">
        <v>1000</v>
      </c>
      <c r="M50" s="9" t="s">
        <v>24</v>
      </c>
      <c r="N50" s="5" t="s">
        <v>25</v>
      </c>
      <c r="O50" s="7">
        <v>437.1</v>
      </c>
      <c r="P50" s="9"/>
      <c r="Q50" s="5"/>
      <c r="R50" s="7"/>
      <c r="S50" s="9"/>
      <c r="T50" s="5"/>
      <c r="U50" s="7"/>
      <c r="V50" s="9"/>
      <c r="W50" s="5"/>
      <c r="X50" s="7"/>
      <c r="Y50" s="7">
        <v>327.62</v>
      </c>
      <c r="Z50" s="6"/>
      <c r="AA50" s="6"/>
      <c r="AB50" s="6"/>
      <c r="AC50" s="6"/>
      <c r="AD50" s="6"/>
      <c r="AE50" s="37"/>
    </row>
    <row r="51" spans="1:31" ht="12.6" customHeight="1" x14ac:dyDescent="0.25">
      <c r="A51" s="21" t="s">
        <v>84</v>
      </c>
      <c r="B51" s="22" t="s">
        <v>29</v>
      </c>
      <c r="C51" s="23"/>
      <c r="D51" s="24"/>
      <c r="E51" s="166"/>
      <c r="F51" s="60"/>
      <c r="G51" s="116" t="s">
        <v>111</v>
      </c>
      <c r="H51" s="120"/>
      <c r="I51" s="120"/>
      <c r="J51" s="120"/>
      <c r="K51" s="25"/>
      <c r="L51" s="34"/>
      <c r="M51" s="9"/>
      <c r="N51" s="5"/>
      <c r="O51" s="7"/>
      <c r="P51" s="9"/>
      <c r="Q51" s="5"/>
      <c r="R51" s="7"/>
      <c r="S51" s="9"/>
      <c r="T51" s="5"/>
      <c r="U51" s="7"/>
      <c r="V51" s="9"/>
      <c r="W51" s="5"/>
      <c r="X51" s="7"/>
      <c r="Y51" s="6"/>
      <c r="Z51" s="6"/>
      <c r="AA51" s="6"/>
      <c r="AB51" s="6"/>
      <c r="AC51" s="6"/>
      <c r="AD51" s="6"/>
      <c r="AE51" s="56"/>
    </row>
    <row r="52" spans="1:31" s="31" customFormat="1" ht="12" customHeight="1" x14ac:dyDescent="0.25">
      <c r="A52" s="2" t="s">
        <v>85</v>
      </c>
      <c r="B52" s="3" t="s">
        <v>20</v>
      </c>
      <c r="C52" s="4">
        <v>44958</v>
      </c>
      <c r="D52" s="5">
        <v>44995</v>
      </c>
      <c r="E52" s="165">
        <v>44999</v>
      </c>
      <c r="F52" s="6">
        <f t="shared" ref="F52:F55" si="13">K52+L52+O52+R52+U52+Y52+Z52+AB52+AC52+AD52-AA52</f>
        <v>5034.8900000000003</v>
      </c>
      <c r="G52" s="116" t="s">
        <v>111</v>
      </c>
      <c r="H52" s="116" t="s">
        <v>21</v>
      </c>
      <c r="I52" s="117">
        <f>K52</f>
        <v>3432.29</v>
      </c>
      <c r="J52" s="116">
        <f>F52-K52-L52-O52-R52-U52-X52-Y52-AA52-AB52-AC52-AD52</f>
        <v>3.4106051316484809E-13</v>
      </c>
      <c r="K52" s="7">
        <v>3432.29</v>
      </c>
      <c r="L52" s="8">
        <v>1000</v>
      </c>
      <c r="M52" s="9" t="s">
        <v>24</v>
      </c>
      <c r="N52" s="5" t="s">
        <v>25</v>
      </c>
      <c r="O52" s="7">
        <v>437.1</v>
      </c>
      <c r="P52" s="9"/>
      <c r="Q52" s="5"/>
      <c r="R52" s="7"/>
      <c r="S52" s="9"/>
      <c r="T52" s="5"/>
      <c r="U52" s="7"/>
      <c r="V52" s="9"/>
      <c r="W52" s="5"/>
      <c r="X52" s="7"/>
      <c r="Y52" s="6">
        <v>165.5</v>
      </c>
      <c r="Z52" s="6"/>
      <c r="AA52" s="6"/>
      <c r="AB52" s="6"/>
      <c r="AC52" s="6"/>
      <c r="AD52" s="61"/>
      <c r="AE52" s="19"/>
    </row>
    <row r="53" spans="1:31" ht="12.6" customHeight="1" x14ac:dyDescent="0.25">
      <c r="A53" s="2" t="s">
        <v>86</v>
      </c>
      <c r="B53" s="3" t="s">
        <v>29</v>
      </c>
      <c r="C53" s="4">
        <v>44958</v>
      </c>
      <c r="D53" s="5">
        <v>44985</v>
      </c>
      <c r="E53" s="165">
        <v>45015</v>
      </c>
      <c r="F53" s="6">
        <f t="shared" si="13"/>
        <v>4320</v>
      </c>
      <c r="G53" s="116" t="s">
        <v>111</v>
      </c>
      <c r="H53" s="116" t="s">
        <v>21</v>
      </c>
      <c r="I53" s="116">
        <v>0</v>
      </c>
      <c r="J53" s="116">
        <f>F53-AD53</f>
        <v>0</v>
      </c>
      <c r="K53" s="7"/>
      <c r="L53" s="8"/>
      <c r="M53" s="9"/>
      <c r="N53" s="5"/>
      <c r="O53" s="7"/>
      <c r="P53" s="9"/>
      <c r="Q53" s="5"/>
      <c r="R53" s="7"/>
      <c r="S53" s="9"/>
      <c r="T53" s="5"/>
      <c r="U53" s="7"/>
      <c r="V53" s="9"/>
      <c r="W53" s="5"/>
      <c r="X53" s="7"/>
      <c r="Y53" s="6"/>
      <c r="Z53" s="6"/>
      <c r="AA53" s="6"/>
      <c r="AB53" s="6"/>
      <c r="AC53" s="6"/>
      <c r="AD53" s="6">
        <v>4320</v>
      </c>
      <c r="AE53" s="15" t="s">
        <v>87</v>
      </c>
    </row>
    <row r="54" spans="1:31" ht="12.6" customHeight="1" x14ac:dyDescent="0.25">
      <c r="A54" s="2" t="s">
        <v>88</v>
      </c>
      <c r="B54" s="3" t="s">
        <v>20</v>
      </c>
      <c r="C54" s="4">
        <v>44958</v>
      </c>
      <c r="D54" s="5">
        <v>45005</v>
      </c>
      <c r="E54" s="165">
        <v>45006</v>
      </c>
      <c r="F54" s="6">
        <f t="shared" si="13"/>
        <v>5418.48</v>
      </c>
      <c r="G54" s="116" t="s">
        <v>111</v>
      </c>
      <c r="H54" s="116" t="s">
        <v>21</v>
      </c>
      <c r="I54" s="117">
        <f t="shared" ref="I54:I55" si="14">K54</f>
        <v>3792.72</v>
      </c>
      <c r="J54" s="116">
        <f>F54-K54-L54-O54-Y54</f>
        <v>-2.5579538487363607E-13</v>
      </c>
      <c r="K54" s="7">
        <v>3792.72</v>
      </c>
      <c r="L54" s="8">
        <v>1000</v>
      </c>
      <c r="M54" s="9" t="s">
        <v>24</v>
      </c>
      <c r="N54" s="5" t="s">
        <v>25</v>
      </c>
      <c r="O54" s="7">
        <v>437.1</v>
      </c>
      <c r="P54" s="17"/>
      <c r="Q54" s="17"/>
      <c r="R54" s="7"/>
      <c r="S54" s="9"/>
      <c r="T54" s="5"/>
      <c r="U54" s="7"/>
      <c r="V54" s="9"/>
      <c r="W54" s="5"/>
      <c r="X54" s="7"/>
      <c r="Y54" s="6">
        <v>188.66</v>
      </c>
      <c r="Z54" s="6"/>
      <c r="AA54" s="6"/>
      <c r="AB54" s="6"/>
      <c r="AC54" s="6"/>
      <c r="AD54" s="6"/>
      <c r="AE54" s="15"/>
    </row>
    <row r="55" spans="1:31" s="31" customFormat="1" ht="12.6" customHeight="1" x14ac:dyDescent="0.25">
      <c r="A55" s="2" t="s">
        <v>89</v>
      </c>
      <c r="B55" s="3" t="s">
        <v>20</v>
      </c>
      <c r="C55" s="4">
        <v>44958</v>
      </c>
      <c r="D55" s="5">
        <v>44995</v>
      </c>
      <c r="E55" s="165">
        <v>44999</v>
      </c>
      <c r="F55" s="6">
        <f t="shared" si="13"/>
        <v>5943.8899999999994</v>
      </c>
      <c r="G55" s="116" t="s">
        <v>111</v>
      </c>
      <c r="H55" s="116" t="s">
        <v>21</v>
      </c>
      <c r="I55" s="117">
        <f t="shared" si="14"/>
        <v>4261.9799999999996</v>
      </c>
      <c r="J55" s="116">
        <f>F55-K55-L55-O55-R55-U55-X55-Y55-AA55-AB55-AC55-AD55</f>
        <v>0</v>
      </c>
      <c r="K55" s="6">
        <v>4261.9799999999996</v>
      </c>
      <c r="L55" s="8">
        <v>1126.3699999999999</v>
      </c>
      <c r="M55" s="17" t="s">
        <v>24</v>
      </c>
      <c r="N55" s="17" t="s">
        <v>25</v>
      </c>
      <c r="O55" s="7">
        <v>555.54</v>
      </c>
      <c r="P55" s="17"/>
      <c r="Q55" s="17"/>
      <c r="R55" s="7"/>
      <c r="S55" s="9"/>
      <c r="T55" s="5"/>
      <c r="U55" s="7"/>
      <c r="V55" s="9"/>
      <c r="W55" s="5"/>
      <c r="X55" s="7"/>
      <c r="Y55" s="6"/>
      <c r="Z55" s="6"/>
      <c r="AA55" s="6"/>
      <c r="AB55" s="6"/>
      <c r="AC55" s="6"/>
      <c r="AD55" s="6"/>
      <c r="AE55" s="37"/>
    </row>
    <row r="56" spans="1:31" s="36" customFormat="1" ht="12.6" customHeight="1" x14ac:dyDescent="0.25">
      <c r="A56" s="21" t="s">
        <v>90</v>
      </c>
      <c r="B56" s="22" t="s">
        <v>91</v>
      </c>
      <c r="C56" s="23"/>
      <c r="D56" s="24"/>
      <c r="E56" s="166"/>
      <c r="F56" s="60"/>
      <c r="G56" s="116" t="s">
        <v>111</v>
      </c>
      <c r="H56" s="120"/>
      <c r="I56" s="120"/>
      <c r="J56" s="120"/>
      <c r="K56" s="25"/>
      <c r="L56" s="26"/>
      <c r="M56" s="17"/>
      <c r="N56" s="17"/>
      <c r="O56" s="7"/>
      <c r="P56" s="17"/>
      <c r="Q56" s="17"/>
      <c r="R56" s="7"/>
      <c r="S56" s="17"/>
      <c r="T56" s="17"/>
      <c r="U56" s="7"/>
      <c r="V56" s="17"/>
      <c r="W56" s="17"/>
      <c r="X56" s="7"/>
      <c r="Y56" s="6"/>
      <c r="Z56" s="6"/>
      <c r="AA56" s="6"/>
      <c r="AB56" s="6"/>
      <c r="AC56" s="6"/>
      <c r="AD56" s="6"/>
      <c r="AE56" s="15"/>
    </row>
    <row r="57" spans="1:31" s="36" customFormat="1" ht="12.6" customHeight="1" x14ac:dyDescent="0.25">
      <c r="A57" s="2" t="s">
        <v>92</v>
      </c>
      <c r="B57" s="3" t="s">
        <v>20</v>
      </c>
      <c r="C57" s="4">
        <v>44958</v>
      </c>
      <c r="D57" s="5">
        <v>45000</v>
      </c>
      <c r="E57" s="165">
        <v>45002</v>
      </c>
      <c r="F57" s="6">
        <f t="shared" ref="F57:F61" si="15">K57+L57+O57+R57+U57+Y57+Z57+AB57+AC57+AD57-AA57</f>
        <v>5054.99</v>
      </c>
      <c r="G57" s="116" t="s">
        <v>111</v>
      </c>
      <c r="H57" s="116" t="s">
        <v>21</v>
      </c>
      <c r="I57" s="117">
        <f>K57</f>
        <v>4500</v>
      </c>
      <c r="J57" s="116">
        <f>F57-K57-L57+AA57</f>
        <v>0</v>
      </c>
      <c r="K57" s="6">
        <v>4500</v>
      </c>
      <c r="L57" s="13">
        <v>1109.99</v>
      </c>
      <c r="M57" s="17"/>
      <c r="N57" s="17"/>
      <c r="O57" s="7"/>
      <c r="P57" s="17"/>
      <c r="Q57" s="17"/>
      <c r="R57" s="7"/>
      <c r="S57" s="17"/>
      <c r="T57" s="17"/>
      <c r="U57" s="7"/>
      <c r="V57" s="17"/>
      <c r="W57" s="17"/>
      <c r="X57" s="7"/>
      <c r="Y57" s="6"/>
      <c r="Z57" s="6"/>
      <c r="AA57" s="6">
        <v>555</v>
      </c>
      <c r="AB57" s="6"/>
      <c r="AC57" s="6"/>
      <c r="AD57" s="6"/>
      <c r="AE57" s="15" t="s">
        <v>93</v>
      </c>
    </row>
    <row r="58" spans="1:31" s="36" customFormat="1" ht="12.6" customHeight="1" x14ac:dyDescent="0.25">
      <c r="A58" s="2" t="s">
        <v>94</v>
      </c>
      <c r="B58" s="3" t="s">
        <v>20</v>
      </c>
      <c r="C58" s="4">
        <v>44986</v>
      </c>
      <c r="D58" s="5">
        <v>44990</v>
      </c>
      <c r="E58" s="165"/>
      <c r="F58" s="6">
        <f t="shared" si="15"/>
        <v>0</v>
      </c>
      <c r="G58" s="116" t="s">
        <v>111</v>
      </c>
      <c r="H58" s="116"/>
      <c r="I58" s="116"/>
      <c r="J58" s="116"/>
      <c r="K58" s="6"/>
      <c r="L58" s="13"/>
      <c r="M58" s="17"/>
      <c r="N58" s="17"/>
      <c r="O58" s="7"/>
      <c r="P58" s="17"/>
      <c r="Q58" s="17"/>
      <c r="R58" s="7"/>
      <c r="S58" s="17"/>
      <c r="T58" s="17"/>
      <c r="U58" s="7"/>
      <c r="V58" s="17"/>
      <c r="W58" s="17"/>
      <c r="X58" s="7"/>
      <c r="Y58" s="6"/>
      <c r="Z58" s="6"/>
      <c r="AA58" s="6"/>
      <c r="AB58" s="6"/>
      <c r="AC58" s="6"/>
      <c r="AD58" s="6"/>
      <c r="AE58" s="15"/>
    </row>
    <row r="59" spans="1:31" s="36" customFormat="1" ht="12.6" customHeight="1" x14ac:dyDescent="0.25">
      <c r="A59" s="2" t="s">
        <v>95</v>
      </c>
      <c r="B59" s="3" t="s">
        <v>20</v>
      </c>
      <c r="C59" s="4">
        <v>44958</v>
      </c>
      <c r="D59" s="5">
        <v>44990</v>
      </c>
      <c r="E59" s="165">
        <v>44992</v>
      </c>
      <c r="F59" s="6">
        <f t="shared" si="15"/>
        <v>30137.260000000002</v>
      </c>
      <c r="G59" s="116" t="s">
        <v>111</v>
      </c>
      <c r="H59" s="116" t="s">
        <v>21</v>
      </c>
      <c r="I59" s="117">
        <f t="shared" ref="I59:I61" si="16">K59</f>
        <v>20658</v>
      </c>
      <c r="J59" s="116">
        <f>F59-K59-L59-O59</f>
        <v>0</v>
      </c>
      <c r="K59" s="6">
        <v>20658</v>
      </c>
      <c r="L59" s="13">
        <v>6670.86</v>
      </c>
      <c r="M59" s="17" t="s">
        <v>24</v>
      </c>
      <c r="N59" s="17" t="s">
        <v>25</v>
      </c>
      <c r="O59" s="7">
        <f>2510.53+297.87</f>
        <v>2808.4</v>
      </c>
      <c r="P59" s="17"/>
      <c r="Q59" s="17"/>
      <c r="R59" s="7"/>
      <c r="S59" s="17"/>
      <c r="T59" s="17"/>
      <c r="U59" s="7"/>
      <c r="V59" s="17"/>
      <c r="W59" s="17"/>
      <c r="X59" s="7"/>
      <c r="Y59" s="6"/>
      <c r="Z59" s="6"/>
      <c r="AA59" s="6"/>
      <c r="AB59" s="6"/>
      <c r="AC59" s="6"/>
      <c r="AD59" s="6"/>
      <c r="AE59" s="15"/>
    </row>
    <row r="60" spans="1:31" s="36" customFormat="1" ht="12.6" customHeight="1" x14ac:dyDescent="0.25">
      <c r="A60" s="2" t="s">
        <v>96</v>
      </c>
      <c r="B60" s="3"/>
      <c r="C60" s="4">
        <v>44958</v>
      </c>
      <c r="D60" s="5">
        <v>44982</v>
      </c>
      <c r="E60" s="165">
        <v>44986</v>
      </c>
      <c r="F60" s="6">
        <f t="shared" si="15"/>
        <v>5200</v>
      </c>
      <c r="G60" s="116" t="s">
        <v>111</v>
      </c>
      <c r="H60" s="126" t="s">
        <v>21</v>
      </c>
      <c r="I60" s="126">
        <f t="shared" si="16"/>
        <v>3000</v>
      </c>
      <c r="J60" s="126">
        <f>K60+L60-F60</f>
        <v>0</v>
      </c>
      <c r="K60" s="6">
        <v>3000</v>
      </c>
      <c r="L60" s="13">
        <v>2200</v>
      </c>
      <c r="M60" s="17"/>
      <c r="N60" s="17"/>
      <c r="O60" s="7"/>
      <c r="P60" s="17"/>
      <c r="Q60" s="17"/>
      <c r="R60" s="7"/>
      <c r="S60" s="17"/>
      <c r="T60" s="17"/>
      <c r="U60" s="7"/>
      <c r="V60" s="17"/>
      <c r="W60" s="17"/>
      <c r="X60" s="7"/>
      <c r="Y60" s="6"/>
      <c r="Z60" s="6"/>
      <c r="AA60" s="6"/>
      <c r="AB60" s="6"/>
      <c r="AC60" s="6"/>
      <c r="AD60" s="6"/>
      <c r="AE60" s="29" t="s">
        <v>97</v>
      </c>
    </row>
    <row r="61" spans="1:31" s="36" customFormat="1" ht="12.6" customHeight="1" x14ac:dyDescent="0.25">
      <c r="A61" s="2" t="s">
        <v>96</v>
      </c>
      <c r="B61" s="3" t="s">
        <v>20</v>
      </c>
      <c r="C61" s="4">
        <v>44986</v>
      </c>
      <c r="D61" s="5">
        <v>45010</v>
      </c>
      <c r="E61" s="165">
        <v>45014</v>
      </c>
      <c r="F61" s="6">
        <f t="shared" si="15"/>
        <v>6152.84</v>
      </c>
      <c r="G61" s="116" t="s">
        <v>111</v>
      </c>
      <c r="H61" s="116" t="s">
        <v>21</v>
      </c>
      <c r="I61" s="116">
        <f t="shared" si="16"/>
        <v>3000</v>
      </c>
      <c r="J61" s="116">
        <f>F61-K61-L61-O61</f>
        <v>0</v>
      </c>
      <c r="K61" s="6">
        <v>3000</v>
      </c>
      <c r="L61" s="13">
        <v>2200</v>
      </c>
      <c r="M61" s="17" t="s">
        <v>24</v>
      </c>
      <c r="N61" s="17" t="s">
        <v>25</v>
      </c>
      <c r="O61" s="7">
        <v>952.84</v>
      </c>
      <c r="P61" s="17"/>
      <c r="Q61" s="17"/>
      <c r="R61" s="7"/>
      <c r="S61" s="17"/>
      <c r="T61" s="17"/>
      <c r="U61" s="7"/>
      <c r="V61" s="17"/>
      <c r="W61" s="17"/>
      <c r="X61" s="7"/>
      <c r="Y61" s="6"/>
      <c r="Z61" s="6"/>
      <c r="AA61" s="6"/>
      <c r="AB61" s="6"/>
      <c r="AC61" s="6"/>
      <c r="AD61" s="6"/>
      <c r="AE61" s="29"/>
    </row>
    <row r="62" spans="1:31" s="36" customFormat="1" ht="12.6" customHeight="1" x14ac:dyDescent="0.25">
      <c r="A62" s="21" t="s">
        <v>98</v>
      </c>
      <c r="B62" s="22" t="s">
        <v>29</v>
      </c>
      <c r="C62" s="23"/>
      <c r="D62" s="24"/>
      <c r="E62" s="166"/>
      <c r="F62" s="25"/>
      <c r="G62" s="116" t="s">
        <v>111</v>
      </c>
      <c r="H62" s="120"/>
      <c r="I62" s="120"/>
      <c r="J62" s="120"/>
      <c r="K62" s="25"/>
      <c r="L62" s="26"/>
      <c r="M62" s="17"/>
      <c r="N62" s="17"/>
      <c r="O62" s="7"/>
      <c r="P62" s="17"/>
      <c r="Q62" s="17"/>
      <c r="R62" s="7"/>
      <c r="S62" s="17"/>
      <c r="T62" s="17"/>
      <c r="U62" s="7"/>
      <c r="V62" s="17"/>
      <c r="W62" s="17"/>
      <c r="X62" s="7"/>
      <c r="Y62" s="6"/>
      <c r="Z62" s="6"/>
      <c r="AA62" s="6"/>
      <c r="AB62" s="6"/>
      <c r="AC62" s="6"/>
      <c r="AD62" s="6"/>
      <c r="AE62" s="15" t="s">
        <v>99</v>
      </c>
    </row>
    <row r="63" spans="1:31" s="36" customFormat="1" ht="12.6" customHeight="1" x14ac:dyDescent="0.25">
      <c r="A63" s="2" t="s">
        <v>100</v>
      </c>
      <c r="B63" s="3" t="s">
        <v>20</v>
      </c>
      <c r="C63" s="4">
        <v>44958</v>
      </c>
      <c r="D63" s="5">
        <v>44990</v>
      </c>
      <c r="E63" s="165">
        <v>44991</v>
      </c>
      <c r="F63" s="6">
        <f>K63+L63+O63+R63+U63+Y63+Z63+AB63+AC63+AD63-AA63</f>
        <v>2410.0800000000008</v>
      </c>
      <c r="G63" s="116" t="s">
        <v>111</v>
      </c>
      <c r="H63" s="116" t="s">
        <v>21</v>
      </c>
      <c r="I63" s="116">
        <v>0</v>
      </c>
      <c r="J63" s="116">
        <f>F63-K63-L63-O63-R63-U63-Y63+AA63-AB63-AC63-AD63</f>
        <v>7.673861546209082E-13</v>
      </c>
      <c r="K63" s="6">
        <v>4000</v>
      </c>
      <c r="L63" s="13">
        <v>1111.8</v>
      </c>
      <c r="M63" s="17" t="s">
        <v>24</v>
      </c>
      <c r="N63" s="17" t="s">
        <v>25</v>
      </c>
      <c r="O63" s="7">
        <v>1046.9000000000001</v>
      </c>
      <c r="P63" s="17"/>
      <c r="Q63" s="17"/>
      <c r="R63" s="7"/>
      <c r="S63" s="17"/>
      <c r="T63" s="17"/>
      <c r="U63" s="7"/>
      <c r="V63" s="17"/>
      <c r="W63" s="17"/>
      <c r="X63" s="7"/>
      <c r="Y63" s="6">
        <v>191.97</v>
      </c>
      <c r="Z63" s="6"/>
      <c r="AA63" s="6">
        <v>4000</v>
      </c>
      <c r="AB63" s="6"/>
      <c r="AC63" s="6"/>
      <c r="AD63" s="6">
        <v>59.41</v>
      </c>
      <c r="AE63" s="15"/>
    </row>
    <row r="64" spans="1:31" s="36" customFormat="1" ht="12.6" customHeight="1" x14ac:dyDescent="0.25">
      <c r="A64" s="21" t="s">
        <v>101</v>
      </c>
      <c r="B64" s="22" t="s">
        <v>29</v>
      </c>
      <c r="C64" s="23"/>
      <c r="D64" s="24"/>
      <c r="E64" s="166"/>
      <c r="F64" s="32"/>
      <c r="G64" s="116" t="s">
        <v>111</v>
      </c>
      <c r="H64" s="121"/>
      <c r="I64" s="121"/>
      <c r="J64" s="121"/>
      <c r="K64" s="25"/>
      <c r="L64" s="26"/>
      <c r="M64" s="17"/>
      <c r="N64" s="17"/>
      <c r="O64" s="7"/>
      <c r="P64" s="17"/>
      <c r="Q64" s="17"/>
      <c r="R64" s="7"/>
      <c r="S64" s="17"/>
      <c r="T64" s="17"/>
      <c r="U64" s="7"/>
      <c r="V64" s="17"/>
      <c r="W64" s="17"/>
      <c r="X64" s="7"/>
      <c r="Y64" s="6"/>
      <c r="Z64" s="6"/>
      <c r="AA64" s="6"/>
      <c r="AB64" s="6"/>
      <c r="AC64" s="6"/>
      <c r="AD64" s="6"/>
      <c r="AE64" s="15"/>
    </row>
    <row r="65" spans="1:31" s="36" customFormat="1" ht="12.6" customHeight="1" x14ac:dyDescent="0.25">
      <c r="A65" s="2" t="s">
        <v>102</v>
      </c>
      <c r="B65" s="3" t="s">
        <v>20</v>
      </c>
      <c r="C65" s="4">
        <v>44958</v>
      </c>
      <c r="D65" s="5">
        <v>44990</v>
      </c>
      <c r="E65" s="165">
        <v>44992</v>
      </c>
      <c r="F65" s="6">
        <f t="shared" ref="F65:F67" si="17">K65+L65+O65+R65+U65+Y65+Z65+AB65+AC65+AD65-AA65</f>
        <v>6714.06</v>
      </c>
      <c r="G65" s="116" t="s">
        <v>111</v>
      </c>
      <c r="H65" s="116" t="s">
        <v>21</v>
      </c>
      <c r="I65" s="116">
        <f t="shared" ref="I65:I66" si="18">K65</f>
        <v>4000</v>
      </c>
      <c r="J65" s="116">
        <f>F65-K65-L65-O65-Y65-AD65</f>
        <v>3.4106051316484809E-13</v>
      </c>
      <c r="K65" s="6">
        <v>4000</v>
      </c>
      <c r="L65" s="13">
        <v>1111.8</v>
      </c>
      <c r="M65" s="17" t="s">
        <v>24</v>
      </c>
      <c r="N65" s="17" t="s">
        <v>25</v>
      </c>
      <c r="O65" s="7">
        <v>1046.9000000000001</v>
      </c>
      <c r="P65" s="17"/>
      <c r="Q65" s="17"/>
      <c r="R65" s="7"/>
      <c r="S65" s="17"/>
      <c r="T65" s="17"/>
      <c r="U65" s="7"/>
      <c r="V65" s="17"/>
      <c r="W65" s="17"/>
      <c r="X65" s="7"/>
      <c r="Y65" s="6">
        <v>436.42</v>
      </c>
      <c r="Z65" s="6">
        <v>0</v>
      </c>
      <c r="AA65" s="6"/>
      <c r="AB65" s="6"/>
      <c r="AC65" s="6"/>
      <c r="AD65" s="6">
        <v>118.94</v>
      </c>
      <c r="AE65" s="15" t="s">
        <v>103</v>
      </c>
    </row>
    <row r="66" spans="1:31" s="44" customFormat="1" ht="12.6" customHeight="1" x14ac:dyDescent="0.25">
      <c r="A66" s="45" t="s">
        <v>104</v>
      </c>
      <c r="B66" s="46"/>
      <c r="C66" s="49">
        <v>44927</v>
      </c>
      <c r="D66" s="50">
        <v>44990</v>
      </c>
      <c r="E66" s="167">
        <v>44994</v>
      </c>
      <c r="F66" s="39">
        <f t="shared" si="17"/>
        <v>933.31</v>
      </c>
      <c r="G66" s="116" t="s">
        <v>111</v>
      </c>
      <c r="H66" s="123" t="s">
        <v>21</v>
      </c>
      <c r="I66" s="123">
        <f t="shared" si="18"/>
        <v>933.31</v>
      </c>
      <c r="J66" s="123">
        <f>F66-K66</f>
        <v>0</v>
      </c>
      <c r="K66" s="39">
        <v>933.31</v>
      </c>
      <c r="L66" s="48"/>
      <c r="M66" s="41"/>
      <c r="N66" s="41"/>
      <c r="O66" s="42"/>
      <c r="P66" s="41"/>
      <c r="Q66" s="41"/>
      <c r="R66" s="42"/>
      <c r="S66" s="41"/>
      <c r="T66" s="41"/>
      <c r="U66" s="42"/>
      <c r="V66" s="41"/>
      <c r="W66" s="41"/>
      <c r="X66" s="42"/>
      <c r="Y66" s="39"/>
      <c r="Z66" s="39"/>
      <c r="AA66" s="39"/>
      <c r="AB66" s="39"/>
      <c r="AC66" s="39"/>
      <c r="AD66" s="39"/>
      <c r="AE66" s="53" t="s">
        <v>105</v>
      </c>
    </row>
    <row r="67" spans="1:31" s="44" customFormat="1" ht="12.6" hidden="1" customHeight="1" x14ac:dyDescent="0.25">
      <c r="A67" s="45" t="s">
        <v>104</v>
      </c>
      <c r="B67" s="46" t="s">
        <v>20</v>
      </c>
      <c r="C67" s="49">
        <v>44958</v>
      </c>
      <c r="D67" s="50">
        <v>44990</v>
      </c>
      <c r="E67" s="167">
        <v>44994</v>
      </c>
      <c r="F67" s="39">
        <f t="shared" si="17"/>
        <v>2266.04</v>
      </c>
      <c r="G67" s="123"/>
      <c r="H67" s="123" t="s">
        <v>21</v>
      </c>
      <c r="I67" s="123">
        <v>0</v>
      </c>
      <c r="J67" s="123">
        <f>F67-K67-L67-O67-Y67+AA67-AD67</f>
        <v>-2.2026824808563106E-13</v>
      </c>
      <c r="K67" s="39">
        <v>4000</v>
      </c>
      <c r="L67" s="48">
        <v>1111.8</v>
      </c>
      <c r="M67" s="41" t="s">
        <v>24</v>
      </c>
      <c r="N67" s="41" t="s">
        <v>25</v>
      </c>
      <c r="O67" s="42">
        <v>872.41</v>
      </c>
      <c r="P67" s="41"/>
      <c r="Q67" s="41"/>
      <c r="R67" s="42"/>
      <c r="S67" s="41"/>
      <c r="T67" s="41"/>
      <c r="U67" s="42"/>
      <c r="V67" s="41"/>
      <c r="W67" s="41"/>
      <c r="X67" s="42"/>
      <c r="Y67" s="39">
        <v>227.59</v>
      </c>
      <c r="Z67" s="39"/>
      <c r="AA67" s="39">
        <v>4000</v>
      </c>
      <c r="AB67" s="39"/>
      <c r="AC67" s="39"/>
      <c r="AD67" s="39">
        <v>54.24</v>
      </c>
      <c r="AE67" s="53"/>
    </row>
    <row r="68" spans="1:31" s="36" customFormat="1" ht="12.6" hidden="1" customHeight="1" x14ac:dyDescent="0.25">
      <c r="A68" s="21" t="s">
        <v>106</v>
      </c>
      <c r="B68" s="22" t="s">
        <v>29</v>
      </c>
      <c r="C68" s="23"/>
      <c r="D68" s="24"/>
      <c r="E68" s="166"/>
      <c r="F68" s="32"/>
      <c r="G68" s="121"/>
      <c r="H68" s="121"/>
      <c r="I68" s="121"/>
      <c r="J68" s="121"/>
      <c r="K68" s="25"/>
      <c r="L68" s="26"/>
      <c r="M68" s="17"/>
      <c r="N68" s="17"/>
      <c r="O68" s="7"/>
      <c r="P68" s="17"/>
      <c r="Q68" s="17"/>
      <c r="R68" s="7"/>
      <c r="S68" s="17"/>
      <c r="T68" s="17"/>
      <c r="U68" s="7"/>
      <c r="V68" s="17"/>
      <c r="W68" s="17"/>
      <c r="X68" s="7"/>
      <c r="Y68" s="6"/>
      <c r="Z68" s="6"/>
      <c r="AA68" s="6"/>
      <c r="AB68" s="6"/>
      <c r="AC68" s="6"/>
      <c r="AD68" s="6"/>
      <c r="AE68" s="15"/>
    </row>
    <row r="69" spans="1:31" ht="16.899999999999999" hidden="1" customHeight="1" x14ac:dyDescent="0.25">
      <c r="A69" s="62" t="s">
        <v>107</v>
      </c>
      <c r="B69" s="63"/>
      <c r="C69" s="63"/>
      <c r="D69" s="64"/>
      <c r="E69" s="168"/>
      <c r="F69" s="65">
        <f>SUM(F4:F68)</f>
        <v>266563.66000000003</v>
      </c>
      <c r="G69" s="127"/>
      <c r="H69" s="127"/>
      <c r="I69" s="127"/>
      <c r="J69" s="127"/>
      <c r="K69" s="65">
        <f>SUM(K4:K68)</f>
        <v>197488.74000000002</v>
      </c>
      <c r="L69" s="66"/>
      <c r="M69" s="66"/>
      <c r="N69" s="67"/>
      <c r="O69" s="67"/>
      <c r="P69" s="66"/>
      <c r="Q69" s="67"/>
      <c r="R69" s="67"/>
      <c r="S69" s="66"/>
      <c r="T69" s="67"/>
      <c r="U69" s="67"/>
      <c r="V69" s="66"/>
      <c r="W69" s="67"/>
      <c r="X69" s="67"/>
      <c r="Y69" s="67"/>
      <c r="Z69" s="67"/>
      <c r="AA69" s="67"/>
      <c r="AB69" s="67"/>
      <c r="AC69" s="67"/>
      <c r="AD69" s="67"/>
      <c r="AE69" s="68"/>
    </row>
    <row r="70" spans="1:31" ht="12.6" customHeight="1" x14ac:dyDescent="0.25">
      <c r="A70" s="69"/>
      <c r="B70" s="70"/>
      <c r="C70" s="71"/>
      <c r="D70" s="72"/>
      <c r="E70" s="169"/>
      <c r="F70" s="73"/>
      <c r="G70" s="128"/>
      <c r="H70" s="128"/>
      <c r="I70" s="128"/>
      <c r="J70" s="128"/>
      <c r="L70" s="73"/>
      <c r="M70" s="73"/>
      <c r="N70" s="71"/>
      <c r="O70" s="71"/>
      <c r="P70" s="73"/>
      <c r="Q70" s="71"/>
      <c r="R70" s="71"/>
      <c r="S70" s="73"/>
      <c r="T70" s="71"/>
      <c r="U70" s="71"/>
      <c r="V70" s="73"/>
      <c r="W70" s="71"/>
      <c r="X70" s="71"/>
      <c r="Y70" s="71"/>
      <c r="Z70" s="71"/>
      <c r="AA70" s="71"/>
      <c r="AB70" s="71"/>
      <c r="AC70" s="71"/>
      <c r="AD70" s="71"/>
      <c r="AE70" s="74"/>
    </row>
    <row r="71" spans="1:31" ht="18.600000000000001" customHeight="1" x14ac:dyDescent="0.25">
      <c r="A71" s="174" t="s">
        <v>108</v>
      </c>
      <c r="B71" s="174"/>
      <c r="C71" s="75"/>
      <c r="F71" s="175"/>
      <c r="G71" s="175"/>
      <c r="H71" s="175"/>
      <c r="I71" s="175"/>
      <c r="J71" s="175"/>
      <c r="K71" s="175"/>
      <c r="L71" s="76"/>
      <c r="M71" s="77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9"/>
    </row>
    <row r="72" spans="1:31" s="83" customFormat="1" ht="18" customHeight="1" x14ac:dyDescent="0.25">
      <c r="A72" s="80" t="str">
        <f>[1]Listas!A1</f>
        <v>Ocupado</v>
      </c>
      <c r="B72" s="81">
        <f>COUNTIF(B4:B68,"Ocupado")</f>
        <v>40</v>
      </c>
      <c r="C72" s="82"/>
      <c r="E72" s="161"/>
      <c r="F72" s="175"/>
      <c r="G72" s="175"/>
      <c r="H72" s="175"/>
      <c r="I72" s="175"/>
      <c r="J72" s="175"/>
      <c r="K72" s="175"/>
      <c r="L72" s="77"/>
      <c r="M72" s="77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</row>
    <row r="73" spans="1:31" s="83" customFormat="1" ht="12.6" customHeight="1" x14ac:dyDescent="0.25">
      <c r="A73" s="85" t="str">
        <f>[1]Listas!A2</f>
        <v>Desocupado</v>
      </c>
      <c r="B73" s="86">
        <f>COUNTIF(B4:B68,"Desocupado")</f>
        <v>15</v>
      </c>
      <c r="C73" s="84"/>
      <c r="E73" s="162"/>
      <c r="F73" s="87"/>
      <c r="G73" s="129"/>
      <c r="H73" s="130"/>
      <c r="I73" s="130"/>
      <c r="J73" s="130"/>
      <c r="K73" s="77"/>
      <c r="L73" s="77"/>
      <c r="M73" s="77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</row>
    <row r="74" spans="1:31" s="84" customFormat="1" ht="17.45" customHeight="1" x14ac:dyDescent="0.25">
      <c r="A74" s="88" t="str">
        <f>[1]Listas!A3</f>
        <v>Reservado</v>
      </c>
      <c r="B74" s="86">
        <f>COUNTIF(B4:B68,"Reservado")</f>
        <v>1</v>
      </c>
      <c r="D74" s="89"/>
      <c r="E74" s="163"/>
      <c r="F74" s="90"/>
      <c r="G74" s="131"/>
      <c r="H74" s="132"/>
      <c r="I74" s="132"/>
      <c r="J74" s="132"/>
      <c r="K74" s="91"/>
      <c r="L74" s="91"/>
      <c r="M74" s="90"/>
      <c r="N74" s="89"/>
      <c r="O74" s="89"/>
      <c r="P74" s="89"/>
      <c r="Q74" s="89"/>
      <c r="R74" s="89"/>
    </row>
    <row r="75" spans="1:31" s="84" customFormat="1" ht="13.15" customHeight="1" x14ac:dyDescent="0.25">
      <c r="A75" s="88" t="str">
        <f>[1]Listas!A4</f>
        <v>Em análise</v>
      </c>
      <c r="B75" s="86">
        <f>COUNTIF(B4:B68,"Em análise")</f>
        <v>1</v>
      </c>
      <c r="D75" s="89"/>
      <c r="E75" s="163"/>
      <c r="F75" s="90"/>
      <c r="G75" s="131"/>
      <c r="H75" s="132"/>
      <c r="I75" s="132"/>
      <c r="J75" s="132"/>
      <c r="K75" s="91"/>
      <c r="L75" s="91"/>
      <c r="M75" s="90"/>
      <c r="N75" s="89"/>
      <c r="O75" s="89"/>
      <c r="P75" s="89"/>
      <c r="Q75" s="89"/>
      <c r="R75" s="89"/>
    </row>
    <row r="76" spans="1:31" s="44" customFormat="1" x14ac:dyDescent="0.25">
      <c r="A76" s="70" t="s">
        <v>109</v>
      </c>
      <c r="B76" s="92">
        <f>SUM(B72:B75)</f>
        <v>57</v>
      </c>
      <c r="C76" s="93"/>
      <c r="D76" s="94"/>
      <c r="E76" s="163"/>
      <c r="F76" s="90"/>
      <c r="G76" s="131"/>
      <c r="H76" s="132"/>
      <c r="I76" s="132"/>
      <c r="J76" s="132"/>
      <c r="K76" s="18"/>
      <c r="L76" s="95"/>
      <c r="M76" s="90"/>
      <c r="N76" s="96"/>
      <c r="O76" s="94"/>
      <c r="P76" s="94"/>
      <c r="Q76" s="94"/>
      <c r="R76" s="94"/>
    </row>
    <row r="77" spans="1:31" s="44" customFormat="1" x14ac:dyDescent="0.25">
      <c r="A77" s="97"/>
      <c r="B77" s="98"/>
      <c r="C77" s="93"/>
      <c r="D77" s="99"/>
      <c r="E77" s="156"/>
      <c r="F77" s="100"/>
      <c r="G77" s="133"/>
      <c r="H77" s="134"/>
      <c r="I77" s="134"/>
      <c r="J77" s="134"/>
      <c r="K77" s="18"/>
      <c r="L77" s="95"/>
      <c r="M77" s="100"/>
      <c r="N77" s="6"/>
      <c r="O77" s="94"/>
      <c r="P77" s="94"/>
      <c r="Q77" s="94"/>
      <c r="R77" s="94"/>
    </row>
    <row r="78" spans="1:31" s="44" customFormat="1" x14ac:dyDescent="0.25">
      <c r="A78" s="101"/>
      <c r="B78" s="102"/>
      <c r="C78" s="93"/>
      <c r="D78" s="99"/>
      <c r="E78" s="156"/>
      <c r="F78" s="103"/>
      <c r="G78" s="133"/>
      <c r="H78" s="134"/>
      <c r="I78" s="134"/>
      <c r="J78" s="134"/>
      <c r="K78" s="18"/>
      <c r="L78" s="18"/>
      <c r="M78" s="103"/>
      <c r="N78" s="94"/>
      <c r="O78" s="94"/>
      <c r="P78" s="94"/>
      <c r="Q78" s="94"/>
      <c r="R78" s="94"/>
    </row>
    <row r="79" spans="1:31" s="44" customFormat="1" x14ac:dyDescent="0.25">
      <c r="A79" s="101"/>
      <c r="B79" s="102"/>
      <c r="C79" s="93"/>
      <c r="D79" s="99"/>
      <c r="E79" s="156"/>
      <c r="F79" s="18"/>
      <c r="G79" s="135"/>
      <c r="H79" s="136"/>
      <c r="I79" s="136"/>
      <c r="J79" s="136"/>
      <c r="K79" s="18"/>
      <c r="L79" s="18"/>
      <c r="M79" s="18"/>
      <c r="N79" s="94"/>
      <c r="O79" s="94"/>
      <c r="P79" s="94"/>
      <c r="Q79" s="94"/>
      <c r="R79" s="94"/>
    </row>
    <row r="80" spans="1:31" s="44" customFormat="1" x14ac:dyDescent="0.25">
      <c r="A80" s="101"/>
      <c r="B80" s="102"/>
      <c r="C80" s="93"/>
      <c r="D80" s="99"/>
      <c r="E80" s="156"/>
      <c r="F80" s="103"/>
      <c r="G80" s="133"/>
      <c r="H80" s="134"/>
      <c r="I80" s="134"/>
      <c r="J80" s="134"/>
      <c r="K80" s="18"/>
      <c r="L80" s="18"/>
      <c r="M80" s="103"/>
      <c r="N80" s="94"/>
      <c r="O80" s="94"/>
      <c r="P80" s="94"/>
      <c r="Q80" s="94"/>
      <c r="R80" s="94"/>
    </row>
    <row r="81" spans="1:18" s="44" customFormat="1" x14ac:dyDescent="0.25">
      <c r="A81" s="101"/>
      <c r="B81" s="102"/>
      <c r="C81" s="93"/>
      <c r="D81" s="99"/>
      <c r="E81" s="156"/>
      <c r="F81" s="103"/>
      <c r="G81" s="133"/>
      <c r="H81" s="134"/>
      <c r="I81" s="134"/>
      <c r="J81" s="134"/>
      <c r="K81" s="18"/>
      <c r="L81" s="18"/>
      <c r="M81" s="103"/>
      <c r="N81" s="94"/>
      <c r="O81" s="94"/>
      <c r="P81" s="94"/>
      <c r="Q81" s="94"/>
      <c r="R81" s="94"/>
    </row>
    <row r="82" spans="1:18" s="44" customFormat="1" x14ac:dyDescent="0.25">
      <c r="A82" s="101"/>
      <c r="B82" s="102"/>
      <c r="C82" s="93"/>
      <c r="D82" s="99"/>
      <c r="E82" s="156"/>
      <c r="F82" s="103"/>
      <c r="G82" s="133"/>
      <c r="H82" s="134"/>
      <c r="I82" s="134"/>
      <c r="J82" s="134"/>
      <c r="K82" s="18"/>
      <c r="L82" s="18"/>
      <c r="M82" s="103"/>
      <c r="N82" s="94"/>
      <c r="O82" s="94"/>
      <c r="P82" s="94"/>
      <c r="Q82" s="94"/>
      <c r="R82" s="94"/>
    </row>
    <row r="83" spans="1:18" s="44" customFormat="1" x14ac:dyDescent="0.25">
      <c r="A83" s="101"/>
      <c r="B83" s="102"/>
      <c r="C83" s="93"/>
      <c r="D83" s="99"/>
      <c r="E83" s="156"/>
      <c r="F83" s="103"/>
      <c r="G83" s="133"/>
      <c r="H83" s="134"/>
      <c r="I83" s="134"/>
      <c r="J83" s="134"/>
      <c r="K83" s="18"/>
      <c r="L83" s="18"/>
      <c r="M83" s="103"/>
      <c r="N83" s="94"/>
      <c r="O83" s="94"/>
      <c r="P83" s="94"/>
      <c r="Q83" s="94"/>
      <c r="R83" s="94"/>
    </row>
    <row r="84" spans="1:18" s="44" customFormat="1" x14ac:dyDescent="0.25">
      <c r="A84" s="101"/>
      <c r="B84" s="102"/>
      <c r="C84" s="93"/>
      <c r="D84" s="99"/>
      <c r="E84" s="156"/>
      <c r="F84" s="103"/>
      <c r="G84" s="133"/>
      <c r="H84" s="134"/>
      <c r="I84" s="134"/>
      <c r="J84" s="134"/>
      <c r="K84" s="18"/>
      <c r="L84" s="18"/>
      <c r="M84" s="103"/>
      <c r="N84" s="94"/>
      <c r="O84" s="94"/>
      <c r="P84" s="94"/>
      <c r="Q84" s="94"/>
      <c r="R84" s="94"/>
    </row>
    <row r="85" spans="1:18" x14ac:dyDescent="0.25">
      <c r="D85" s="99"/>
      <c r="E85" s="156"/>
      <c r="F85" s="103"/>
      <c r="G85" s="133"/>
      <c r="H85" s="134"/>
      <c r="I85" s="134"/>
      <c r="J85" s="134"/>
      <c r="K85" s="18"/>
      <c r="L85" s="18"/>
      <c r="M85" s="103"/>
      <c r="N85" s="31"/>
      <c r="O85" s="31"/>
      <c r="P85" s="31"/>
      <c r="Q85" s="31"/>
      <c r="R85" s="31"/>
    </row>
    <row r="86" spans="1:18" x14ac:dyDescent="0.25">
      <c r="D86" s="99"/>
      <c r="E86" s="160"/>
      <c r="F86" s="61"/>
      <c r="G86" s="137"/>
      <c r="H86" s="138"/>
      <c r="I86" s="138"/>
      <c r="J86" s="138"/>
      <c r="K86" s="105"/>
      <c r="L86" s="18"/>
      <c r="M86" s="31"/>
      <c r="N86" s="31"/>
      <c r="O86" s="31"/>
      <c r="P86" s="31"/>
      <c r="Q86" s="31"/>
      <c r="R86" s="31"/>
    </row>
    <row r="87" spans="1:18" x14ac:dyDescent="0.25">
      <c r="D87" s="99"/>
      <c r="E87" s="156"/>
      <c r="F87" s="103"/>
      <c r="G87" s="133"/>
      <c r="H87" s="134"/>
      <c r="I87" s="134"/>
      <c r="J87" s="134"/>
      <c r="K87" s="105"/>
      <c r="L87" s="106"/>
      <c r="M87" s="107"/>
      <c r="N87" s="31"/>
      <c r="O87" s="31"/>
      <c r="P87" s="31"/>
      <c r="Q87" s="31"/>
      <c r="R87" s="31"/>
    </row>
    <row r="88" spans="1:18" x14ac:dyDescent="0.25">
      <c r="D88" s="99"/>
      <c r="E88" s="156"/>
      <c r="F88" s="103"/>
      <c r="G88" s="133"/>
      <c r="H88" s="134"/>
      <c r="I88" s="134"/>
      <c r="J88" s="134"/>
      <c r="K88" s="105"/>
      <c r="L88" s="105"/>
      <c r="M88" s="31"/>
      <c r="N88" s="31"/>
      <c r="O88" s="31"/>
      <c r="P88" s="31"/>
      <c r="Q88" s="31"/>
      <c r="R88" s="31"/>
    </row>
    <row r="89" spans="1:18" x14ac:dyDescent="0.25">
      <c r="D89" s="108"/>
      <c r="E89" s="156"/>
      <c r="F89" s="103"/>
      <c r="G89" s="133"/>
      <c r="H89" s="134"/>
      <c r="I89" s="134"/>
      <c r="J89" s="134"/>
      <c r="K89" s="105"/>
      <c r="L89" s="105"/>
      <c r="M89" s="31"/>
      <c r="N89" s="31"/>
      <c r="O89" s="31"/>
      <c r="P89" s="31"/>
      <c r="Q89" s="31"/>
      <c r="R89" s="31"/>
    </row>
    <row r="90" spans="1:18" x14ac:dyDescent="0.25">
      <c r="D90" s="108"/>
      <c r="E90" s="156"/>
      <c r="F90" s="103"/>
      <c r="G90" s="133"/>
      <c r="H90" s="134"/>
      <c r="I90" s="134"/>
      <c r="J90" s="134"/>
      <c r="K90" s="105"/>
      <c r="L90" s="105"/>
      <c r="M90" s="31"/>
      <c r="N90" s="31"/>
      <c r="O90" s="31"/>
      <c r="P90" s="31"/>
      <c r="Q90" s="31"/>
      <c r="R90" s="31"/>
    </row>
    <row r="91" spans="1:18" x14ac:dyDescent="0.25">
      <c r="D91" s="108"/>
      <c r="E91" s="156"/>
      <c r="F91" s="103"/>
      <c r="G91" s="133"/>
      <c r="H91" s="134"/>
      <c r="I91" s="134"/>
      <c r="J91" s="134"/>
      <c r="K91" s="105"/>
      <c r="L91" s="105"/>
      <c r="M91" s="31"/>
      <c r="N91" s="31"/>
      <c r="O91" s="31"/>
      <c r="P91" s="31"/>
      <c r="Q91" s="31"/>
      <c r="R91" s="31"/>
    </row>
    <row r="92" spans="1:18" x14ac:dyDescent="0.25">
      <c r="D92" s="108"/>
      <c r="E92" s="160"/>
      <c r="F92" s="61"/>
      <c r="G92" s="137"/>
      <c r="H92" s="138"/>
      <c r="I92" s="138"/>
      <c r="J92" s="138"/>
      <c r="K92" s="105"/>
      <c r="L92" s="105"/>
      <c r="M92" s="31"/>
      <c r="N92" s="31"/>
      <c r="O92" s="31"/>
      <c r="P92" s="31"/>
      <c r="Q92" s="31"/>
      <c r="R92" s="31"/>
    </row>
    <row r="93" spans="1:18" x14ac:dyDescent="0.25">
      <c r="D93" s="108"/>
      <c r="E93" s="156"/>
      <c r="F93" s="103"/>
      <c r="G93" s="133"/>
      <c r="H93" s="134"/>
      <c r="I93" s="134"/>
      <c r="J93" s="134"/>
      <c r="K93" s="105"/>
      <c r="L93" s="105"/>
      <c r="M93" s="31"/>
      <c r="N93" s="31"/>
      <c r="O93" s="31"/>
      <c r="P93" s="31"/>
      <c r="Q93" s="31"/>
      <c r="R93" s="31"/>
    </row>
    <row r="94" spans="1:18" x14ac:dyDescent="0.25">
      <c r="D94" s="108"/>
      <c r="E94" s="156"/>
      <c r="F94" s="103"/>
      <c r="G94" s="133"/>
      <c r="H94" s="134"/>
      <c r="I94" s="134"/>
      <c r="J94" s="134"/>
      <c r="K94" s="105"/>
      <c r="L94" s="105"/>
      <c r="M94" s="31"/>
      <c r="N94" s="31"/>
      <c r="O94" s="31"/>
      <c r="P94" s="31"/>
      <c r="Q94" s="31"/>
      <c r="R94" s="31"/>
    </row>
    <row r="95" spans="1:18" x14ac:dyDescent="0.25">
      <c r="D95" s="108"/>
      <c r="E95" s="156"/>
      <c r="F95" s="103"/>
      <c r="G95" s="133"/>
      <c r="H95" s="134"/>
      <c r="I95" s="134"/>
      <c r="J95" s="134"/>
      <c r="K95" s="105"/>
      <c r="L95" s="105"/>
      <c r="M95" s="31"/>
      <c r="N95" s="31"/>
      <c r="O95" s="31"/>
      <c r="P95" s="31"/>
      <c r="Q95" s="31"/>
      <c r="R95" s="31"/>
    </row>
    <row r="96" spans="1:18" x14ac:dyDescent="0.25">
      <c r="D96" s="108"/>
      <c r="E96" s="156"/>
      <c r="F96" s="103"/>
      <c r="G96" s="133"/>
      <c r="H96" s="134"/>
      <c r="I96" s="134"/>
      <c r="J96" s="134"/>
      <c r="K96" s="103"/>
      <c r="L96" s="105"/>
      <c r="M96" s="31"/>
      <c r="N96" s="31"/>
      <c r="O96" s="31"/>
      <c r="P96" s="31"/>
      <c r="Q96" s="31"/>
      <c r="R96" s="31"/>
    </row>
    <row r="97" spans="4:18" x14ac:dyDescent="0.25">
      <c r="D97" s="108"/>
      <c r="E97" s="156"/>
      <c r="F97" s="103"/>
      <c r="G97" s="133"/>
      <c r="H97" s="134"/>
      <c r="I97" s="134"/>
      <c r="J97" s="134"/>
      <c r="K97" s="105"/>
      <c r="L97" s="105"/>
      <c r="M97" s="31"/>
      <c r="N97" s="31"/>
      <c r="O97" s="31"/>
      <c r="P97" s="31"/>
      <c r="Q97" s="31"/>
      <c r="R97" s="31"/>
    </row>
    <row r="98" spans="4:18" x14ac:dyDescent="0.25">
      <c r="D98" s="108"/>
      <c r="E98" s="156"/>
      <c r="F98" s="103"/>
      <c r="G98" s="133"/>
      <c r="H98" s="134"/>
      <c r="I98" s="134"/>
      <c r="J98" s="134"/>
      <c r="K98" s="105"/>
      <c r="L98" s="105"/>
      <c r="M98" s="31"/>
      <c r="N98" s="31"/>
      <c r="O98" s="31"/>
      <c r="P98" s="31"/>
      <c r="Q98" s="31"/>
      <c r="R98" s="31"/>
    </row>
    <row r="99" spans="4:18" x14ac:dyDescent="0.25">
      <c r="D99" s="108"/>
      <c r="E99" s="156"/>
      <c r="F99" s="103"/>
      <c r="G99" s="133"/>
      <c r="H99" s="134"/>
      <c r="I99" s="134"/>
      <c r="J99" s="134"/>
      <c r="K99" s="31"/>
      <c r="L99" s="105"/>
      <c r="M99" s="31"/>
      <c r="N99" s="31"/>
      <c r="O99" s="31"/>
      <c r="P99" s="31"/>
      <c r="Q99" s="31"/>
      <c r="R99" s="31"/>
    </row>
    <row r="100" spans="4:18" x14ac:dyDescent="0.25">
      <c r="D100" s="108"/>
      <c r="E100" s="156"/>
      <c r="F100" s="103"/>
      <c r="G100" s="133"/>
      <c r="H100" s="134"/>
      <c r="I100" s="134"/>
      <c r="J100" s="134"/>
      <c r="K100" s="105"/>
      <c r="L100" s="105"/>
      <c r="M100" s="105"/>
      <c r="N100" s="31"/>
      <c r="O100" s="31"/>
      <c r="P100" s="31"/>
      <c r="Q100" s="31"/>
      <c r="R100" s="31"/>
    </row>
    <row r="101" spans="4:18" x14ac:dyDescent="0.25">
      <c r="D101" s="108"/>
      <c r="E101" s="160"/>
      <c r="F101" s="103"/>
      <c r="G101" s="133"/>
      <c r="H101" s="134"/>
      <c r="I101" s="134"/>
      <c r="J101" s="134"/>
      <c r="K101" s="105"/>
      <c r="L101" s="105"/>
      <c r="M101" s="31"/>
      <c r="N101" s="31"/>
      <c r="O101" s="31"/>
      <c r="P101" s="31"/>
      <c r="Q101" s="31"/>
      <c r="R101" s="31"/>
    </row>
    <row r="102" spans="4:18" x14ac:dyDescent="0.25">
      <c r="D102" s="108"/>
      <c r="E102" s="160"/>
      <c r="F102" s="31"/>
      <c r="G102" s="139"/>
      <c r="H102" s="140"/>
      <c r="I102" s="140"/>
      <c r="J102" s="140"/>
      <c r="K102" s="105"/>
      <c r="L102" s="31"/>
      <c r="M102" s="31"/>
      <c r="N102" s="31"/>
      <c r="O102" s="31"/>
      <c r="P102" s="31"/>
      <c r="Q102" s="31"/>
      <c r="R102" s="31"/>
    </row>
    <row r="103" spans="4:18" x14ac:dyDescent="0.25">
      <c r="D103" s="108"/>
      <c r="E103" s="160"/>
      <c r="F103" s="61"/>
      <c r="G103" s="137"/>
      <c r="H103" s="138"/>
      <c r="I103" s="138"/>
      <c r="J103" s="138"/>
      <c r="K103" s="31"/>
      <c r="L103" s="105"/>
      <c r="M103" s="105"/>
      <c r="N103" s="31"/>
      <c r="O103" s="31"/>
      <c r="P103" s="31"/>
      <c r="Q103" s="31"/>
      <c r="R103" s="31"/>
    </row>
    <row r="104" spans="4:18" x14ac:dyDescent="0.25">
      <c r="D104" s="108"/>
      <c r="E104" s="160"/>
      <c r="F104" s="61"/>
      <c r="G104" s="137"/>
      <c r="H104" s="138"/>
      <c r="I104" s="138"/>
      <c r="J104" s="138"/>
      <c r="K104" s="31"/>
      <c r="L104" s="105"/>
      <c r="M104" s="105"/>
      <c r="N104" s="31"/>
      <c r="O104" s="31"/>
      <c r="P104" s="31"/>
      <c r="Q104" s="31"/>
      <c r="R104" s="31"/>
    </row>
    <row r="105" spans="4:18" x14ac:dyDescent="0.25">
      <c r="D105" s="108"/>
      <c r="E105" s="160"/>
      <c r="F105" s="61"/>
      <c r="G105" s="137"/>
      <c r="H105" s="138"/>
      <c r="I105" s="138"/>
      <c r="J105" s="138"/>
      <c r="K105" s="31"/>
      <c r="L105" s="105"/>
      <c r="M105" s="105"/>
      <c r="N105" s="31"/>
      <c r="O105" s="31"/>
      <c r="P105" s="31"/>
      <c r="Q105" s="31"/>
      <c r="R105" s="31"/>
    </row>
    <row r="106" spans="4:18" x14ac:dyDescent="0.25">
      <c r="D106" s="108"/>
      <c r="E106" s="160"/>
      <c r="F106" s="61"/>
      <c r="G106" s="137"/>
      <c r="H106" s="138"/>
      <c r="I106" s="138"/>
      <c r="J106" s="138"/>
      <c r="K106" s="31"/>
      <c r="L106" s="105"/>
      <c r="M106" s="105"/>
      <c r="N106" s="31"/>
      <c r="O106" s="31"/>
      <c r="P106" s="31"/>
      <c r="Q106" s="31"/>
      <c r="R106" s="31"/>
    </row>
    <row r="107" spans="4:18" x14ac:dyDescent="0.25">
      <c r="D107" s="108"/>
      <c r="E107" s="160"/>
      <c r="F107" s="61"/>
      <c r="G107" s="137"/>
      <c r="H107" s="138"/>
      <c r="I107" s="138"/>
      <c r="J107" s="138"/>
      <c r="K107" s="31"/>
      <c r="L107" s="105"/>
      <c r="M107" s="105"/>
      <c r="N107" s="31"/>
      <c r="O107" s="31"/>
      <c r="P107" s="31"/>
      <c r="Q107" s="31"/>
      <c r="R107" s="31"/>
    </row>
    <row r="108" spans="4:18" x14ac:dyDescent="0.25">
      <c r="D108" s="108"/>
      <c r="E108" s="160"/>
      <c r="F108" s="61"/>
      <c r="G108" s="137"/>
      <c r="H108" s="138"/>
      <c r="I108" s="138"/>
      <c r="J108" s="138"/>
      <c r="K108" s="31"/>
      <c r="L108" s="105"/>
      <c r="M108" s="105"/>
      <c r="N108" s="31"/>
      <c r="O108" s="31"/>
      <c r="P108" s="31"/>
      <c r="Q108" s="31"/>
      <c r="R108" s="31"/>
    </row>
    <row r="109" spans="4:18" x14ac:dyDescent="0.25">
      <c r="D109" s="108"/>
      <c r="E109" s="160"/>
      <c r="F109" s="61"/>
      <c r="G109" s="137"/>
      <c r="H109" s="138"/>
      <c r="I109" s="138"/>
      <c r="J109" s="138"/>
      <c r="K109" s="31"/>
      <c r="L109" s="105"/>
      <c r="M109" s="105"/>
      <c r="N109" s="31"/>
      <c r="O109" s="31"/>
      <c r="P109" s="31"/>
      <c r="Q109" s="31"/>
      <c r="R109" s="31"/>
    </row>
    <row r="110" spans="4:18" x14ac:dyDescent="0.25">
      <c r="D110" s="108"/>
      <c r="E110" s="160"/>
      <c r="F110" s="61"/>
      <c r="G110" s="137"/>
      <c r="H110" s="138"/>
      <c r="I110" s="138"/>
      <c r="J110" s="138"/>
      <c r="K110" s="31"/>
      <c r="L110" s="31"/>
      <c r="M110" s="105"/>
      <c r="N110" s="31"/>
      <c r="O110" s="31"/>
      <c r="P110" s="31"/>
      <c r="Q110" s="31"/>
      <c r="R110" s="31"/>
    </row>
    <row r="111" spans="4:18" x14ac:dyDescent="0.25">
      <c r="D111" s="108"/>
      <c r="E111" s="160"/>
      <c r="F111" s="61"/>
      <c r="G111" s="137"/>
      <c r="H111" s="138"/>
      <c r="I111" s="138"/>
      <c r="J111" s="138"/>
      <c r="K111" s="31"/>
      <c r="L111" s="105"/>
      <c r="M111" s="105"/>
      <c r="N111" s="31"/>
      <c r="O111" s="31"/>
      <c r="P111" s="31"/>
      <c r="Q111" s="31"/>
      <c r="R111" s="31"/>
    </row>
    <row r="112" spans="4:18" x14ac:dyDescent="0.25">
      <c r="D112" s="108"/>
      <c r="E112" s="160"/>
      <c r="F112" s="61"/>
      <c r="G112" s="137"/>
      <c r="H112" s="138"/>
      <c r="I112" s="138"/>
      <c r="J112" s="138"/>
      <c r="K112" s="31"/>
      <c r="L112" s="105"/>
      <c r="M112" s="105"/>
      <c r="N112" s="31"/>
      <c r="O112" s="31"/>
      <c r="P112" s="31"/>
      <c r="Q112" s="31"/>
      <c r="R112" s="31"/>
    </row>
    <row r="113" spans="4:18" x14ac:dyDescent="0.25">
      <c r="D113" s="108"/>
      <c r="E113" s="160"/>
      <c r="F113" s="61"/>
      <c r="G113" s="137"/>
      <c r="H113" s="138"/>
      <c r="I113" s="138"/>
      <c r="J113" s="138"/>
      <c r="K113" s="31"/>
      <c r="L113" s="31"/>
      <c r="M113" s="105"/>
      <c r="N113" s="31"/>
      <c r="O113" s="31"/>
      <c r="P113" s="31"/>
      <c r="Q113" s="31"/>
      <c r="R113" s="31"/>
    </row>
    <row r="114" spans="4:18" x14ac:dyDescent="0.25">
      <c r="D114" s="108"/>
      <c r="E114" s="160"/>
      <c r="F114" s="61"/>
      <c r="G114" s="137"/>
      <c r="H114" s="138"/>
      <c r="I114" s="138"/>
      <c r="J114" s="138"/>
      <c r="K114" s="31"/>
      <c r="L114" s="31"/>
      <c r="M114" s="105"/>
      <c r="N114" s="31"/>
      <c r="O114" s="31"/>
      <c r="P114" s="31"/>
      <c r="Q114" s="31"/>
      <c r="R114" s="31"/>
    </row>
    <row r="115" spans="4:18" x14ac:dyDescent="0.25">
      <c r="D115" s="108"/>
      <c r="E115" s="160"/>
      <c r="F115" s="61"/>
      <c r="G115" s="137"/>
      <c r="H115" s="138"/>
      <c r="I115" s="138"/>
      <c r="J115" s="138"/>
      <c r="K115" s="31"/>
      <c r="L115" s="105"/>
      <c r="M115" s="105"/>
      <c r="N115" s="31"/>
      <c r="O115" s="31"/>
      <c r="P115" s="31"/>
      <c r="Q115" s="31"/>
      <c r="R115" s="31"/>
    </row>
    <row r="116" spans="4:18" x14ac:dyDescent="0.25">
      <c r="D116" s="108"/>
      <c r="E116" s="160"/>
      <c r="F116" s="61"/>
      <c r="G116" s="137"/>
      <c r="H116" s="138"/>
      <c r="I116" s="138"/>
      <c r="J116" s="138"/>
      <c r="K116" s="31"/>
      <c r="L116" s="105"/>
      <c r="M116" s="105"/>
      <c r="N116" s="31"/>
      <c r="O116" s="31"/>
      <c r="P116" s="105"/>
      <c r="Q116" s="31"/>
      <c r="R116" s="31"/>
    </row>
    <row r="117" spans="4:18" x14ac:dyDescent="0.25">
      <c r="D117" s="108"/>
      <c r="E117" s="160"/>
      <c r="F117" s="61"/>
      <c r="G117" s="137"/>
      <c r="H117" s="138"/>
      <c r="I117" s="138"/>
      <c r="J117" s="138"/>
      <c r="K117" s="31"/>
      <c r="L117" s="105"/>
      <c r="M117" s="31"/>
      <c r="N117" s="31"/>
      <c r="O117" s="31"/>
      <c r="P117" s="105"/>
      <c r="Q117" s="31"/>
      <c r="R117" s="31"/>
    </row>
    <row r="118" spans="4:18" x14ac:dyDescent="0.25">
      <c r="D118" s="108"/>
      <c r="E118" s="160"/>
      <c r="F118" s="61"/>
      <c r="G118" s="137"/>
      <c r="H118" s="138"/>
      <c r="I118" s="138"/>
      <c r="J118" s="138"/>
      <c r="K118" s="31"/>
      <c r="L118" s="31"/>
      <c r="M118" s="31"/>
      <c r="N118" s="31"/>
      <c r="O118" s="31"/>
      <c r="P118" s="31"/>
      <c r="Q118" s="31"/>
      <c r="R118" s="31"/>
    </row>
    <row r="119" spans="4:18" x14ac:dyDescent="0.25">
      <c r="D119" s="108"/>
      <c r="E119" s="160"/>
      <c r="F119" s="61"/>
      <c r="G119" s="137"/>
      <c r="H119" s="138"/>
      <c r="I119" s="138"/>
      <c r="J119" s="138"/>
      <c r="K119" s="31"/>
      <c r="L119" s="105"/>
      <c r="M119" s="31"/>
      <c r="N119" s="31"/>
      <c r="O119" s="31"/>
      <c r="P119" s="31"/>
      <c r="Q119" s="31"/>
      <c r="R119" s="31"/>
    </row>
    <row r="120" spans="4:18" x14ac:dyDescent="0.25">
      <c r="D120" s="108"/>
      <c r="E120" s="160"/>
      <c r="F120" s="109"/>
      <c r="G120" s="141"/>
      <c r="H120" s="142"/>
      <c r="I120" s="142"/>
      <c r="J120" s="142"/>
      <c r="K120" s="31"/>
      <c r="L120" s="105"/>
      <c r="M120" s="105"/>
      <c r="N120" s="31"/>
      <c r="O120" s="31"/>
      <c r="P120" s="31"/>
      <c r="Q120" s="31"/>
      <c r="R120" s="31"/>
    </row>
    <row r="121" spans="4:18" x14ac:dyDescent="0.25">
      <c r="D121" s="108"/>
      <c r="E121" s="160"/>
      <c r="F121" s="31"/>
      <c r="G121" s="139"/>
      <c r="H121" s="140"/>
      <c r="I121" s="140"/>
      <c r="J121" s="140"/>
      <c r="K121" s="31"/>
      <c r="L121" s="105"/>
      <c r="M121" s="31"/>
      <c r="N121" s="31"/>
      <c r="O121" s="31"/>
      <c r="P121" s="31"/>
      <c r="Q121" s="31"/>
      <c r="R121" s="31"/>
    </row>
    <row r="122" spans="4:18" x14ac:dyDescent="0.25">
      <c r="D122" s="108"/>
      <c r="E122" s="160"/>
      <c r="F122" s="31"/>
      <c r="G122" s="139"/>
      <c r="H122" s="140"/>
      <c r="I122" s="140"/>
      <c r="J122" s="140"/>
      <c r="K122" s="31"/>
      <c r="L122" s="105"/>
      <c r="M122" s="108"/>
      <c r="N122" s="31"/>
      <c r="O122" s="31"/>
      <c r="P122" s="31"/>
      <c r="Q122" s="31"/>
      <c r="R122" s="31"/>
    </row>
    <row r="123" spans="4:18" x14ac:dyDescent="0.25">
      <c r="D123" s="108"/>
      <c r="E123" s="160"/>
      <c r="F123" s="31"/>
      <c r="G123" s="139"/>
      <c r="H123" s="140"/>
      <c r="I123" s="140"/>
      <c r="J123" s="140"/>
      <c r="K123" s="31"/>
      <c r="L123" s="105"/>
      <c r="M123" s="31"/>
      <c r="N123" s="31"/>
      <c r="O123" s="31"/>
      <c r="P123" s="31"/>
      <c r="Q123" s="31"/>
      <c r="R123" s="31"/>
    </row>
    <row r="124" spans="4:18" x14ac:dyDescent="0.25">
      <c r="D124" s="108"/>
      <c r="E124" s="160"/>
      <c r="F124" s="31"/>
      <c r="G124" s="139"/>
      <c r="H124" s="140"/>
      <c r="I124" s="140"/>
      <c r="J124" s="140"/>
      <c r="K124" s="31"/>
      <c r="L124" s="31"/>
      <c r="M124" s="31"/>
      <c r="N124" s="31"/>
      <c r="O124" s="31"/>
      <c r="P124" s="31"/>
      <c r="Q124" s="31"/>
      <c r="R124" s="31"/>
    </row>
    <row r="125" spans="4:18" x14ac:dyDescent="0.25">
      <c r="D125" s="108"/>
      <c r="E125" s="160"/>
      <c r="F125" s="31"/>
      <c r="G125" s="139"/>
      <c r="H125" s="140"/>
      <c r="I125" s="140"/>
      <c r="J125" s="140"/>
      <c r="K125" s="31"/>
      <c r="L125" s="105"/>
      <c r="M125" s="31"/>
      <c r="N125" s="31"/>
      <c r="O125" s="31"/>
      <c r="P125" s="31"/>
      <c r="Q125" s="31"/>
      <c r="R125" s="31"/>
    </row>
    <row r="126" spans="4:18" x14ac:dyDescent="0.25">
      <c r="D126" s="108"/>
      <c r="E126" s="160"/>
      <c r="F126" s="31"/>
      <c r="G126" s="139"/>
      <c r="H126" s="140"/>
      <c r="I126" s="140"/>
      <c r="J126" s="140"/>
      <c r="K126" s="31"/>
      <c r="L126" s="105"/>
      <c r="M126" s="108"/>
      <c r="N126" s="31"/>
      <c r="O126" s="31"/>
      <c r="P126" s="105"/>
      <c r="Q126" s="31"/>
      <c r="R126" s="31"/>
    </row>
    <row r="127" spans="4:18" x14ac:dyDescent="0.25">
      <c r="D127" s="108"/>
      <c r="E127" s="160"/>
      <c r="F127" s="31"/>
      <c r="G127" s="139"/>
      <c r="H127" s="140"/>
      <c r="I127" s="140"/>
      <c r="J127" s="140"/>
      <c r="K127" s="31"/>
      <c r="L127" s="105"/>
      <c r="M127" s="31"/>
      <c r="N127" s="31"/>
      <c r="O127" s="31"/>
      <c r="P127" s="31"/>
      <c r="Q127" s="31"/>
      <c r="R127" s="31"/>
    </row>
    <row r="128" spans="4:18" x14ac:dyDescent="0.25">
      <c r="D128" s="108"/>
      <c r="E128" s="160"/>
      <c r="F128" s="31"/>
      <c r="G128" s="139"/>
      <c r="H128" s="140"/>
      <c r="I128" s="140"/>
      <c r="J128" s="140"/>
      <c r="K128" s="31"/>
      <c r="L128" s="31"/>
      <c r="M128" s="31"/>
      <c r="N128" s="31"/>
      <c r="O128" s="31"/>
      <c r="P128" s="31"/>
      <c r="Q128" s="31"/>
      <c r="R128" s="31"/>
    </row>
    <row r="129" spans="4:18" x14ac:dyDescent="0.25">
      <c r="D129" s="108"/>
      <c r="E129" s="160"/>
      <c r="F129" s="31"/>
      <c r="G129" s="139"/>
      <c r="H129" s="140"/>
      <c r="I129" s="140"/>
      <c r="J129" s="140"/>
      <c r="K129" s="105"/>
      <c r="L129" s="105"/>
      <c r="M129" s="31"/>
      <c r="N129" s="31"/>
      <c r="O129" s="31"/>
      <c r="P129" s="31"/>
      <c r="Q129" s="31"/>
      <c r="R129" s="31"/>
    </row>
    <row r="130" spans="4:18" x14ac:dyDescent="0.25">
      <c r="D130" s="108"/>
      <c r="E130" s="160"/>
      <c r="F130" s="31"/>
      <c r="G130" s="139"/>
      <c r="H130" s="140"/>
      <c r="I130" s="140"/>
      <c r="J130" s="140"/>
      <c r="K130" s="31"/>
      <c r="L130" s="31"/>
      <c r="M130" s="31"/>
      <c r="N130" s="31"/>
      <c r="O130" s="31"/>
      <c r="P130" s="31"/>
      <c r="Q130" s="31"/>
      <c r="R130" s="31"/>
    </row>
    <row r="131" spans="4:18" x14ac:dyDescent="0.25">
      <c r="D131" s="108"/>
      <c r="E131" s="160"/>
      <c r="F131" s="31"/>
      <c r="G131" s="139"/>
      <c r="H131" s="140"/>
      <c r="I131" s="140"/>
      <c r="J131" s="140"/>
      <c r="K131" s="31"/>
      <c r="L131" s="31"/>
      <c r="M131" s="31"/>
      <c r="N131" s="31"/>
      <c r="O131" s="31"/>
      <c r="P131" s="31"/>
      <c r="Q131" s="31"/>
      <c r="R131" s="31"/>
    </row>
    <row r="132" spans="4:18" x14ac:dyDescent="0.25">
      <c r="D132" s="108"/>
      <c r="E132" s="160"/>
      <c r="F132" s="31"/>
      <c r="G132" s="139"/>
      <c r="H132" s="140"/>
      <c r="I132" s="140"/>
      <c r="J132" s="140"/>
      <c r="K132" s="31"/>
      <c r="L132" s="31"/>
      <c r="M132" s="31"/>
      <c r="N132" s="31"/>
      <c r="O132" s="31"/>
      <c r="P132" s="31"/>
      <c r="Q132" s="31"/>
      <c r="R132" s="31"/>
    </row>
    <row r="133" spans="4:18" x14ac:dyDescent="0.25">
      <c r="D133" s="108"/>
      <c r="E133" s="160"/>
      <c r="F133" s="31"/>
      <c r="G133" s="139"/>
      <c r="H133" s="140"/>
      <c r="I133" s="140"/>
      <c r="J133" s="140"/>
      <c r="K133" s="31"/>
      <c r="L133" s="31"/>
      <c r="M133" s="31"/>
      <c r="N133" s="31"/>
      <c r="O133" s="31"/>
      <c r="P133" s="31"/>
      <c r="Q133" s="31"/>
      <c r="R133" s="31"/>
    </row>
    <row r="134" spans="4:18" x14ac:dyDescent="0.25">
      <c r="D134" s="108"/>
      <c r="E134" s="160"/>
      <c r="F134" s="31"/>
      <c r="G134" s="139"/>
      <c r="H134" s="140"/>
      <c r="I134" s="140"/>
      <c r="J134" s="140"/>
      <c r="K134" s="31"/>
      <c r="L134" s="31"/>
      <c r="M134" s="31"/>
      <c r="N134" s="31"/>
      <c r="O134" s="31"/>
      <c r="P134" s="31"/>
      <c r="Q134" s="31"/>
      <c r="R134" s="31"/>
    </row>
    <row r="135" spans="4:18" x14ac:dyDescent="0.25">
      <c r="D135" s="108"/>
      <c r="E135" s="160"/>
      <c r="F135" s="31"/>
      <c r="G135" s="139"/>
      <c r="H135" s="140"/>
      <c r="I135" s="140"/>
      <c r="J135" s="140"/>
      <c r="K135" s="31"/>
      <c r="L135" s="31"/>
      <c r="M135" s="31"/>
      <c r="N135" s="31"/>
      <c r="O135" s="31"/>
      <c r="P135" s="31"/>
      <c r="Q135" s="31"/>
      <c r="R135" s="31"/>
    </row>
    <row r="136" spans="4:18" x14ac:dyDescent="0.25">
      <c r="D136" s="108"/>
      <c r="E136" s="160"/>
      <c r="F136" s="31"/>
      <c r="G136" s="139"/>
      <c r="H136" s="140"/>
      <c r="I136" s="140"/>
      <c r="J136" s="140"/>
      <c r="K136" s="31"/>
      <c r="L136" s="31"/>
      <c r="M136" s="31"/>
      <c r="N136" s="31"/>
      <c r="O136" s="31"/>
      <c r="P136" s="31"/>
      <c r="Q136" s="31"/>
      <c r="R136" s="31"/>
    </row>
    <row r="137" spans="4:18" x14ac:dyDescent="0.25">
      <c r="D137" s="108"/>
      <c r="E137" s="160"/>
      <c r="F137" s="31"/>
      <c r="G137" s="139"/>
      <c r="H137" s="140"/>
      <c r="I137" s="140"/>
      <c r="J137" s="140"/>
      <c r="K137" s="31"/>
      <c r="L137" s="31"/>
      <c r="M137" s="31"/>
      <c r="N137" s="31"/>
      <c r="O137" s="31"/>
      <c r="P137" s="31"/>
      <c r="Q137" s="31"/>
      <c r="R137" s="31"/>
    </row>
    <row r="138" spans="4:18" x14ac:dyDescent="0.25">
      <c r="D138" s="108"/>
      <c r="E138" s="160"/>
      <c r="F138" s="31"/>
      <c r="G138" s="139"/>
      <c r="H138" s="140"/>
      <c r="I138" s="140"/>
      <c r="J138" s="140"/>
      <c r="K138" s="31"/>
      <c r="L138" s="31"/>
      <c r="M138" s="31"/>
      <c r="N138" s="31"/>
      <c r="O138" s="31"/>
      <c r="P138" s="31"/>
      <c r="Q138" s="31"/>
      <c r="R138" s="31"/>
    </row>
    <row r="139" spans="4:18" x14ac:dyDescent="0.25">
      <c r="D139" s="108"/>
      <c r="E139" s="160"/>
      <c r="F139" s="31"/>
      <c r="G139" s="139"/>
      <c r="H139" s="140"/>
      <c r="I139" s="140"/>
      <c r="J139" s="140"/>
      <c r="K139" s="31"/>
      <c r="L139" s="31"/>
      <c r="M139" s="31"/>
      <c r="N139" s="31"/>
      <c r="O139" s="31"/>
      <c r="P139" s="31"/>
      <c r="Q139" s="31"/>
      <c r="R139" s="31"/>
    </row>
    <row r="140" spans="4:18" x14ac:dyDescent="0.25">
      <c r="D140" s="108"/>
      <c r="E140" s="160"/>
      <c r="F140" s="31"/>
      <c r="G140" s="139"/>
      <c r="H140" s="140"/>
      <c r="I140" s="140"/>
      <c r="J140" s="140"/>
      <c r="K140" s="31"/>
      <c r="L140" s="31"/>
      <c r="M140" s="31"/>
      <c r="N140" s="31"/>
      <c r="O140" s="31"/>
      <c r="P140" s="31"/>
      <c r="Q140" s="31"/>
      <c r="R140" s="31"/>
    </row>
    <row r="141" spans="4:18" x14ac:dyDescent="0.25">
      <c r="D141" s="108"/>
      <c r="E141" s="160"/>
      <c r="F141" s="31"/>
      <c r="G141" s="139"/>
      <c r="H141" s="140"/>
      <c r="I141" s="140"/>
      <c r="J141" s="140"/>
      <c r="K141" s="31"/>
      <c r="L141" s="31"/>
      <c r="M141" s="31"/>
      <c r="N141" s="31"/>
      <c r="O141" s="31"/>
      <c r="P141" s="31"/>
      <c r="Q141" s="31"/>
      <c r="R141" s="31"/>
    </row>
    <row r="142" spans="4:18" x14ac:dyDescent="0.25">
      <c r="D142" s="108"/>
      <c r="E142" s="160"/>
      <c r="F142" s="31"/>
      <c r="G142" s="139"/>
      <c r="H142" s="140"/>
      <c r="I142" s="140"/>
      <c r="J142" s="140"/>
      <c r="K142" s="31"/>
      <c r="L142" s="31"/>
      <c r="M142" s="31"/>
      <c r="N142" s="31"/>
      <c r="O142" s="31"/>
      <c r="P142" s="31"/>
      <c r="Q142" s="31"/>
      <c r="R142" s="31"/>
    </row>
    <row r="143" spans="4:18" x14ac:dyDescent="0.25">
      <c r="D143" s="108"/>
      <c r="E143" s="160"/>
      <c r="F143" s="31"/>
      <c r="G143" s="139"/>
      <c r="H143" s="140"/>
      <c r="I143" s="140"/>
      <c r="J143" s="140"/>
      <c r="K143" s="31"/>
      <c r="L143" s="31"/>
      <c r="M143" s="31"/>
      <c r="N143" s="31"/>
      <c r="O143" s="31"/>
      <c r="P143" s="31"/>
      <c r="Q143" s="31"/>
      <c r="R143" s="31"/>
    </row>
    <row r="144" spans="4:18" x14ac:dyDescent="0.25">
      <c r="D144" s="108"/>
      <c r="E144" s="160"/>
      <c r="F144" s="31"/>
      <c r="G144" s="139"/>
      <c r="H144" s="140"/>
      <c r="I144" s="140"/>
      <c r="J144" s="140"/>
      <c r="K144" s="31"/>
      <c r="L144" s="31"/>
      <c r="M144" s="31"/>
      <c r="N144" s="31"/>
      <c r="O144" s="31"/>
      <c r="P144" s="31"/>
      <c r="Q144" s="31"/>
      <c r="R144" s="31"/>
    </row>
  </sheetData>
  <autoFilter ref="A3:AF3">
    <filterColumn colId="12" showButton="0"/>
    <filterColumn colId="15" showButton="0"/>
    <filterColumn colId="18" showButton="0"/>
    <filterColumn colId="21" showButton="0"/>
  </autoFilter>
  <mergeCells count="7">
    <mergeCell ref="A71:B71"/>
    <mergeCell ref="F71:K72"/>
    <mergeCell ref="M2:O2"/>
    <mergeCell ref="M3:N3"/>
    <mergeCell ref="P3:Q3"/>
    <mergeCell ref="S3:T3"/>
    <mergeCell ref="V3:W3"/>
  </mergeCells>
  <dataValidations disablePrompts="1" count="2">
    <dataValidation type="list" allowBlank="1" showErrorMessage="1" sqref="M4:N68 P4:Q68 S4:T68 V4:W68">
      <formula1>parcela</formula1>
      <formula2>0</formula2>
    </dataValidation>
    <dataValidation type="list" allowBlank="1" showErrorMessage="1" sqref="B4:B68">
      <formula1>Status</formula1>
      <formula2>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Icaro Queiroz</dc:creator>
  <cp:lastModifiedBy>Icaro Queiroz</cp:lastModifiedBy>
  <dcterms:created xsi:type="dcterms:W3CDTF">2023-05-15T18:54:00Z</dcterms:created>
  <dcterms:modified xsi:type="dcterms:W3CDTF">2023-09-06T21:41:32Z</dcterms:modified>
</cp:coreProperties>
</file>