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2DCB9EE9-53EE-46AD-9AD7-9C714543B263}" xr6:coauthVersionLast="45" xr6:coauthVersionMax="45" xr10:uidLastSave="{00000000-0000-0000-0000-000000000000}"/>
  <bookViews>
    <workbookView xWindow="18520" yWindow="5270" windowWidth="29840" windowHeight="14430" tabRatio="512" activeTab="4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8" l="1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O39" i="8"/>
  <c r="P39" i="8"/>
  <c r="AI39" i="8" s="1"/>
  <c r="Q39" i="8"/>
  <c r="R39" i="8"/>
  <c r="AM39" i="8" s="1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J39" i="8"/>
  <c r="AL39" i="8"/>
  <c r="AN39" i="8"/>
  <c r="AP39" i="8"/>
  <c r="AR39" i="8"/>
  <c r="E39" i="8" a="1"/>
  <c r="E39" i="8" s="1"/>
  <c r="C39" i="8"/>
  <c r="AO39" i="8" l="1"/>
  <c r="AK39" i="8"/>
  <c r="AQ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O38" i="8"/>
  <c r="AJ38" i="8" s="1"/>
  <c r="P38" i="8"/>
  <c r="Q38" i="8"/>
  <c r="R38" i="8"/>
  <c r="AI38" i="8" s="1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L38" i="8"/>
  <c r="AP38" i="8"/>
  <c r="E38" i="8" a="1"/>
  <c r="E38" i="8" s="1"/>
  <c r="C38" i="8"/>
  <c r="AO38" i="8" l="1"/>
  <c r="AK38" i="8"/>
  <c r="AR38" i="8"/>
  <c r="AN38" i="8"/>
  <c r="AQ38" i="8"/>
  <c r="AM38" i="8"/>
  <c r="C37" i="8"/>
  <c r="V1" i="2" l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O36" i="8"/>
  <c r="P36" i="8"/>
  <c r="Q36" i="8"/>
  <c r="R36" i="8"/>
  <c r="AI36" i="8" s="1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L36" i="8"/>
  <c r="AP36" i="8"/>
  <c r="E36" i="8" a="1"/>
  <c r="E36" i="8" s="1"/>
  <c r="C36" i="8"/>
  <c r="AO36" i="8" l="1"/>
  <c r="AK36" i="8"/>
  <c r="AR36" i="8"/>
  <c r="AN36" i="8"/>
  <c r="AJ36" i="8"/>
  <c r="AQ36" i="8"/>
  <c r="AM36" i="8"/>
  <c r="O35" i="8"/>
  <c r="P35" i="8"/>
  <c r="Q35" i="8"/>
  <c r="AI35" i="8" s="1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E35" i="8" a="1"/>
  <c r="E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P35" i="8" l="1"/>
  <c r="AO35" i="8"/>
  <c r="AR35" i="8"/>
  <c r="AN35" i="8"/>
  <c r="AJ35" i="8"/>
  <c r="AL35" i="8"/>
  <c r="AK35" i="8"/>
  <c r="AQ35" i="8"/>
  <c r="AM35" i="8"/>
  <c r="O34" i="8"/>
  <c r="P34" i="8"/>
  <c r="Q34" i="8"/>
  <c r="R34" i="8"/>
  <c r="AI34" i="8" s="1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J34" i="8"/>
  <c r="AL34" i="8"/>
  <c r="AN34" i="8"/>
  <c r="AP34" i="8"/>
  <c r="AR34" i="8"/>
  <c r="E34" i="8" a="1"/>
  <c r="E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O34" i="8" l="1"/>
  <c r="AK34" i="8"/>
  <c r="AQ34" i="8"/>
  <c r="AM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O33" i="8"/>
  <c r="P33" i="8"/>
  <c r="Q33" i="8"/>
  <c r="AI33" i="8" s="1"/>
  <c r="R33" i="8"/>
  <c r="AK33" i="8" s="1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L33" i="8"/>
  <c r="AP33" i="8"/>
  <c r="E33" i="8" a="1"/>
  <c r="E33" i="8" s="1"/>
  <c r="C33" i="8"/>
  <c r="AO33" i="8" l="1"/>
  <c r="AR33" i="8"/>
  <c r="AN33" i="8"/>
  <c r="AJ33" i="8"/>
  <c r="AQ33" i="8"/>
  <c r="AM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C6" i="5" l="1"/>
  <c r="B5" i="8" s="1"/>
  <c r="AO21" i="8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G40" i="5" s="1"/>
  <c r="B37" i="8"/>
  <c r="G39" i="5" l="1"/>
  <c r="B3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<sst xmlns="http://schemas.openxmlformats.org/spreadsheetml/2006/main" count="1391" uniqueCount="308">
  <si>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</si>
  <si>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</si>
  <si>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</si>
  <si>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</si>
  <si>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</si>
  <si>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</si>
  <si>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</si>
  <si>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</si>
  <si>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</si>
  <si>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</si>
  <si>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</si>
  <si>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</si>
  <si>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</si>
  <si>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</si>
  <si>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</si>
  <si>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</si>
  <si>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</si>
  <si>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</si>
  <si>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</si>
  <si>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</si>
  <si>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</si>
  <si>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</si>
  <si>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</si>
  <si>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</si>
  <si>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</si>
  <si>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</si>
  <si>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</si>
  <si>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</si>
  <si>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</si>
  <si>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</si>
  <si>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</si>
  <si>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</si>
  <si>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</si>
  <si>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</si>
  <si>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</si>
  <si>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</si>
  <si>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</si>
  <si>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</si>
  <si>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</si>
  <si>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</si>
  <si>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</si>
  <si>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</si>
  <si>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</si>
  <si>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</si>
  <si>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</si>
  <si>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</si>
  <si>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</si>
  <si>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</si>
  <si>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</si>
  <si>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</si>
  <si>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</si>
  <si>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</si>
  <si>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</si>
  <si>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</si>
  <si>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</si>
  <si>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</si>
  <si>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</si>
  <si>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</si>
  <si>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</si>
  <si>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</si>
  <si>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</si>
  <si>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</si>
  <si>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</si>
  <si>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</si>
  <si>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</si>
  <si>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</si>
  <si>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</si>
  <si>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</si>
  <si>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</si>
  <si>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</si>
  <si>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</si>
  <si>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</si>
  <si>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</si>
  <si>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</si>
  <si>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</si>
  <si>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</si>
  <si>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</si>
  <si>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</si>
  <si>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</si>
  <si>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</si>
  <si>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</si>
  <si>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</si>
  <si>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</si>
  <si>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</si>
  <si>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</si>
  <si>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</si>
  <si>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</si>
  <si>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</si>
  <si>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</si>
  <si>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</si>
  <si>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</si>
  <si>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</si>
  <si>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</si>
  <si>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</si>
  <si>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</si>
  <si>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</si>
  <si>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</si>
  <si>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</si>
  <si>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</si>
  <si>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</si>
  <si>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</si>
  <si>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</si>
  <si>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</si>
  <si>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</si>
  <si>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</si>
  <si>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</si>
  <si>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</si>
  <si>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</si>
  <si>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</si>
  <si>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</si>
  <si>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</si>
  <si>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</si>
  <si>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</si>
  <si>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</si>
  <si>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</si>
  <si>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</si>
  <si>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</si>
  <si>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</si>
  <si>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</si>
  <si>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</si>
  <si>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</si>
  <si>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</si>
  <si>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</si>
  <si>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</si>
  <si>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</si>
  <si>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</si>
  <si>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</si>
  <si>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</si>
  <si>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</si>
  <si>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</si>
  <si>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</si>
  <si>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</si>
  <si>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</si>
  <si>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</si>
  <si>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</si>
  <si>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</si>
  <si>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</si>
  <si>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</si>
  <si>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</si>
  <si>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</si>
  <si>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</si>
  <si>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</si>
  <si>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</si>
  <si>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</si>
  <si>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</si>
  <si>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</si>
  <si>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</si>
  <si>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</si>
  <si>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</si>
  <si>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</si>
  <si>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</si>
  <si>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</si>
  <si>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</si>
  <si>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</si>
  <si>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</si>
  <si>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</si>
  <si>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</si>
  <si>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</si>
  <si>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</si>
  <si>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</si>
  <si>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</si>
  <si>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</si>
  <si>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</si>
  <si>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</si>
  <si>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</si>
  <si>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</si>
  <si>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</si>
  <si>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</si>
  <si>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</si>
  <si>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</si>
  <si>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</si>
  <si>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</si>
  <si>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</si>
  <si>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</si>
  <si>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</si>
  <si>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</si>
  <si>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</si>
  <si>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</si>
  <si>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</si>
  <si>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</si>
  <si>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</si>
  <si>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</si>
  <si>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</si>
  <si>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</si>
  <si>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</si>
  <si>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</si>
  <si>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</si>
  <si>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</si>
  <si>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</si>
  <si>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</si>
  <si>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</si>
  <si>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</si>
  <si>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</si>
  <si>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</si>
  <si>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</si>
  <si>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</si>
  <si>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</si>
  <si>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</si>
  <si>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</si>
  <si>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</si>
  <si>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</si>
  <si>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</si>
  <si>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</si>
  <si>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</si>
  <si>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</si>
  <si>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</si>
  <si>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</si>
  <si>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</si>
  <si>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</si>
  <si>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</si>
  <si>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</si>
  <si>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</si>
  <si>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</si>
  <si>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</si>
  <si>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</si>
  <si>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</si>
  <si>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</si>
  <si>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</si>
  <si>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</si>
  <si>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</si>
  <si>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</si>
  <si>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</si>
  <si>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</si>
  <si>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</si>
  <si>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</si>
  <si>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</si>
  <si>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</si>
  <si>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</si>
  <si>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</si>
  <si>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</si>
  <si>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</si>
  <si>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</si>
  <si>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</si>
  <si>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</si>
  <si>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</si>
  <si>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</si>
  <si>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</si>
  <si>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</si>
  <si>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</si>
  <si>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</si>
  <si>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</si>
  <si>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</si>
  <si>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</si>
  <si>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</si>
  <si>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</si>
  <si>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</si>
  <si>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</si>
  <si>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</si>
  <si>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</si>
  <si>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</si>
  <si>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</si>
  <si>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</si>
  <si>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</si>
  <si>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</si>
  <si>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</si>
  <si>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</si>
  <si>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</si>
  <si>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</si>
  <si>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</si>
  <si>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</si>
  <si>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</si>
  <si>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</si>
  <si>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</si>
  <si>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</si>
  <si>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</si>
  <si>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</si>
  <si>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</si>
  <si>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</si>
  <si>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</si>
  <si>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</si>
  <si>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</si>
  <si>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</si>
  <si>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</si>
  <si>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</si>
  <si>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</si>
  <si>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</si>
  <si>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</si>
  <si>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</si>
  <si>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</si>
  <si>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0,5</t>
  </si>
  <si>
    <t>19 AVRIL, 17H15</t>
  </si>
  <si>
    <t>20 AVRIL, 17H15</t>
  </si>
  <si>
    <t>2,4</t>
  </si>
  <si>
    <t>14,3</t>
  </si>
  <si>
    <t>9,4</t>
  </si>
  <si>
    <t>9 856</t>
  </si>
  <si>
    <t>477,1</t>
  </si>
  <si>
    <t>21 AVRIL, 17H15</t>
  </si>
  <si>
    <t> 0,6</t>
  </si>
  <si>
    <t>45,4</t>
  </si>
  <si>
    <t>118,7</t>
  </si>
  <si>
    <t>1 155</t>
  </si>
  <si>
    <t>11,7</t>
  </si>
  <si>
    <t>358,6</t>
  </si>
  <si>
    <t>1 378</t>
  </si>
  <si>
    <t>14,0</t>
  </si>
  <si>
    <t>419,4</t>
  </si>
  <si>
    <t>1 631</t>
  </si>
  <si>
    <t>16,6</t>
  </si>
  <si>
    <t>586,0</t>
  </si>
  <si>
    <t>1 411</t>
  </si>
  <si>
    <t>549,7</t>
  </si>
  <si>
    <t>429,0</t>
  </si>
  <si>
    <t>8,5</t>
  </si>
  <si>
    <t>575,0</t>
  </si>
  <si>
    <t>2 152</t>
  </si>
  <si>
    <t>21,9</t>
  </si>
  <si>
    <t>2129,8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</si>
</sst>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Y35"/>
  <sheetViews>
    <sheetView zoomScale="77" zoomScaleNormal="77" workbookViewId="0">
      <selection activeCell="M44" sqref="M44"/>
    </sheetView>
  </sheetViews>
  <sheetFormatPr defaultRowHeight="14.5" x14ac:dyDescent="0.35"/>
  <cols>
    <col min="1" max="1" width="42.453125" customWidth="1"/>
    <col min="2" max="17" width="10.08984375" bestFit="1" customWidth="1"/>
    <col min="18" max="25" width="10.7265625" bestFit="1" customWidth="1"/>
  </cols>
  <sheetData>
    <row r="1" spans="1:2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</row>
    <row r="2" spans="1:25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</row>
    <row r="3" spans="1:25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</row>
    <row r="4" spans="1:25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</row>
    <row r="5" spans="1:25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</row>
    <row r="6" spans="1:25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</row>
    <row r="7" spans="1:25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</row>
    <row r="8" spans="1:25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</row>
    <row r="9" spans="1:25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</row>
    <row r="10" spans="1:25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</row>
    <row r="11" spans="1:25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</row>
    <row r="12" spans="1:25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</row>
    <row r="13" spans="1:25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</row>
    <row r="14" spans="1:25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</row>
    <row r="15" spans="1:25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</row>
    <row r="16" spans="1:25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</row>
    <row r="17" spans="1:25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</row>
    <row r="18" spans="1:25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</row>
    <row r="19" spans="1:25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</row>
    <row r="20" spans="1:25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</row>
    <row r="21" spans="1:25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</row>
    <row r="22" spans="1:25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</row>
    <row r="23" spans="1:25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</row>
    <row r="24" spans="1:25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</row>
    <row r="25" spans="1:25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</row>
    <row r="26" spans="1:25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</row>
    <row r="27" spans="1:25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</row>
    <row r="28" spans="1:25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</row>
    <row r="29" spans="1:25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</row>
    <row r="30" spans="1:25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</row>
    <row r="31" spans="1:25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</row>
    <row r="32" spans="1:25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</row>
    <row r="33" spans="1:25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</row>
    <row r="34" spans="1:25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</row>
    <row r="35" spans="1:25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Y34"/>
  <sheetViews>
    <sheetView zoomScale="84" zoomScaleNormal="84" workbookViewId="0">
      <pane xSplit="1" topLeftCell="C1" activePane="topRight" state="frozen"/>
      <selection pane="topRight" activeCell="Z16" sqref="Z16"/>
    </sheetView>
  </sheetViews>
  <sheetFormatPr defaultRowHeight="14.5" x14ac:dyDescent="0.35"/>
  <cols>
    <col min="1" max="1" width="40.08984375" customWidth="1"/>
    <col min="2" max="16" width="10.08984375" bestFit="1" customWidth="1"/>
    <col min="17" max="25" width="10.90625" bestFit="1" customWidth="1"/>
  </cols>
  <sheetData>
    <row r="1" spans="1:2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</row>
    <row r="2" spans="1:2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</row>
    <row r="3" spans="1:2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</row>
    <row r="4" spans="1:25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</row>
    <row r="5" spans="1:25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</row>
    <row r="6" spans="1:2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</row>
    <row r="7" spans="1:25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</row>
    <row r="8" spans="1:25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</row>
    <row r="9" spans="1:25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</row>
    <row r="10" spans="1:25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</row>
    <row r="11" spans="1:25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</row>
    <row r="12" spans="1:2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</row>
    <row r="13" spans="1:2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</row>
    <row r="14" spans="1:2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</row>
    <row r="15" spans="1:2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</row>
    <row r="16" spans="1:25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</row>
    <row r="17" spans="1:2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</row>
    <row r="18" spans="1:25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</row>
    <row r="19" spans="1:25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</row>
    <row r="20" spans="1:2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</row>
    <row r="21" spans="1:2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</row>
    <row r="22" spans="1:2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</row>
    <row r="23" spans="1:25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</row>
    <row r="24" spans="1:2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</row>
    <row r="25" spans="1:2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</row>
    <row r="26" spans="1:25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</row>
    <row r="27" spans="1:2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</row>
    <row r="28" spans="1:2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</row>
    <row r="29" spans="1:25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</row>
    <row r="30" spans="1:2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</row>
    <row r="31" spans="1:2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</row>
    <row r="32" spans="1:2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</row>
    <row r="33" spans="1:2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</row>
    <row r="34" spans="1:25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9"/>
  <sheetViews>
    <sheetView zoomScale="75" zoomScaleNormal="75" workbookViewId="0">
      <pane xSplit="1" topLeftCell="B1" activePane="topRight" state="frozen"/>
      <selection pane="topRight" activeCell="B39" sqref="B39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20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25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39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42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74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114</v>
      </c>
      <c r="C7" s="17">
        <f>mtl_newcases!B8</f>
        <v>40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217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313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455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634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831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1032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1301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1544</v>
      </c>
      <c r="C15" s="17">
        <f>mtl_newcases!B16</f>
        <v>243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1843</v>
      </c>
      <c r="C16" s="17">
        <f>mtl_newcases!B17</f>
        <v>299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2127</v>
      </c>
      <c r="C17" s="17">
        <f>mtl_newcases!B18</f>
        <v>284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2528</v>
      </c>
      <c r="C18" s="17">
        <f>mtl_newcases!B19</f>
        <v>401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2837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3248</v>
      </c>
      <c r="C20" s="17">
        <f>mtl_newcases!B21</f>
        <v>411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3608</v>
      </c>
      <c r="C21" s="17">
        <f>mtl_newcases!B22</f>
        <v>360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3927</v>
      </c>
      <c r="C22" s="17">
        <f>mtl_newcases!B23</f>
        <v>319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4189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4622</v>
      </c>
      <c r="C24" s="17">
        <f>mtl_newcases!B25</f>
        <v>433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5049</v>
      </c>
      <c r="C25" s="17">
        <f>mtl_newcases!B26</f>
        <v>427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5398</v>
      </c>
      <c r="C26" s="17">
        <f>mtl_newcases!B27</f>
        <v>349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5717</v>
      </c>
      <c r="C27" s="17">
        <f>mtl_newcases!B28</f>
        <v>319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:Y32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1.1536444121732559</v>
      </c>
      <c r="AJ27" s="3">
        <f t="shared" ref="AJ27" si="110">P27*100/SUM($O27:$X27)</f>
        <v>1.1144895999410616</v>
      </c>
      <c r="AK27" s="3">
        <f t="shared" ref="AK27" si="111">Q27*100/SUM($O27:$X27)</f>
        <v>3.2182772974502631</v>
      </c>
      <c r="AL27" s="3">
        <f t="shared" ref="AL27" si="112">R27*100/SUM($O27:$X27)</f>
        <v>9.136838862422529</v>
      </c>
      <c r="AM27" s="3">
        <f t="shared" ref="AM27" si="113">S27*100/SUM($O27:$X27)</f>
        <v>10.12764114470038</v>
      </c>
      <c r="AN27" s="3">
        <f t="shared" ref="AN27" si="114">T27*100/SUM($O27:$X27)</f>
        <v>12.98874534024409</v>
      </c>
      <c r="AO27" s="3">
        <f t="shared" ref="AO27" si="115">U27*100/SUM($O27:$X27)</f>
        <v>10.943983347038248</v>
      </c>
      <c r="AP27" s="3">
        <f t="shared" ref="AP27" si="116">V27*100/SUM($O27:$X27)</f>
        <v>9.697211716931081</v>
      </c>
      <c r="AQ27" s="3">
        <f t="shared" ref="AQ27" si="117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5977</v>
      </c>
      <c r="C28" s="17">
        <f>mtl_newcases!B29</f>
        <v>260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 t="shared" si="99"/>
        <v>0.66757959602875727</v>
      </c>
      <c r="Z28" s="3">
        <f t="shared" ref="Z28" si="118">F28*100/SUM($E28:$N28)</f>
        <v>0.58199246833276275</v>
      </c>
      <c r="AA28" s="3">
        <f t="shared" ref="AA28" si="119">G28*100/SUM($E28:$N28)</f>
        <v>3.0811365970558029</v>
      </c>
      <c r="AB28" s="3">
        <f t="shared" ref="AB28" si="120">H28*100/SUM($E28:$N28)</f>
        <v>13.762410133515919</v>
      </c>
      <c r="AC28" s="3">
        <f t="shared" ref="AC28" si="121">I28*100/SUM($E28:$N28)</f>
        <v>15.816501198219788</v>
      </c>
      <c r="AD28" s="3">
        <f t="shared" ref="AD28" si="122">J28*100/SUM($E28:$N28)</f>
        <v>17.237247517973298</v>
      </c>
      <c r="AE28" s="3">
        <f t="shared" ref="AE28" si="123">K28*100/SUM($E28:$N28)</f>
        <v>14.960629921259843</v>
      </c>
      <c r="AF28" s="3">
        <f t="shared" ref="AF28" si="124">L28*100/SUM($E28:$N28)</f>
        <v>10.287572749058542</v>
      </c>
      <c r="AG28" s="3">
        <f t="shared" ref="AG28" si="125">M28*100/SUM($E28:$N28)</f>
        <v>7.9938377268058884</v>
      </c>
      <c r="AH28" s="3">
        <f t="shared" ref="AH28" si="126">N28*100/SUM($E28:$N28)</f>
        <v>15.6110920917494</v>
      </c>
      <c r="AI28" s="3">
        <f t="shared" ref="AI28" si="127">O28*100/SUM($O28:$X28)</f>
        <v>1.1629373960894367</v>
      </c>
      <c r="AJ28" s="3">
        <f t="shared" ref="AJ28" si="128">P28*100/SUM($O28:$X28)</f>
        <v>1.0658534775217143</v>
      </c>
      <c r="AK28" s="3">
        <f t="shared" ref="AK28" si="129">Q28*100/SUM($O28:$X28)</f>
        <v>3.1299989130218773</v>
      </c>
      <c r="AL28" s="3">
        <f t="shared" ref="AL28" si="130">R28*100/SUM($O28:$X28)</f>
        <v>8.9724642953250857</v>
      </c>
      <c r="AM28" s="3">
        <f t="shared" ref="AM28" si="131">S28*100/SUM($O28:$X28)</f>
        <v>10.089697416516936</v>
      </c>
      <c r="AN28" s="3">
        <f t="shared" ref="AN28" si="132">T28*100/SUM($O28:$X28)</f>
        <v>12.949143167636008</v>
      </c>
      <c r="AO28" s="3">
        <f t="shared" ref="AO28" si="133">U28*100/SUM($O28:$X28)</f>
        <v>11.047856020616926</v>
      </c>
      <c r="AP28" s="3">
        <f t="shared" ref="AP28" si="134">V28*100/SUM($O28:$X28)</f>
        <v>9.5932707905135146</v>
      </c>
      <c r="AQ28" s="3">
        <f t="shared" ref="AQ28" si="135">W28*100/SUM($O28:$X28)</f>
        <v>11.784212455606934</v>
      </c>
      <c r="AR28" s="3">
        <f t="shared" ref="AR28" si="136">X28*100/SUM($O28:$X28)</f>
        <v>30.204566067151575</v>
      </c>
    </row>
    <row r="29" spans="1:44" x14ac:dyDescent="0.35">
      <c r="A29" s="19">
        <v>43932</v>
      </c>
      <c r="B29" s="17">
        <f>mtl_newcases!C30</f>
        <v>6184</v>
      </c>
      <c r="C29" s="17">
        <f>mtl_newcases!B30</f>
        <v>207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 t="shared" si="99"/>
        <v>0.69204152249134943</v>
      </c>
      <c r="Z29" s="3">
        <f t="shared" ref="Z29" si="137">F29*100/SUM($E29:$N29)</f>
        <v>0.56022408963585435</v>
      </c>
      <c r="AA29" s="3">
        <f t="shared" ref="AA29" si="138">G29*100/SUM($E29:$N29)</f>
        <v>2.9823694183555776</v>
      </c>
      <c r="AB29" s="3">
        <f t="shared" ref="AB29" si="139">H29*100/SUM($E29:$N29)</f>
        <v>13.544241225902125</v>
      </c>
      <c r="AC29" s="3">
        <f t="shared" ref="AC29" si="140">I29*100/SUM($E29:$N29)</f>
        <v>15.439116823199868</v>
      </c>
      <c r="AD29" s="3">
        <f t="shared" ref="AD29" si="141">J29*100/SUM($E29:$N29)</f>
        <v>17.383423957818422</v>
      </c>
      <c r="AE29" s="3">
        <f t="shared" ref="AE29" si="142">K29*100/SUM($E29:$N29)</f>
        <v>14.697643763387708</v>
      </c>
      <c r="AF29" s="3">
        <f t="shared" ref="AF29" si="143">L29*100/SUM($E29:$N29)</f>
        <v>10.100510792552315</v>
      </c>
      <c r="AG29" s="3">
        <f t="shared" ref="AG29" si="144">M29*100/SUM($E29:$N29)</f>
        <v>8.1232492997198875</v>
      </c>
      <c r="AH29" s="3">
        <f t="shared" ref="AH29" si="145">N29*100/SUM($E29:$N29)</f>
        <v>16.477179106936891</v>
      </c>
      <c r="AI29" s="3">
        <f t="shared" ref="AI29" si="146">O29*100/SUM($O29:$X29)</f>
        <v>1.1921143001120531</v>
      </c>
      <c r="AJ29" s="3">
        <f t="shared" ref="AJ29" si="147">P29*100/SUM($O29:$X29)</f>
        <v>1.0145521711078922</v>
      </c>
      <c r="AK29" s="3">
        <f t="shared" ref="AK29" si="148">Q29*100/SUM($O29:$X29)</f>
        <v>2.9958987693553456</v>
      </c>
      <c r="AL29" s="3">
        <f t="shared" ref="AL29" si="149">R29*100/SUM($O29:$X29)</f>
        <v>8.7318121829013062</v>
      </c>
      <c r="AM29" s="3">
        <f t="shared" ref="AM29" si="150">S29*100/SUM($O29:$X29)</f>
        <v>9.7391855483723244</v>
      </c>
      <c r="AN29" s="3">
        <f t="shared" ref="AN29" si="151">T29*100/SUM($O29:$X29)</f>
        <v>12.913408799206865</v>
      </c>
      <c r="AO29" s="3">
        <f t="shared" ref="AO29" si="152">U29*100/SUM($O29:$X29)</f>
        <v>10.732683081880172</v>
      </c>
      <c r="AP29" s="3">
        <f t="shared" ref="AP29" si="153">V29*100/SUM($O29:$X29)</f>
        <v>9.3138573948142813</v>
      </c>
      <c r="AQ29" s="3">
        <f t="shared" ref="AQ29" si="154">W29*100/SUM($O29:$X29)</f>
        <v>11.841520755135035</v>
      </c>
      <c r="AR29" s="3">
        <f t="shared" ref="AR29" si="155">X29*100/SUM($O29:$X29)</f>
        <v>31.524966997114731</v>
      </c>
    </row>
    <row r="30" spans="1:44" x14ac:dyDescent="0.35">
      <c r="A30" s="19">
        <v>43933</v>
      </c>
      <c r="B30" s="17">
        <f>mtl_newcases!C31</f>
        <v>6500</v>
      </c>
      <c r="C30" s="17">
        <f>mtl_newcases!B31</f>
        <v>316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 t="shared" si="99"/>
        <v>0.69225928256765257</v>
      </c>
      <c r="Z30" s="3">
        <f t="shared" ref="Z30" si="156">F30*100/SUM($E30:$N30)</f>
        <v>0.53492762743864064</v>
      </c>
      <c r="AA30" s="3">
        <f t="shared" ref="AA30" si="157">G30*100/SUM($E30:$N30)</f>
        <v>2.8634361233480177</v>
      </c>
      <c r="AB30" s="3">
        <f t="shared" ref="AB30" si="158">H30*100/SUM($E30:$N30)</f>
        <v>13.278791692888609</v>
      </c>
      <c r="AC30" s="3">
        <f t="shared" ref="AC30" si="159">I30*100/SUM($E30:$N30)</f>
        <v>15.560100692259283</v>
      </c>
      <c r="AD30" s="3">
        <f t="shared" ref="AD30" si="160">J30*100/SUM($E30:$N30)</f>
        <v>17.495280050346128</v>
      </c>
      <c r="AE30" s="3">
        <f t="shared" ref="AE30" si="161">K30*100/SUM($E30:$N30)</f>
        <v>14.757709251101321</v>
      </c>
      <c r="AF30" s="3">
        <f t="shared" ref="AF30" si="162">L30*100/SUM($E30:$N30)</f>
        <v>9.9276274386406538</v>
      </c>
      <c r="AG30" s="3">
        <f t="shared" ref="AG30" si="163">M30*100/SUM($E30:$N30)</f>
        <v>8.1497797356828201</v>
      </c>
      <c r="AH30" s="3">
        <f t="shared" ref="AH30" si="164">N30*100/SUM($E30:$N30)</f>
        <v>16.740088105726873</v>
      </c>
      <c r="AI30" s="3">
        <f t="shared" ref="AI30" si="165">O30*100/SUM($O30:$X30)</f>
        <v>1.1895215818412368</v>
      </c>
      <c r="AJ30" s="3">
        <f t="shared" ref="AJ30" si="166">P30*100/SUM($O30:$X30)</f>
        <v>0.96632992055257616</v>
      </c>
      <c r="AK30" s="3">
        <f t="shared" ref="AK30" si="167">Q30*100/SUM($O30:$X30)</f>
        <v>2.8692671750971401</v>
      </c>
      <c r="AL30" s="3">
        <f t="shared" ref="AL30" si="168">R30*100/SUM($O30:$X30)</f>
        <v>8.5393744364954909</v>
      </c>
      <c r="AM30" s="3">
        <f t="shared" ref="AM30" si="169">S30*100/SUM($O30:$X30)</f>
        <v>9.7910751275209886</v>
      </c>
      <c r="AN30" s="3">
        <f t="shared" ref="AN30" si="170">T30*100/SUM($O30:$X30)</f>
        <v>12.964156633628784</v>
      </c>
      <c r="AO30" s="3">
        <f t="shared" ref="AO30" si="171">U30*100/SUM($O30:$X30)</f>
        <v>10.749724445019917</v>
      </c>
      <c r="AP30" s="3">
        <f t="shared" ref="AP30" si="172">V30*100/SUM($O30:$X30)</f>
        <v>9.1316553348902101</v>
      </c>
      <c r="AQ30" s="3">
        <f t="shared" ref="AQ30" si="173">W30*100/SUM($O30:$X30)</f>
        <v>11.850627938469396</v>
      </c>
      <c r="AR30" s="3">
        <f t="shared" ref="AR30" si="174">X30*100/SUM($O30:$X30)</f>
        <v>31.948267406484259</v>
      </c>
    </row>
    <row r="31" spans="1:44" x14ac:dyDescent="0.35">
      <c r="A31" s="19">
        <v>43934</v>
      </c>
      <c r="B31" s="17">
        <f>mtl_newcases!C32</f>
        <v>7049</v>
      </c>
      <c r="C31" s="17">
        <f>mtl_newcases!B32</f>
        <v>549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 t="shared" si="99"/>
        <v>0.65250379362670718</v>
      </c>
      <c r="Z31" s="3">
        <f t="shared" ref="Z31" si="175">F31*100/SUM($E31:$N31)</f>
        <v>0.53110773899848251</v>
      </c>
      <c r="AA31" s="3">
        <f t="shared" ref="AA31" si="176">G31*100/SUM($E31:$N31)</f>
        <v>2.7769347496206374</v>
      </c>
      <c r="AB31" s="3">
        <f t="shared" ref="AB31" si="177">H31*100/SUM($E31:$N31)</f>
        <v>13.201820940819424</v>
      </c>
      <c r="AC31" s="3">
        <f t="shared" ref="AC31" si="178">I31*100/SUM($E31:$N31)</f>
        <v>15.43247344461305</v>
      </c>
      <c r="AD31" s="3">
        <f t="shared" ref="AD31" si="179">J31*100/SUM($E31:$N31)</f>
        <v>17.496206373292868</v>
      </c>
      <c r="AE31" s="3">
        <f t="shared" ref="AE31" si="180">K31*100/SUM($E31:$N31)</f>
        <v>14.673748103186647</v>
      </c>
      <c r="AF31" s="3">
        <f t="shared" ref="AF31" si="181">L31*100/SUM($E31:$N31)</f>
        <v>9.8937784522003032</v>
      </c>
      <c r="AG31" s="3">
        <f t="shared" ref="AG31" si="182">M31*100/SUM($E31:$N31)</f>
        <v>8.0880121396054623</v>
      </c>
      <c r="AH31" s="3">
        <f t="shared" ref="AH31" si="183">N31*100/SUM($E31:$N31)</f>
        <v>17.253414264036419</v>
      </c>
      <c r="AI31" s="3">
        <f t="shared" ref="AI31" si="184">O31*100/SUM($O31:$X31)</f>
        <v>1.1155580860940868</v>
      </c>
      <c r="AJ31" s="3">
        <f t="shared" ref="AJ31" si="185">P31*100/SUM($O31:$X31)</f>
        <v>0.95459386214021635</v>
      </c>
      <c r="AK31" s="3">
        <f t="shared" ref="AK31" si="186">Q31*100/SUM($O31:$X31)</f>
        <v>2.7685653243669308</v>
      </c>
      <c r="AL31" s="3">
        <f t="shared" ref="AL31" si="187">R31*100/SUM($O31:$X31)</f>
        <v>8.447086597134879</v>
      </c>
      <c r="AM31" s="3">
        <f t="shared" ref="AM31" si="188">S31*100/SUM($O31:$X31)</f>
        <v>9.6618241251449142</v>
      </c>
      <c r="AN31" s="3">
        <f t="shared" ref="AN31" si="189">T31*100/SUM($O31:$X31)</f>
        <v>12.899499887480493</v>
      </c>
      <c r="AO31" s="3">
        <f t="shared" ref="AO31" si="190">U31*100/SUM($O31:$X31)</f>
        <v>10.634695294157163</v>
      </c>
      <c r="AP31" s="3">
        <f t="shared" ref="AP31" si="191">V31*100/SUM($O31:$X31)</f>
        <v>9.0546534064016839</v>
      </c>
      <c r="AQ31" s="3">
        <f t="shared" ref="AQ31" si="192">W31*100/SUM($O31:$X31)</f>
        <v>11.701536617528189</v>
      </c>
      <c r="AR31" s="3">
        <f t="shared" ref="AR31" si="193">X31*100/SUM($O31:$X31)</f>
        <v>32.761986799551451</v>
      </c>
    </row>
    <row r="32" spans="1:44" x14ac:dyDescent="0.35">
      <c r="A32" s="19">
        <v>43935</v>
      </c>
      <c r="B32" s="17">
        <f>mtl_newcases!C33</f>
        <v>7480</v>
      </c>
      <c r="C32" s="17">
        <f>mtl_newcases!B33</f>
        <v>431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 t="shared" si="99"/>
        <v>0.63123899001761596</v>
      </c>
      <c r="Z32" s="3">
        <f t="shared" ref="Z32" si="194">F32*100/SUM($E32:$N32)</f>
        <v>0.52847915443335292</v>
      </c>
      <c r="AA32" s="3">
        <f t="shared" ref="AA32" si="195">G32*100/SUM($E32:$N32)</f>
        <v>2.7157956547269526</v>
      </c>
      <c r="AB32" s="3">
        <f t="shared" ref="AB32" si="196">H32*100/SUM($E32:$N32)</f>
        <v>12.962419260129185</v>
      </c>
      <c r="AC32" s="3">
        <f t="shared" ref="AC32" si="197">I32*100/SUM($E32:$N32)</f>
        <v>15.443335290663535</v>
      </c>
      <c r="AD32" s="3">
        <f t="shared" ref="AD32" si="198">J32*100/SUM($E32:$N32)</f>
        <v>17.586611861421023</v>
      </c>
      <c r="AE32" s="3">
        <f t="shared" ref="AE32" si="199">K32*100/SUM($E32:$N32)</f>
        <v>14.812096300645919</v>
      </c>
      <c r="AF32" s="3">
        <f t="shared" ref="AF32" si="200">L32*100/SUM($E32:$N32)</f>
        <v>9.7768643570170291</v>
      </c>
      <c r="AG32" s="3">
        <f t="shared" ref="AG32" si="201">M32*100/SUM($E32:$N32)</f>
        <v>7.9565472695243686</v>
      </c>
      <c r="AH32" s="3">
        <f t="shared" ref="AH32" si="202">N32*100/SUM($E32:$N32)</f>
        <v>17.586611861421023</v>
      </c>
      <c r="AI32" s="3">
        <f t="shared" ref="AI32" si="203">O32*100/SUM($O32:$X32)</f>
        <v>1.0764682474599534</v>
      </c>
      <c r="AJ32" s="3">
        <f t="shared" ref="AJ32" si="204">P32*100/SUM($O32:$X32)</f>
        <v>0.94746271732109555</v>
      </c>
      <c r="AK32" s="3">
        <f t="shared" ref="AK32" si="205">Q32*100/SUM($O32:$X32)</f>
        <v>2.7007504012450916</v>
      </c>
      <c r="AL32" s="3">
        <f t="shared" ref="AL32" si="206">R32*100/SUM($O32:$X32)</f>
        <v>8.2728934876609479</v>
      </c>
      <c r="AM32" s="3">
        <f t="shared" ref="AM32" si="207">S32*100/SUM($O32:$X32)</f>
        <v>9.6441276499945143</v>
      </c>
      <c r="AN32" s="3">
        <f t="shared" ref="AN32" si="208">T32*100/SUM($O32:$X32)</f>
        <v>12.933302016742525</v>
      </c>
      <c r="AO32" s="3">
        <f t="shared" ref="AO32" si="209">U32*100/SUM($O32:$X32)</f>
        <v>10.707763700766201</v>
      </c>
      <c r="AP32" s="3">
        <f t="shared" ref="AP32" si="210">V32*100/SUM($O32:$X32)</f>
        <v>8.9249851044116344</v>
      </c>
      <c r="AQ32" s="3">
        <f t="shared" ref="AQ32" si="211">W32*100/SUM($O32:$X32)</f>
        <v>11.482170962535752</v>
      </c>
      <c r="AR32" s="3">
        <f t="shared" ref="AR32" si="212">X32*100/SUM($O32:$X32)</f>
        <v>33.310075711862289</v>
      </c>
    </row>
    <row r="33" spans="1:44" x14ac:dyDescent="0.35">
      <c r="A33" s="19">
        <v>43936</v>
      </c>
      <c r="B33" s="17">
        <f>mtl_newcases!C34</f>
        <v>7953</v>
      </c>
      <c r="C33" s="17">
        <f>mtl_newcases!B34</f>
        <v>473</v>
      </c>
      <c r="D33">
        <v>332</v>
      </c>
      <c r="E33" cm="1">
        <f t="array" ref="E33:N33">TRANSPOSE(santemontreal!R$57:R$66)</f>
        <v>43</v>
      </c>
      <c r="F33">
        <v>36</v>
      </c>
      <c r="G33">
        <v>190</v>
      </c>
      <c r="H33">
        <v>913</v>
      </c>
      <c r="I33">
        <v>1126</v>
      </c>
      <c r="J33">
        <v>1282</v>
      </c>
      <c r="K33">
        <v>1088</v>
      </c>
      <c r="L33">
        <v>702</v>
      </c>
      <c r="M33">
        <v>579</v>
      </c>
      <c r="N33">
        <v>1302</v>
      </c>
      <c r="O33" s="18">
        <f>E33/(age_distribution_2016!$B$2/100000)</f>
        <v>39.183524694733009</v>
      </c>
      <c r="P33" s="18">
        <f>F33/(age_distribution_2016!$B$3/100000)</f>
        <v>34.487713751975861</v>
      </c>
      <c r="Q33" s="18">
        <f>G33/(age_distribution_2016!$B$4/100000)</f>
        <v>100.96447644605043</v>
      </c>
      <c r="R33" s="18">
        <f>H33/(age_distribution_2016!$B$5/100000)</f>
        <v>311.36499275300537</v>
      </c>
      <c r="S33" s="18">
        <f>I33/(age_distribution_2016!$B$6/100000)</f>
        <v>375.74038541753566</v>
      </c>
      <c r="T33" s="18">
        <f>J33/(age_distribution_2016!$B$7/100000)</f>
        <v>503.78229688574515</v>
      </c>
      <c r="U33" s="18">
        <f>K33/(age_distribution_2016!$B$8/100000)</f>
        <v>420.28005794302265</v>
      </c>
      <c r="V33" s="18">
        <f>L33/(age_distribution_2016!$B$9/100000)</f>
        <v>342.43067242262379</v>
      </c>
      <c r="W33" s="18">
        <f>M33/(age_distribution_2016!$B$10/100000)</f>
        <v>446.48365206662555</v>
      </c>
      <c r="X33" s="18">
        <f>N33/(age_distribution_2016!$B$11/100000)</f>
        <v>1317.7470775770457</v>
      </c>
      <c r="Y33" s="3">
        <f t="shared" ref="Y33" si="213">E33*100/SUM($E33:$N33)</f>
        <v>0.59220493045035116</v>
      </c>
      <c r="Z33" s="3">
        <f t="shared" ref="Z33" si="214">F33*100/SUM($E33:$N33)</f>
        <v>0.49579947665610796</v>
      </c>
      <c r="AA33" s="3">
        <f t="shared" ref="AA33" si="215">G33*100/SUM($E33:$N33)</f>
        <v>2.6167194601294588</v>
      </c>
      <c r="AB33" s="3">
        <f t="shared" ref="AB33" si="216">H33*100/SUM($E33:$N33)</f>
        <v>12.574025616306294</v>
      </c>
      <c r="AC33" s="3">
        <f t="shared" ref="AC33" si="217">I33*100/SUM($E33:$N33)</f>
        <v>15.507505853188267</v>
      </c>
      <c r="AD33" s="3">
        <f t="shared" ref="AD33" si="218">J33*100/SUM($E33:$N33)</f>
        <v>17.655970252031402</v>
      </c>
      <c r="AE33" s="3">
        <f t="shared" ref="AE33" si="219">K33*100/SUM($E33:$N33)</f>
        <v>14.984161961162375</v>
      </c>
      <c r="AF33" s="3">
        <f t="shared" ref="AF33" si="220">L33*100/SUM($E33:$N33)</f>
        <v>9.6680897947941062</v>
      </c>
      <c r="AG33" s="3">
        <f t="shared" ref="AG33" si="221">M33*100/SUM($E33:$N33)</f>
        <v>7.9741082495524029</v>
      </c>
      <c r="AH33" s="3">
        <f t="shared" ref="AH33" si="222">N33*100/SUM($E33:$N33)</f>
        <v>17.931414405729239</v>
      </c>
      <c r="AI33" s="3">
        <f t="shared" ref="AI33" si="223">O33*100/SUM($O33:$X33)</f>
        <v>1.0066507009087609</v>
      </c>
      <c r="AJ33" s="3">
        <f t="shared" ref="AJ33" si="224">P33*100/SUM($O33:$X33)</f>
        <v>0.88601220772346267</v>
      </c>
      <c r="AK33" s="3">
        <f t="shared" ref="AK33" si="225">Q33*100/SUM($O33:$X33)</f>
        <v>2.5938442693228283</v>
      </c>
      <c r="AL33" s="3">
        <f t="shared" ref="AL33" si="226">R33*100/SUM($O33:$X33)</f>
        <v>7.9991728828671622</v>
      </c>
      <c r="AM33" s="3">
        <f t="shared" ref="AM33" si="227">S33*100/SUM($O33:$X33)</f>
        <v>9.653019356656614</v>
      </c>
      <c r="AN33" s="3">
        <f t="shared" ref="AN33" si="228">T33*100/SUM($O33:$X33)</f>
        <v>12.942500865258527</v>
      </c>
      <c r="AO33" s="3">
        <f t="shared" ref="AO33" si="229">U33*100/SUM($O33:$X33)</f>
        <v>10.79727304274869</v>
      </c>
      <c r="AP33" s="3">
        <f t="shared" ref="AP33" si="230">V33*100/SUM($O33:$X33)</f>
        <v>8.7972707685796223</v>
      </c>
      <c r="AQ33" s="3">
        <f t="shared" ref="AQ33" si="231">W33*100/SUM($O33:$X33)</f>
        <v>11.470460730593405</v>
      </c>
      <c r="AR33" s="3">
        <f t="shared" ref="AR33" si="232">X33*100/SUM($O33:$X33)</f>
        <v>33.853795175340927</v>
      </c>
    </row>
    <row r="34" spans="1:44" x14ac:dyDescent="0.35">
      <c r="A34" s="19">
        <v>43937</v>
      </c>
      <c r="B34" s="17">
        <f>mtl_newcases!C35</f>
        <v>8302</v>
      </c>
      <c r="C34" s="17">
        <f>mtl_newcases!B35</f>
        <v>349</v>
      </c>
      <c r="D34">
        <v>391</v>
      </c>
      <c r="E34" cm="1">
        <f t="array" ref="E34:N34">TRANSPOSE(santemontreal!S$57:S$66)</f>
        <v>44</v>
      </c>
      <c r="F34">
        <v>35</v>
      </c>
      <c r="G34">
        <v>193</v>
      </c>
      <c r="H34">
        <v>959</v>
      </c>
      <c r="I34">
        <v>1176</v>
      </c>
      <c r="J34">
        <v>1354</v>
      </c>
      <c r="K34">
        <v>1145</v>
      </c>
      <c r="L34">
        <v>743</v>
      </c>
      <c r="M34">
        <v>628</v>
      </c>
      <c r="N34">
        <v>1463</v>
      </c>
      <c r="O34" s="18">
        <f>E34/(age_distribution_2016!$B$2/100000)</f>
        <v>40.094769455075635</v>
      </c>
      <c r="P34" s="18">
        <f>F34/(age_distribution_2016!$B$3/100000)</f>
        <v>33.529721703309868</v>
      </c>
      <c r="Q34" s="18">
        <f>G34/(age_distribution_2016!$B$4/100000)</f>
        <v>102.55865238993543</v>
      </c>
      <c r="R34" s="18">
        <f>H34/(age_distribution_2016!$B$5/100000)</f>
        <v>327.05260465512833</v>
      </c>
      <c r="S34" s="18">
        <f>I34/(age_distribution_2016!$B$6/100000)</f>
        <v>392.42512722115623</v>
      </c>
      <c r="T34" s="18">
        <f>J34/(age_distribution_2016!$B$7/100000)</f>
        <v>532.07584242067003</v>
      </c>
      <c r="U34" s="18">
        <f>K34/(age_distribution_2016!$B$8/100000)</f>
        <v>442.29840656687588</v>
      </c>
      <c r="V34" s="18">
        <f>L34/(age_distribution_2016!$B$9/100000)</f>
        <v>362.43018462964318</v>
      </c>
      <c r="W34" s="18">
        <f>M34/(age_distribution_2016!$B$10/100000)</f>
        <v>484.26896977174584</v>
      </c>
      <c r="X34" s="18">
        <f>N34/(age_distribution_2016!$B$11/100000)</f>
        <v>1480.6942968473256</v>
      </c>
      <c r="Y34" s="3">
        <f t="shared" ref="Y34" si="233">E34*100/SUM($E34:$N34)</f>
        <v>0.5684754521963824</v>
      </c>
      <c r="Z34" s="3">
        <f t="shared" ref="Z34" si="234">F34*100/SUM($E34:$N34)</f>
        <v>0.45219638242894056</v>
      </c>
      <c r="AA34" s="3">
        <f t="shared" ref="AA34" si="235">G34*100/SUM($E34:$N34)</f>
        <v>2.4935400516795867</v>
      </c>
      <c r="AB34" s="3">
        <f t="shared" ref="AB34" si="236">H34*100/SUM($E34:$N34)</f>
        <v>12.390180878552972</v>
      </c>
      <c r="AC34" s="3">
        <f t="shared" ref="AC34" si="237">I34*100/SUM($E34:$N34)</f>
        <v>15.193798449612403</v>
      </c>
      <c r="AD34" s="3">
        <f t="shared" ref="AD34" si="238">J34*100/SUM($E34:$N34)</f>
        <v>17.493540051679588</v>
      </c>
      <c r="AE34" s="3">
        <f t="shared" ref="AE34" si="239">K34*100/SUM($E34:$N34)</f>
        <v>14.793281653746771</v>
      </c>
      <c r="AF34" s="3">
        <f t="shared" ref="AF34" si="240">L34*100/SUM($E34:$N34)</f>
        <v>9.5994832041343674</v>
      </c>
      <c r="AG34" s="3">
        <f t="shared" ref="AG34" si="241">M34*100/SUM($E34:$N34)</f>
        <v>8.1136950904392773</v>
      </c>
      <c r="AH34" s="3">
        <f t="shared" ref="AH34" si="242">N34*100/SUM($E34:$N34)</f>
        <v>18.901808785529717</v>
      </c>
      <c r="AI34" s="3">
        <f t="shared" ref="AI34" si="243">O34*100/SUM($O34:$X34)</f>
        <v>0.95522219693191313</v>
      </c>
      <c r="AJ34" s="3">
        <f t="shared" ref="AJ34" si="244">P34*100/SUM($O34:$X34)</f>
        <v>0.79881577730076725</v>
      </c>
      <c r="AK34" s="3">
        <f t="shared" ref="AK34" si="245">Q34*100/SUM($O34:$X34)</f>
        <v>2.4433686134561095</v>
      </c>
      <c r="AL34" s="3">
        <f t="shared" ref="AL34" si="246">R34*100/SUM($O34:$X34)</f>
        <v>7.7917372210112088</v>
      </c>
      <c r="AM34" s="3">
        <f t="shared" ref="AM34" si="247">S34*100/SUM($O34:$X34)</f>
        <v>9.3491793879868617</v>
      </c>
      <c r="AN34" s="3">
        <f t="shared" ref="AN34" si="248">T34*100/SUM($O34:$X34)</f>
        <v>12.676233385029002</v>
      </c>
      <c r="AO34" s="3">
        <f t="shared" ref="AO34" si="249">U34*100/SUM($O34:$X34)</f>
        <v>10.537365879948011</v>
      </c>
      <c r="AP34" s="3">
        <f t="shared" ref="AP34" si="250">V34*100/SUM($O34:$X34)</f>
        <v>8.6345765769839264</v>
      </c>
      <c r="AQ34" s="3">
        <f t="shared" ref="AQ34" si="251">W34*100/SUM($O34:$X34)</f>
        <v>11.537277193466</v>
      </c>
      <c r="AR34" s="3">
        <f t="shared" ref="AR34" si="252">X34*100/SUM($O34:$X34)</f>
        <v>35.276223767886201</v>
      </c>
    </row>
    <row r="35" spans="1:44" x14ac:dyDescent="0.35">
      <c r="A35" s="19">
        <v>43938</v>
      </c>
      <c r="B35" s="17">
        <f>mtl_newcases!C36</f>
        <v>8823</v>
      </c>
      <c r="C35" s="17">
        <f>mtl_newcases!B36</f>
        <v>521</v>
      </c>
      <c r="D35">
        <v>454</v>
      </c>
      <c r="E35" cm="1">
        <f t="array" ref="E35:N35">TRANSPOSE(santemontreal!T$57:T$66)</f>
        <v>46</v>
      </c>
      <c r="F35">
        <v>35</v>
      </c>
      <c r="G35">
        <v>194</v>
      </c>
      <c r="H35">
        <v>985</v>
      </c>
      <c r="I35">
        <v>1218</v>
      </c>
      <c r="J35">
        <v>1401</v>
      </c>
      <c r="K35">
        <v>1188</v>
      </c>
      <c r="L35">
        <v>767</v>
      </c>
      <c r="M35">
        <v>646</v>
      </c>
      <c r="N35">
        <v>1552</v>
      </c>
      <c r="O35" s="18">
        <f>E35/(age_distribution_2016!$B$2/100000)</f>
        <v>41.917258975760895</v>
      </c>
      <c r="P35" s="18">
        <f>F35/(age_distribution_2016!$B$3/100000)</f>
        <v>33.529721703309868</v>
      </c>
      <c r="Q35" s="18">
        <f>G35/(age_distribution_2016!$B$4/100000)</f>
        <v>103.09004437123043</v>
      </c>
      <c r="R35" s="18">
        <f>H35/(age_distribution_2016!$B$5/100000)</f>
        <v>335.9195157302413</v>
      </c>
      <c r="S35" s="18">
        <f>I35/(age_distribution_2016!$B$6/100000)</f>
        <v>406.44031033619757</v>
      </c>
      <c r="T35" s="18">
        <f>J35/(age_distribution_2016!$B$7/100000)</f>
        <v>550.54524020041265</v>
      </c>
      <c r="U35" s="18">
        <f>K35/(age_distribution_2016!$B$8/100000)</f>
        <v>458.90873973925636</v>
      </c>
      <c r="V35" s="18">
        <f>L35/(age_distribution_2016!$B$9/100000)</f>
        <v>374.13721616545934</v>
      </c>
      <c r="W35" s="18">
        <f>M35/(age_distribution_2016!$B$10/100000)</f>
        <v>498.14929056138186</v>
      </c>
      <c r="X35" s="18">
        <f>N35/(age_distribution_2016!$B$11/100000)</f>
        <v>1570.7707099843126</v>
      </c>
      <c r="Y35" s="3">
        <f t="shared" ref="Y35" si="253">E35*100/SUM($E35:$N35)</f>
        <v>0.57270916334661359</v>
      </c>
      <c r="Z35" s="3">
        <f t="shared" ref="Z35" si="254">F35*100/SUM($E35:$N35)</f>
        <v>0.43575697211155379</v>
      </c>
      <c r="AA35" s="3">
        <f t="shared" ref="AA35" si="255">G35*100/SUM($E35:$N35)</f>
        <v>2.4153386454183265</v>
      </c>
      <c r="AB35" s="3">
        <f t="shared" ref="AB35" si="256">H35*100/SUM($E35:$N35)</f>
        <v>12.263446215139442</v>
      </c>
      <c r="AC35" s="3">
        <f t="shared" ref="AC35" si="257">I35*100/SUM($E35:$N35)</f>
        <v>15.164342629482071</v>
      </c>
      <c r="AD35" s="3">
        <f t="shared" ref="AD35" si="258">J35*100/SUM($E35:$N35)</f>
        <v>17.442729083665338</v>
      </c>
      <c r="AE35" s="3">
        <f t="shared" ref="AE35" si="259">K35*100/SUM($E35:$N35)</f>
        <v>14.790836653386455</v>
      </c>
      <c r="AF35" s="3">
        <f t="shared" ref="AF35" si="260">L35*100/SUM($E35:$N35)</f>
        <v>9.5493027888446207</v>
      </c>
      <c r="AG35" s="3">
        <f t="shared" ref="AG35" si="261">M35*100/SUM($E35:$N35)</f>
        <v>8.0428286852589643</v>
      </c>
      <c r="AH35" s="3">
        <f t="shared" ref="AH35" si="262">N35*100/SUM($E35:$N35)</f>
        <v>19.322709163346612</v>
      </c>
      <c r="AI35" s="3">
        <f t="shared" ref="AI35" si="263">O35*100/SUM($O35:$X35)</f>
        <v>0.95845753512887644</v>
      </c>
      <c r="AJ35" s="3">
        <f t="shared" ref="AJ35" si="264">P35*100/SUM($O35:$X35)</f>
        <v>0.76667261177299373</v>
      </c>
      <c r="AK35" s="3">
        <f t="shared" ref="AK35" si="265">Q35*100/SUM($O35:$X35)</f>
        <v>2.3572015975928311</v>
      </c>
      <c r="AL35" s="3">
        <f t="shared" ref="AL35" si="266">R35*100/SUM($O35:$X35)</f>
        <v>7.6809552655786106</v>
      </c>
      <c r="AM35" s="3">
        <f t="shared" ref="AM35" si="267">S35*100/SUM($O35:$X35)</f>
        <v>9.2934458869820737</v>
      </c>
      <c r="AN35" s="3">
        <f t="shared" ref="AN35" si="268">T35*100/SUM($O35:$X35)</f>
        <v>12.588471832200575</v>
      </c>
      <c r="AO35" s="3">
        <f t="shared" ref="AO35" si="269">U35*100/SUM($O35:$X35)</f>
        <v>10.493160819363965</v>
      </c>
      <c r="AP35" s="3">
        <f t="shared" ref="AP35" si="270">V35*100/SUM($O35:$X35)</f>
        <v>8.5548206816978887</v>
      </c>
      <c r="AQ35" s="3">
        <f t="shared" ref="AQ35" si="271">W35*100/SUM($O35:$X35)</f>
        <v>11.390414183182969</v>
      </c>
      <c r="AR35" s="3">
        <f t="shared" ref="AR35" si="272">X35*100/SUM($O35:$X35)</f>
        <v>35.916399586499224</v>
      </c>
    </row>
    <row r="36" spans="1:44" x14ac:dyDescent="0.35">
      <c r="A36" s="19">
        <v>43939</v>
      </c>
      <c r="B36" s="17">
        <f>mtl_newcases!C37</f>
        <v>9066</v>
      </c>
      <c r="C36" s="17">
        <f>mtl_newcases!B37</f>
        <v>243</v>
      </c>
      <c r="D36">
        <v>513</v>
      </c>
      <c r="E36" cm="1">
        <f t="array" ref="E36:N36">TRANSPOSE(santemontreal!U$57:U$66)</f>
        <v>46</v>
      </c>
      <c r="F36">
        <v>35</v>
      </c>
      <c r="G36">
        <v>197</v>
      </c>
      <c r="H36">
        <v>1022</v>
      </c>
      <c r="I36">
        <v>1250</v>
      </c>
      <c r="J36">
        <v>1451</v>
      </c>
      <c r="K36">
        <v>1247</v>
      </c>
      <c r="L36">
        <v>802</v>
      </c>
      <c r="M36">
        <v>695</v>
      </c>
      <c r="N36">
        <v>1689</v>
      </c>
      <c r="O36" s="18">
        <f>E36/(age_distribution_2016!$B$2/100000)</f>
        <v>41.917258975760895</v>
      </c>
      <c r="P36" s="18">
        <f>F36/(age_distribution_2016!$B$3/100000)</f>
        <v>33.529721703309868</v>
      </c>
      <c r="Q36" s="18">
        <f>G36/(age_distribution_2016!$B$4/100000)</f>
        <v>104.68422031511544</v>
      </c>
      <c r="R36" s="18">
        <f>H36/(age_distribution_2016!$B$5/100000)</f>
        <v>348.53781226020976</v>
      </c>
      <c r="S36" s="18">
        <f>I36/(age_distribution_2016!$B$6/100000)</f>
        <v>417.11854509051471</v>
      </c>
      <c r="T36" s="18">
        <f>J36/(age_distribution_2016!$B$7/100000)</f>
        <v>570.19353571077704</v>
      </c>
      <c r="U36" s="18">
        <f>K36/(age_distribution_2016!$B$8/100000)</f>
        <v>481.69966199903428</v>
      </c>
      <c r="V36" s="18">
        <f>L36/(age_distribution_2016!$B$9/100000)</f>
        <v>391.20997048852462</v>
      </c>
      <c r="W36" s="18">
        <f>M36/(age_distribution_2016!$B$10/100000)</f>
        <v>535.93460826650221</v>
      </c>
      <c r="X36" s="18">
        <f>N36/(age_distribution_2016!$B$11/100000)</f>
        <v>1709.4276605434948</v>
      </c>
      <c r="Y36" s="3">
        <f t="shared" ref="Y36" si="273">E36*100/SUM($E36:$N36)</f>
        <v>0.54541142992648806</v>
      </c>
      <c r="Z36" s="3">
        <f t="shared" ref="Z36" si="274">F36*100/SUM($E36:$N36)</f>
        <v>0.4149869575527626</v>
      </c>
      <c r="AA36" s="3">
        <f t="shared" ref="AA36" si="275">G36*100/SUM($E36:$N36)</f>
        <v>2.3357837325112638</v>
      </c>
      <c r="AB36" s="3">
        <f t="shared" ref="AB36" si="276">H36*100/SUM($E36:$N36)</f>
        <v>12.117619160540668</v>
      </c>
      <c r="AC36" s="3">
        <f t="shared" ref="AC36" si="277">I36*100/SUM($E36:$N36)</f>
        <v>14.820962769741522</v>
      </c>
      <c r="AD36" s="3">
        <f t="shared" ref="AD36" si="278">J36*100/SUM($E36:$N36)</f>
        <v>17.20417358311596</v>
      </c>
      <c r="AE36" s="3">
        <f t="shared" ref="AE36" si="279">K36*100/SUM($E36:$N36)</f>
        <v>14.785392459094142</v>
      </c>
      <c r="AF36" s="3">
        <f t="shared" ref="AF36" si="280">L36*100/SUM($E36:$N36)</f>
        <v>9.5091297130661605</v>
      </c>
      <c r="AG36" s="3">
        <f t="shared" ref="AG36" si="281">M36*100/SUM($E36:$N36)</f>
        <v>8.2404552999762863</v>
      </c>
      <c r="AH36" s="3">
        <f t="shared" ref="AH36" si="282">N36*100/SUM($E36:$N36)</f>
        <v>20.026084894474746</v>
      </c>
      <c r="AI36" s="3">
        <f t="shared" ref="AI36" si="283">O36*100/SUM($O36:$X36)</f>
        <v>0.90450950817297315</v>
      </c>
      <c r="AJ36" s="3">
        <f t="shared" ref="AJ36" si="284">P36*100/SUM($O36:$X36)</f>
        <v>0.72351944826771564</v>
      </c>
      <c r="AK36" s="3">
        <f t="shared" ref="AK36" si="285">Q36*100/SUM($O36:$X36)</f>
        <v>2.2589232918462181</v>
      </c>
      <c r="AL36" s="3">
        <f t="shared" ref="AL36" si="286">R36*100/SUM($O36:$X36)</f>
        <v>7.5209060146195723</v>
      </c>
      <c r="AM36" s="3">
        <f t="shared" ref="AM36" si="287">S36*100/SUM($O36:$X36)</f>
        <v>9.0007719800528534</v>
      </c>
      <c r="AN36" s="3">
        <f t="shared" ref="AN36" si="288">T36*100/SUM($O36:$X36)</f>
        <v>12.303893125440261</v>
      </c>
      <c r="AO36" s="3">
        <f t="shared" ref="AO36" si="289">U36*100/SUM($O36:$X36)</f>
        <v>10.394332430319054</v>
      </c>
      <c r="AP36" s="3">
        <f t="shared" ref="AP36" si="290">V36*100/SUM($O36:$X36)</f>
        <v>8.4417050791312036</v>
      </c>
      <c r="AQ36" s="3">
        <f t="shared" ref="AQ36" si="291">W36*100/SUM($O36:$X36)</f>
        <v>11.564638547008176</v>
      </c>
      <c r="AR36" s="3">
        <f t="shared" ref="AR36" si="292">X36*100/SUM($O36:$X36)</f>
        <v>36.88680057514199</v>
      </c>
    </row>
    <row r="37" spans="1:44" x14ac:dyDescent="0.35">
      <c r="A37" s="19">
        <v>43940</v>
      </c>
      <c r="B37" s="17">
        <f>mtl_newcases!C38</f>
        <v>9401</v>
      </c>
      <c r="C37" s="17">
        <f>mtl_newcases!B38</f>
        <v>335</v>
      </c>
      <c r="D37">
        <v>525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</row>
    <row r="38" spans="1:44" x14ac:dyDescent="0.35">
      <c r="A38" s="19">
        <v>43941</v>
      </c>
      <c r="B38" s="17">
        <f>mtl_newcases!C39</f>
        <v>9717</v>
      </c>
      <c r="C38" s="17">
        <f>mtl_newcases!B39</f>
        <v>316</v>
      </c>
      <c r="D38">
        <v>583</v>
      </c>
      <c r="E38" cm="1">
        <f t="array" ref="E38:N38">TRANSPOSE(santemontreal!W$57:W$66)</f>
        <v>57</v>
      </c>
      <c r="F38">
        <v>44</v>
      </c>
      <c r="G38">
        <v>228</v>
      </c>
      <c r="H38">
        <v>1119</v>
      </c>
      <c r="I38">
        <v>1332</v>
      </c>
      <c r="J38">
        <v>1566</v>
      </c>
      <c r="K38">
        <v>1345</v>
      </c>
      <c r="L38">
        <v>880</v>
      </c>
      <c r="M38">
        <v>777</v>
      </c>
      <c r="N38">
        <v>1978</v>
      </c>
      <c r="O38" s="18">
        <f>E38/(age_distribution_2016!$B$2/100000)</f>
        <v>51.940951339529803</v>
      </c>
      <c r="P38" s="18">
        <f>F38/(age_distribution_2016!$B$3/100000)</f>
        <v>42.151650141303833</v>
      </c>
      <c r="Q38" s="18">
        <f>G38/(age_distribution_2016!$B$4/100000)</f>
        <v>121.15737173526051</v>
      </c>
      <c r="R38" s="18">
        <f>H38/(age_distribution_2016!$B$5/100000)</f>
        <v>381.61821127120817</v>
      </c>
      <c r="S38" s="18">
        <f>I38/(age_distribution_2016!$B$6/100000)</f>
        <v>444.48152164845249</v>
      </c>
      <c r="T38" s="18">
        <f>J38/(age_distribution_2016!$B$7/100000)</f>
        <v>615.38461538461536</v>
      </c>
      <c r="U38" s="18">
        <f>K38/(age_distribution_2016!$B$8/100000)</f>
        <v>519.5557701593433</v>
      </c>
      <c r="V38" s="18">
        <f>L38/(age_distribution_2016!$B$9/100000)</f>
        <v>429.25782297992731</v>
      </c>
      <c r="W38" s="18">
        <f>M38/(age_distribution_2016!$B$10/100000)</f>
        <v>599.1671807526219</v>
      </c>
      <c r="X38" s="18">
        <f>N38/(age_distribution_2016!$B$11/100000)</f>
        <v>2001.9229796062953</v>
      </c>
      <c r="Y38" s="3">
        <f t="shared" ref="Y38" si="293">E38*100/SUM($E38:$N38)</f>
        <v>0.61119450997212099</v>
      </c>
      <c r="Z38" s="3">
        <f t="shared" ref="Z38" si="294">F38*100/SUM($E38:$N38)</f>
        <v>0.4717992708556723</v>
      </c>
      <c r="AA38" s="3">
        <f t="shared" ref="AA38" si="295">G38*100/SUM($E38:$N38)</f>
        <v>2.444778039888484</v>
      </c>
      <c r="AB38" s="3">
        <f t="shared" ref="AB38" si="296">H38*100/SUM($E38:$N38)</f>
        <v>11.998713274715849</v>
      </c>
      <c r="AC38" s="3">
        <f t="shared" ref="AC38" si="297">I38*100/SUM($E38:$N38)</f>
        <v>14.282650654085353</v>
      </c>
      <c r="AD38" s="3">
        <f t="shared" ref="AD38" si="298">J38*100/SUM($E38:$N38)</f>
        <v>16.791764958181428</v>
      </c>
      <c r="AE38" s="3">
        <f t="shared" ref="AE38" si="299">K38*100/SUM($E38:$N38)</f>
        <v>14.422045893201801</v>
      </c>
      <c r="AF38" s="3">
        <f t="shared" ref="AF38" si="300">L38*100/SUM($E38:$N38)</f>
        <v>9.4359854171134465</v>
      </c>
      <c r="AG38" s="3">
        <f t="shared" ref="AG38" si="301">M38*100/SUM($E38:$N38)</f>
        <v>8.3315462148831223</v>
      </c>
      <c r="AH38" s="3">
        <f t="shared" ref="AH38" si="302">N38*100/SUM($E38:$N38)</f>
        <v>21.209521767102725</v>
      </c>
      <c r="AI38" s="3">
        <f t="shared" ref="AI38" si="303">O38*100/SUM($O38:$X38)</f>
        <v>0.99759097120159768</v>
      </c>
      <c r="AJ38" s="3">
        <f t="shared" ref="AJ38" si="304">P38*100/SUM($O38:$X38)</f>
        <v>0.80957519101524245</v>
      </c>
      <c r="AK38" s="3">
        <f t="shared" ref="AK38" si="305">Q38*100/SUM($O38:$X38)</f>
        <v>2.3269789447546469</v>
      </c>
      <c r="AL38" s="3">
        <f t="shared" ref="AL38" si="306">R38*100/SUM($O38:$X38)</f>
        <v>7.3294553178607096</v>
      </c>
      <c r="AM38" s="3">
        <f t="shared" ref="AM38" si="307">S38*100/SUM($O38:$X38)</f>
        <v>8.5368238630043098</v>
      </c>
      <c r="AN38" s="3">
        <f t="shared" ref="AN38" si="308">T38*100/SUM($O38:$X38)</f>
        <v>11.819231652325325</v>
      </c>
      <c r="AO38" s="3">
        <f t="shared" ref="AO38" si="309">U38*100/SUM($O38:$X38)</f>
        <v>9.978718756200303</v>
      </c>
      <c r="AP38" s="3">
        <f t="shared" ref="AP38" si="310">V38*100/SUM($O38:$X38)</f>
        <v>8.2444336786055032</v>
      </c>
      <c r="AQ38" s="3">
        <f t="shared" ref="AQ38" si="311">W38*100/SUM($O38:$X38)</f>
        <v>11.507755525152117</v>
      </c>
      <c r="AR38" s="3">
        <f t="shared" ref="AR38" si="312">X38*100/SUM($O38:$X38)</f>
        <v>38.449436099880238</v>
      </c>
    </row>
    <row r="39" spans="1:44" x14ac:dyDescent="0.35">
      <c r="A39" s="19">
        <v>43942</v>
      </c>
      <c r="B39" s="17">
        <f>mtl_newcases!C40</f>
        <v>9856</v>
      </c>
      <c r="C39" s="17">
        <f>mtl_newcases!B40</f>
        <v>139</v>
      </c>
      <c r="D39">
        <v>647</v>
      </c>
      <c r="E39" cm="1">
        <f t="array" ref="E39:N39">TRANSPOSE(santemontreal!X$57:X$66)</f>
        <v>61</v>
      </c>
      <c r="F39">
        <v>49</v>
      </c>
      <c r="G39">
        <v>236</v>
      </c>
      <c r="H39">
        <v>1155</v>
      </c>
      <c r="I39">
        <v>1378</v>
      </c>
      <c r="J39">
        <v>1631</v>
      </c>
      <c r="K39">
        <v>1411</v>
      </c>
      <c r="L39">
        <v>929</v>
      </c>
      <c r="M39">
        <v>832</v>
      </c>
      <c r="N39">
        <v>2152</v>
      </c>
      <c r="O39" s="18">
        <f>E39/(age_distribution_2016!$B$2/100000)</f>
        <v>55.585930380900315</v>
      </c>
      <c r="P39" s="18">
        <f>F39/(age_distribution_2016!$B$3/100000)</f>
        <v>46.941610384633812</v>
      </c>
      <c r="Q39" s="18">
        <f>G39/(age_distribution_2016!$B$4/100000)</f>
        <v>125.40850758562053</v>
      </c>
      <c r="R39" s="18">
        <f>H39/(age_distribution_2016!$B$5/100000)</f>
        <v>393.89547275982608</v>
      </c>
      <c r="S39" s="18">
        <f>I39/(age_distribution_2016!$B$6/100000)</f>
        <v>459.83148410778341</v>
      </c>
      <c r="T39" s="18">
        <f>J39/(age_distribution_2016!$B$7/100000)</f>
        <v>640.92739954808917</v>
      </c>
      <c r="U39" s="18">
        <f>K39/(age_distribution_2016!$B$8/100000)</f>
        <v>545.0507001448575</v>
      </c>
      <c r="V39" s="18">
        <f>L39/(age_distribution_2016!$B$9/100000)</f>
        <v>453.15967903221872</v>
      </c>
      <c r="W39" s="18">
        <f>M39/(age_distribution_2016!$B$10/100000)</f>
        <v>641.57927205428746</v>
      </c>
      <c r="X39" s="18">
        <f>N39/(age_distribution_2016!$B$11/100000)</f>
        <v>2178.0274277617532</v>
      </c>
      <c r="Y39" s="3">
        <f t="shared" ref="Y39" si="313">E39*100/SUM($E39:$N39)</f>
        <v>0.62029692902176126</v>
      </c>
      <c r="Z39" s="3">
        <f t="shared" ref="Z39" si="314">F39*100/SUM($E39:$N39)</f>
        <v>0.49827130364043115</v>
      </c>
      <c r="AA39" s="3">
        <f t="shared" ref="AA39" si="315">G39*100/SUM($E39:$N39)</f>
        <v>2.3998372991661583</v>
      </c>
      <c r="AB39" s="3">
        <f t="shared" ref="AB39" si="316">H39*100/SUM($E39:$N39)</f>
        <v>11.74496644295302</v>
      </c>
      <c r="AC39" s="3">
        <f t="shared" ref="AC39" si="317">I39*100/SUM($E39:$N39)</f>
        <v>14.012609314622738</v>
      </c>
      <c r="AD39" s="3">
        <f t="shared" ref="AD39" si="318">J39*100/SUM($E39:$N39)</f>
        <v>16.58531624974578</v>
      </c>
      <c r="AE39" s="3">
        <f t="shared" ref="AE39" si="319">K39*100/SUM($E39:$N39)</f>
        <v>14.348179784421395</v>
      </c>
      <c r="AF39" s="3">
        <f t="shared" ref="AF39" si="320">L39*100/SUM($E39:$N39)</f>
        <v>9.4468171649379702</v>
      </c>
      <c r="AG39" s="3">
        <f t="shared" ref="AG39" si="321">M39*100/SUM($E39:$N39)</f>
        <v>8.4604433597722188</v>
      </c>
      <c r="AH39" s="3">
        <f t="shared" ref="AH39" si="322">N39*100/SUM($E39:$N39)</f>
        <v>21.883262151718526</v>
      </c>
      <c r="AI39" s="3">
        <f t="shared" ref="AI39" si="323">O39*100/SUM($O39:$X39)</f>
        <v>1.0032823496075638</v>
      </c>
      <c r="AJ39" s="3">
        <f t="shared" ref="AJ39" si="324">P39*100/SUM($O39:$X39)</f>
        <v>0.84725916861221784</v>
      </c>
      <c r="AK39" s="3">
        <f t="shared" ref="AK39" si="325">Q39*100/SUM($O39:$X39)</f>
        <v>2.2635249835543267</v>
      </c>
      <c r="AL39" s="3">
        <f t="shared" ref="AL39" si="326">R39*100/SUM($O39:$X39)</f>
        <v>7.1095036586101594</v>
      </c>
      <c r="AM39" s="3">
        <f t="shared" ref="AM39" si="327">S39*100/SUM($O39:$X39)</f>
        <v>8.2995968339087067</v>
      </c>
      <c r="AN39" s="3">
        <f t="shared" ref="AN39" si="328">T39*100/SUM($O39:$X39)</f>
        <v>11.56823575570523</v>
      </c>
      <c r="AO39" s="3">
        <f t="shared" ref="AO39" si="329">U39*100/SUM($O39:$X39)</f>
        <v>9.8377366961276582</v>
      </c>
      <c r="AP39" s="3">
        <f t="shared" ref="AP39" si="330">V39*100/SUM($O39:$X39)</f>
        <v>8.179175996720808</v>
      </c>
      <c r="AQ39" s="3">
        <f t="shared" ref="AQ39" si="331">W39*100/SUM($O39:$X39)</f>
        <v>11.580001542032482</v>
      </c>
      <c r="AR39" s="3">
        <f t="shared" ref="AR39" si="332">X39*100/SUM($O39:$X39)</f>
        <v>39.31168301512087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51"/>
  <sheetViews>
    <sheetView workbookViewId="0">
      <pane ySplit="1" topLeftCell="A38" activePane="bottomLeft" state="frozen"/>
      <selection pane="bottomLeft" activeCell="C58" sqref="C58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  <row r="45" spans="1:7" x14ac:dyDescent="0.35">
      <c r="A45" s="1">
        <v>43936</v>
      </c>
      <c r="B45">
        <v>15857</v>
      </c>
      <c r="C45">
        <v>630</v>
      </c>
      <c r="D45">
        <v>1018</v>
      </c>
      <c r="E45">
        <v>209</v>
      </c>
      <c r="F45">
        <v>132714</v>
      </c>
      <c r="G45">
        <v>2841</v>
      </c>
    </row>
    <row r="46" spans="1:7" x14ac:dyDescent="0.35">
      <c r="A46" s="1">
        <v>43937</v>
      </c>
      <c r="B46">
        <v>16798</v>
      </c>
      <c r="C46">
        <v>688</v>
      </c>
      <c r="D46">
        <v>1076</v>
      </c>
      <c r="E46">
        <v>207</v>
      </c>
      <c r="F46">
        <v>136924</v>
      </c>
      <c r="G46">
        <v>3068</v>
      </c>
    </row>
    <row r="47" spans="1:7" x14ac:dyDescent="0.35">
      <c r="A47" s="1">
        <v>43938</v>
      </c>
      <c r="B47">
        <v>17521</v>
      </c>
      <c r="C47">
        <v>805</v>
      </c>
      <c r="D47">
        <v>1130</v>
      </c>
      <c r="E47">
        <v>258</v>
      </c>
      <c r="F47">
        <v>141249</v>
      </c>
      <c r="G47">
        <v>3315</v>
      </c>
    </row>
    <row r="48" spans="1:7" x14ac:dyDescent="0.35">
      <c r="A48" s="1">
        <v>43939</v>
      </c>
      <c r="B48">
        <v>18357</v>
      </c>
      <c r="C48">
        <v>877</v>
      </c>
      <c r="D48">
        <v>1102</v>
      </c>
      <c r="E48">
        <v>183</v>
      </c>
      <c r="F48">
        <v>145191</v>
      </c>
      <c r="G48">
        <v>3555</v>
      </c>
    </row>
    <row r="49" spans="1:7" x14ac:dyDescent="0.35">
      <c r="A49" s="1">
        <v>43940</v>
      </c>
      <c r="B49">
        <v>19319</v>
      </c>
      <c r="C49">
        <v>939</v>
      </c>
      <c r="D49">
        <v>1169</v>
      </c>
      <c r="E49">
        <v>198</v>
      </c>
      <c r="F49">
        <v>148482</v>
      </c>
      <c r="G49">
        <v>3847</v>
      </c>
    </row>
    <row r="50" spans="1:7" x14ac:dyDescent="0.35">
      <c r="A50" s="1">
        <v>43941</v>
      </c>
      <c r="B50">
        <v>20126</v>
      </c>
      <c r="C50">
        <v>1041</v>
      </c>
      <c r="D50">
        <v>1224</v>
      </c>
      <c r="E50">
        <v>201</v>
      </c>
      <c r="F50">
        <v>151394</v>
      </c>
      <c r="G50">
        <v>4048</v>
      </c>
    </row>
    <row r="51" spans="1:7" x14ac:dyDescent="0.35">
      <c r="A51" s="1">
        <v>43942</v>
      </c>
      <c r="B51">
        <v>20965</v>
      </c>
      <c r="C51">
        <v>1134</v>
      </c>
      <c r="D51">
        <v>1278</v>
      </c>
      <c r="E51">
        <v>199</v>
      </c>
      <c r="F51">
        <v>155083</v>
      </c>
      <c r="G51">
        <v>4291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0"/>
  <sheetViews>
    <sheetView tabSelected="1" workbookViewId="0">
      <pane ySplit="1" topLeftCell="A11" activePane="bottomLeft" state="frozen"/>
      <selection pane="bottomLeft" activeCell="B41" sqref="B41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4</v>
      </c>
      <c r="C3">
        <f t="shared" ref="C3:C27" si="0">C2+B3</f>
        <v>20</v>
      </c>
    </row>
    <row r="4" spans="1:7" x14ac:dyDescent="0.35">
      <c r="A4" s="19">
        <v>43906</v>
      </c>
      <c r="B4">
        <v>5</v>
      </c>
      <c r="C4">
        <f t="shared" si="0"/>
        <v>25</v>
      </c>
    </row>
    <row r="5" spans="1:7" x14ac:dyDescent="0.35">
      <c r="A5" s="19">
        <v>43907</v>
      </c>
      <c r="B5">
        <v>14</v>
      </c>
      <c r="C5">
        <f t="shared" si="0"/>
        <v>39</v>
      </c>
    </row>
    <row r="6" spans="1:7" x14ac:dyDescent="0.35">
      <c r="A6" s="19">
        <v>43908</v>
      </c>
      <c r="B6">
        <v>3</v>
      </c>
      <c r="C6">
        <f t="shared" si="0"/>
        <v>42</v>
      </c>
    </row>
    <row r="7" spans="1:7" x14ac:dyDescent="0.35">
      <c r="A7" s="19">
        <v>43909</v>
      </c>
      <c r="B7">
        <v>32</v>
      </c>
      <c r="C7">
        <f t="shared" si="0"/>
        <v>74</v>
      </c>
    </row>
    <row r="8" spans="1:7" x14ac:dyDescent="0.35">
      <c r="A8" s="19">
        <v>43910</v>
      </c>
      <c r="B8">
        <v>40</v>
      </c>
      <c r="C8">
        <f t="shared" si="0"/>
        <v>114</v>
      </c>
    </row>
    <row r="9" spans="1:7" x14ac:dyDescent="0.35">
      <c r="A9" s="19">
        <v>43911</v>
      </c>
      <c r="B9">
        <v>103</v>
      </c>
      <c r="C9">
        <f t="shared" si="0"/>
        <v>217</v>
      </c>
    </row>
    <row r="10" spans="1:7" x14ac:dyDescent="0.35">
      <c r="A10" s="19">
        <v>43912</v>
      </c>
      <c r="B10">
        <v>96</v>
      </c>
      <c r="C10">
        <f t="shared" si="0"/>
        <v>313</v>
      </c>
    </row>
    <row r="11" spans="1:7" x14ac:dyDescent="0.35">
      <c r="A11" s="19">
        <v>43913</v>
      </c>
      <c r="B11">
        <v>142</v>
      </c>
      <c r="C11">
        <f t="shared" si="0"/>
        <v>455</v>
      </c>
    </row>
    <row r="12" spans="1:7" x14ac:dyDescent="0.35">
      <c r="A12" s="19">
        <v>43914</v>
      </c>
      <c r="B12">
        <v>179</v>
      </c>
      <c r="C12">
        <f t="shared" si="0"/>
        <v>634</v>
      </c>
    </row>
    <row r="13" spans="1:7" x14ac:dyDescent="0.35">
      <c r="A13" s="19">
        <v>43915</v>
      </c>
      <c r="B13">
        <v>197</v>
      </c>
      <c r="C13">
        <f t="shared" si="0"/>
        <v>831</v>
      </c>
    </row>
    <row r="14" spans="1:7" x14ac:dyDescent="0.35">
      <c r="A14" s="19">
        <v>43916</v>
      </c>
      <c r="B14">
        <v>201</v>
      </c>
      <c r="C14">
        <f t="shared" si="0"/>
        <v>1032</v>
      </c>
    </row>
    <row r="15" spans="1:7" x14ac:dyDescent="0.35">
      <c r="A15" s="19">
        <v>43917</v>
      </c>
      <c r="B15">
        <v>269</v>
      </c>
      <c r="C15">
        <f t="shared" si="0"/>
        <v>1301</v>
      </c>
    </row>
    <row r="16" spans="1:7" x14ac:dyDescent="0.35">
      <c r="A16" s="19">
        <v>43918</v>
      </c>
      <c r="B16">
        <v>243</v>
      </c>
      <c r="C16">
        <f t="shared" si="0"/>
        <v>1544</v>
      </c>
    </row>
    <row r="17" spans="1:7" x14ac:dyDescent="0.35">
      <c r="A17" s="19">
        <v>43919</v>
      </c>
      <c r="B17">
        <v>299</v>
      </c>
      <c r="C17">
        <f t="shared" si="0"/>
        <v>1843</v>
      </c>
      <c r="E17" s="19">
        <v>43919</v>
      </c>
      <c r="F17">
        <v>1612</v>
      </c>
      <c r="G17">
        <f t="shared" ref="G17:G20" si="1">C17-F17</f>
        <v>231</v>
      </c>
    </row>
    <row r="18" spans="1:7" x14ac:dyDescent="0.35">
      <c r="A18" s="19">
        <v>43920</v>
      </c>
      <c r="B18">
        <v>284</v>
      </c>
      <c r="C18">
        <f t="shared" si="0"/>
        <v>2127</v>
      </c>
      <c r="E18" s="19">
        <v>43920</v>
      </c>
      <c r="F18">
        <v>1991</v>
      </c>
      <c r="G18">
        <f t="shared" si="1"/>
        <v>136</v>
      </c>
    </row>
    <row r="19" spans="1:7" x14ac:dyDescent="0.35">
      <c r="A19" s="19">
        <v>43921</v>
      </c>
      <c r="B19">
        <v>401</v>
      </c>
      <c r="C19">
        <f t="shared" si="0"/>
        <v>2528</v>
      </c>
      <c r="E19" s="19">
        <v>43921</v>
      </c>
      <c r="F19">
        <v>2097</v>
      </c>
      <c r="G19">
        <f t="shared" si="1"/>
        <v>431</v>
      </c>
    </row>
    <row r="20" spans="1:7" x14ac:dyDescent="0.35">
      <c r="A20" s="19">
        <v>43922</v>
      </c>
      <c r="B20">
        <v>309</v>
      </c>
      <c r="C20">
        <f t="shared" si="0"/>
        <v>2837</v>
      </c>
      <c r="E20" s="19">
        <v>43922</v>
      </c>
      <c r="F20">
        <v>2642</v>
      </c>
      <c r="G20">
        <f t="shared" si="1"/>
        <v>195</v>
      </c>
    </row>
    <row r="21" spans="1:7" x14ac:dyDescent="0.35">
      <c r="A21" s="19">
        <v>43923</v>
      </c>
      <c r="B21">
        <v>411</v>
      </c>
      <c r="C21">
        <f t="shared" si="0"/>
        <v>3248</v>
      </c>
      <c r="E21" s="19">
        <v>43923</v>
      </c>
      <c r="F21">
        <v>2837</v>
      </c>
      <c r="G21">
        <f t="shared" ref="G21:G26" si="2">C21-F21</f>
        <v>411</v>
      </c>
    </row>
    <row r="22" spans="1:7" x14ac:dyDescent="0.35">
      <c r="A22" s="19">
        <v>43924</v>
      </c>
      <c r="B22">
        <v>360</v>
      </c>
      <c r="C22">
        <f t="shared" si="0"/>
        <v>3608</v>
      </c>
      <c r="E22" s="19">
        <v>43924</v>
      </c>
      <c r="F22">
        <v>3261</v>
      </c>
      <c r="G22">
        <f t="shared" si="2"/>
        <v>347</v>
      </c>
    </row>
    <row r="23" spans="1:7" x14ac:dyDescent="0.35">
      <c r="A23" s="19">
        <v>43925</v>
      </c>
      <c r="B23">
        <v>319</v>
      </c>
      <c r="C23">
        <f t="shared" si="0"/>
        <v>3927</v>
      </c>
      <c r="E23" s="19">
        <v>43925</v>
      </c>
      <c r="F23">
        <v>3713</v>
      </c>
      <c r="G23">
        <f t="shared" si="2"/>
        <v>214</v>
      </c>
    </row>
    <row r="24" spans="1:7" x14ac:dyDescent="0.35">
      <c r="A24" s="19">
        <v>43926</v>
      </c>
      <c r="B24">
        <v>262</v>
      </c>
      <c r="C24">
        <f t="shared" si="0"/>
        <v>4189</v>
      </c>
      <c r="E24" s="19">
        <v>43926</v>
      </c>
      <c r="F24">
        <v>3977</v>
      </c>
      <c r="G24">
        <f t="shared" si="2"/>
        <v>212</v>
      </c>
    </row>
    <row r="25" spans="1:7" x14ac:dyDescent="0.35">
      <c r="A25" s="19">
        <v>43927</v>
      </c>
      <c r="B25">
        <v>433</v>
      </c>
      <c r="C25">
        <f t="shared" si="0"/>
        <v>4622</v>
      </c>
      <c r="E25" s="19">
        <v>43927</v>
      </c>
      <c r="F25">
        <v>4407</v>
      </c>
      <c r="G25">
        <f t="shared" si="2"/>
        <v>215</v>
      </c>
    </row>
    <row r="26" spans="1:7" x14ac:dyDescent="0.35">
      <c r="A26" s="19">
        <v>43928</v>
      </c>
      <c r="B26">
        <v>427</v>
      </c>
      <c r="C26">
        <f t="shared" si="0"/>
        <v>5049</v>
      </c>
      <c r="E26" s="19">
        <v>43928</v>
      </c>
      <c r="F26">
        <v>4775</v>
      </c>
      <c r="G26">
        <f t="shared" si="2"/>
        <v>274</v>
      </c>
    </row>
    <row r="27" spans="1:7" x14ac:dyDescent="0.35">
      <c r="A27" s="19">
        <v>43929</v>
      </c>
      <c r="B27">
        <v>349</v>
      </c>
      <c r="C27">
        <f t="shared" si="0"/>
        <v>5398</v>
      </c>
      <c r="E27" s="19">
        <v>43929</v>
      </c>
      <c r="F27">
        <v>5262</v>
      </c>
      <c r="G27">
        <f t="shared" ref="G27" si="3">C27-F27</f>
        <v>136</v>
      </c>
    </row>
    <row r="28" spans="1:7" x14ac:dyDescent="0.35">
      <c r="A28" s="19">
        <v>43930</v>
      </c>
      <c r="B28">
        <v>319</v>
      </c>
      <c r="C28">
        <f t="shared" ref="C28:C37" si="4">C27+B28</f>
        <v>5717</v>
      </c>
      <c r="E28" s="19">
        <v>43930</v>
      </c>
      <c r="F28">
        <v>5617</v>
      </c>
      <c r="G28">
        <f t="shared" ref="G28:G33" si="5">C28-F28</f>
        <v>100</v>
      </c>
    </row>
    <row r="29" spans="1:7" x14ac:dyDescent="0.35">
      <c r="A29" s="19">
        <v>43931</v>
      </c>
      <c r="B29">
        <v>260</v>
      </c>
      <c r="C29">
        <f t="shared" si="4"/>
        <v>5977</v>
      </c>
      <c r="E29" s="19">
        <v>43931</v>
      </c>
      <c r="F29">
        <v>5861</v>
      </c>
      <c r="G29">
        <f t="shared" si="5"/>
        <v>116</v>
      </c>
    </row>
    <row r="30" spans="1:7" x14ac:dyDescent="0.35">
      <c r="A30" s="19">
        <v>43932</v>
      </c>
      <c r="B30">
        <v>207</v>
      </c>
      <c r="C30">
        <f t="shared" si="4"/>
        <v>6184</v>
      </c>
      <c r="E30" s="19">
        <v>43932</v>
      </c>
      <c r="F30">
        <v>6088</v>
      </c>
      <c r="G30">
        <f t="shared" si="5"/>
        <v>96</v>
      </c>
    </row>
    <row r="31" spans="1:7" x14ac:dyDescent="0.35">
      <c r="A31" s="19">
        <v>43933</v>
      </c>
      <c r="B31">
        <v>316</v>
      </c>
      <c r="C31">
        <f t="shared" si="4"/>
        <v>6500</v>
      </c>
      <c r="E31" s="19">
        <v>43933</v>
      </c>
      <c r="F31">
        <v>6393</v>
      </c>
      <c r="G31">
        <f t="shared" si="5"/>
        <v>107</v>
      </c>
    </row>
    <row r="32" spans="1:7" x14ac:dyDescent="0.35">
      <c r="A32" s="19">
        <v>43934</v>
      </c>
      <c r="B32">
        <v>549</v>
      </c>
      <c r="C32">
        <f t="shared" si="4"/>
        <v>7049</v>
      </c>
      <c r="E32" s="19">
        <v>43934</v>
      </c>
      <c r="F32">
        <v>6628</v>
      </c>
      <c r="G32">
        <f t="shared" si="5"/>
        <v>421</v>
      </c>
    </row>
    <row r="33" spans="1:7" x14ac:dyDescent="0.35">
      <c r="A33" s="19">
        <v>43935</v>
      </c>
      <c r="B33">
        <v>431</v>
      </c>
      <c r="C33">
        <f t="shared" si="4"/>
        <v>7480</v>
      </c>
      <c r="E33" s="19">
        <v>43935</v>
      </c>
      <c r="F33">
        <v>6830</v>
      </c>
      <c r="G33">
        <f t="shared" si="5"/>
        <v>650</v>
      </c>
    </row>
    <row r="34" spans="1:7" x14ac:dyDescent="0.35">
      <c r="A34" s="19">
        <v>43936</v>
      </c>
      <c r="B34">
        <v>473</v>
      </c>
      <c r="C34">
        <f t="shared" si="4"/>
        <v>7953</v>
      </c>
      <c r="E34" s="19">
        <v>43936</v>
      </c>
      <c r="F34">
        <v>7281</v>
      </c>
      <c r="G34">
        <f t="shared" ref="G34:G36" si="6">C34-F34</f>
        <v>672</v>
      </c>
    </row>
    <row r="35" spans="1:7" x14ac:dyDescent="0.35">
      <c r="A35" s="19">
        <v>43937</v>
      </c>
      <c r="B35">
        <v>349</v>
      </c>
      <c r="C35">
        <f t="shared" si="4"/>
        <v>8302</v>
      </c>
      <c r="E35" s="19">
        <v>43937</v>
      </c>
      <c r="F35">
        <v>7760</v>
      </c>
      <c r="G35">
        <f t="shared" si="6"/>
        <v>542</v>
      </c>
    </row>
    <row r="36" spans="1:7" x14ac:dyDescent="0.35">
      <c r="A36" s="19">
        <v>43938</v>
      </c>
      <c r="B36">
        <v>521</v>
      </c>
      <c r="C36">
        <f t="shared" si="4"/>
        <v>8823</v>
      </c>
      <c r="E36" s="19">
        <v>43938</v>
      </c>
      <c r="F36">
        <v>8052</v>
      </c>
      <c r="G36">
        <f t="shared" si="6"/>
        <v>771</v>
      </c>
    </row>
    <row r="37" spans="1:7" x14ac:dyDescent="0.35">
      <c r="A37" s="19">
        <v>43939</v>
      </c>
      <c r="B37" s="23">
        <v>243</v>
      </c>
      <c r="C37">
        <f t="shared" si="4"/>
        <v>9066</v>
      </c>
      <c r="E37" s="19">
        <v>43939</v>
      </c>
      <c r="F37">
        <v>8457</v>
      </c>
      <c r="G37">
        <f t="shared" ref="G37" si="7">C37-F37</f>
        <v>609</v>
      </c>
    </row>
    <row r="38" spans="1:7" x14ac:dyDescent="0.35">
      <c r="A38" s="19">
        <v>43940</v>
      </c>
      <c r="B38" s="23">
        <v>335</v>
      </c>
      <c r="C38">
        <f t="shared" ref="C38:C39" si="8">C37+B38</f>
        <v>9401</v>
      </c>
      <c r="E38" s="19">
        <v>43940</v>
      </c>
      <c r="F38">
        <v>8964</v>
      </c>
      <c r="G38">
        <f t="shared" ref="G38" si="9">C38-F38</f>
        <v>437</v>
      </c>
    </row>
    <row r="39" spans="1:7" x14ac:dyDescent="0.35">
      <c r="A39" s="19">
        <v>43941</v>
      </c>
      <c r="B39">
        <v>316</v>
      </c>
      <c r="C39">
        <f t="shared" si="8"/>
        <v>9717</v>
      </c>
      <c r="E39" s="19">
        <v>43941</v>
      </c>
      <c r="F39">
        <v>9348</v>
      </c>
      <c r="G39">
        <f t="shared" ref="G39" si="10">C39-F39</f>
        <v>369</v>
      </c>
    </row>
    <row r="40" spans="1:7" x14ac:dyDescent="0.35">
      <c r="A40" s="19">
        <v>43942</v>
      </c>
      <c r="B40">
        <v>139</v>
      </c>
      <c r="C40">
        <f t="shared" ref="C40" si="11">C39+B40</f>
        <v>9856</v>
      </c>
      <c r="E40" s="19">
        <v>43942</v>
      </c>
      <c r="F40">
        <v>9856</v>
      </c>
      <c r="G40">
        <f t="shared" ref="G40" si="12">C40-F40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opLeftCell="A7" workbookViewId="0">
      <pane xSplit="1" topLeftCell="K1" activePane="topRight" state="frozen"/>
      <selection pane="topRight" activeCell="X35" sqref="X2:X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252</v>
      </c>
      <c r="N1" s="5" t="s">
        <v>271</v>
      </c>
      <c r="O1" s="5" t="s">
        <v>272</v>
      </c>
      <c r="P1" s="5" t="s">
        <v>273</v>
      </c>
      <c r="Q1" s="5" t="s">
        <v>274</v>
      </c>
      <c r="R1" s="5" t="s">
        <v>275</v>
      </c>
      <c r="S1" s="5" t="s">
        <v>276</v>
      </c>
      <c r="T1" s="5" t="s">
        <v>277</v>
      </c>
      <c r="U1" s="5" t="s">
        <v>278</v>
      </c>
      <c r="V1" s="5" t="s">
        <v>280</v>
      </c>
      <c r="W1" s="5" t="s">
        <v>281</v>
      </c>
      <c r="X1" s="5" t="s">
        <v>287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252</v>
      </c>
      <c r="N38" s="5" t="s">
        <v>258</v>
      </c>
      <c r="O38" s="5" t="s">
        <v>270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252</v>
      </c>
      <c r="N47" s="5" t="s">
        <v>258</v>
      </c>
      <c r="O47" s="5" t="s">
        <v>270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253</v>
      </c>
      <c r="N48" s="7" t="s">
        <v>259</v>
      </c>
      <c r="O48" s="7" t="s">
        <v>265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254</v>
      </c>
      <c r="N49" s="9" t="s">
        <v>260</v>
      </c>
      <c r="O49" s="9" t="s">
        <v>266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255</v>
      </c>
      <c r="N50" s="7" t="s">
        <v>261</v>
      </c>
      <c r="O50" s="7" t="s">
        <v>267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256</v>
      </c>
      <c r="N51" s="9" t="s">
        <v>262</v>
      </c>
      <c r="O51" s="9" t="s">
        <v>268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257</v>
      </c>
      <c r="N52" s="7" t="s">
        <v>263</v>
      </c>
      <c r="O52" s="7" t="s">
        <v>269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264</v>
      </c>
      <c r="O54" s="7" t="s">
        <v>235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252</v>
      </c>
      <c r="N56" s="5" t="s">
        <v>271</v>
      </c>
      <c r="O56" s="5" t="s">
        <v>272</v>
      </c>
      <c r="P56" s="5" t="s">
        <v>273</v>
      </c>
      <c r="Q56" s="5" t="s">
        <v>274</v>
      </c>
      <c r="R56" s="5" t="s">
        <v>275</v>
      </c>
      <c r="S56" s="5" t="s">
        <v>276</v>
      </c>
      <c r="T56" s="5" t="s">
        <v>277</v>
      </c>
      <c r="U56" s="5" t="s">
        <v>278</v>
      </c>
      <c r="V56" s="5" t="s">
        <v>280</v>
      </c>
      <c r="W56" s="5" t="s">
        <v>281</v>
      </c>
      <c r="X56" s="5" t="s">
        <v>287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36"/>
  <sheetViews>
    <sheetView topLeftCell="A22" workbookViewId="0">
      <selection activeCell="B25" sqref="B25:B36"/>
    </sheetView>
  </sheetViews>
  <sheetFormatPr defaultRowHeight="14.5" x14ac:dyDescent="0.35"/>
  <sheetData>
    <row r="1" spans="2:2" ht="21" customHeight="1" x14ac:dyDescent="0.35"/>
    <row r="9" spans="2:2" x14ac:dyDescent="0.35">
      <c r="B9" s="2"/>
    </row>
    <row r="19" spans="1:4" ht="21" customHeight="1" x14ac:dyDescent="0.35"/>
    <row r="22" spans="1:4" x14ac:dyDescent="0.35">
      <c r="A22" t="s">
        <v>86</v>
      </c>
      <c r="B22" t="s">
        <v>228</v>
      </c>
      <c r="C22" t="s">
        <v>229</v>
      </c>
      <c r="D22" t="s">
        <v>183</v>
      </c>
    </row>
    <row r="23" spans="1:4" x14ac:dyDescent="0.35">
      <c r="D23" t="s">
        <v>184</v>
      </c>
    </row>
    <row r="24" spans="1:4" x14ac:dyDescent="0.35">
      <c r="D24" t="s">
        <v>185</v>
      </c>
    </row>
    <row r="25" spans="1:4" x14ac:dyDescent="0.35">
      <c r="A25" t="s">
        <v>87</v>
      </c>
      <c r="B25">
        <v>61</v>
      </c>
      <c r="C25" t="s">
        <v>288</v>
      </c>
      <c r="D25" t="s">
        <v>83</v>
      </c>
    </row>
    <row r="26" spans="1:4" x14ac:dyDescent="0.35">
      <c r="A26" t="s">
        <v>88</v>
      </c>
      <c r="B26">
        <v>49</v>
      </c>
      <c r="C26" t="s">
        <v>279</v>
      </c>
      <c r="D26" t="s">
        <v>289</v>
      </c>
    </row>
    <row r="27" spans="1:4" x14ac:dyDescent="0.35">
      <c r="A27" t="s">
        <v>89</v>
      </c>
      <c r="B27">
        <v>236</v>
      </c>
      <c r="C27" t="s">
        <v>282</v>
      </c>
      <c r="D27" t="s">
        <v>290</v>
      </c>
    </row>
    <row r="28" spans="1:4" ht="21" customHeight="1" x14ac:dyDescent="0.35">
      <c r="A28" t="s">
        <v>90</v>
      </c>
      <c r="B28" t="s">
        <v>291</v>
      </c>
      <c r="C28" t="s">
        <v>292</v>
      </c>
      <c r="D28" t="s">
        <v>293</v>
      </c>
    </row>
    <row r="29" spans="1:4" x14ac:dyDescent="0.35">
      <c r="A29" t="s">
        <v>91</v>
      </c>
      <c r="B29" t="s">
        <v>294</v>
      </c>
      <c r="C29" t="s">
        <v>295</v>
      </c>
      <c r="D29" t="s">
        <v>296</v>
      </c>
    </row>
    <row r="30" spans="1:4" x14ac:dyDescent="0.35">
      <c r="A30" t="s">
        <v>92</v>
      </c>
      <c r="B30" t="s">
        <v>297</v>
      </c>
      <c r="C30" t="s">
        <v>298</v>
      </c>
      <c r="D30" t="s">
        <v>299</v>
      </c>
    </row>
    <row r="31" spans="1:4" x14ac:dyDescent="0.35">
      <c r="A31" t="s">
        <v>93</v>
      </c>
      <c r="B31" t="s">
        <v>300</v>
      </c>
      <c r="C31" t="s">
        <v>283</v>
      </c>
      <c r="D31" t="s">
        <v>301</v>
      </c>
    </row>
    <row r="32" spans="1:4" x14ac:dyDescent="0.35">
      <c r="A32" t="s">
        <v>94</v>
      </c>
      <c r="B32">
        <v>929</v>
      </c>
      <c r="C32" t="s">
        <v>284</v>
      </c>
      <c r="D32" t="s">
        <v>302</v>
      </c>
    </row>
    <row r="33" spans="1:4" x14ac:dyDescent="0.35">
      <c r="A33" t="s">
        <v>95</v>
      </c>
      <c r="B33">
        <v>832</v>
      </c>
      <c r="C33" t="s">
        <v>303</v>
      </c>
      <c r="D33" t="s">
        <v>304</v>
      </c>
    </row>
    <row r="34" spans="1:4" x14ac:dyDescent="0.35">
      <c r="A34" t="s">
        <v>96</v>
      </c>
      <c r="B34" t="s">
        <v>305</v>
      </c>
      <c r="C34" t="s">
        <v>306</v>
      </c>
      <c r="D34" t="s">
        <v>307</v>
      </c>
    </row>
    <row r="35" spans="1:4" x14ac:dyDescent="0.35">
      <c r="A35" t="s">
        <v>97</v>
      </c>
      <c r="B35">
        <v>22</v>
      </c>
      <c r="C35" t="s">
        <v>235</v>
      </c>
      <c r="D35" t="s">
        <v>235</v>
      </c>
    </row>
    <row r="36" spans="1:4" x14ac:dyDescent="0.35">
      <c r="A36" t="s">
        <v>98</v>
      </c>
      <c r="B36" t="s">
        <v>285</v>
      </c>
      <c r="C36" t="s">
        <v>235</v>
      </c>
      <c r="D36" t="s">
        <v>286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2020-04-22T20:16:17Z</dcterms:modified>
</cp:coreProperties>
</file>