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data\"/>
    </mc:Choice>
  </mc:AlternateContent>
  <xr:revisionPtr revIDLastSave="0" documentId="13_ncr:1_{E3FD7B11-24F6-4E52-B43F-50FC48B4FF7C}" xr6:coauthVersionLast="45" xr6:coauthVersionMax="45" xr10:uidLastSave="{00000000-0000-0000-0000-000000000000}"/>
  <bookViews>
    <workbookView xWindow="17100" yWindow="3820" windowWidth="23590" windowHeight="16500" tabRatio="765" activeTab="3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" i="2" l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O31" i="8"/>
  <c r="P31" i="8"/>
  <c r="AI31" i="8" s="1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J31" i="8"/>
  <c r="AL31" i="8"/>
  <c r="AN31" i="8"/>
  <c r="AP31" i="8"/>
  <c r="AR31" i="8"/>
  <c r="E31" i="8" a="1"/>
  <c r="E31" i="8" s="1"/>
  <c r="B31" i="8"/>
  <c r="C31" i="8"/>
  <c r="G32" i="5"/>
  <c r="C32" i="5"/>
  <c r="AO31" i="8" l="1"/>
  <c r="AK31" i="8"/>
  <c r="AQ31" i="8"/>
  <c r="AM31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E30" i="8" a="1"/>
  <c r="E30" i="8" s="1"/>
  <c r="P30" i="8"/>
  <c r="Q30" i="8"/>
  <c r="R30" i="8"/>
  <c r="S30" i="8"/>
  <c r="T30" i="8"/>
  <c r="U30" i="8"/>
  <c r="V30" i="8"/>
  <c r="W30" i="8"/>
  <c r="X30" i="8"/>
  <c r="C30" i="8"/>
  <c r="O30" i="8" l="1"/>
  <c r="AA30" i="8"/>
  <c r="AE30" i="8"/>
  <c r="AB30" i="8"/>
  <c r="AF30" i="8"/>
  <c r="Y30" i="8"/>
  <c r="AC30" i="8"/>
  <c r="AG30" i="8"/>
  <c r="Z30" i="8"/>
  <c r="AD30" i="8"/>
  <c r="AH30" i="8"/>
  <c r="AI30" i="8"/>
  <c r="AO30" i="8"/>
  <c r="AK30" i="8"/>
  <c r="AR30" i="8"/>
  <c r="AN30" i="8"/>
  <c r="AJ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29" i="8"/>
  <c r="P29" i="8"/>
  <c r="AI29" i="8" s="1"/>
  <c r="Q29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E29" i="8" a="1"/>
  <c r="E29" i="8" s="1"/>
  <c r="C29" i="8"/>
  <c r="AQ30" i="8" l="1"/>
  <c r="AL30" i="8"/>
  <c r="AM30" i="8"/>
  <c r="AP30" i="8"/>
  <c r="AR29" i="8"/>
  <c r="AP29" i="8"/>
  <c r="AL29" i="8"/>
  <c r="AO29" i="8"/>
  <c r="AK29" i="8"/>
  <c r="AN29" i="8"/>
  <c r="AJ29" i="8"/>
  <c r="AQ29" i="8"/>
  <c r="AM29" i="8"/>
  <c r="O28" i="8"/>
  <c r="AJ28" i="8" s="1"/>
  <c r="O19" i="8"/>
  <c r="O20" i="8"/>
  <c r="O21" i="8"/>
  <c r="O22" i="8"/>
  <c r="O23" i="8"/>
  <c r="O24" i="8"/>
  <c r="O25" i="8"/>
  <c r="O26" i="8"/>
  <c r="O27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E28" i="8" a="1"/>
  <c r="E28" i="8" s="1"/>
  <c r="C28" i="8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R28" i="8" l="1"/>
  <c r="AI28" i="8"/>
  <c r="AK28" i="8"/>
  <c r="AN28" i="8"/>
  <c r="AQ28" i="8"/>
  <c r="AM28" i="8"/>
  <c r="AP28" i="8"/>
  <c r="AL28" i="8"/>
  <c r="AO28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E27" i="8" l="1" a="1"/>
  <c r="C27" i="8"/>
  <c r="E27" i="8" l="1"/>
  <c r="AE27" i="8"/>
  <c r="R27" i="8"/>
  <c r="V27" i="8"/>
  <c r="Z27" i="8"/>
  <c r="AD27" i="8"/>
  <c r="AH27" i="8"/>
  <c r="S27" i="8"/>
  <c r="W27" i="8"/>
  <c r="AA27" i="8"/>
  <c r="P27" i="8"/>
  <c r="T27" i="8"/>
  <c r="X27" i="8"/>
  <c r="AB27" i="8"/>
  <c r="AF27" i="8"/>
  <c r="Q27" i="8"/>
  <c r="U27" i="8"/>
  <c r="AC27" i="8"/>
  <c r="AG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P26" i="8"/>
  <c r="S26" i="8"/>
  <c r="T26" i="8"/>
  <c r="W26" i="8"/>
  <c r="X26" i="8"/>
  <c r="AA26" i="8"/>
  <c r="AB26" i="8"/>
  <c r="AE26" i="8"/>
  <c r="AF26" i="8"/>
  <c r="E26" i="8" a="1"/>
  <c r="E26" i="8" s="1"/>
  <c r="Y26" i="8" s="1"/>
  <c r="C26" i="8"/>
  <c r="AH26" i="8" l="1"/>
  <c r="AD26" i="8"/>
  <c r="Z26" i="8"/>
  <c r="V26" i="8"/>
  <c r="R26" i="8"/>
  <c r="AL26" i="8" s="1"/>
  <c r="AI27" i="8"/>
  <c r="Y27" i="8"/>
  <c r="AG26" i="8"/>
  <c r="AC26" i="8"/>
  <c r="U26" i="8"/>
  <c r="AO26" i="8" s="1"/>
  <c r="Q26" i="8"/>
  <c r="AM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E25" i="8" a="1"/>
  <c r="E25" i="8" s="1"/>
  <c r="E24" i="8" a="1"/>
  <c r="E24" i="8" s="1"/>
  <c r="C25" i="8"/>
  <c r="AH25" i="8" l="1"/>
  <c r="AD25" i="8"/>
  <c r="Z25" i="8"/>
  <c r="V25" i="8"/>
  <c r="R25" i="8"/>
  <c r="AL25" i="8" s="1"/>
  <c r="AP26" i="8"/>
  <c r="AJ27" i="8"/>
  <c r="AG25" i="8"/>
  <c r="AC25" i="8"/>
  <c r="Y25" i="8"/>
  <c r="U25" i="8"/>
  <c r="Q25" i="8"/>
  <c r="AK25" i="8" s="1"/>
  <c r="AM26" i="8"/>
  <c r="AN27" i="8"/>
  <c r="AQ27" i="8"/>
  <c r="AK26" i="8"/>
  <c r="AI26" i="8"/>
  <c r="AF25" i="8"/>
  <c r="AB25" i="8"/>
  <c r="X25" i="8"/>
  <c r="T25" i="8"/>
  <c r="P25" i="8"/>
  <c r="AQ26" i="8"/>
  <c r="AK27" i="8"/>
  <c r="AR27" i="8"/>
  <c r="AJ26" i="8"/>
  <c r="AR26" i="8"/>
  <c r="AE25" i="8"/>
  <c r="AA25" i="8"/>
  <c r="W25" i="8"/>
  <c r="S25" i="8"/>
  <c r="AP27" i="8"/>
  <c r="AN26" i="8"/>
  <c r="AO27" i="8"/>
  <c r="AL27" i="8"/>
  <c r="AO25" i="8"/>
  <c r="AN25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C24" i="8"/>
  <c r="AR25" i="8" l="1"/>
  <c r="AP25" i="8"/>
  <c r="AI25" i="8"/>
  <c r="AM25" i="8"/>
  <c r="AJ25" i="8"/>
  <c r="AQ25" i="8"/>
  <c r="Y24" i="8"/>
  <c r="AH24" i="8"/>
  <c r="AD24" i="8"/>
  <c r="Z24" i="8"/>
  <c r="V24" i="8"/>
  <c r="R24" i="8"/>
  <c r="AG24" i="8"/>
  <c r="AC24" i="8"/>
  <c r="U24" i="8"/>
  <c r="Q24" i="8"/>
  <c r="AF24" i="8"/>
  <c r="AB24" i="8"/>
  <c r="X24" i="8"/>
  <c r="T24" i="8"/>
  <c r="P24" i="8"/>
  <c r="AE24" i="8"/>
  <c r="AA24" i="8"/>
  <c r="W24" i="8"/>
  <c r="S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E23" i="8" a="1"/>
  <c r="E23" i="8" s="1"/>
  <c r="C23" i="8"/>
  <c r="AM24" i="8" l="1"/>
  <c r="AJ24" i="8"/>
  <c r="AK24" i="8"/>
  <c r="AR24" i="8"/>
  <c r="AP24" i="8"/>
  <c r="AQ24" i="8"/>
  <c r="AN24" i="8"/>
  <c r="AL24" i="8"/>
  <c r="AO24" i="8"/>
  <c r="AI24" i="8"/>
  <c r="Q23" i="8"/>
  <c r="X23" i="8"/>
  <c r="T23" i="8"/>
  <c r="P23" i="8"/>
  <c r="AA23" i="8"/>
  <c r="W23" i="8"/>
  <c r="S23" i="8"/>
  <c r="AF23" i="8"/>
  <c r="AH23" i="8"/>
  <c r="V23" i="8"/>
  <c r="R23" i="8"/>
  <c r="U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C23" i="8" l="1"/>
  <c r="Z23" i="8"/>
  <c r="Y23" i="8"/>
  <c r="AN23" i="8"/>
  <c r="AE23" i="8"/>
  <c r="AB23" i="8"/>
  <c r="AG23" i="8"/>
  <c r="AD23" i="8"/>
  <c r="E22" i="8" a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" i="8"/>
  <c r="E22" i="8" l="1"/>
  <c r="AA22" i="8"/>
  <c r="AE22" i="8"/>
  <c r="AC22" i="8"/>
  <c r="AD22" i="8"/>
  <c r="AB22" i="8"/>
  <c r="AF22" i="8"/>
  <c r="AG22" i="8"/>
  <c r="Z22" i="8"/>
  <c r="AH22" i="8"/>
  <c r="AJ23" i="8"/>
  <c r="AI23" i="8"/>
  <c r="AK23" i="8"/>
  <c r="AL23" i="8"/>
  <c r="AQ23" i="8"/>
  <c r="AM23" i="8"/>
  <c r="AP23" i="8"/>
  <c r="AO23" i="8"/>
  <c r="AR23" i="8"/>
  <c r="R22" i="8"/>
  <c r="U22" i="8"/>
  <c r="Q22" i="8"/>
  <c r="X22" i="8"/>
  <c r="T22" i="8"/>
  <c r="P22" i="8"/>
  <c r="V22" i="8"/>
  <c r="W22" i="8"/>
  <c r="S22" i="8"/>
  <c r="C3" i="5"/>
  <c r="E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E21" i="8"/>
  <c r="AG21" i="8" s="1"/>
  <c r="AF21" i="8"/>
  <c r="AA21" i="8"/>
  <c r="AI22" i="8"/>
  <c r="Y22" i="8"/>
  <c r="V21" i="8"/>
  <c r="R21" i="8"/>
  <c r="X21" i="8"/>
  <c r="T21" i="8"/>
  <c r="W21" i="8"/>
  <c r="S21" i="8"/>
  <c r="U21" i="8"/>
  <c r="Q21" i="8"/>
  <c r="P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E20" i="8" a="1"/>
  <c r="E19" i="8" a="1"/>
  <c r="E18" i="8" a="1"/>
  <c r="AH21" i="8" l="1"/>
  <c r="AB21" i="8"/>
  <c r="Z21" i="8"/>
  <c r="AC21" i="8"/>
  <c r="AE21" i="8"/>
  <c r="AD21" i="8"/>
  <c r="C5" i="5"/>
  <c r="B4" i="8" s="1"/>
  <c r="E19" i="8"/>
  <c r="AC19" i="8"/>
  <c r="AG19" i="8"/>
  <c r="AB19" i="8"/>
  <c r="Z19" i="8"/>
  <c r="AD19" i="8"/>
  <c r="AE19" i="8"/>
  <c r="AF19" i="8"/>
  <c r="AO22" i="8"/>
  <c r="AL22" i="8"/>
  <c r="AP22" i="8"/>
  <c r="AJ22" i="8"/>
  <c r="AN22" i="8"/>
  <c r="E18" i="8"/>
  <c r="AE18" i="8" s="1"/>
  <c r="AF18" i="8"/>
  <c r="AQ22" i="8"/>
  <c r="AK22" i="8"/>
  <c r="E20" i="8"/>
  <c r="Z20" i="8" s="1"/>
  <c r="AA20" i="8"/>
  <c r="AC20" i="8"/>
  <c r="AD20" i="8"/>
  <c r="AR22" i="8"/>
  <c r="AM22" i="8"/>
  <c r="AI21" i="8"/>
  <c r="Y21" i="8"/>
  <c r="C6" i="5"/>
  <c r="B5" i="8" s="1"/>
  <c r="R18" i="8"/>
  <c r="V18" i="8"/>
  <c r="W20" i="8"/>
  <c r="S20" i="8"/>
  <c r="X19" i="8"/>
  <c r="T19" i="8"/>
  <c r="P19" i="8"/>
  <c r="S18" i="8"/>
  <c r="W18" i="8"/>
  <c r="V20" i="8"/>
  <c r="R20" i="8"/>
  <c r="W19" i="8"/>
  <c r="S19" i="8"/>
  <c r="P18" i="8"/>
  <c r="T18" i="8"/>
  <c r="X18" i="8"/>
  <c r="U20" i="8"/>
  <c r="Q20" i="8"/>
  <c r="V19" i="8"/>
  <c r="R19" i="8"/>
  <c r="Q18" i="8"/>
  <c r="U18" i="8"/>
  <c r="X20" i="8"/>
  <c r="T20" i="8"/>
  <c r="P20" i="8"/>
  <c r="U19" i="8"/>
  <c r="Q19" i="8"/>
  <c r="C1" i="2"/>
  <c r="B1" i="2"/>
  <c r="AO21" i="8" l="1"/>
  <c r="AG18" i="8"/>
  <c r="AH20" i="8"/>
  <c r="AD18" i="8"/>
  <c r="AN21" i="8"/>
  <c r="AC18" i="8"/>
  <c r="Z18" i="8"/>
  <c r="AP21" i="8"/>
  <c r="AM21" i="8"/>
  <c r="AB18" i="8"/>
  <c r="AO20" i="8"/>
  <c r="AL18" i="8"/>
  <c r="AN20" i="8"/>
  <c r="AI20" i="8"/>
  <c r="Y20" i="8"/>
  <c r="AR20" i="8"/>
  <c r="AQ20" i="8"/>
  <c r="AF20" i="8"/>
  <c r="AG20" i="8"/>
  <c r="O18" i="8"/>
  <c r="AI18" i="8" s="1"/>
  <c r="Y18" i="8"/>
  <c r="AQ21" i="8"/>
  <c r="AI19" i="8"/>
  <c r="Y19" i="8"/>
  <c r="AL20" i="8"/>
  <c r="AO18" i="8"/>
  <c r="AK20" i="8"/>
  <c r="AP20" i="8"/>
  <c r="AP18" i="8"/>
  <c r="AK21" i="8"/>
  <c r="AB20" i="8"/>
  <c r="AE20" i="8"/>
  <c r="AA18" i="8"/>
  <c r="AH18" i="8"/>
  <c r="AJ21" i="8"/>
  <c r="AL21" i="8"/>
  <c r="AH19" i="8"/>
  <c r="AA19" i="8"/>
  <c r="AR21" i="8"/>
  <c r="C7" i="5"/>
  <c r="B6" i="8" s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19" i="8" l="1"/>
  <c r="AP19" i="8"/>
  <c r="AK19" i="8"/>
  <c r="AN19" i="8"/>
  <c r="AO19" i="8"/>
  <c r="AJ19" i="8"/>
  <c r="AM18" i="8"/>
  <c r="AM19" i="8"/>
  <c r="AR18" i="8"/>
  <c r="AR19" i="8"/>
  <c r="AK18" i="8"/>
  <c r="AJ18" i="8"/>
  <c r="AN18" i="8"/>
  <c r="AM20" i="8"/>
  <c r="AL19" i="8"/>
  <c r="AQ18" i="8"/>
  <c r="AJ20" i="8"/>
  <c r="C8" i="5"/>
  <c r="B7" i="8" s="1"/>
  <c r="C9" i="5" l="1"/>
  <c r="B8" i="8" s="1"/>
  <c r="C10" i="5" l="1"/>
  <c r="B9" i="8" s="1"/>
  <c r="C11" i="5" l="1"/>
  <c r="B10" i="8" s="1"/>
  <c r="C12" i="5" l="1"/>
  <c r="B11" i="8" s="1"/>
  <c r="C13" i="5" l="1"/>
  <c r="B12" i="8" s="1"/>
  <c r="C14" i="5" l="1"/>
  <c r="B13" i="8" s="1"/>
  <c r="C15" i="5" l="1"/>
  <c r="B14" i="8" s="1"/>
  <c r="C16" i="5" l="1"/>
  <c r="B15" i="8" s="1"/>
  <c r="C17" i="5" l="1"/>
  <c r="G17" i="5" l="1"/>
  <c r="B16" i="8"/>
  <c r="C18" i="5"/>
  <c r="G18" i="5" l="1"/>
  <c r="B17" i="8"/>
  <c r="C19" i="5"/>
  <c r="G19" i="5" l="1"/>
  <c r="B18" i="8"/>
  <c r="C20" i="5"/>
  <c r="G20" i="5" l="1"/>
  <c r="B19" i="8"/>
  <c r="C21" i="5"/>
  <c r="G21" i="5" l="1"/>
  <c r="B20" i="8"/>
  <c r="C22" i="5"/>
  <c r="B21" i="8" s="1"/>
  <c r="C23" i="5" l="1"/>
  <c r="C24" i="5" s="1"/>
  <c r="G22" i="5"/>
  <c r="C25" i="5" l="1"/>
  <c r="G24" i="5"/>
  <c r="B23" i="8"/>
  <c r="G23" i="5"/>
  <c r="B22" i="8"/>
  <c r="G25" i="5" l="1"/>
  <c r="B24" i="8"/>
  <c r="C26" i="5"/>
  <c r="C27" i="5" s="1"/>
  <c r="C28" i="5" l="1"/>
  <c r="C29" i="5" s="1"/>
  <c r="C30" i="5" s="1"/>
  <c r="C31" i="5" s="1"/>
  <c r="B26" i="8"/>
  <c r="G27" i="5"/>
  <c r="G26" i="5"/>
  <c r="B25" i="8"/>
  <c r="G31" i="5" l="1"/>
  <c r="B30" i="8"/>
  <c r="G30" i="5"/>
  <c r="B29" i="8"/>
  <c r="G29" i="5"/>
  <c r="B28" i="8"/>
  <c r="G28" i="5"/>
  <c r="B27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<sst xmlns="http://schemas.openxmlformats.org/spreadsheetml/2006/main" count="1221" uniqueCount="297">
  <si>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</si>
  <si>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</si>
  <si>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</si>
  <si>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</si>
  <si>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</si>
  <si>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</si>
  <si>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</si>
  <si>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</si>
  <si>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</si>
  <si>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</si>
  <si>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</si>
  <si>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</si>
  <si>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</si>
  <si>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</si>
  <si>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</si>
  <si>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</si>
  <si>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</si>
  <si>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</si>
  <si>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</si>
  <si>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</si>
  <si>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</si>
  <si>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</si>
  <si>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</si>
  <si>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</si>
  <si>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</si>
  <si>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</si>
  <si>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</si>
  <si>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</si>
  <si>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</si>
  <si>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</si>
  <si>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</si>
  <si>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</si>
  <si>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</si>
  <si>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</si>
  <si>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</si>
  <si>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</si>
  <si>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</si>
  <si>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</si>
  <si>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</si>
  <si>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</si>
  <si>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</si>
  <si>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</si>
  <si>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</si>
  <si>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</si>
  <si>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</si>
  <si>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</si>
  <si>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</si>
  <si>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</si>
  <si>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</si>
  <si>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</si>
  <si>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</si>
  <si>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</si>
  <si>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</si>
  <si>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</si>
  <si>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</si>
  <si>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</si>
  <si>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</si>
  <si>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</si>
  <si>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</si>
  <si>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</si>
  <si>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</si>
  <si>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</si>
  <si>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</si>
  <si>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</si>
  <si>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</si>
  <si>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</si>
  <si>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</si>
  <si>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</si>
  <si>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</si>
  <si>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</si>
  <si>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</si>
  <si>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</si>
  <si>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</si>
  <si>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</si>
  <si>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</si>
  <si>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</si>
  <si>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</si>
  <si>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</si>
  <si>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</si>
  <si>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https://santemontreal.qc.ca/population/coronavirus-covid-19/#c36391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</si>
  <si>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</si>
  <si>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</si>
  <si>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</si>
  <si>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</si>
  <si>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</si>
  <si>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</si>
  <si>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</si>
  <si>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</si>
  <si>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</si>
  <si>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</si>
  <si>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</si>
  <si>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</si>
  <si>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</si>
  <si>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</si>
  <si>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</si>
  <si>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</si>
  <si>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</si>
  <si>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</si>
  <si>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</si>
  <si>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</si>
  <si>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</si>
  <si>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</si>
  <si>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</si>
  <si>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</si>
  <si>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</si>
  <si>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</si>
  <si>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</si>
  <si>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</si>
  <si>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</si>
  <si>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</si>
  <si>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</si>
  <si>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</si>
  <si>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</si>
  <si>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</si>
  <si>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</si>
  <si>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</si>
  <si>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</si>
  <si>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</si>
  <si>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</si>
  <si>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</si>
  <si>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</si>
  <si>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</si>
  <si>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</si>
  <si>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</si>
  <si>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</si>
  <si>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</si>
  <si>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</si>
  <si>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</si>
  <si>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</si>
  <si>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</si>
  <si>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</si>
  <si>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</si>
  <si>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</si>
  <si>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</si>
  <si>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</si>
  <si>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</si>
  <si>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</si>
  <si>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</si>
  <si>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</si>
  <si>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</si>
  <si>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</si>
  <si>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</si>
  <si>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</si>
  <si>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</si>
  <si>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</si>
  <si>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</si>
  <si>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</si>
  <si>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</si>
  <si>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</si>
  <si>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</si>
  <si>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</si>
  <si>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</si>
  <si>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</si>
  <si>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</si>
  <si>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</si>
  <si>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</si>
  <si>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</si>
  <si>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</si>
  <si>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</si>
  <si>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</si>
  <si>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</si>
  <si>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</si>
  <si>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</si>
  <si>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</si>
  <si>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</si>
  <si>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</si>
  <si>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</si>
  <si>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</si>
  <si>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</si>
  <si>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</si>
  <si>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</si>
  <si>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</si>
  <si>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</si>
  <si>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</si>
  <si>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</si>
  <si>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</si>
  <si>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</si>
  <si>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</si>
  <si>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</si>
  <si>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</si>
  <si>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</si>
  <si>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</si>
  <si>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</si>
  <si>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TAUX POUR</t>
  </si>
  <si>
    <t>100 000</t>
  </si>
  <si>
    <t>PERSONNES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</si>
  <si>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</si>
  <si>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</si>
  <si>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</si>
  <si>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</si>
  <si>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</si>
  <si>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</si>
  <si>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</si>
  <si>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</si>
  <si>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</si>
  <si>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</si>
  <si>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</si>
  <si>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</si>
  <si>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</si>
  <si>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</si>
  <si>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</si>
  <si>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</si>
  <si>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</si>
  <si>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</si>
  <si>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</si>
  <si>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</si>
  <si>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</si>
  <si>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</si>
  <si>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</si>
  <si>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</si>
  <si>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</si>
  <si>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</si>
  <si>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</si>
  <si>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</si>
  <si>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</si>
  <si>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</si>
  <si>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</si>
  <si>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</si>
  <si>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</si>
  <si>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</si>
  <si>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</si>
  <si>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</si>
  <si>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Deaths</t>
  </si>
  <si>
    <t>265,3</t>
  </si>
  <si>
    <t>180,3</t>
  </si>
  <si>
    <t>124,6</t>
  </si>
  <si>
    <t>143,3</t>
  </si>
  <si>
    <t>139,2</t>
  </si>
  <si>
    <t>TOTAL DE CAS CONFIRMÉS¹</t>
  </si>
  <si>
    <t>RÉPARTITION DES CAS (%)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</si>
  <si>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</si>
  <si>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</si>
  <si>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</si>
  <si>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</si>
  <si>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</si>
  <si>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</si>
  <si>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</si>
  <si>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</si>
  <si>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</si>
  <si>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</si>
  <si>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</si>
  <si>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</si>
  <si>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</si>
  <si>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</si>
  <si>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</si>
  <si>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</si>
  <si>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</si>
  <si>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</si>
  <si>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</si>
  <si>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</si>
  <si>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</si>
  <si>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</si>
  <si>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0,7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</si>
  <si>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</si>
  <si>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</si>
  <si>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</si>
  <si>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</si>
  <si>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</si>
  <si>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</si>
  <si>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</si>
  <si>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</si>
  <si>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</si>
  <si>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</si>
  <si>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</si>
  <si>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</si>
  <si>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</si>
  <si>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8,1</t>
  </si>
  <si>
    <t>24,5</t>
  </si>
  <si>
    <t>16,4</t>
  </si>
  <si>
    <t>23,5</t>
  </si>
  <si>
    <t>21,6</t>
  </si>
  <si>
    <t>14,1</t>
  </si>
  <si>
    <t>12 ARIL, 17H30</t>
  </si>
  <si>
    <t>0,5</t>
  </si>
  <si>
    <t>17,5</t>
  </si>
  <si>
    <t>9,9</t>
  </si>
  <si>
    <t>13 ARIL, 17H30</t>
  </si>
  <si>
    <t>6 628</t>
  </si>
  <si>
    <t>320,9</t>
  </si>
  <si>
    <t>38,8</t>
  </si>
  <si>
    <t>* 32,4</t>
  </si>
  <si>
    <t>2,8</t>
  </si>
  <si>
    <t>92,0</t>
  </si>
  <si>
    <t>13,2</t>
  </si>
  <si>
    <t>270,1</t>
  </si>
  <si>
    <t>1 017</t>
  </si>
  <si>
    <t>15,4</t>
  </si>
  <si>
    <t>309,6</t>
  </si>
  <si>
    <t>1 153</t>
  </si>
  <si>
    <t>414,2</t>
  </si>
  <si>
    <t>14,7</t>
  </si>
  <si>
    <t>376,7</t>
  </si>
  <si>
    <t>301,1</t>
  </si>
  <si>
    <t>368,3</t>
  </si>
  <si>
    <t>1 137</t>
  </si>
  <si>
    <t>17,3</t>
  </si>
  <si>
    <t>1 125,3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</si>
</sst>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Q35"/>
  <sheetViews>
    <sheetView workbookViewId="0">
      <selection activeCell="P1" sqref="P1:Q1"/>
    </sheetView>
  </sheetViews>
  <sheetFormatPr defaultRowHeight="14.5" x14ac:dyDescent="0.35"/>
  <cols>
    <col min="1" max="1" width="42.453125" customWidth="1"/>
    <col min="2" max="17" width="10.08984375" bestFit="1" customWidth="1"/>
  </cols>
  <sheetData>
    <row r="1" spans="1:17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</row>
    <row r="2" spans="1:17" x14ac:dyDescent="0.35">
      <c r="A2" t="s">
        <v>1</v>
      </c>
      <c r="B2">
        <v>54</v>
      </c>
      <c r="C2">
        <v>66</v>
      </c>
      <c r="D2" t="s">
        <v>102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</row>
    <row r="3" spans="1:17" x14ac:dyDescent="0.35">
      <c r="A3" t="s">
        <v>2</v>
      </c>
      <c r="B3">
        <v>9</v>
      </c>
      <c r="C3">
        <v>14</v>
      </c>
      <c r="D3" t="s">
        <v>102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</row>
    <row r="4" spans="1:17" x14ac:dyDescent="0.35">
      <c r="A4" t="s">
        <v>103</v>
      </c>
      <c r="B4">
        <v>2</v>
      </c>
      <c r="C4">
        <v>2</v>
      </c>
      <c r="D4" t="s">
        <v>102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</row>
    <row r="5" spans="1:17" x14ac:dyDescent="0.35">
      <c r="A5" t="s">
        <v>104</v>
      </c>
      <c r="B5">
        <v>10</v>
      </c>
      <c r="C5">
        <v>9</v>
      </c>
      <c r="D5" t="s">
        <v>102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</row>
    <row r="6" spans="1:17" x14ac:dyDescent="0.35">
      <c r="A6" t="s">
        <v>5</v>
      </c>
      <c r="B6">
        <v>161</v>
      </c>
      <c r="C6">
        <v>182</v>
      </c>
      <c r="D6" t="s">
        <v>102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</row>
    <row r="7" spans="1:17" x14ac:dyDescent="0.35">
      <c r="A7" t="s">
        <v>105</v>
      </c>
      <c r="B7">
        <v>107</v>
      </c>
      <c r="C7">
        <v>120</v>
      </c>
      <c r="D7" t="s">
        <v>102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</row>
    <row r="8" spans="1:17" x14ac:dyDescent="0.35">
      <c r="A8" t="s">
        <v>106</v>
      </c>
      <c r="B8">
        <v>17</v>
      </c>
      <c r="C8">
        <v>18</v>
      </c>
      <c r="D8" t="s">
        <v>102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</row>
    <row r="9" spans="1:17" x14ac:dyDescent="0.35">
      <c r="A9" t="s">
        <v>116</v>
      </c>
      <c r="B9">
        <v>7</v>
      </c>
      <c r="C9">
        <v>10</v>
      </c>
      <c r="D9" t="s">
        <v>102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</row>
    <row r="10" spans="1:17" x14ac:dyDescent="0.35">
      <c r="A10" t="s">
        <v>115</v>
      </c>
      <c r="B10">
        <v>18</v>
      </c>
      <c r="C10">
        <v>20</v>
      </c>
      <c r="D10" t="s">
        <v>102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</row>
    <row r="11" spans="1:17" x14ac:dyDescent="0.35">
      <c r="A11" t="s">
        <v>114</v>
      </c>
      <c r="B11">
        <v>7</v>
      </c>
      <c r="C11">
        <v>7</v>
      </c>
      <c r="D11" t="s">
        <v>102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</row>
    <row r="12" spans="1:17" x14ac:dyDescent="0.35">
      <c r="A12" t="s">
        <v>11</v>
      </c>
      <c r="B12">
        <v>19</v>
      </c>
      <c r="C12">
        <v>22</v>
      </c>
      <c r="D12" t="s">
        <v>102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</row>
    <row r="13" spans="1:17" x14ac:dyDescent="0.35">
      <c r="A13" t="s">
        <v>12</v>
      </c>
      <c r="B13">
        <v>66</v>
      </c>
      <c r="C13">
        <v>78</v>
      </c>
      <c r="D13" t="s">
        <v>102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</row>
    <row r="14" spans="1:17" x14ac:dyDescent="0.35">
      <c r="A14" t="s">
        <v>13</v>
      </c>
      <c r="B14">
        <v>5</v>
      </c>
      <c r="C14">
        <v>7</v>
      </c>
      <c r="D14" t="s">
        <v>102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</row>
    <row r="15" spans="1:17" x14ac:dyDescent="0.35">
      <c r="A15" t="s">
        <v>14</v>
      </c>
      <c r="B15">
        <v>40</v>
      </c>
      <c r="C15">
        <v>62</v>
      </c>
      <c r="D15" t="s">
        <v>102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</row>
    <row r="16" spans="1:17" x14ac:dyDescent="0.35">
      <c r="A16" t="s">
        <v>113</v>
      </c>
      <c r="B16">
        <v>1</v>
      </c>
      <c r="C16">
        <v>1</v>
      </c>
      <c r="D16" t="s">
        <v>102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</row>
    <row r="17" spans="1:17" x14ac:dyDescent="0.35">
      <c r="A17" t="s">
        <v>16</v>
      </c>
      <c r="B17">
        <v>26</v>
      </c>
      <c r="C17">
        <v>33</v>
      </c>
      <c r="D17" t="s">
        <v>102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</row>
    <row r="18" spans="1:17" x14ac:dyDescent="0.35">
      <c r="A18" t="s">
        <v>112</v>
      </c>
      <c r="B18">
        <v>3</v>
      </c>
      <c r="C18">
        <v>3</v>
      </c>
      <c r="D18" t="s">
        <v>102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</row>
    <row r="19" spans="1:17" x14ac:dyDescent="0.35">
      <c r="A19" t="s">
        <v>111</v>
      </c>
      <c r="B19">
        <v>18</v>
      </c>
      <c r="C19">
        <v>24</v>
      </c>
      <c r="D19" t="s">
        <v>102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</row>
    <row r="20" spans="1:17" x14ac:dyDescent="0.35">
      <c r="A20" t="s">
        <v>19</v>
      </c>
      <c r="B20">
        <v>56</v>
      </c>
      <c r="C20">
        <v>61</v>
      </c>
      <c r="D20" t="s">
        <v>102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</row>
    <row r="21" spans="1:17" x14ac:dyDescent="0.35">
      <c r="A21" t="s">
        <v>20</v>
      </c>
      <c r="B21">
        <v>26</v>
      </c>
      <c r="C21">
        <v>27</v>
      </c>
      <c r="D21" t="s">
        <v>102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</row>
    <row r="22" spans="1:17" x14ac:dyDescent="0.35">
      <c r="A22" t="s">
        <v>21</v>
      </c>
      <c r="B22">
        <v>67</v>
      </c>
      <c r="C22">
        <v>80</v>
      </c>
      <c r="D22" t="s">
        <v>102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</row>
    <row r="23" spans="1:17" x14ac:dyDescent="0.35">
      <c r="A23" t="s">
        <v>110</v>
      </c>
      <c r="B23">
        <v>11</v>
      </c>
      <c r="C23">
        <v>11</v>
      </c>
      <c r="D23" t="s">
        <v>102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</row>
    <row r="24" spans="1:17" x14ac:dyDescent="0.35">
      <c r="A24" t="s">
        <v>23</v>
      </c>
      <c r="B24">
        <v>41</v>
      </c>
      <c r="C24">
        <v>51</v>
      </c>
      <c r="D24" t="s">
        <v>102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</row>
    <row r="25" spans="1:17" x14ac:dyDescent="0.35">
      <c r="A25" t="s">
        <v>24</v>
      </c>
      <c r="B25">
        <v>80</v>
      </c>
      <c r="C25">
        <v>97</v>
      </c>
      <c r="D25" t="s">
        <v>102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</row>
    <row r="26" spans="1:17" x14ac:dyDescent="0.35">
      <c r="A26" t="s">
        <v>109</v>
      </c>
      <c r="B26">
        <v>2</v>
      </c>
      <c r="C26">
        <v>2</v>
      </c>
      <c r="D26" t="s">
        <v>102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</row>
    <row r="27" spans="1:17" x14ac:dyDescent="0.35">
      <c r="A27" t="s">
        <v>26</v>
      </c>
      <c r="B27">
        <v>40</v>
      </c>
      <c r="C27">
        <v>49</v>
      </c>
      <c r="D27" t="s">
        <v>102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</row>
    <row r="28" spans="1:17" x14ac:dyDescent="0.35">
      <c r="A28" t="s">
        <v>27</v>
      </c>
      <c r="B28">
        <v>17</v>
      </c>
      <c r="C28">
        <v>20</v>
      </c>
      <c r="D28" t="s">
        <v>102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</row>
    <row r="29" spans="1:17" x14ac:dyDescent="0.35">
      <c r="A29" t="s">
        <v>108</v>
      </c>
      <c r="B29">
        <v>0</v>
      </c>
      <c r="C29">
        <v>0</v>
      </c>
      <c r="D29" t="s">
        <v>102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</row>
    <row r="30" spans="1:17" x14ac:dyDescent="0.35">
      <c r="A30" t="s">
        <v>29</v>
      </c>
      <c r="B30">
        <v>46</v>
      </c>
      <c r="C30">
        <v>56</v>
      </c>
      <c r="D30" t="s">
        <v>102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</row>
    <row r="31" spans="1:17" x14ac:dyDescent="0.35">
      <c r="A31" t="s">
        <v>30</v>
      </c>
      <c r="B31">
        <v>36</v>
      </c>
      <c r="C31">
        <v>43</v>
      </c>
      <c r="D31" t="s">
        <v>102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</row>
    <row r="32" spans="1:17" x14ac:dyDescent="0.35">
      <c r="A32" t="s">
        <v>31</v>
      </c>
      <c r="B32">
        <v>67</v>
      </c>
      <c r="C32">
        <v>78</v>
      </c>
      <c r="D32" t="s">
        <v>102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</row>
    <row r="33" spans="1:17" x14ac:dyDescent="0.35">
      <c r="A33" t="s">
        <v>32</v>
      </c>
      <c r="B33">
        <v>41</v>
      </c>
      <c r="C33">
        <v>56</v>
      </c>
      <c r="D33" t="s">
        <v>102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</row>
    <row r="34" spans="1:17" x14ac:dyDescent="0.35">
      <c r="A34" t="s">
        <v>107</v>
      </c>
      <c r="B34">
        <v>25</v>
      </c>
      <c r="C34">
        <v>29</v>
      </c>
      <c r="D34" t="s">
        <v>102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</row>
    <row r="35" spans="1:17" x14ac:dyDescent="0.35">
      <c r="A35" t="s">
        <v>34</v>
      </c>
      <c r="B35">
        <v>487</v>
      </c>
      <c r="C35">
        <v>653</v>
      </c>
      <c r="D35" t="s">
        <v>102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Q34"/>
  <sheetViews>
    <sheetView topLeftCell="A4" workbookViewId="0">
      <selection activeCell="I39" sqref="I39"/>
    </sheetView>
  </sheetViews>
  <sheetFormatPr defaultRowHeight="14.5" x14ac:dyDescent="0.35"/>
  <cols>
    <col min="1" max="1" width="40.08984375" customWidth="1"/>
    <col min="2" max="17" width="10.08984375" bestFit="1" customWidth="1"/>
  </cols>
  <sheetData>
    <row r="1" spans="1:17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</row>
    <row r="2" spans="1:17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102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</row>
    <row r="3" spans="1:17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102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</row>
    <row r="4" spans="1:17" x14ac:dyDescent="0.35">
      <c r="A4" t="s">
        <v>103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102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</row>
    <row r="5" spans="1:17" x14ac:dyDescent="0.35">
      <c r="A5" t="s">
        <v>104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102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</row>
    <row r="6" spans="1:17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102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</row>
    <row r="7" spans="1:17" x14ac:dyDescent="0.35">
      <c r="A7" t="s">
        <v>105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102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</row>
    <row r="8" spans="1:17" x14ac:dyDescent="0.35">
      <c r="A8" t="s">
        <v>106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102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</row>
    <row r="9" spans="1:17" x14ac:dyDescent="0.35">
      <c r="A9" t="s">
        <v>116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102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</row>
    <row r="10" spans="1:17" x14ac:dyDescent="0.35">
      <c r="A10" t="s">
        <v>115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102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</row>
    <row r="11" spans="1:17" x14ac:dyDescent="0.35">
      <c r="A11" t="s">
        <v>114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102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</row>
    <row r="12" spans="1:17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102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</row>
    <row r="13" spans="1:17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102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</row>
    <row r="14" spans="1:17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102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</row>
    <row r="15" spans="1:17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102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</row>
    <row r="16" spans="1:17" x14ac:dyDescent="0.35">
      <c r="A16" t="s">
        <v>113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102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</row>
    <row r="17" spans="1:17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102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</row>
    <row r="18" spans="1:17" x14ac:dyDescent="0.35">
      <c r="A18" t="s">
        <v>112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102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</row>
    <row r="19" spans="1:17" x14ac:dyDescent="0.35">
      <c r="A19" t="s">
        <v>111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102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</row>
    <row r="20" spans="1:17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102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</row>
    <row r="21" spans="1:17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102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</row>
    <row r="22" spans="1:17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102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</row>
    <row r="23" spans="1:17" x14ac:dyDescent="0.35">
      <c r="A23" t="s">
        <v>110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102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</row>
    <row r="24" spans="1:17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102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</row>
    <row r="25" spans="1:17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102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</row>
    <row r="26" spans="1:17" x14ac:dyDescent="0.35">
      <c r="A26" t="s">
        <v>109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102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</row>
    <row r="27" spans="1:17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102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</row>
    <row r="28" spans="1:17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102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</row>
    <row r="29" spans="1:17" x14ac:dyDescent="0.35">
      <c r="A29" t="s">
        <v>108</v>
      </c>
      <c r="B29" s="3">
        <f>cases!B29/(population_2016!$B29/1000)</f>
        <v>0</v>
      </c>
      <c r="C29" s="3">
        <f>cases!C29/(population_2016!$B29/1000)</f>
        <v>0</v>
      </c>
      <c r="D29" t="s">
        <v>102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</row>
    <row r="30" spans="1:17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102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</row>
    <row r="31" spans="1:17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102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</row>
    <row r="32" spans="1:17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102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</row>
    <row r="33" spans="1:17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102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</row>
    <row r="34" spans="1:17" x14ac:dyDescent="0.35">
      <c r="A34" t="s">
        <v>107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102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R31"/>
  <sheetViews>
    <sheetView zoomScale="75" zoomScaleNormal="75" workbookViewId="0">
      <selection activeCell="B37" sqref="B37"/>
    </sheetView>
  </sheetViews>
  <sheetFormatPr defaultRowHeight="14.5" x14ac:dyDescent="0.35"/>
  <cols>
    <col min="1" max="1" width="19.6328125" customWidth="1"/>
    <col min="2" max="3" width="8.6328125" customWidth="1"/>
    <col min="4" max="4" width="15.08984375" customWidth="1"/>
    <col min="5" max="14" width="8.6328125" customWidth="1"/>
    <col min="15" max="15" width="12.453125" bestFit="1" customWidth="1"/>
    <col min="16" max="16" width="8.6328125" customWidth="1"/>
  </cols>
  <sheetData>
    <row r="1" spans="1:44" s="17" customFormat="1" ht="72.5" x14ac:dyDescent="0.35">
      <c r="A1" s="17" t="s">
        <v>144</v>
      </c>
      <c r="B1" s="17" t="s">
        <v>143</v>
      </c>
      <c r="C1" s="17" t="s">
        <v>182</v>
      </c>
      <c r="D1" s="17" t="s">
        <v>237</v>
      </c>
      <c r="E1" s="17" t="s">
        <v>145</v>
      </c>
      <c r="F1" s="17" t="s">
        <v>146</v>
      </c>
      <c r="G1" s="17" t="s">
        <v>147</v>
      </c>
      <c r="H1" s="17" t="s">
        <v>148</v>
      </c>
      <c r="I1" s="17" t="s">
        <v>149</v>
      </c>
      <c r="J1" s="17" t="s">
        <v>150</v>
      </c>
      <c r="K1" s="17" t="s">
        <v>151</v>
      </c>
      <c r="L1" s="17" t="s">
        <v>152</v>
      </c>
      <c r="M1" s="17" t="s">
        <v>169</v>
      </c>
      <c r="N1" s="17" t="s">
        <v>153</v>
      </c>
      <c r="O1" s="17" t="s">
        <v>162</v>
      </c>
      <c r="P1" s="17" t="s">
        <v>154</v>
      </c>
      <c r="Q1" s="17" t="s">
        <v>155</v>
      </c>
      <c r="R1" s="17" t="s">
        <v>156</v>
      </c>
      <c r="S1" s="17" t="s">
        <v>157</v>
      </c>
      <c r="T1" s="17" t="s">
        <v>158</v>
      </c>
      <c r="U1" s="17" t="s">
        <v>159</v>
      </c>
      <c r="V1" s="17" t="s">
        <v>160</v>
      </c>
      <c r="W1" s="17" t="s">
        <v>177</v>
      </c>
      <c r="X1" s="17" t="s">
        <v>161</v>
      </c>
      <c r="Y1" s="17" t="s">
        <v>193</v>
      </c>
      <c r="Z1" s="17" t="s">
        <v>194</v>
      </c>
      <c r="AA1" s="17" t="s">
        <v>195</v>
      </c>
      <c r="AB1" s="17" t="s">
        <v>196</v>
      </c>
      <c r="AC1" s="17" t="s">
        <v>197</v>
      </c>
      <c r="AD1" s="17" t="s">
        <v>198</v>
      </c>
      <c r="AE1" s="17" t="s">
        <v>199</v>
      </c>
      <c r="AF1" s="17" t="s">
        <v>200</v>
      </c>
      <c r="AG1" s="17" t="s">
        <v>201</v>
      </c>
      <c r="AH1" s="17" t="s">
        <v>202</v>
      </c>
      <c r="AI1" s="17" t="s">
        <v>203</v>
      </c>
      <c r="AJ1" s="17" t="s">
        <v>204</v>
      </c>
      <c r="AK1" s="17" t="s">
        <v>205</v>
      </c>
      <c r="AL1" s="17" t="s">
        <v>206</v>
      </c>
      <c r="AM1" s="17" t="s">
        <v>207</v>
      </c>
      <c r="AN1" s="17" t="s">
        <v>208</v>
      </c>
      <c r="AO1" s="17" t="s">
        <v>209</v>
      </c>
      <c r="AP1" s="17" t="s">
        <v>210</v>
      </c>
      <c r="AQ1" s="17" t="s">
        <v>211</v>
      </c>
      <c r="AR1" s="17" t="s">
        <v>212</v>
      </c>
    </row>
    <row r="2" spans="1:44" s="17" customFormat="1" x14ac:dyDescent="0.35">
      <c r="A2" s="19">
        <v>43905</v>
      </c>
      <c r="B2" s="17">
        <f>mtl_newcases!C3</f>
        <v>18</v>
      </c>
      <c r="C2" s="17">
        <f>mtl_newcases!B3</f>
        <v>4</v>
      </c>
      <c r="D2" s="17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102</v>
      </c>
      <c r="AP2" t="s">
        <v>102</v>
      </c>
      <c r="AQ2" t="s">
        <v>102</v>
      </c>
      <c r="AR2" t="s">
        <v>102</v>
      </c>
    </row>
    <row r="3" spans="1:44" s="17" customFormat="1" x14ac:dyDescent="0.35">
      <c r="A3" s="19">
        <v>43906</v>
      </c>
      <c r="B3" s="17">
        <f>mtl_newcases!C4</f>
        <v>23</v>
      </c>
      <c r="C3" s="17">
        <f>mtl_newcases!B4</f>
        <v>5</v>
      </c>
      <c r="D3" s="17" t="s">
        <v>102</v>
      </c>
      <c r="E3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102</v>
      </c>
      <c r="AQ3" t="s">
        <v>102</v>
      </c>
      <c r="AR3" t="s">
        <v>102</v>
      </c>
    </row>
    <row r="4" spans="1:44" s="17" customFormat="1" x14ac:dyDescent="0.35">
      <c r="A4" s="19">
        <v>43907</v>
      </c>
      <c r="B4" s="17">
        <f>mtl_newcases!C5</f>
        <v>37</v>
      </c>
      <c r="C4" s="17">
        <f>mtl_newcases!B5</f>
        <v>14</v>
      </c>
      <c r="D4" s="17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</row>
    <row r="5" spans="1:44" s="17" customFormat="1" x14ac:dyDescent="0.35">
      <c r="A5" s="19">
        <v>43908</v>
      </c>
      <c r="B5" s="17">
        <f>mtl_newcases!C6</f>
        <v>40</v>
      </c>
      <c r="C5" s="17">
        <f>mtl_newcases!B6</f>
        <v>3</v>
      </c>
      <c r="D5" s="17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102</v>
      </c>
      <c r="AQ5" t="s">
        <v>102</v>
      </c>
      <c r="AR5" t="s">
        <v>102</v>
      </c>
    </row>
    <row r="6" spans="1:44" s="17" customFormat="1" x14ac:dyDescent="0.35">
      <c r="A6" s="19">
        <v>43909</v>
      </c>
      <c r="B6" s="17">
        <f>mtl_newcases!C7</f>
        <v>72</v>
      </c>
      <c r="C6" s="17">
        <f>mtl_newcases!B7</f>
        <v>32</v>
      </c>
      <c r="D6" s="17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</row>
    <row r="7" spans="1:44" s="17" customFormat="1" x14ac:dyDescent="0.35">
      <c r="A7" s="19">
        <v>43910</v>
      </c>
      <c r="B7" s="17">
        <f>mtl_newcases!C8</f>
        <v>111</v>
      </c>
      <c r="C7" s="17">
        <f>mtl_newcases!B8</f>
        <v>39</v>
      </c>
      <c r="D7" s="1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</row>
    <row r="8" spans="1:44" s="17" customFormat="1" x14ac:dyDescent="0.35">
      <c r="A8" s="19">
        <v>43911</v>
      </c>
      <c r="B8" s="17">
        <f>mtl_newcases!C9</f>
        <v>214</v>
      </c>
      <c r="C8" s="17">
        <f>mtl_newcases!B9</f>
        <v>103</v>
      </c>
      <c r="D8" s="17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</row>
    <row r="9" spans="1:44" s="17" customFormat="1" x14ac:dyDescent="0.35">
      <c r="A9" s="19">
        <v>43912</v>
      </c>
      <c r="B9" s="17">
        <f>mtl_newcases!C10</f>
        <v>310</v>
      </c>
      <c r="C9" s="17">
        <f>mtl_newcases!B10</f>
        <v>96</v>
      </c>
      <c r="D9" s="17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</row>
    <row r="10" spans="1:44" s="17" customFormat="1" x14ac:dyDescent="0.35">
      <c r="A10" s="19">
        <v>43913</v>
      </c>
      <c r="B10" s="17">
        <f>mtl_newcases!C11</f>
        <v>452</v>
      </c>
      <c r="C10" s="17">
        <f>mtl_newcases!B11</f>
        <v>142</v>
      </c>
      <c r="D10" s="17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</row>
    <row r="11" spans="1:44" s="17" customFormat="1" x14ac:dyDescent="0.35">
      <c r="A11" s="19">
        <v>43914</v>
      </c>
      <c r="B11" s="17">
        <f>mtl_newcases!C12</f>
        <v>631</v>
      </c>
      <c r="C11" s="17">
        <f>mtl_newcases!B12</f>
        <v>179</v>
      </c>
      <c r="D11" s="17" t="s">
        <v>102</v>
      </c>
      <c r="E11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102</v>
      </c>
      <c r="AP11" t="s">
        <v>102</v>
      </c>
      <c r="AQ11" t="s">
        <v>102</v>
      </c>
      <c r="AR11" t="s">
        <v>102</v>
      </c>
    </row>
    <row r="12" spans="1:44" s="17" customFormat="1" x14ac:dyDescent="0.35">
      <c r="A12" s="19">
        <v>43915</v>
      </c>
      <c r="B12" s="17">
        <f>mtl_newcases!C13</f>
        <v>828</v>
      </c>
      <c r="C12" s="17">
        <f>mtl_newcases!B13</f>
        <v>197</v>
      </c>
      <c r="D12" s="17" t="s">
        <v>102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102</v>
      </c>
      <c r="AP12" t="s">
        <v>102</v>
      </c>
      <c r="AQ12" t="s">
        <v>102</v>
      </c>
      <c r="AR12" t="s">
        <v>102</v>
      </c>
    </row>
    <row r="13" spans="1:44" s="17" customFormat="1" x14ac:dyDescent="0.35">
      <c r="A13" s="19">
        <v>43916</v>
      </c>
      <c r="B13" s="17">
        <f>mtl_newcases!C14</f>
        <v>1029</v>
      </c>
      <c r="C13" s="17">
        <f>mtl_newcases!B14</f>
        <v>201</v>
      </c>
      <c r="D13" s="17" t="s">
        <v>102</v>
      </c>
      <c r="E13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102</v>
      </c>
      <c r="AP13" t="s">
        <v>102</v>
      </c>
      <c r="AQ13" t="s">
        <v>102</v>
      </c>
      <c r="AR13" t="s">
        <v>102</v>
      </c>
    </row>
    <row r="14" spans="1:44" s="17" customFormat="1" x14ac:dyDescent="0.35">
      <c r="A14" s="19">
        <v>43917</v>
      </c>
      <c r="B14" s="17">
        <f>mtl_newcases!C15</f>
        <v>1298</v>
      </c>
      <c r="C14" s="17">
        <f>mtl_newcases!B15</f>
        <v>269</v>
      </c>
      <c r="D14" s="17" t="s">
        <v>102</v>
      </c>
      <c r="E14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102</v>
      </c>
      <c r="AP14" t="s">
        <v>102</v>
      </c>
      <c r="AQ14" t="s">
        <v>102</v>
      </c>
      <c r="AR14" t="s">
        <v>102</v>
      </c>
    </row>
    <row r="15" spans="1:44" s="17" customFormat="1" x14ac:dyDescent="0.35">
      <c r="A15" s="19">
        <v>43918</v>
      </c>
      <c r="B15" s="17">
        <f>mtl_newcases!C16</f>
        <v>1540</v>
      </c>
      <c r="C15" s="17">
        <f>mtl_newcases!B16</f>
        <v>242</v>
      </c>
      <c r="D15" s="17" t="s">
        <v>102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102</v>
      </c>
      <c r="AP15" t="s">
        <v>102</v>
      </c>
      <c r="AQ15" t="s">
        <v>102</v>
      </c>
      <c r="AR15" t="s">
        <v>102</v>
      </c>
    </row>
    <row r="16" spans="1:44" x14ac:dyDescent="0.35">
      <c r="A16" s="19">
        <v>43919</v>
      </c>
      <c r="B16" s="17">
        <f>mtl_newcases!C17</f>
        <v>1838</v>
      </c>
      <c r="C16" s="17">
        <f>mtl_newcases!B17</f>
        <v>298</v>
      </c>
      <c r="D16" s="17" t="s">
        <v>102</v>
      </c>
      <c r="E16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102</v>
      </c>
      <c r="AP16" t="s">
        <v>102</v>
      </c>
      <c r="AQ16" t="s">
        <v>102</v>
      </c>
      <c r="AR16" t="s">
        <v>102</v>
      </c>
    </row>
    <row r="17" spans="1:44" x14ac:dyDescent="0.35">
      <c r="A17" s="19">
        <v>43920</v>
      </c>
      <c r="B17" s="17">
        <f>mtl_newcases!C18</f>
        <v>2121</v>
      </c>
      <c r="C17" s="17">
        <f>mtl_newcases!B18</f>
        <v>283</v>
      </c>
      <c r="D17" s="17" t="s">
        <v>102</v>
      </c>
      <c r="E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t="s">
        <v>102</v>
      </c>
      <c r="AQ17" t="s">
        <v>102</v>
      </c>
      <c r="AR17" t="s">
        <v>102</v>
      </c>
    </row>
    <row r="18" spans="1:44" x14ac:dyDescent="0.35">
      <c r="A18" s="19">
        <v>43921</v>
      </c>
      <c r="B18" s="17">
        <f>mtl_newcases!C19</f>
        <v>2519</v>
      </c>
      <c r="C18" s="17">
        <f>mtl_newcases!B19</f>
        <v>398</v>
      </c>
      <c r="D18" s="17" t="s">
        <v>102</v>
      </c>
      <c r="E18" cm="1">
        <f t="array" ref="E18:N18">TRANSPOSE(santemontreal!C$57:C$66)</f>
        <v>16</v>
      </c>
      <c r="F18">
        <v>18</v>
      </c>
      <c r="G18">
        <v>87</v>
      </c>
      <c r="H18">
        <v>380</v>
      </c>
      <c r="I18">
        <v>374</v>
      </c>
      <c r="J18">
        <v>357</v>
      </c>
      <c r="K18">
        <v>342</v>
      </c>
      <c r="L18">
        <v>258</v>
      </c>
      <c r="M18">
        <v>140</v>
      </c>
      <c r="N18">
        <v>119</v>
      </c>
      <c r="O18" s="18">
        <f>E18/(age_distribution_2016!$B$2/100000)</f>
        <v>14.57991616548205</v>
      </c>
      <c r="P18" s="18">
        <f>F18/(age_distribution_2016!$B$3/100000)</f>
        <v>17.24385687598793</v>
      </c>
      <c r="Q18" s="18">
        <f>G18/(age_distribution_2016!$B$4/100000)</f>
        <v>46.231102372665198</v>
      </c>
      <c r="R18" s="18">
        <f>H18/(age_distribution_2016!$B$5/100000)</f>
        <v>129.59331571318953</v>
      </c>
      <c r="S18" s="18">
        <f>I18/(age_distribution_2016!$B$6/100000)</f>
        <v>124.80186869108201</v>
      </c>
      <c r="T18" s="18">
        <f>J18/(age_distribution_2016!$B$7/100000)</f>
        <v>140.28882994400234</v>
      </c>
      <c r="U18" s="18">
        <f>K18/(age_distribution_2016!$B$8/100000)</f>
        <v>132.11009174311926</v>
      </c>
      <c r="V18" s="18">
        <f>L18/(age_distribution_2016!$B$9/100000)</f>
        <v>125.85058901002414</v>
      </c>
      <c r="W18" s="18">
        <f>M18/(age_distribution_2016!$B$10/100000)</f>
        <v>107.95805058605799</v>
      </c>
      <c r="X18" s="18">
        <f>N18/(age_distribution_2016!$B$11/100000)</f>
        <v>120.43924902585901</v>
      </c>
      <c r="Y18" s="3">
        <f>E18*100/SUM($E18:$N18)</f>
        <v>0.76518412242945955</v>
      </c>
      <c r="Z18" s="3">
        <f t="shared" ref="Z18:AH18" si="0">F18*100/SUM($E18:$N18)</f>
        <v>0.86083213773314204</v>
      </c>
      <c r="AA18" s="3">
        <f t="shared" si="0"/>
        <v>4.1606886657101869</v>
      </c>
      <c r="AB18" s="3">
        <f t="shared" si="0"/>
        <v>18.173122907699664</v>
      </c>
      <c r="AC18" s="3">
        <f t="shared" si="0"/>
        <v>17.886178861788618</v>
      </c>
      <c r="AD18" s="3">
        <f t="shared" si="0"/>
        <v>17.073170731707318</v>
      </c>
      <c r="AE18" s="3">
        <f t="shared" si="0"/>
        <v>16.355810616929698</v>
      </c>
      <c r="AF18" s="3">
        <f t="shared" si="0"/>
        <v>12.338593974175035</v>
      </c>
      <c r="AG18" s="3">
        <f t="shared" si="0"/>
        <v>6.6953610712577714</v>
      </c>
      <c r="AH18" s="3">
        <f t="shared" si="0"/>
        <v>5.691056910569106</v>
      </c>
      <c r="AI18" s="3">
        <f>O18*100/SUM($O18:$X18)</f>
        <v>1.5201713841005755</v>
      </c>
      <c r="AJ18" s="3">
        <f t="shared" ref="AJ18:AR18" si="1">P18*100/SUM($O18:$X18)</f>
        <v>1.7979265091018517</v>
      </c>
      <c r="AK18" s="3">
        <f t="shared" si="1"/>
        <v>4.8202745533431699</v>
      </c>
      <c r="AL18" s="3">
        <f t="shared" si="1"/>
        <v>13.512015287461615</v>
      </c>
      <c r="AM18" s="3">
        <f t="shared" si="1"/>
        <v>13.012436238530851</v>
      </c>
      <c r="AN18" s="3">
        <f t="shared" si="1"/>
        <v>14.627180456272072</v>
      </c>
      <c r="AO18" s="3">
        <f t="shared" si="1"/>
        <v>13.774426323126368</v>
      </c>
      <c r="AP18" s="3">
        <f t="shared" si="1"/>
        <v>13.12178080544647</v>
      </c>
      <c r="AQ18" s="3">
        <f t="shared" si="1"/>
        <v>11.256219673796846</v>
      </c>
      <c r="AR18" s="3">
        <f t="shared" si="1"/>
        <v>12.557568768820188</v>
      </c>
    </row>
    <row r="19" spans="1:44" x14ac:dyDescent="0.35">
      <c r="A19" s="19">
        <v>43922</v>
      </c>
      <c r="B19" s="17">
        <f>mtl_newcases!C20</f>
        <v>2828</v>
      </c>
      <c r="C19" s="17">
        <f>mtl_newcases!B20</f>
        <v>309</v>
      </c>
      <c r="D19" s="17" t="s">
        <v>102</v>
      </c>
      <c r="E19" cm="1">
        <f t="array" ref="E19:N19">TRANSPOSE(santemontreal!D$57:D$66)</f>
        <v>16</v>
      </c>
      <c r="F19">
        <v>20</v>
      </c>
      <c r="G19">
        <v>112</v>
      </c>
      <c r="H19">
        <v>462</v>
      </c>
      <c r="I19">
        <v>465</v>
      </c>
      <c r="J19">
        <v>456</v>
      </c>
      <c r="K19">
        <v>418</v>
      </c>
      <c r="L19">
        <v>310</v>
      </c>
      <c r="M19">
        <v>179</v>
      </c>
      <c r="N19">
        <v>197</v>
      </c>
      <c r="O19" s="18">
        <f>E19/(age_distribution_2016!$B$2/100000)</f>
        <v>14.57991616548205</v>
      </c>
      <c r="P19" s="18">
        <f>F19/(age_distribution_2016!$B$3/100000)</f>
        <v>19.159840973319923</v>
      </c>
      <c r="Q19" s="18">
        <f>G19/(age_distribution_2016!$B$4/100000)</f>
        <v>59.515901905040252</v>
      </c>
      <c r="R19" s="18">
        <f>H19/(age_distribution_2016!$B$5/100000)</f>
        <v>157.55818910393043</v>
      </c>
      <c r="S19" s="18">
        <f>I19/(age_distribution_2016!$B$6/100000)</f>
        <v>155.16809877367149</v>
      </c>
      <c r="T19" s="18">
        <f>J19/(age_distribution_2016!$B$7/100000)</f>
        <v>179.192455054524</v>
      </c>
      <c r="U19" s="18">
        <f>K19/(age_distribution_2016!$B$8/100000)</f>
        <v>161.46788990825686</v>
      </c>
      <c r="V19" s="18">
        <f>L19/(age_distribution_2016!$B$9/100000)</f>
        <v>151.21582400429256</v>
      </c>
      <c r="W19" s="18">
        <f>M19/(age_distribution_2016!$B$10/100000)</f>
        <v>138.03207896360271</v>
      </c>
      <c r="X19" s="18">
        <f>N19/(age_distribution_2016!$B$11/100000)</f>
        <v>199.38262233692626</v>
      </c>
      <c r="Y19" s="3">
        <f t="shared" ref="Y19:Y22" si="2">E19*100/SUM($E19:$N19)</f>
        <v>0.60721062618595822</v>
      </c>
      <c r="Z19" s="3">
        <f t="shared" ref="Z19:Z22" si="3">F19*100/SUM($E19:$N19)</f>
        <v>0.75901328273244784</v>
      </c>
      <c r="AA19" s="3">
        <f t="shared" ref="AA19:AA22" si="4">G19*100/SUM($E19:$N19)</f>
        <v>4.2504743833017073</v>
      </c>
      <c r="AB19" s="3">
        <f t="shared" ref="AB19:AB22" si="5">H19*100/SUM($E19:$N19)</f>
        <v>17.533206831119546</v>
      </c>
      <c r="AC19" s="3">
        <f t="shared" ref="AC19:AC22" si="6">I19*100/SUM($E19:$N19)</f>
        <v>17.647058823529413</v>
      </c>
      <c r="AD19" s="3">
        <f t="shared" ref="AD19:AD22" si="7">J19*100/SUM($E19:$N19)</f>
        <v>17.30550284629981</v>
      </c>
      <c r="AE19" s="3">
        <f t="shared" ref="AE19:AE22" si="8">K19*100/SUM($E19:$N19)</f>
        <v>15.863377609108159</v>
      </c>
      <c r="AF19" s="3">
        <f t="shared" ref="AF19:AF22" si="9">L19*100/SUM($E19:$N19)</f>
        <v>11.764705882352942</v>
      </c>
      <c r="AG19" s="3">
        <f t="shared" ref="AG19:AG22" si="10">M19*100/SUM($E19:$N19)</f>
        <v>6.7931688804554078</v>
      </c>
      <c r="AH19" s="3">
        <f t="shared" ref="AH19:AH22" si="11">N19*100/SUM($E19:$N19)</f>
        <v>7.4762808349146113</v>
      </c>
      <c r="AI19" s="3">
        <f t="shared" ref="AI19:AI22" si="12">O19*100/SUM($O19:$X19)</f>
        <v>1.1802992798513701</v>
      </c>
      <c r="AJ19" s="3">
        <f t="shared" ref="AJ19:AJ22" si="13">P19*100/SUM($O19:$X19)</f>
        <v>1.5510614907660267</v>
      </c>
      <c r="AK19" s="3">
        <f t="shared" ref="AK19:AK22" si="14">Q19*100/SUM($O19:$X19)</f>
        <v>4.8180370422521746</v>
      </c>
      <c r="AL19" s="3">
        <f t="shared" ref="AL19:AL22" si="15">R19*100/SUM($O19:$X19)</f>
        <v>12.754930482682003</v>
      </c>
      <c r="AM19" s="3">
        <f t="shared" ref="AM19:AM22" si="16">S19*100/SUM($O19:$X19)</f>
        <v>12.56144364341861</v>
      </c>
      <c r="AN19" s="3">
        <f t="shared" ref="AN19:AN22" si="17">T19*100/SUM($O19:$X19)</f>
        <v>14.506306020907145</v>
      </c>
      <c r="AO19" s="3">
        <f t="shared" ref="AO19:AO22" si="18">U19*100/SUM($O19:$X19)</f>
        <v>13.071435529172318</v>
      </c>
      <c r="AP19" s="3">
        <f t="shared" ref="AP19:AP22" si="19">V19*100/SUM($O19:$X19)</f>
        <v>12.241492073661524</v>
      </c>
      <c r="AQ19" s="3">
        <f t="shared" ref="AQ19:AQ22" si="20">W19*100/SUM($O19:$X19)</f>
        <v>11.174218119500496</v>
      </c>
      <c r="AR19" s="3">
        <f t="shared" ref="AR19:AR21" si="21">X19*100/SUM($O19:$X19)</f>
        <v>16.140776317788319</v>
      </c>
    </row>
    <row r="20" spans="1:44" x14ac:dyDescent="0.35">
      <c r="A20" s="19">
        <v>43923</v>
      </c>
      <c r="B20" s="17">
        <f>mtl_newcases!C21</f>
        <v>3239</v>
      </c>
      <c r="C20" s="17">
        <f>mtl_newcases!B21</f>
        <v>411</v>
      </c>
      <c r="D20" s="17" t="s">
        <v>102</v>
      </c>
      <c r="E20" cm="1">
        <f t="array" ref="E20:N20">TRANSPOSE(santemontreal!E$57:E$66)</f>
        <v>18</v>
      </c>
      <c r="F20">
        <v>20</v>
      </c>
      <c r="G20">
        <v>116</v>
      </c>
      <c r="H20">
        <v>486</v>
      </c>
      <c r="I20">
        <v>495</v>
      </c>
      <c r="J20">
        <v>496</v>
      </c>
      <c r="K20">
        <v>447</v>
      </c>
      <c r="L20">
        <v>321</v>
      </c>
      <c r="M20">
        <v>199</v>
      </c>
      <c r="N20">
        <v>232</v>
      </c>
      <c r="O20" s="18">
        <f>E20/(age_distribution_2016!$B$2/100000)</f>
        <v>16.402405686167306</v>
      </c>
      <c r="P20" s="18">
        <f>F20/(age_distribution_2016!$B$3/100000)</f>
        <v>19.159840973319923</v>
      </c>
      <c r="Q20" s="18">
        <f>G20/(age_distribution_2016!$B$4/100000)</f>
        <v>61.641469830220259</v>
      </c>
      <c r="R20" s="18">
        <f>H20/(age_distribution_2016!$B$5/100000)</f>
        <v>165.74303009634241</v>
      </c>
      <c r="S20" s="18">
        <f>I20/(age_distribution_2016!$B$6/100000)</f>
        <v>165.17894385584384</v>
      </c>
      <c r="T20" s="18">
        <f>J20/(age_distribution_2016!$B$7/100000)</f>
        <v>194.91109146281559</v>
      </c>
      <c r="U20" s="18">
        <f>K20/(age_distribution_2016!$B$8/100000)</f>
        <v>172.67020762916465</v>
      </c>
      <c r="V20" s="18">
        <f>L20/(age_distribution_2016!$B$9/100000)</f>
        <v>156.58154679154165</v>
      </c>
      <c r="W20" s="18">
        <f>M20/(age_distribution_2016!$B$10/100000)</f>
        <v>153.45465761875386</v>
      </c>
      <c r="X20" s="18">
        <f>N20/(age_distribution_2016!$B$11/100000)</f>
        <v>234.80593087394362</v>
      </c>
      <c r="Y20" s="3">
        <f t="shared" si="2"/>
        <v>0.63604240282685509</v>
      </c>
      <c r="Z20" s="3">
        <f t="shared" si="3"/>
        <v>0.70671378091872794</v>
      </c>
      <c r="AA20" s="3">
        <f t="shared" si="4"/>
        <v>4.0989399293286217</v>
      </c>
      <c r="AB20" s="3">
        <f t="shared" si="5"/>
        <v>17.17314487632509</v>
      </c>
      <c r="AC20" s="3">
        <f t="shared" si="6"/>
        <v>17.491166077738516</v>
      </c>
      <c r="AD20" s="3">
        <f t="shared" si="7"/>
        <v>17.526501766784452</v>
      </c>
      <c r="AE20" s="3">
        <f t="shared" si="8"/>
        <v>15.795053003533569</v>
      </c>
      <c r="AF20" s="3">
        <f t="shared" si="9"/>
        <v>11.342756183745584</v>
      </c>
      <c r="AG20" s="3">
        <f t="shared" si="10"/>
        <v>7.031802120141343</v>
      </c>
      <c r="AH20" s="3">
        <f t="shared" si="11"/>
        <v>8.1978798586572434</v>
      </c>
      <c r="AI20" s="3">
        <f t="shared" si="12"/>
        <v>1.223558718028539</v>
      </c>
      <c r="AJ20" s="3">
        <f t="shared" si="13"/>
        <v>1.429253178313741</v>
      </c>
      <c r="AK20" s="3">
        <f t="shared" si="14"/>
        <v>4.5982253607143129</v>
      </c>
      <c r="AL20" s="3">
        <f t="shared" si="15"/>
        <v>12.36381621739006</v>
      </c>
      <c r="AM20" s="3">
        <f t="shared" si="16"/>
        <v>12.321737472937102</v>
      </c>
      <c r="AN20" s="3">
        <f t="shared" si="17"/>
        <v>14.539645571680282</v>
      </c>
      <c r="AO20" s="3">
        <f t="shared" si="18"/>
        <v>12.880558006599919</v>
      </c>
      <c r="AP20" s="3">
        <f t="shared" si="19"/>
        <v>11.680403492321608</v>
      </c>
      <c r="AQ20" s="3">
        <f t="shared" si="20"/>
        <v>11.44714914043711</v>
      </c>
      <c r="AR20" s="3">
        <f t="shared" si="21"/>
        <v>17.51565284157731</v>
      </c>
    </row>
    <row r="21" spans="1:44" x14ac:dyDescent="0.35">
      <c r="A21" s="19">
        <v>43924</v>
      </c>
      <c r="B21" s="17">
        <f>mtl_newcases!C22</f>
        <v>3600</v>
      </c>
      <c r="C21" s="17">
        <f>mtl_newcases!B22</f>
        <v>361</v>
      </c>
      <c r="D21" s="17" t="s">
        <v>102</v>
      </c>
      <c r="E21" cm="1">
        <f t="array" ref="E21:N21">TRANSPOSE(santemontreal!F$57:F$66)</f>
        <v>24</v>
      </c>
      <c r="F21">
        <v>23</v>
      </c>
      <c r="G21">
        <v>128</v>
      </c>
      <c r="H21">
        <v>539</v>
      </c>
      <c r="I21">
        <v>566</v>
      </c>
      <c r="J21">
        <v>560</v>
      </c>
      <c r="K21">
        <v>512</v>
      </c>
      <c r="L21">
        <v>362</v>
      </c>
      <c r="M21">
        <v>244</v>
      </c>
      <c r="N21">
        <v>295</v>
      </c>
      <c r="O21" s="18">
        <f>E21/(age_distribution_2016!$B$2/100000)</f>
        <v>21.869874248223073</v>
      </c>
      <c r="P21" s="18">
        <f>F21/(age_distribution_2016!$B$3/100000)</f>
        <v>22.033817119317909</v>
      </c>
      <c r="Q21" s="18">
        <f>G21/(age_distribution_2016!$B$4/100000)</f>
        <v>68.018173605760282</v>
      </c>
      <c r="R21" s="18">
        <f>H21/(age_distribution_2016!$B$5/100000)</f>
        <v>183.81788728791884</v>
      </c>
      <c r="S21" s="18">
        <f>I21/(age_distribution_2016!$B$6/100000)</f>
        <v>188.87127721698508</v>
      </c>
      <c r="T21" s="18">
        <f>J21/(age_distribution_2016!$B$7/100000)</f>
        <v>220.06090971608214</v>
      </c>
      <c r="U21" s="18">
        <f>K21/(age_distribution_2016!$B$8/100000)</f>
        <v>197.77885079671654</v>
      </c>
      <c r="V21" s="18">
        <f>L21/(age_distribution_2016!$B$9/100000)</f>
        <v>176.58105899856099</v>
      </c>
      <c r="W21" s="18">
        <f>M21/(age_distribution_2016!$B$10/100000)</f>
        <v>188.15545959284393</v>
      </c>
      <c r="X21" s="18">
        <f>N21/(age_distribution_2016!$B$11/100000)</f>
        <v>298.56788624057486</v>
      </c>
      <c r="Y21" s="3">
        <f t="shared" si="2"/>
        <v>0.73778051029818625</v>
      </c>
      <c r="Z21" s="3">
        <f t="shared" si="3"/>
        <v>0.70703965570242855</v>
      </c>
      <c r="AA21" s="3">
        <f t="shared" si="4"/>
        <v>3.9348293882569934</v>
      </c>
      <c r="AB21" s="3">
        <f t="shared" si="5"/>
        <v>16.569320627113434</v>
      </c>
      <c r="AC21" s="3">
        <f t="shared" si="6"/>
        <v>17.399323701198892</v>
      </c>
      <c r="AD21" s="3">
        <f t="shared" si="7"/>
        <v>17.214878573624347</v>
      </c>
      <c r="AE21" s="3">
        <f t="shared" si="8"/>
        <v>15.739317553027973</v>
      </c>
      <c r="AF21" s="3">
        <f t="shared" si="9"/>
        <v>11.12818936366431</v>
      </c>
      <c r="AG21" s="3">
        <f t="shared" si="10"/>
        <v>7.5007685213648942</v>
      </c>
      <c r="AH21" s="3">
        <f t="shared" si="11"/>
        <v>9.0685521057485392</v>
      </c>
      <c r="AI21" s="3">
        <f t="shared" si="12"/>
        <v>1.3967620430405514</v>
      </c>
      <c r="AJ21" s="3">
        <f t="shared" si="13"/>
        <v>1.4072325732764974</v>
      </c>
      <c r="AK21" s="3">
        <f t="shared" si="14"/>
        <v>4.3441129130949543</v>
      </c>
      <c r="AL21" s="3">
        <f t="shared" si="15"/>
        <v>11.739886790457071</v>
      </c>
      <c r="AM21" s="3">
        <f t="shared" si="16"/>
        <v>12.062631364179373</v>
      </c>
      <c r="AN21" s="3">
        <f t="shared" si="17"/>
        <v>14.054617889417962</v>
      </c>
      <c r="AO21" s="3">
        <f t="shared" si="18"/>
        <v>12.631530870895588</v>
      </c>
      <c r="AP21" s="3">
        <f t="shared" si="19"/>
        <v>11.277692680337832</v>
      </c>
      <c r="AQ21" s="3">
        <f t="shared" si="20"/>
        <v>12.016914279764904</v>
      </c>
      <c r="AR21" s="3">
        <f t="shared" si="21"/>
        <v>19.068618595535266</v>
      </c>
    </row>
    <row r="22" spans="1:44" x14ac:dyDescent="0.35">
      <c r="A22" s="19">
        <v>43925</v>
      </c>
      <c r="B22" s="17">
        <f>mtl_newcases!C23</f>
        <v>3924</v>
      </c>
      <c r="C22" s="17">
        <f>mtl_newcases!B23</f>
        <v>324</v>
      </c>
      <c r="D22" s="17" t="s">
        <v>102</v>
      </c>
      <c r="E22" cm="1">
        <f t="array" ref="E22:N22">TRANSPOSE(santemontreal!G$57:G$66)</f>
        <v>25</v>
      </c>
      <c r="F22">
        <v>27</v>
      </c>
      <c r="G22">
        <v>144</v>
      </c>
      <c r="H22">
        <v>601</v>
      </c>
      <c r="I22">
        <v>638</v>
      </c>
      <c r="J22">
        <v>656</v>
      </c>
      <c r="K22">
        <v>576</v>
      </c>
      <c r="L22">
        <v>400</v>
      </c>
      <c r="M22">
        <v>277</v>
      </c>
      <c r="N22">
        <v>361</v>
      </c>
      <c r="O22" s="18">
        <f>E22/(age_distribution_2016!$B$2/100000)</f>
        <v>22.781119008565703</v>
      </c>
      <c r="P22" s="18">
        <f>F22/(age_distribution_2016!$B$3/100000)</f>
        <v>25.865785313981895</v>
      </c>
      <c r="Q22" s="18">
        <f>G22/(age_distribution_2016!$B$4/100000)</f>
        <v>76.520445306480326</v>
      </c>
      <c r="R22" s="18">
        <f>H22/(age_distribution_2016!$B$5/100000)</f>
        <v>204.96205985164977</v>
      </c>
      <c r="S22" s="18">
        <f>I22/(age_distribution_2016!$B$6/100000)</f>
        <v>212.89730541419871</v>
      </c>
      <c r="T22" s="18">
        <f>J22/(age_distribution_2016!$B$7/100000)</f>
        <v>257.78563709598194</v>
      </c>
      <c r="U22" s="18">
        <f>K22/(age_distribution_2016!$B$8/100000)</f>
        <v>222.50120714630611</v>
      </c>
      <c r="V22" s="18">
        <f>L22/(age_distribution_2016!$B$9/100000)</f>
        <v>195.1171922636033</v>
      </c>
      <c r="W22" s="18">
        <f>M22/(age_distribution_2016!$B$10/100000)</f>
        <v>213.60271437384333</v>
      </c>
      <c r="X22" s="18">
        <f>N22/(age_distribution_2016!$B$11/100000)</f>
        <v>365.36612519609332</v>
      </c>
      <c r="Y22" s="3">
        <f t="shared" si="2"/>
        <v>0.67476383265856954</v>
      </c>
      <c r="Z22" s="3">
        <f t="shared" si="3"/>
        <v>0.72874493927125505</v>
      </c>
      <c r="AA22" s="3">
        <f t="shared" si="4"/>
        <v>3.8866396761133601</v>
      </c>
      <c r="AB22" s="3">
        <f t="shared" si="5"/>
        <v>16.221322537112012</v>
      </c>
      <c r="AC22" s="3">
        <f t="shared" si="6"/>
        <v>17.219973009446694</v>
      </c>
      <c r="AD22" s="3">
        <f t="shared" si="7"/>
        <v>17.705802968960864</v>
      </c>
      <c r="AE22" s="3">
        <f t="shared" si="8"/>
        <v>15.546558704453441</v>
      </c>
      <c r="AF22" s="3">
        <f t="shared" si="9"/>
        <v>10.796221322537113</v>
      </c>
      <c r="AG22" s="3">
        <f t="shared" si="10"/>
        <v>7.47638326585695</v>
      </c>
      <c r="AH22" s="3">
        <f t="shared" si="11"/>
        <v>9.7435897435897427</v>
      </c>
      <c r="AI22" s="3">
        <f t="shared" si="12"/>
        <v>1.2674487700457593</v>
      </c>
      <c r="AJ22" s="3">
        <f t="shared" si="13"/>
        <v>1.4390670524194793</v>
      </c>
      <c r="AK22" s="3">
        <f t="shared" si="14"/>
        <v>4.2572862312244464</v>
      </c>
      <c r="AL22" s="3">
        <f t="shared" si="15"/>
        <v>11.403255062551663</v>
      </c>
      <c r="AM22" s="3">
        <f t="shared" si="16"/>
        <v>11.844739838803529</v>
      </c>
      <c r="AN22" s="3">
        <f t="shared" si="17"/>
        <v>14.342143972379681</v>
      </c>
      <c r="AO22" s="3">
        <f t="shared" si="18"/>
        <v>12.379061854917969</v>
      </c>
      <c r="AP22" s="3">
        <f t="shared" si="19"/>
        <v>10.855526686652253</v>
      </c>
      <c r="AQ22" s="3">
        <f t="shared" si="20"/>
        <v>11.883985923157184</v>
      </c>
      <c r="AR22" s="3">
        <f t="shared" ref="AR22:AR27" si="22">X22*100/SUM($O22:$X22)</f>
        <v>20.327484607848024</v>
      </c>
    </row>
    <row r="23" spans="1:44" x14ac:dyDescent="0.35">
      <c r="A23" s="19">
        <v>43926</v>
      </c>
      <c r="B23" s="17">
        <f>mtl_newcases!C24</f>
        <v>4186</v>
      </c>
      <c r="C23" s="17">
        <f>mtl_newcases!B24</f>
        <v>262</v>
      </c>
      <c r="D23" s="17" t="s">
        <v>102</v>
      </c>
      <c r="E23" cm="1">
        <f t="array" ref="E23:N23">TRANSPOSE(santemontreal!H$57:H$66)</f>
        <v>27</v>
      </c>
      <c r="F23">
        <v>29</v>
      </c>
      <c r="G23">
        <v>148</v>
      </c>
      <c r="H23">
        <v>622</v>
      </c>
      <c r="I23">
        <v>667</v>
      </c>
      <c r="J23">
        <v>691</v>
      </c>
      <c r="K23">
        <v>607</v>
      </c>
      <c r="L23">
        <v>433</v>
      </c>
      <c r="M23">
        <v>299</v>
      </c>
      <c r="N23">
        <v>443</v>
      </c>
      <c r="O23" s="18">
        <f>E23/(age_distribution_2016!$B$2/100000)</f>
        <v>24.603608529250959</v>
      </c>
      <c r="P23" s="18">
        <f>F23/(age_distribution_2016!$B$3/100000)</f>
        <v>27.781769411313888</v>
      </c>
      <c r="Q23" s="18">
        <f>G23/(age_distribution_2016!$B$4/100000)</f>
        <v>78.646013231660334</v>
      </c>
      <c r="R23" s="18">
        <f>H23/(age_distribution_2016!$B$5/100000)</f>
        <v>212.12379572001024</v>
      </c>
      <c r="S23" s="18">
        <f>I23/(age_distribution_2016!$B$6/100000)</f>
        <v>222.57445566029867</v>
      </c>
      <c r="T23" s="18">
        <f>J23/(age_distribution_2016!$B$7/100000)</f>
        <v>271.53944395323703</v>
      </c>
      <c r="U23" s="18">
        <f>K23/(age_distribution_2016!$B$8/100000)</f>
        <v>234.47609850313856</v>
      </c>
      <c r="V23" s="18">
        <f>L23/(age_distribution_2016!$B$9/100000)</f>
        <v>211.21436062535059</v>
      </c>
      <c r="W23" s="18">
        <f>M23/(age_distribution_2016!$B$10/100000)</f>
        <v>230.56755089450957</v>
      </c>
      <c r="X23" s="18">
        <f>N23/(age_distribution_2016!$B$11/100000)</f>
        <v>448.35787662567685</v>
      </c>
      <c r="Y23" s="3">
        <f t="shared" ref="Y23" si="23">E23*100/SUM($E23:$N23)</f>
        <v>0.68078668683812404</v>
      </c>
      <c r="Z23" s="3">
        <f t="shared" ref="Z23" si="24">F23*100/SUM($E23:$N23)</f>
        <v>0.73121533030761476</v>
      </c>
      <c r="AA23" s="3">
        <f t="shared" ref="AA23" si="25">G23*100/SUM($E23:$N23)</f>
        <v>3.7317196167423097</v>
      </c>
      <c r="AB23" s="3">
        <f t="shared" ref="AB23" si="26">H23*100/SUM($E23:$N23)</f>
        <v>15.683308119011599</v>
      </c>
      <c r="AC23" s="3">
        <f t="shared" ref="AC23" si="27">I23*100/SUM($E23:$N23)</f>
        <v>16.817952597075138</v>
      </c>
      <c r="AD23" s="3">
        <f t="shared" ref="AD23" si="28">J23*100/SUM($E23:$N23)</f>
        <v>17.423096318709028</v>
      </c>
      <c r="AE23" s="3">
        <f t="shared" ref="AE23" si="29">K23*100/SUM($E23:$N23)</f>
        <v>15.305093292990419</v>
      </c>
      <c r="AF23" s="3">
        <f t="shared" ref="AF23" si="30">L23*100/SUM($E23:$N23)</f>
        <v>10.91780131114473</v>
      </c>
      <c r="AG23" s="3">
        <f t="shared" ref="AG23" si="31">M23*100/SUM($E23:$N23)</f>
        <v>7.5390821986888552</v>
      </c>
      <c r="AH23" s="3">
        <f t="shared" ref="AH23" si="32">N23*100/SUM($E23:$N23)</f>
        <v>11.169944528492184</v>
      </c>
      <c r="AI23" s="3">
        <f t="shared" ref="AI23" si="33">O23*100/SUM($O23:$X23)</f>
        <v>1.2540800743119853</v>
      </c>
      <c r="AJ23" s="3">
        <f t="shared" ref="AJ23" si="34">P23*100/SUM($O23:$X23)</f>
        <v>1.4160753454696453</v>
      </c>
      <c r="AK23" s="3">
        <f t="shared" ref="AK23" si="35">Q23*100/SUM($O23:$X23)</f>
        <v>4.0086964479476155</v>
      </c>
      <c r="AL23" s="3">
        <f t="shared" ref="AL23" si="36">R23*100/SUM($O23:$X23)</f>
        <v>10.812244276428896</v>
      </c>
      <c r="AM23" s="3">
        <f t="shared" ref="AM23" si="37">S23*100/SUM($O23:$X23)</f>
        <v>11.344928918153082</v>
      </c>
      <c r="AN23" s="3">
        <f t="shared" ref="AN23" si="38">T23*100/SUM($O23:$X23)</f>
        <v>13.840742330404732</v>
      </c>
      <c r="AO23" s="3">
        <f t="shared" ref="AO23" si="39">U23*100/SUM($O23:$X23)</f>
        <v>11.951572172252922</v>
      </c>
      <c r="AP23" s="3">
        <f t="shared" ref="AP23" si="40">V23*100/SUM($O23:$X23)</f>
        <v>10.765889107440707</v>
      </c>
      <c r="AQ23" s="3">
        <f t="shared" ref="AQ23" si="41">W23*100/SUM($O23:$X23)</f>
        <v>11.752348075931689</v>
      </c>
      <c r="AR23" s="3">
        <f t="shared" si="22"/>
        <v>22.853423251658725</v>
      </c>
    </row>
    <row r="24" spans="1:44" x14ac:dyDescent="0.35">
      <c r="A24" s="19">
        <v>43927</v>
      </c>
      <c r="B24" s="17">
        <f>mtl_newcases!C25</f>
        <v>4618</v>
      </c>
      <c r="C24" s="17">
        <f>mtl_newcases!B25</f>
        <v>432</v>
      </c>
      <c r="D24">
        <v>63</v>
      </c>
      <c r="E24" cm="1">
        <f t="array" ref="E24:N24">TRANSPOSE(santemontreal!I$57:I$66)</f>
        <v>30</v>
      </c>
      <c r="F24">
        <v>31</v>
      </c>
      <c r="G24">
        <v>154</v>
      </c>
      <c r="H24">
        <v>662</v>
      </c>
      <c r="I24">
        <v>733</v>
      </c>
      <c r="J24">
        <v>763</v>
      </c>
      <c r="K24">
        <v>665</v>
      </c>
      <c r="L24">
        <v>469</v>
      </c>
      <c r="M24">
        <v>340</v>
      </c>
      <c r="N24">
        <v>549</v>
      </c>
      <c r="O24" s="18">
        <f>E24/(age_distribution_2016!$B$2/100000)</f>
        <v>27.337342810278841</v>
      </c>
      <c r="P24" s="18">
        <f>F24/(age_distribution_2016!$B$3/100000)</f>
        <v>29.697753508645881</v>
      </c>
      <c r="Q24" s="18">
        <f>G24/(age_distribution_2016!$B$4/100000)</f>
        <v>81.834365119430345</v>
      </c>
      <c r="R24" s="18">
        <f>H24/(age_distribution_2016!$B$5/100000)</f>
        <v>225.76519737403021</v>
      </c>
      <c r="S24" s="18">
        <f>I24/(age_distribution_2016!$B$6/100000)</f>
        <v>244.59831484107784</v>
      </c>
      <c r="T24" s="18">
        <f>J24/(age_distribution_2016!$B$7/100000)</f>
        <v>299.8329894881619</v>
      </c>
      <c r="U24" s="18">
        <f>K24/(age_distribution_2016!$B$8/100000)</f>
        <v>256.8807339449541</v>
      </c>
      <c r="V24" s="18">
        <f>L24/(age_distribution_2016!$B$9/100000)</f>
        <v>228.77490792907489</v>
      </c>
      <c r="W24" s="18">
        <f>M24/(age_distribution_2016!$B$10/100000)</f>
        <v>262.18383713756941</v>
      </c>
      <c r="X24" s="18">
        <f>N24/(age_distribution_2016!$B$11/100000)</f>
        <v>555.63989676635799</v>
      </c>
      <c r="Y24" s="3">
        <f t="shared" ref="Y24" si="42">E24*100/SUM($E24:$N24)</f>
        <v>0.68243858052775253</v>
      </c>
      <c r="Z24" s="3">
        <f t="shared" ref="Z24" si="43">F24*100/SUM($E24:$N24)</f>
        <v>0.70518653321201097</v>
      </c>
      <c r="AA24" s="3">
        <f t="shared" ref="AA24" si="44">G24*100/SUM($E24:$N24)</f>
        <v>3.5031847133757963</v>
      </c>
      <c r="AB24" s="3">
        <f t="shared" ref="AB24" si="45">H24*100/SUM($E24:$N24)</f>
        <v>15.059144676979072</v>
      </c>
      <c r="AC24" s="3">
        <f t="shared" ref="AC24" si="46">I24*100/SUM($E24:$N24)</f>
        <v>16.674249317561419</v>
      </c>
      <c r="AD24" s="3">
        <f t="shared" ref="AD24" si="47">J24*100/SUM($E24:$N24)</f>
        <v>17.356687898089174</v>
      </c>
      <c r="AE24" s="3">
        <f t="shared" ref="AE24" si="48">K24*100/SUM($E24:$N24)</f>
        <v>15.127388535031848</v>
      </c>
      <c r="AF24" s="3">
        <f t="shared" ref="AF24" si="49">L24*100/SUM($E24:$N24)</f>
        <v>10.668789808917197</v>
      </c>
      <c r="AG24" s="3">
        <f t="shared" ref="AG24" si="50">M24*100/SUM($E24:$N24)</f>
        <v>7.7343039126478619</v>
      </c>
      <c r="AH24" s="3">
        <f t="shared" ref="AH24" si="51">N24*100/SUM($E24:$N24)</f>
        <v>12.48862602365787</v>
      </c>
      <c r="AI24" s="3">
        <f t="shared" ref="AI24" si="52">O24*100/SUM($O24:$X24)</f>
        <v>1.2355607964005868</v>
      </c>
      <c r="AJ24" s="3">
        <f t="shared" ref="AJ24" si="53">P24*100/SUM($O24:$X24)</f>
        <v>1.3422438395385712</v>
      </c>
      <c r="AK24" s="3">
        <f t="shared" ref="AK24" si="54">Q24*100/SUM($O24:$X24)</f>
        <v>3.6986525735735332</v>
      </c>
      <c r="AL24" s="3">
        <f t="shared" ref="AL24" si="55">R24*100/SUM($O24:$X24)</f>
        <v>10.203867618110584</v>
      </c>
      <c r="AM24" s="3">
        <f t="shared" ref="AM24" si="56">S24*100/SUM($O24:$X24)</f>
        <v>11.055064524034513</v>
      </c>
      <c r="AN24" s="3">
        <f t="shared" ref="AN24" si="57">T24*100/SUM($O24:$X24)</f>
        <v>13.55149583667175</v>
      </c>
      <c r="AO24" s="3">
        <f t="shared" ref="AO24" si="58">U24*100/SUM($O24:$X24)</f>
        <v>11.610190734911347</v>
      </c>
      <c r="AP24" s="3">
        <f t="shared" ref="AP24" si="59">V24*100/SUM($O24:$X24)</f>
        <v>10.339896946057117</v>
      </c>
      <c r="AQ24" s="3">
        <f t="shared" ref="AQ24" si="60">W24*100/SUM($O24:$X24)</f>
        <v>11.849874103171945</v>
      </c>
      <c r="AR24" s="3">
        <f t="shared" si="22"/>
        <v>25.113153027530057</v>
      </c>
    </row>
    <row r="25" spans="1:44" x14ac:dyDescent="0.35">
      <c r="A25" s="19">
        <v>43928</v>
      </c>
      <c r="B25" s="17">
        <f>mtl_newcases!C26</f>
        <v>5045</v>
      </c>
      <c r="C25" s="17">
        <f>mtl_newcases!B26</f>
        <v>427</v>
      </c>
      <c r="D25">
        <v>74</v>
      </c>
      <c r="E25" cm="1">
        <f t="array" ref="E25:N25">TRANSPOSE(santemontreal!J$57:J$66)</f>
        <v>34</v>
      </c>
      <c r="F25">
        <v>33</v>
      </c>
      <c r="G25">
        <v>165</v>
      </c>
      <c r="H25">
        <v>696</v>
      </c>
      <c r="I25">
        <v>772</v>
      </c>
      <c r="J25">
        <v>837</v>
      </c>
      <c r="K25">
        <v>708</v>
      </c>
      <c r="L25">
        <v>505</v>
      </c>
      <c r="M25">
        <v>368</v>
      </c>
      <c r="N25">
        <v>646</v>
      </c>
      <c r="O25" s="18">
        <f>E25/(age_distribution_2016!$B$2/100000)</f>
        <v>30.982321851649356</v>
      </c>
      <c r="P25" s="18">
        <f>F25/(age_distribution_2016!$B$3/100000)</f>
        <v>31.613737605977871</v>
      </c>
      <c r="Q25" s="18">
        <f>G25/(age_distribution_2016!$B$4/100000)</f>
        <v>87.679676913675365</v>
      </c>
      <c r="R25" s="18">
        <f>H25/(age_distribution_2016!$B$5/100000)</f>
        <v>237.36038877994716</v>
      </c>
      <c r="S25" s="18">
        <f>I25/(age_distribution_2016!$B$6/100000)</f>
        <v>257.61241344790187</v>
      </c>
      <c r="T25" s="18">
        <f>J25/(age_distribution_2016!$B$7/100000)</f>
        <v>328.91246684350131</v>
      </c>
      <c r="U25" s="18">
        <f>K25/(age_distribution_2016!$B$8/100000)</f>
        <v>273.49106711733464</v>
      </c>
      <c r="V25" s="18">
        <f>L25/(age_distribution_2016!$B$9/100000)</f>
        <v>246.33545523279918</v>
      </c>
      <c r="W25" s="18">
        <f>M25/(age_distribution_2016!$B$10/100000)</f>
        <v>283.775447254781</v>
      </c>
      <c r="X25" s="18">
        <f>N25/(age_distribution_2016!$B$11/100000)</f>
        <v>653.81306614037749</v>
      </c>
      <c r="Y25" s="3">
        <f t="shared" ref="Y25" si="61">E25*100/SUM($E25:$N25)</f>
        <v>0.71368597816960533</v>
      </c>
      <c r="Z25" s="3">
        <f t="shared" ref="Z25" si="62">F25*100/SUM($E25:$N25)</f>
        <v>0.69269521410579349</v>
      </c>
      <c r="AA25" s="3">
        <f t="shared" ref="AA25" si="63">G25*100/SUM($E25:$N25)</f>
        <v>3.4634760705289671</v>
      </c>
      <c r="AB25" s="3">
        <f t="shared" ref="AB25" si="64">H25*100/SUM($E25:$N25)</f>
        <v>14.609571788413099</v>
      </c>
      <c r="AC25" s="3">
        <f t="shared" ref="AC25" si="65">I25*100/SUM($E25:$N25)</f>
        <v>16.204869857262803</v>
      </c>
      <c r="AD25" s="3">
        <f t="shared" ref="AD25" si="66">J25*100/SUM($E25:$N25)</f>
        <v>17.569269521410579</v>
      </c>
      <c r="AE25" s="3">
        <f t="shared" ref="AE25" si="67">K25*100/SUM($E25:$N25)</f>
        <v>14.861460957178842</v>
      </c>
      <c r="AF25" s="3">
        <f t="shared" ref="AF25" si="68">L25*100/SUM($E25:$N25)</f>
        <v>10.600335852225021</v>
      </c>
      <c r="AG25" s="3">
        <f t="shared" ref="AG25" si="69">M25*100/SUM($E25:$N25)</f>
        <v>7.7246011754827872</v>
      </c>
      <c r="AH25" s="3">
        <f t="shared" ref="AH25" si="70">N25*100/SUM($E25:$N25)</f>
        <v>13.560033585222502</v>
      </c>
      <c r="AI25" s="3">
        <f t="shared" ref="AI25" si="71">O25*100/SUM($O25:$X25)</f>
        <v>1.2741662743359223</v>
      </c>
      <c r="AJ25" s="3">
        <f t="shared" ref="AJ25" si="72">P25*100/SUM($O25:$X25)</f>
        <v>1.3001336199435898</v>
      </c>
      <c r="AK25" s="3">
        <f t="shared" ref="AK25" si="73">Q25*100/SUM($O25:$X25)</f>
        <v>3.605878468470165</v>
      </c>
      <c r="AL25" s="3">
        <f t="shared" ref="AL25" si="74">R25*100/SUM($O25:$X25)</f>
        <v>9.7615860972205031</v>
      </c>
      <c r="AM25" s="3">
        <f t="shared" ref="AM25" si="75">S25*100/SUM($O25:$X25)</f>
        <v>10.594462566017281</v>
      </c>
      <c r="AN25" s="3">
        <f t="shared" ref="AN25" si="76">T25*100/SUM($O25:$X25)</f>
        <v>13.526719348773122</v>
      </c>
      <c r="AO25" s="3">
        <f t="shared" ref="AO25" si="77">U25*100/SUM($O25:$X25)</f>
        <v>11.247481570994617</v>
      </c>
      <c r="AP25" s="3">
        <f t="shared" ref="AP25" si="78">V25*100/SUM($O25:$X25)</f>
        <v>10.130691002879436</v>
      </c>
      <c r="AQ25" s="3">
        <f t="shared" ref="AQ25" si="79">W25*100/SUM($O25:$X25)</f>
        <v>11.670432774791719</v>
      </c>
      <c r="AR25" s="3">
        <f t="shared" si="22"/>
        <v>26.888448276573634</v>
      </c>
    </row>
    <row r="26" spans="1:44" x14ac:dyDescent="0.35">
      <c r="A26" s="19">
        <v>43929</v>
      </c>
      <c r="B26" s="17">
        <f>mtl_newcases!C27</f>
        <v>5394</v>
      </c>
      <c r="C26" s="17">
        <f>mtl_newcases!B27</f>
        <v>349</v>
      </c>
      <c r="D26">
        <v>91</v>
      </c>
      <c r="E26" cm="1">
        <f t="array" ref="E26:N26">TRANSPOSE(santemontreal!K$57:K$66)</f>
        <v>36</v>
      </c>
      <c r="F26">
        <v>33</v>
      </c>
      <c r="G26">
        <v>171</v>
      </c>
      <c r="H26">
        <v>751</v>
      </c>
      <c r="I26">
        <v>846</v>
      </c>
      <c r="J26">
        <v>908</v>
      </c>
      <c r="K26">
        <v>771</v>
      </c>
      <c r="L26">
        <v>551</v>
      </c>
      <c r="M26">
        <v>423</v>
      </c>
      <c r="N26">
        <v>758</v>
      </c>
      <c r="O26" s="18">
        <f>E26/(age_distribution_2016!$B$2/100000)</f>
        <v>32.804811372334612</v>
      </c>
      <c r="P26" s="18">
        <f>F26/(age_distribution_2016!$B$3/100000)</f>
        <v>31.613737605977871</v>
      </c>
      <c r="Q26" s="18">
        <f>G26/(age_distribution_2016!$B$4/100000)</f>
        <v>90.868028801445391</v>
      </c>
      <c r="R26" s="18">
        <f>H26/(age_distribution_2016!$B$5/100000)</f>
        <v>256.1173160542246</v>
      </c>
      <c r="S26" s="18">
        <f>I26/(age_distribution_2016!$B$6/100000)</f>
        <v>282.30583131726036</v>
      </c>
      <c r="T26" s="18">
        <f>J26/(age_distribution_2016!$B$7/100000)</f>
        <v>356.81304646821889</v>
      </c>
      <c r="U26" s="18">
        <f>K26/(age_distribution_2016!$B$8/100000)</f>
        <v>297.82713664896187</v>
      </c>
      <c r="V26" s="18">
        <f>L26/(age_distribution_2016!$B$9/100000)</f>
        <v>268.77393234311359</v>
      </c>
      <c r="W26" s="18">
        <f>M26/(age_distribution_2016!$B$10/100000)</f>
        <v>326.18753855644667</v>
      </c>
      <c r="X26" s="18">
        <f>N26/(age_distribution_2016!$B$11/100000)</f>
        <v>767.16765345883312</v>
      </c>
      <c r="Y26" s="3">
        <f t="shared" ref="Y26" si="80">E26*100/SUM($E26:$N26)</f>
        <v>0.68597560975609762</v>
      </c>
      <c r="Z26" s="3">
        <f t="shared" ref="Z26" si="81">F26*100/SUM($E26:$N26)</f>
        <v>0.62881097560975607</v>
      </c>
      <c r="AA26" s="3">
        <f t="shared" ref="AA26" si="82">G26*100/SUM($E26:$N26)</f>
        <v>3.2583841463414633</v>
      </c>
      <c r="AB26" s="3">
        <f t="shared" ref="AB26" si="83">H26*100/SUM($E26:$N26)</f>
        <v>14.310213414634147</v>
      </c>
      <c r="AC26" s="3">
        <f t="shared" ref="AC26" si="84">I26*100/SUM($E26:$N26)</f>
        <v>16.120426829268293</v>
      </c>
      <c r="AD26" s="3">
        <f t="shared" ref="AD26" si="85">J26*100/SUM($E26:$N26)</f>
        <v>17.301829268292682</v>
      </c>
      <c r="AE26" s="3">
        <f t="shared" ref="AE26" si="86">K26*100/SUM($E26:$N26)</f>
        <v>14.691310975609756</v>
      </c>
      <c r="AF26" s="3">
        <f t="shared" ref="AF26" si="87">L26*100/SUM($E26:$N26)</f>
        <v>10.499237804878049</v>
      </c>
      <c r="AG26" s="3">
        <f t="shared" ref="AG26" si="88">M26*100/SUM($E26:$N26)</f>
        <v>8.0602134146341466</v>
      </c>
      <c r="AH26" s="3">
        <f t="shared" ref="AH26" si="89">N26*100/SUM($E26:$N26)</f>
        <v>14.44359756097561</v>
      </c>
      <c r="AI26" s="3">
        <f t="shared" ref="AI26" si="90">O26*100/SUM($O26:$X26)</f>
        <v>1.2102957070485933</v>
      </c>
      <c r="AJ26" s="3">
        <f t="shared" ref="AJ26" si="91">P26*100/SUM($O26:$X26)</f>
        <v>1.1663524131872707</v>
      </c>
      <c r="AK26" s="3">
        <f t="shared" ref="AK26" si="92">Q26*100/SUM($O26:$X26)</f>
        <v>3.3524711944877916</v>
      </c>
      <c r="AL26" s="3">
        <f t="shared" ref="AL26" si="93">R26*100/SUM($O26:$X26)</f>
        <v>9.4491531928956718</v>
      </c>
      <c r="AM26" s="3">
        <f t="shared" ref="AM26" si="94">S26*100/SUM($O26:$X26)</f>
        <v>10.415348280472333</v>
      </c>
      <c r="AN26" s="3">
        <f t="shared" ref="AN26" si="95">T26*100/SUM($O26:$X26)</f>
        <v>13.164206111656185</v>
      </c>
      <c r="AO26" s="3">
        <f t="shared" ref="AO26" si="96">U26*100/SUM($O26:$X26)</f>
        <v>10.987988951913326</v>
      </c>
      <c r="AP26" s="3">
        <f t="shared" ref="AP26" si="97">V26*100/SUM($O26:$X26)</f>
        <v>9.9161044637425455</v>
      </c>
      <c r="AQ26" s="3">
        <f t="shared" ref="AQ26" si="98">W26*100/SUM($O26:$X26)</f>
        <v>12.034313294072128</v>
      </c>
      <c r="AR26" s="3">
        <f t="shared" si="22"/>
        <v>28.303766390524146</v>
      </c>
    </row>
    <row r="27" spans="1:44" x14ac:dyDescent="0.35">
      <c r="A27" s="19">
        <v>43930</v>
      </c>
      <c r="B27" s="17">
        <f>mtl_newcases!C28</f>
        <v>5706</v>
      </c>
      <c r="C27" s="17">
        <f>mtl_newcases!B28</f>
        <v>312</v>
      </c>
      <c r="D27">
        <v>100</v>
      </c>
      <c r="E27" cm="1">
        <f t="array" ref="E27:N27">TRANSPOSE(santemontreal!L$57:L$66)</f>
        <v>37</v>
      </c>
      <c r="F27">
        <v>34</v>
      </c>
      <c r="G27">
        <v>177</v>
      </c>
      <c r="H27">
        <v>783</v>
      </c>
      <c r="I27">
        <v>887</v>
      </c>
      <c r="J27">
        <v>966</v>
      </c>
      <c r="K27">
        <v>828</v>
      </c>
      <c r="L27">
        <v>581</v>
      </c>
      <c r="M27">
        <v>446</v>
      </c>
      <c r="N27">
        <v>862</v>
      </c>
      <c r="O27" s="18">
        <f>E27/(age_distribution_2016!$B$2/100000)</f>
        <v>33.716056132677238</v>
      </c>
      <c r="P27" s="18">
        <f>F27/(age_distribution_2016!$B$3/100000)</f>
        <v>32.571729654643867</v>
      </c>
      <c r="Q27" s="18">
        <f>G27/(age_distribution_2016!$B$4/100000)</f>
        <v>94.056380689215402</v>
      </c>
      <c r="R27" s="18">
        <f>H27/(age_distribution_2016!$B$5/100000)</f>
        <v>267.03043737744053</v>
      </c>
      <c r="S27" s="18">
        <f>I27/(age_distribution_2016!$B$6/100000)</f>
        <v>295.98731959622927</v>
      </c>
      <c r="T27" s="18">
        <f>J27/(age_distribution_2016!$B$7/100000)</f>
        <v>379.60506926024169</v>
      </c>
      <c r="U27" s="18">
        <f>K27/(age_distribution_2016!$B$8/100000)</f>
        <v>319.84548527281504</v>
      </c>
      <c r="V27" s="18">
        <f>L27/(age_distribution_2016!$B$9/100000)</f>
        <v>283.4077217628838</v>
      </c>
      <c r="W27" s="18">
        <f>M27/(age_distribution_2016!$B$10/100000)</f>
        <v>343.92350400987044</v>
      </c>
      <c r="X27" s="18">
        <f>N27/(age_distribution_2016!$B$11/100000)</f>
        <v>872.42548454025609</v>
      </c>
      <c r="Y27" s="3">
        <f>E27*100/SUM($E27:$N27)</f>
        <v>0.66059632208534191</v>
      </c>
      <c r="Z27" s="3">
        <f t="shared" ref="Z27" si="99">F27*100/SUM($E27:$N27)</f>
        <v>0.60703445813247636</v>
      </c>
      <c r="AA27" s="3">
        <f t="shared" ref="AA27" si="100">G27*100/SUM($E27:$N27)</f>
        <v>3.1601499732190681</v>
      </c>
      <c r="AB27" s="3">
        <f t="shared" ref="AB27" si="101">H27*100/SUM($E27:$N27)</f>
        <v>13.979646491697912</v>
      </c>
      <c r="AC27" s="3">
        <f t="shared" ref="AC27" si="102">I27*100/SUM($E27:$N27)</f>
        <v>15.83645777539725</v>
      </c>
      <c r="AD27" s="3">
        <f t="shared" ref="AD27" si="103">J27*100/SUM($E27:$N27)</f>
        <v>17.24692019282271</v>
      </c>
      <c r="AE27" s="3">
        <f t="shared" ref="AE27" si="104">K27*100/SUM($E27:$N27)</f>
        <v>14.783074450990895</v>
      </c>
      <c r="AF27" s="3">
        <f t="shared" ref="AF27" si="105">L27*100/SUM($E27:$N27)</f>
        <v>10.373147652204963</v>
      </c>
      <c r="AG27" s="3">
        <f t="shared" ref="AG27" si="106">M27*100/SUM($E27:$N27)</f>
        <v>7.9628637743260136</v>
      </c>
      <c r="AH27" s="3">
        <f t="shared" ref="AH27" si="107">N27*100/SUM($E27:$N27)</f>
        <v>15.39010890912337</v>
      </c>
      <c r="AI27" s="3">
        <f t="shared" ref="AI27" si="108">O27*100/SUM($O27:$X27)</f>
        <v>1.1536444121732559</v>
      </c>
      <c r="AJ27" s="3">
        <f t="shared" ref="AJ27" si="109">P27*100/SUM($O27:$X27)</f>
        <v>1.1144895999410616</v>
      </c>
      <c r="AK27" s="3">
        <f t="shared" ref="AK27" si="110">Q27*100/SUM($O27:$X27)</f>
        <v>3.2182772974502631</v>
      </c>
      <c r="AL27" s="3">
        <f t="shared" ref="AL27" si="111">R27*100/SUM($O27:$X27)</f>
        <v>9.136838862422529</v>
      </c>
      <c r="AM27" s="3">
        <f t="shared" ref="AM27" si="112">S27*100/SUM($O27:$X27)</f>
        <v>10.12764114470038</v>
      </c>
      <c r="AN27" s="3">
        <f t="shared" ref="AN27" si="113">T27*100/SUM($O27:$X27)</f>
        <v>12.98874534024409</v>
      </c>
      <c r="AO27" s="3">
        <f t="shared" ref="AO27" si="114">U27*100/SUM($O27:$X27)</f>
        <v>10.943983347038248</v>
      </c>
      <c r="AP27" s="3">
        <f t="shared" ref="AP27" si="115">V27*100/SUM($O27:$X27)</f>
        <v>9.697211716931081</v>
      </c>
      <c r="AQ27" s="3">
        <f t="shared" ref="AQ27" si="116">W27*100/SUM($O27:$X27)</f>
        <v>11.767848144952298</v>
      </c>
      <c r="AR27" s="3">
        <f t="shared" si="22"/>
        <v>29.8513201341468</v>
      </c>
    </row>
    <row r="28" spans="1:44" x14ac:dyDescent="0.35">
      <c r="A28" s="19">
        <v>43931</v>
      </c>
      <c r="B28" s="17">
        <f>mtl_newcases!C29</f>
        <v>5963</v>
      </c>
      <c r="C28" s="17">
        <f>mtl_newcases!B29</f>
        <v>257</v>
      </c>
      <c r="D28">
        <v>135</v>
      </c>
      <c r="E28" cm="1">
        <f t="array" ref="E28:N28">TRANSPOSE(santemontreal!M$57:M$66)</f>
        <v>39</v>
      </c>
      <c r="F28">
        <v>34</v>
      </c>
      <c r="G28">
        <v>180</v>
      </c>
      <c r="H28">
        <v>804</v>
      </c>
      <c r="I28">
        <v>924</v>
      </c>
      <c r="J28">
        <v>1007</v>
      </c>
      <c r="K28">
        <v>874</v>
      </c>
      <c r="L28">
        <v>601</v>
      </c>
      <c r="M28">
        <v>467</v>
      </c>
      <c r="N28">
        <v>912</v>
      </c>
      <c r="O28" s="18">
        <f>E28/(age_distribution_2016!$B$2/100000)</f>
        <v>35.538545653362497</v>
      </c>
      <c r="P28" s="18">
        <f>F28/(age_distribution_2016!$B$3/100000)</f>
        <v>32.571729654643867</v>
      </c>
      <c r="Q28" s="18">
        <f>G28/(age_distribution_2016!$B$4/100000)</f>
        <v>95.650556633100408</v>
      </c>
      <c r="R28" s="18">
        <f>H28/(age_distribution_2016!$B$5/100000)</f>
        <v>274.19217324580103</v>
      </c>
      <c r="S28" s="18">
        <f>I28/(age_distribution_2016!$B$6/100000)</f>
        <v>308.33402853090848</v>
      </c>
      <c r="T28" s="18">
        <f>J28/(age_distribution_2016!$B$7/100000)</f>
        <v>395.71667157874055</v>
      </c>
      <c r="U28" s="18">
        <f>K28/(age_distribution_2016!$B$8/100000)</f>
        <v>337.61467889908255</v>
      </c>
      <c r="V28" s="18">
        <f>L28/(age_distribution_2016!$B$9/100000)</f>
        <v>293.16358137606397</v>
      </c>
      <c r="W28" s="18">
        <f>M28/(age_distribution_2016!$B$10/100000)</f>
        <v>360.11721159777915</v>
      </c>
      <c r="X28" s="18">
        <f>N28/(age_distribution_2016!$B$11/100000)</f>
        <v>923.03021102170942</v>
      </c>
      <c r="Y28" s="3">
        <f>E28*100/SUM($E28:$N28)</f>
        <v>0.66757959602875727</v>
      </c>
      <c r="Z28" s="3">
        <f t="shared" ref="Z28" si="117">F28*100/SUM($E28:$N28)</f>
        <v>0.58199246833276275</v>
      </c>
      <c r="AA28" s="3">
        <f t="shared" ref="AA28" si="118">G28*100/SUM($E28:$N28)</f>
        <v>3.0811365970558029</v>
      </c>
      <c r="AB28" s="3">
        <f t="shared" ref="AB28" si="119">H28*100/SUM($E28:$N28)</f>
        <v>13.762410133515919</v>
      </c>
      <c r="AC28" s="3">
        <f t="shared" ref="AC28" si="120">I28*100/SUM($E28:$N28)</f>
        <v>15.816501198219788</v>
      </c>
      <c r="AD28" s="3">
        <f t="shared" ref="AD28" si="121">J28*100/SUM($E28:$N28)</f>
        <v>17.237247517973298</v>
      </c>
      <c r="AE28" s="3">
        <f t="shared" ref="AE28" si="122">K28*100/SUM($E28:$N28)</f>
        <v>14.960629921259843</v>
      </c>
      <c r="AF28" s="3">
        <f t="shared" ref="AF28" si="123">L28*100/SUM($E28:$N28)</f>
        <v>10.287572749058542</v>
      </c>
      <c r="AG28" s="3">
        <f t="shared" ref="AG28" si="124">M28*100/SUM($E28:$N28)</f>
        <v>7.9938377268058884</v>
      </c>
      <c r="AH28" s="3">
        <f t="shared" ref="AH28" si="125">N28*100/SUM($E28:$N28)</f>
        <v>15.6110920917494</v>
      </c>
      <c r="AI28" s="3">
        <f t="shared" ref="AI28" si="126">O28*100/SUM($O28:$X28)</f>
        <v>1.1629373960894367</v>
      </c>
      <c r="AJ28" s="3">
        <f t="shared" ref="AJ28" si="127">P28*100/SUM($O28:$X28)</f>
        <v>1.0658534775217143</v>
      </c>
      <c r="AK28" s="3">
        <f t="shared" ref="AK28" si="128">Q28*100/SUM($O28:$X28)</f>
        <v>3.1299989130218773</v>
      </c>
      <c r="AL28" s="3">
        <f t="shared" ref="AL28" si="129">R28*100/SUM($O28:$X28)</f>
        <v>8.9724642953250857</v>
      </c>
      <c r="AM28" s="3">
        <f t="shared" ref="AM28" si="130">S28*100/SUM($O28:$X28)</f>
        <v>10.089697416516936</v>
      </c>
      <c r="AN28" s="3">
        <f t="shared" ref="AN28" si="131">T28*100/SUM($O28:$X28)</f>
        <v>12.949143167636008</v>
      </c>
      <c r="AO28" s="3">
        <f t="shared" ref="AO28" si="132">U28*100/SUM($O28:$X28)</f>
        <v>11.047856020616926</v>
      </c>
      <c r="AP28" s="3">
        <f t="shared" ref="AP28" si="133">V28*100/SUM($O28:$X28)</f>
        <v>9.5932707905135146</v>
      </c>
      <c r="AQ28" s="3">
        <f t="shared" ref="AQ28" si="134">W28*100/SUM($O28:$X28)</f>
        <v>11.784212455606934</v>
      </c>
      <c r="AR28" s="3">
        <f t="shared" ref="AR28" si="135">X28*100/SUM($O28:$X28)</f>
        <v>30.204566067151575</v>
      </c>
    </row>
    <row r="29" spans="1:44" x14ac:dyDescent="0.35">
      <c r="A29" s="19">
        <v>43932</v>
      </c>
      <c r="B29" s="17">
        <f>mtl_newcases!C30</f>
        <v>6166</v>
      </c>
      <c r="C29" s="17">
        <f>mtl_newcases!B30</f>
        <v>203</v>
      </c>
      <c r="D29">
        <v>147</v>
      </c>
      <c r="E29" cm="1">
        <f t="array" ref="E29:N29">TRANSPOSE(santemontreal!N$57:N$66)</f>
        <v>42</v>
      </c>
      <c r="F29">
        <v>34</v>
      </c>
      <c r="G29">
        <v>181</v>
      </c>
      <c r="H29">
        <v>822</v>
      </c>
      <c r="I29">
        <v>937</v>
      </c>
      <c r="J29">
        <v>1055</v>
      </c>
      <c r="K29">
        <v>892</v>
      </c>
      <c r="L29">
        <v>613</v>
      </c>
      <c r="M29">
        <v>493</v>
      </c>
      <c r="N29">
        <v>1000</v>
      </c>
      <c r="O29" s="18">
        <f>E29/(age_distribution_2016!$B$2/100000)</f>
        <v>38.272279934390383</v>
      </c>
      <c r="P29" s="18">
        <f>F29/(age_distribution_2016!$B$3/100000)</f>
        <v>32.571729654643867</v>
      </c>
      <c r="Q29" s="18">
        <f>G29/(age_distribution_2016!$B$4/100000)</f>
        <v>96.181948614395409</v>
      </c>
      <c r="R29" s="18">
        <f>H29/(age_distribution_2016!$B$5/100000)</f>
        <v>280.33080399010998</v>
      </c>
      <c r="S29" s="18">
        <f>I29/(age_distribution_2016!$B$6/100000)</f>
        <v>312.67206139984984</v>
      </c>
      <c r="T29" s="18">
        <f>J29/(age_distribution_2016!$B$7/100000)</f>
        <v>414.5790352686904</v>
      </c>
      <c r="U29" s="18">
        <f>K29/(age_distribution_2016!$B$8/100000)</f>
        <v>344.56784162240461</v>
      </c>
      <c r="V29" s="18">
        <f>L29/(age_distribution_2016!$B$9/100000)</f>
        <v>299.01709714397208</v>
      </c>
      <c r="W29" s="18">
        <f>M29/(age_distribution_2016!$B$10/100000)</f>
        <v>380.16656384947566</v>
      </c>
      <c r="X29" s="18">
        <f>N29/(age_distribution_2016!$B$11/100000)</f>
        <v>1012.0945296290673</v>
      </c>
      <c r="Y29" s="3">
        <f>E29*100/SUM($E29:$N29)</f>
        <v>0.69204152249134943</v>
      </c>
      <c r="Z29" s="3">
        <f t="shared" ref="Z29" si="136">F29*100/SUM($E29:$N29)</f>
        <v>0.56022408963585435</v>
      </c>
      <c r="AA29" s="3">
        <f t="shared" ref="AA29" si="137">G29*100/SUM($E29:$N29)</f>
        <v>2.9823694183555776</v>
      </c>
      <c r="AB29" s="3">
        <f t="shared" ref="AB29" si="138">H29*100/SUM($E29:$N29)</f>
        <v>13.544241225902125</v>
      </c>
      <c r="AC29" s="3">
        <f t="shared" ref="AC29" si="139">I29*100/SUM($E29:$N29)</f>
        <v>15.439116823199868</v>
      </c>
      <c r="AD29" s="3">
        <f t="shared" ref="AD29" si="140">J29*100/SUM($E29:$N29)</f>
        <v>17.383423957818422</v>
      </c>
      <c r="AE29" s="3">
        <f t="shared" ref="AE29" si="141">K29*100/SUM($E29:$N29)</f>
        <v>14.697643763387708</v>
      </c>
      <c r="AF29" s="3">
        <f t="shared" ref="AF29" si="142">L29*100/SUM($E29:$N29)</f>
        <v>10.100510792552315</v>
      </c>
      <c r="AG29" s="3">
        <f t="shared" ref="AG29" si="143">M29*100/SUM($E29:$N29)</f>
        <v>8.1232492997198875</v>
      </c>
      <c r="AH29" s="3">
        <f t="shared" ref="AH29" si="144">N29*100/SUM($E29:$N29)</f>
        <v>16.477179106936891</v>
      </c>
      <c r="AI29" s="3">
        <f t="shared" ref="AI29" si="145">O29*100/SUM($O29:$X29)</f>
        <v>1.1921143001120531</v>
      </c>
      <c r="AJ29" s="3">
        <f t="shared" ref="AJ29" si="146">P29*100/SUM($O29:$X29)</f>
        <v>1.0145521711078922</v>
      </c>
      <c r="AK29" s="3">
        <f t="shared" ref="AK29" si="147">Q29*100/SUM($O29:$X29)</f>
        <v>2.9958987693553456</v>
      </c>
      <c r="AL29" s="3">
        <f t="shared" ref="AL29" si="148">R29*100/SUM($O29:$X29)</f>
        <v>8.7318121829013062</v>
      </c>
      <c r="AM29" s="3">
        <f t="shared" ref="AM29" si="149">S29*100/SUM($O29:$X29)</f>
        <v>9.7391855483723244</v>
      </c>
      <c r="AN29" s="3">
        <f t="shared" ref="AN29" si="150">T29*100/SUM($O29:$X29)</f>
        <v>12.913408799206865</v>
      </c>
      <c r="AO29" s="3">
        <f t="shared" ref="AO29" si="151">U29*100/SUM($O29:$X29)</f>
        <v>10.732683081880172</v>
      </c>
      <c r="AP29" s="3">
        <f t="shared" ref="AP29" si="152">V29*100/SUM($O29:$X29)</f>
        <v>9.3138573948142813</v>
      </c>
      <c r="AQ29" s="3">
        <f t="shared" ref="AQ29" si="153">W29*100/SUM($O29:$X29)</f>
        <v>11.841520755135035</v>
      </c>
      <c r="AR29" s="3">
        <f t="shared" ref="AR29" si="154">X29*100/SUM($O29:$X29)</f>
        <v>31.524966997114731</v>
      </c>
    </row>
    <row r="30" spans="1:44" x14ac:dyDescent="0.35">
      <c r="A30" s="19">
        <v>43933</v>
      </c>
      <c r="B30" s="17">
        <f>mtl_newcases!C31</f>
        <v>6483</v>
      </c>
      <c r="C30" s="17">
        <f>mtl_newcases!B31</f>
        <v>317</v>
      </c>
      <c r="D30">
        <v>162</v>
      </c>
      <c r="E30" cm="1">
        <f t="array" ref="E30:N30">TRANSPOSE(santemontreal!O$57:O$66)</f>
        <v>44</v>
      </c>
      <c r="F30">
        <v>34</v>
      </c>
      <c r="G30">
        <v>182</v>
      </c>
      <c r="H30">
        <v>844</v>
      </c>
      <c r="I30">
        <v>989</v>
      </c>
      <c r="J30">
        <v>1112</v>
      </c>
      <c r="K30">
        <v>938</v>
      </c>
      <c r="L30">
        <v>631</v>
      </c>
      <c r="M30">
        <v>518</v>
      </c>
      <c r="N30">
        <v>1064</v>
      </c>
      <c r="O30" s="18">
        <f>E30/(age_distribution_2016!$B$2/100000)</f>
        <v>40.094769455075635</v>
      </c>
      <c r="P30" s="18">
        <f>F30/(age_distribution_2016!$B$3/100000)</f>
        <v>32.571729654643867</v>
      </c>
      <c r="Q30" s="18">
        <f>G30/(age_distribution_2016!$B$4/100000)</f>
        <v>96.713340595690411</v>
      </c>
      <c r="R30" s="18">
        <f>H30/(age_distribution_2016!$B$5/100000)</f>
        <v>287.83357489982097</v>
      </c>
      <c r="S30" s="18">
        <f>I30/(age_distribution_2016!$B$6/100000)</f>
        <v>330.02419287561526</v>
      </c>
      <c r="T30" s="18">
        <f>J30/(age_distribution_2016!$B$7/100000)</f>
        <v>436.97809215050592</v>
      </c>
      <c r="U30" s="18">
        <f>K30/(age_distribution_2016!$B$8/100000)</f>
        <v>362.33703524867212</v>
      </c>
      <c r="V30" s="18">
        <f>L30/(age_distribution_2016!$B$9/100000)</f>
        <v>307.79737079583424</v>
      </c>
      <c r="W30" s="18">
        <f>M30/(age_distribution_2016!$B$10/100000)</f>
        <v>399.44478716841456</v>
      </c>
      <c r="X30" s="18">
        <f>N30/(age_distribution_2016!$B$11/100000)</f>
        <v>1076.8685795253277</v>
      </c>
      <c r="Y30" s="3">
        <f>E30*100/SUM($E30:$N30)</f>
        <v>0.69225928256765257</v>
      </c>
      <c r="Z30" s="3">
        <f t="shared" ref="Z30" si="155">F30*100/SUM($E30:$N30)</f>
        <v>0.53492762743864064</v>
      </c>
      <c r="AA30" s="3">
        <f t="shared" ref="AA30" si="156">G30*100/SUM($E30:$N30)</f>
        <v>2.8634361233480177</v>
      </c>
      <c r="AB30" s="3">
        <f t="shared" ref="AB30" si="157">H30*100/SUM($E30:$N30)</f>
        <v>13.278791692888609</v>
      </c>
      <c r="AC30" s="3">
        <f t="shared" ref="AC30" si="158">I30*100/SUM($E30:$N30)</f>
        <v>15.560100692259283</v>
      </c>
      <c r="AD30" s="3">
        <f t="shared" ref="AD30" si="159">J30*100/SUM($E30:$N30)</f>
        <v>17.495280050346128</v>
      </c>
      <c r="AE30" s="3">
        <f t="shared" ref="AE30" si="160">K30*100/SUM($E30:$N30)</f>
        <v>14.757709251101321</v>
      </c>
      <c r="AF30" s="3">
        <f t="shared" ref="AF30" si="161">L30*100/SUM($E30:$N30)</f>
        <v>9.9276274386406538</v>
      </c>
      <c r="AG30" s="3">
        <f t="shared" ref="AG30" si="162">M30*100/SUM($E30:$N30)</f>
        <v>8.1497797356828201</v>
      </c>
      <c r="AH30" s="3">
        <f t="shared" ref="AH30" si="163">N30*100/SUM($E30:$N30)</f>
        <v>16.740088105726873</v>
      </c>
      <c r="AI30" s="3">
        <f t="shared" ref="AI30" si="164">O30*100/SUM($O30:$X30)</f>
        <v>1.1895215818412368</v>
      </c>
      <c r="AJ30" s="3">
        <f t="shared" ref="AJ30" si="165">P30*100/SUM($O30:$X30)</f>
        <v>0.96632992055257616</v>
      </c>
      <c r="AK30" s="3">
        <f t="shared" ref="AK30" si="166">Q30*100/SUM($O30:$X30)</f>
        <v>2.8692671750971401</v>
      </c>
      <c r="AL30" s="3">
        <f t="shared" ref="AL30" si="167">R30*100/SUM($O30:$X30)</f>
        <v>8.5393744364954909</v>
      </c>
      <c r="AM30" s="3">
        <f t="shared" ref="AM30" si="168">S30*100/SUM($O30:$X30)</f>
        <v>9.7910751275209886</v>
      </c>
      <c r="AN30" s="3">
        <f t="shared" ref="AN30" si="169">T30*100/SUM($O30:$X30)</f>
        <v>12.964156633628784</v>
      </c>
      <c r="AO30" s="3">
        <f t="shared" ref="AO30" si="170">U30*100/SUM($O30:$X30)</f>
        <v>10.749724445019917</v>
      </c>
      <c r="AP30" s="3">
        <f t="shared" ref="AP30" si="171">V30*100/SUM($O30:$X30)</f>
        <v>9.1316553348902101</v>
      </c>
      <c r="AQ30" s="3">
        <f t="shared" ref="AQ30" si="172">W30*100/SUM($O30:$X30)</f>
        <v>11.850627938469396</v>
      </c>
      <c r="AR30" s="3">
        <f t="shared" ref="AR30" si="173">X30*100/SUM($O30:$X30)</f>
        <v>31.948267406484259</v>
      </c>
    </row>
    <row r="31" spans="1:44" x14ac:dyDescent="0.35">
      <c r="A31" s="19">
        <v>43934</v>
      </c>
      <c r="B31" s="17">
        <f>mtl_newcases!C32</f>
        <v>6627</v>
      </c>
      <c r="C31" s="17">
        <f>mtl_newcases!B32</f>
        <v>144</v>
      </c>
      <c r="D31">
        <v>218</v>
      </c>
      <c r="E31" cm="1">
        <f t="array" ref="E31:N31">TRANSPOSE(santemontreal!P$57:P$66)</f>
        <v>43</v>
      </c>
      <c r="F31">
        <v>35</v>
      </c>
      <c r="G31">
        <v>183</v>
      </c>
      <c r="H31">
        <v>870</v>
      </c>
      <c r="I31">
        <v>1017</v>
      </c>
      <c r="J31">
        <v>1153</v>
      </c>
      <c r="K31">
        <v>967</v>
      </c>
      <c r="L31">
        <v>652</v>
      </c>
      <c r="M31">
        <v>533</v>
      </c>
      <c r="N31">
        <v>1137</v>
      </c>
      <c r="O31" s="18">
        <f>E31/(age_distribution_2016!$B$2/100000)</f>
        <v>39.183524694733009</v>
      </c>
      <c r="P31" s="18">
        <f>F31/(age_distribution_2016!$B$3/100000)</f>
        <v>33.529721703309868</v>
      </c>
      <c r="Q31" s="18">
        <f>G31/(age_distribution_2016!$B$4/100000)</f>
        <v>97.244732576985413</v>
      </c>
      <c r="R31" s="18">
        <f>H31/(age_distribution_2016!$B$5/100000)</f>
        <v>296.70048597493394</v>
      </c>
      <c r="S31" s="18">
        <f>I31/(age_distribution_2016!$B$6/100000)</f>
        <v>339.36764828564276</v>
      </c>
      <c r="T31" s="18">
        <f>J31/(age_distribution_2016!$B$7/100000)</f>
        <v>453.08969446900483</v>
      </c>
      <c r="U31" s="18">
        <f>K31/(age_distribution_2016!$B$8/100000)</f>
        <v>373.53935296957991</v>
      </c>
      <c r="V31" s="18">
        <f>L31/(age_distribution_2016!$B$9/100000)</f>
        <v>318.0410233896734</v>
      </c>
      <c r="W31" s="18">
        <f>M31/(age_distribution_2016!$B$10/100000)</f>
        <v>411.01172115977795</v>
      </c>
      <c r="X31" s="18">
        <f>N31/(age_distribution_2016!$B$11/100000)</f>
        <v>1150.7514801882496</v>
      </c>
      <c r="Y31" s="3">
        <f>E31*100/SUM($E31:$N31)</f>
        <v>0.65250379362670718</v>
      </c>
      <c r="Z31" s="3">
        <f t="shared" ref="Z31" si="174">F31*100/SUM($E31:$N31)</f>
        <v>0.53110773899848251</v>
      </c>
      <c r="AA31" s="3">
        <f t="shared" ref="AA31" si="175">G31*100/SUM($E31:$N31)</f>
        <v>2.7769347496206374</v>
      </c>
      <c r="AB31" s="3">
        <f t="shared" ref="AB31" si="176">H31*100/SUM($E31:$N31)</f>
        <v>13.201820940819424</v>
      </c>
      <c r="AC31" s="3">
        <f t="shared" ref="AC31" si="177">I31*100/SUM($E31:$N31)</f>
        <v>15.43247344461305</v>
      </c>
      <c r="AD31" s="3">
        <f t="shared" ref="AD31" si="178">J31*100/SUM($E31:$N31)</f>
        <v>17.496206373292868</v>
      </c>
      <c r="AE31" s="3">
        <f t="shared" ref="AE31" si="179">K31*100/SUM($E31:$N31)</f>
        <v>14.673748103186647</v>
      </c>
      <c r="AF31" s="3">
        <f t="shared" ref="AF31" si="180">L31*100/SUM($E31:$N31)</f>
        <v>9.8937784522003032</v>
      </c>
      <c r="AG31" s="3">
        <f t="shared" ref="AG31" si="181">M31*100/SUM($E31:$N31)</f>
        <v>8.0880121396054623</v>
      </c>
      <c r="AH31" s="3">
        <f t="shared" ref="AH31" si="182">N31*100/SUM($E31:$N31)</f>
        <v>17.253414264036419</v>
      </c>
      <c r="AI31" s="3">
        <f t="shared" ref="AI31" si="183">O31*100/SUM($O31:$X31)</f>
        <v>1.1155580860940868</v>
      </c>
      <c r="AJ31" s="3">
        <f t="shared" ref="AJ31" si="184">P31*100/SUM($O31:$X31)</f>
        <v>0.95459386214021635</v>
      </c>
      <c r="AK31" s="3">
        <f t="shared" ref="AK31" si="185">Q31*100/SUM($O31:$X31)</f>
        <v>2.7685653243669308</v>
      </c>
      <c r="AL31" s="3">
        <f t="shared" ref="AL31" si="186">R31*100/SUM($O31:$X31)</f>
        <v>8.447086597134879</v>
      </c>
      <c r="AM31" s="3">
        <f t="shared" ref="AM31" si="187">S31*100/SUM($O31:$X31)</f>
        <v>9.6618241251449142</v>
      </c>
      <c r="AN31" s="3">
        <f t="shared" ref="AN31" si="188">T31*100/SUM($O31:$X31)</f>
        <v>12.899499887480493</v>
      </c>
      <c r="AO31" s="3">
        <f t="shared" ref="AO31" si="189">U31*100/SUM($O31:$X31)</f>
        <v>10.634695294157163</v>
      </c>
      <c r="AP31" s="3">
        <f t="shared" ref="AP31" si="190">V31*100/SUM($O31:$X31)</f>
        <v>9.0546534064016839</v>
      </c>
      <c r="AQ31" s="3">
        <f t="shared" ref="AQ31" si="191">W31*100/SUM($O31:$X31)</f>
        <v>11.701536617528189</v>
      </c>
      <c r="AR31" s="3">
        <f t="shared" ref="AR31" si="192">X31*100/SUM($O31:$X31)</f>
        <v>32.761986799551451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G43"/>
  <sheetViews>
    <sheetView tabSelected="1" workbookViewId="0">
      <pane ySplit="1" topLeftCell="A10" activePane="bottomLeft" state="frozen"/>
      <selection pane="bottomLeft" activeCell="F48" sqref="F48"/>
    </sheetView>
  </sheetViews>
  <sheetFormatPr defaultRowHeight="14.5" x14ac:dyDescent="0.35"/>
  <cols>
    <col min="1" max="1" width="14.81640625" customWidth="1"/>
    <col min="3" max="3" width="11.1796875" customWidth="1"/>
    <col min="4" max="4" width="17.1796875" customWidth="1"/>
    <col min="5" max="5" width="6.08984375" bestFit="1" customWidth="1"/>
    <col min="6" max="6" width="19.453125" customWidth="1"/>
    <col min="7" max="7" width="17.453125" customWidth="1"/>
  </cols>
  <sheetData>
    <row r="1" spans="1:7" x14ac:dyDescent="0.35">
      <c r="A1" t="s">
        <v>144</v>
      </c>
      <c r="B1" t="s">
        <v>163</v>
      </c>
      <c r="C1" t="s">
        <v>164</v>
      </c>
      <c r="D1" t="s">
        <v>166</v>
      </c>
      <c r="E1" t="s">
        <v>167</v>
      </c>
      <c r="F1" t="s">
        <v>168</v>
      </c>
      <c r="G1" t="s">
        <v>165</v>
      </c>
    </row>
    <row r="2" spans="1:7" x14ac:dyDescent="0.35">
      <c r="A2" s="1">
        <v>43893</v>
      </c>
      <c r="B2">
        <v>1</v>
      </c>
      <c r="C2">
        <v>0</v>
      </c>
      <c r="D2">
        <v>0</v>
      </c>
      <c r="E2">
        <v>0</v>
      </c>
      <c r="F2">
        <v>203</v>
      </c>
      <c r="G2" t="s">
        <v>102</v>
      </c>
    </row>
    <row r="3" spans="1:7" x14ac:dyDescent="0.35">
      <c r="A3" s="1">
        <v>43894</v>
      </c>
      <c r="B3">
        <v>2</v>
      </c>
      <c r="C3">
        <v>0</v>
      </c>
      <c r="D3">
        <v>0</v>
      </c>
      <c r="E3">
        <v>0</v>
      </c>
      <c r="F3">
        <v>242</v>
      </c>
      <c r="G3" t="s">
        <v>102</v>
      </c>
    </row>
    <row r="4" spans="1:7" x14ac:dyDescent="0.35">
      <c r="A4" s="1">
        <v>43895</v>
      </c>
      <c r="B4">
        <v>3</v>
      </c>
      <c r="C4">
        <v>0</v>
      </c>
      <c r="D4">
        <v>0</v>
      </c>
      <c r="E4">
        <v>0</v>
      </c>
      <c r="F4">
        <v>260</v>
      </c>
      <c r="G4" t="s">
        <v>102</v>
      </c>
    </row>
    <row r="5" spans="1:7" x14ac:dyDescent="0.35">
      <c r="A5" s="1">
        <v>43896</v>
      </c>
      <c r="B5">
        <v>3</v>
      </c>
      <c r="C5">
        <v>0</v>
      </c>
      <c r="D5">
        <v>0</v>
      </c>
      <c r="E5">
        <v>0</v>
      </c>
      <c r="F5">
        <v>303</v>
      </c>
      <c r="G5" t="s">
        <v>102</v>
      </c>
    </row>
    <row r="6" spans="1:7" x14ac:dyDescent="0.35">
      <c r="A6" s="1">
        <v>43897</v>
      </c>
      <c r="B6">
        <v>4</v>
      </c>
      <c r="C6">
        <v>0</v>
      </c>
      <c r="D6">
        <v>0</v>
      </c>
      <c r="E6">
        <v>0</v>
      </c>
      <c r="F6">
        <v>340</v>
      </c>
      <c r="G6" t="s">
        <v>102</v>
      </c>
    </row>
    <row r="7" spans="1:7" x14ac:dyDescent="0.35">
      <c r="A7" s="1">
        <v>43898</v>
      </c>
      <c r="B7">
        <v>4</v>
      </c>
      <c r="C7">
        <v>0</v>
      </c>
      <c r="D7">
        <v>0</v>
      </c>
      <c r="E7">
        <v>0</v>
      </c>
      <c r="F7">
        <v>376</v>
      </c>
      <c r="G7" t="s">
        <v>102</v>
      </c>
    </row>
    <row r="8" spans="1:7" x14ac:dyDescent="0.35">
      <c r="A8" s="1">
        <v>43899</v>
      </c>
      <c r="B8">
        <v>5</v>
      </c>
      <c r="C8">
        <v>0</v>
      </c>
      <c r="D8">
        <v>0</v>
      </c>
      <c r="E8">
        <v>0</v>
      </c>
      <c r="F8">
        <v>465</v>
      </c>
      <c r="G8" t="s">
        <v>102</v>
      </c>
    </row>
    <row r="9" spans="1:7" x14ac:dyDescent="0.35">
      <c r="A9" s="1">
        <v>43900</v>
      </c>
      <c r="B9">
        <v>8</v>
      </c>
      <c r="C9">
        <v>0</v>
      </c>
      <c r="D9">
        <v>0</v>
      </c>
      <c r="E9">
        <v>0</v>
      </c>
      <c r="F9">
        <v>570</v>
      </c>
      <c r="G9" t="s">
        <v>102</v>
      </c>
    </row>
    <row r="10" spans="1:7" x14ac:dyDescent="0.35">
      <c r="A10" s="1">
        <v>43901</v>
      </c>
      <c r="B10">
        <v>13</v>
      </c>
      <c r="C10">
        <v>0</v>
      </c>
      <c r="D10">
        <v>0</v>
      </c>
      <c r="E10">
        <v>0</v>
      </c>
      <c r="F10">
        <v>798</v>
      </c>
      <c r="G10" t="s">
        <v>102</v>
      </c>
    </row>
    <row r="11" spans="1:7" x14ac:dyDescent="0.35">
      <c r="A11" s="1">
        <v>43902</v>
      </c>
      <c r="B11">
        <v>17</v>
      </c>
      <c r="C11">
        <v>0</v>
      </c>
      <c r="D11">
        <v>0</v>
      </c>
      <c r="E11">
        <v>0</v>
      </c>
      <c r="F11">
        <v>1079</v>
      </c>
      <c r="G11" t="s">
        <v>102</v>
      </c>
    </row>
    <row r="12" spans="1:7" x14ac:dyDescent="0.35">
      <c r="A12" s="1">
        <v>43903</v>
      </c>
      <c r="B12">
        <v>24</v>
      </c>
      <c r="C12">
        <v>0</v>
      </c>
      <c r="D12">
        <v>0</v>
      </c>
      <c r="E12">
        <v>0</v>
      </c>
      <c r="F12">
        <v>1399</v>
      </c>
      <c r="G12" t="s">
        <v>102</v>
      </c>
    </row>
    <row r="13" spans="1:7" x14ac:dyDescent="0.35">
      <c r="A13" s="1">
        <v>43904</v>
      </c>
      <c r="B13">
        <v>39</v>
      </c>
      <c r="C13">
        <v>0</v>
      </c>
      <c r="D13">
        <v>0</v>
      </c>
      <c r="E13">
        <v>0</v>
      </c>
      <c r="F13">
        <v>2270</v>
      </c>
      <c r="G13" t="s">
        <v>102</v>
      </c>
    </row>
    <row r="14" spans="1:7" x14ac:dyDescent="0.35">
      <c r="A14" s="1">
        <v>43905</v>
      </c>
      <c r="B14">
        <v>50</v>
      </c>
      <c r="C14">
        <v>0</v>
      </c>
      <c r="D14">
        <v>2</v>
      </c>
      <c r="E14">
        <v>0</v>
      </c>
      <c r="F14">
        <v>3079</v>
      </c>
      <c r="G14" t="s">
        <v>102</v>
      </c>
    </row>
    <row r="15" spans="1:7" x14ac:dyDescent="0.35">
      <c r="A15" s="1">
        <v>43906</v>
      </c>
      <c r="B15">
        <v>74</v>
      </c>
      <c r="C15">
        <v>0</v>
      </c>
      <c r="D15">
        <v>5</v>
      </c>
      <c r="E15">
        <v>0</v>
      </c>
      <c r="F15">
        <v>4778</v>
      </c>
      <c r="G15" t="s">
        <v>102</v>
      </c>
    </row>
    <row r="16" spans="1:7" x14ac:dyDescent="0.35">
      <c r="A16" s="1">
        <v>43907</v>
      </c>
      <c r="B16">
        <v>94</v>
      </c>
      <c r="C16">
        <v>0</v>
      </c>
      <c r="D16">
        <v>6</v>
      </c>
      <c r="E16">
        <v>4</v>
      </c>
      <c r="F16">
        <v>5213</v>
      </c>
      <c r="G16" t="s">
        <v>102</v>
      </c>
    </row>
    <row r="17" spans="1:7" x14ac:dyDescent="0.35">
      <c r="A17" s="1">
        <v>43908</v>
      </c>
      <c r="B17">
        <v>121</v>
      </c>
      <c r="C17">
        <v>1</v>
      </c>
      <c r="D17">
        <v>7</v>
      </c>
      <c r="E17">
        <v>4</v>
      </c>
      <c r="F17">
        <v>6331</v>
      </c>
      <c r="G17" t="s">
        <v>102</v>
      </c>
    </row>
    <row r="18" spans="1:7" x14ac:dyDescent="0.35">
      <c r="A18" s="1">
        <v>43909</v>
      </c>
      <c r="B18">
        <v>139</v>
      </c>
      <c r="C18">
        <v>1</v>
      </c>
      <c r="D18">
        <v>10</v>
      </c>
      <c r="E18">
        <v>6</v>
      </c>
      <c r="F18">
        <v>7666</v>
      </c>
      <c r="G18" t="s">
        <v>102</v>
      </c>
    </row>
    <row r="19" spans="1:7" x14ac:dyDescent="0.35">
      <c r="A19" s="1">
        <v>43910</v>
      </c>
      <c r="B19">
        <v>181</v>
      </c>
      <c r="C19">
        <v>4</v>
      </c>
      <c r="D19">
        <v>19</v>
      </c>
      <c r="E19">
        <v>10</v>
      </c>
      <c r="F19">
        <v>9242</v>
      </c>
      <c r="G19" t="s">
        <v>102</v>
      </c>
    </row>
    <row r="20" spans="1:7" x14ac:dyDescent="0.35">
      <c r="A20" s="1">
        <v>43911</v>
      </c>
      <c r="B20">
        <v>219</v>
      </c>
      <c r="C20">
        <v>4</v>
      </c>
      <c r="D20">
        <v>24</v>
      </c>
      <c r="E20">
        <v>13</v>
      </c>
      <c r="F20">
        <v>9786</v>
      </c>
      <c r="G20" t="s">
        <v>102</v>
      </c>
    </row>
    <row r="21" spans="1:7" x14ac:dyDescent="0.35">
      <c r="A21" s="1">
        <v>43912</v>
      </c>
      <c r="B21">
        <v>628</v>
      </c>
      <c r="C21">
        <v>4</v>
      </c>
      <c r="D21">
        <v>45</v>
      </c>
      <c r="E21">
        <v>20</v>
      </c>
      <c r="F21">
        <v>11221</v>
      </c>
      <c r="G21" t="s">
        <v>102</v>
      </c>
    </row>
    <row r="22" spans="1:7" x14ac:dyDescent="0.35">
      <c r="A22" s="1">
        <v>43913</v>
      </c>
      <c r="B22">
        <v>1013</v>
      </c>
      <c r="C22">
        <v>4</v>
      </c>
      <c r="D22">
        <v>67</v>
      </c>
      <c r="E22">
        <v>31</v>
      </c>
      <c r="F22">
        <v>12202</v>
      </c>
      <c r="G22" t="s">
        <v>102</v>
      </c>
    </row>
    <row r="23" spans="1:7" x14ac:dyDescent="0.35">
      <c r="A23" s="1">
        <v>43914</v>
      </c>
      <c r="B23">
        <v>1339</v>
      </c>
      <c r="C23">
        <v>6</v>
      </c>
      <c r="D23">
        <v>78</v>
      </c>
      <c r="E23">
        <v>35</v>
      </c>
      <c r="F23">
        <v>26634</v>
      </c>
      <c r="G23" t="s">
        <v>102</v>
      </c>
    </row>
    <row r="24" spans="1:7" x14ac:dyDescent="0.35">
      <c r="A24" s="1">
        <v>43915</v>
      </c>
      <c r="B24">
        <v>1629</v>
      </c>
      <c r="C24">
        <v>8</v>
      </c>
      <c r="D24">
        <v>106</v>
      </c>
      <c r="E24">
        <v>43</v>
      </c>
      <c r="F24">
        <v>31854</v>
      </c>
      <c r="G24" t="s">
        <v>102</v>
      </c>
    </row>
    <row r="25" spans="1:7" x14ac:dyDescent="0.35">
      <c r="A25" s="1">
        <v>43916</v>
      </c>
      <c r="B25">
        <v>2021</v>
      </c>
      <c r="C25">
        <v>18</v>
      </c>
      <c r="D25">
        <v>141</v>
      </c>
      <c r="E25">
        <v>50</v>
      </c>
      <c r="F25">
        <v>32335</v>
      </c>
      <c r="G25" t="s">
        <v>102</v>
      </c>
    </row>
    <row r="26" spans="1:7" x14ac:dyDescent="0.35">
      <c r="A26" s="1">
        <v>43917</v>
      </c>
      <c r="B26">
        <v>2498</v>
      </c>
      <c r="C26">
        <v>22</v>
      </c>
      <c r="D26">
        <v>164</v>
      </c>
      <c r="E26">
        <v>57</v>
      </c>
      <c r="F26">
        <v>43589</v>
      </c>
      <c r="G26" t="s">
        <v>102</v>
      </c>
    </row>
    <row r="27" spans="1:7" x14ac:dyDescent="0.35">
      <c r="A27" s="1">
        <v>43918</v>
      </c>
      <c r="B27">
        <v>2840</v>
      </c>
      <c r="C27">
        <v>22</v>
      </c>
      <c r="D27">
        <v>192</v>
      </c>
      <c r="E27">
        <v>72</v>
      </c>
      <c r="F27">
        <v>49364</v>
      </c>
      <c r="G27" t="s">
        <v>102</v>
      </c>
    </row>
    <row r="28" spans="1:7" x14ac:dyDescent="0.35">
      <c r="A28" s="1">
        <v>43919</v>
      </c>
      <c r="B28">
        <v>3430</v>
      </c>
      <c r="C28">
        <v>25</v>
      </c>
      <c r="D28">
        <v>235</v>
      </c>
      <c r="E28">
        <v>78</v>
      </c>
      <c r="F28">
        <v>56285</v>
      </c>
      <c r="G28" t="s">
        <v>102</v>
      </c>
    </row>
    <row r="29" spans="1:7" x14ac:dyDescent="0.35">
      <c r="A29" s="1">
        <v>43920</v>
      </c>
      <c r="B29">
        <v>4162</v>
      </c>
      <c r="C29">
        <v>31</v>
      </c>
      <c r="D29">
        <v>286</v>
      </c>
      <c r="E29">
        <v>82</v>
      </c>
      <c r="F29">
        <v>63378</v>
      </c>
      <c r="G29">
        <v>155</v>
      </c>
    </row>
    <row r="30" spans="1:7" x14ac:dyDescent="0.35">
      <c r="A30" s="1">
        <v>43921</v>
      </c>
      <c r="B30">
        <v>4611</v>
      </c>
      <c r="C30">
        <v>33</v>
      </c>
      <c r="D30">
        <v>307</v>
      </c>
      <c r="E30">
        <v>82</v>
      </c>
      <c r="F30">
        <v>65082</v>
      </c>
      <c r="G30">
        <v>231</v>
      </c>
    </row>
    <row r="31" spans="1:7" x14ac:dyDescent="0.35">
      <c r="A31" s="1">
        <v>43922</v>
      </c>
      <c r="B31">
        <v>5518</v>
      </c>
      <c r="C31">
        <v>36</v>
      </c>
      <c r="D31">
        <v>365</v>
      </c>
      <c r="E31">
        <v>96</v>
      </c>
      <c r="F31">
        <v>69024</v>
      </c>
      <c r="G31">
        <v>224</v>
      </c>
    </row>
    <row r="32" spans="1:7" x14ac:dyDescent="0.35">
      <c r="A32" s="1">
        <v>43923</v>
      </c>
      <c r="B32">
        <v>6101</v>
      </c>
      <c r="C32">
        <v>61</v>
      </c>
      <c r="D32">
        <v>429</v>
      </c>
      <c r="E32">
        <v>122</v>
      </c>
      <c r="F32">
        <v>77469</v>
      </c>
      <c r="G32">
        <v>306</v>
      </c>
    </row>
    <row r="33" spans="1:7" x14ac:dyDescent="0.35">
      <c r="A33" s="1">
        <v>43924</v>
      </c>
      <c r="B33">
        <v>6997</v>
      </c>
      <c r="C33">
        <v>75</v>
      </c>
      <c r="D33">
        <v>478</v>
      </c>
      <c r="E33">
        <v>130</v>
      </c>
      <c r="F33">
        <v>83230</v>
      </c>
      <c r="G33">
        <v>437</v>
      </c>
    </row>
    <row r="34" spans="1:7" x14ac:dyDescent="0.35">
      <c r="A34" s="1">
        <v>43925</v>
      </c>
      <c r="B34">
        <v>7944</v>
      </c>
      <c r="C34">
        <v>94</v>
      </c>
      <c r="D34">
        <v>525</v>
      </c>
      <c r="E34">
        <v>154</v>
      </c>
      <c r="F34">
        <v>87992</v>
      </c>
      <c r="G34">
        <v>464</v>
      </c>
    </row>
    <row r="35" spans="1:7" x14ac:dyDescent="0.35">
      <c r="A35" s="1">
        <v>43926</v>
      </c>
      <c r="B35">
        <v>8580</v>
      </c>
      <c r="C35">
        <v>121</v>
      </c>
      <c r="D35">
        <v>533</v>
      </c>
      <c r="E35">
        <v>164</v>
      </c>
      <c r="F35">
        <v>91533</v>
      </c>
      <c r="G35">
        <v>611</v>
      </c>
    </row>
    <row r="36" spans="1:7" x14ac:dyDescent="0.35">
      <c r="A36" s="1">
        <v>43927</v>
      </c>
      <c r="B36">
        <v>9340</v>
      </c>
      <c r="C36">
        <v>150</v>
      </c>
      <c r="D36">
        <v>583</v>
      </c>
      <c r="E36">
        <v>164</v>
      </c>
      <c r="F36">
        <v>95186</v>
      </c>
      <c r="G36">
        <v>720</v>
      </c>
    </row>
    <row r="37" spans="1:7" x14ac:dyDescent="0.35">
      <c r="A37" s="1">
        <v>43928</v>
      </c>
      <c r="B37">
        <v>10031</v>
      </c>
      <c r="C37">
        <v>175</v>
      </c>
      <c r="D37">
        <v>632</v>
      </c>
      <c r="E37">
        <v>181</v>
      </c>
      <c r="F37">
        <v>99239</v>
      </c>
      <c r="G37">
        <v>827</v>
      </c>
    </row>
    <row r="38" spans="1:7" x14ac:dyDescent="0.35">
      <c r="A38" s="1">
        <v>43929</v>
      </c>
      <c r="B38">
        <v>10912</v>
      </c>
      <c r="C38">
        <v>216</v>
      </c>
      <c r="D38">
        <v>679</v>
      </c>
      <c r="E38">
        <v>196</v>
      </c>
      <c r="F38">
        <v>102463</v>
      </c>
      <c r="G38">
        <v>1112</v>
      </c>
    </row>
    <row r="39" spans="1:7" x14ac:dyDescent="0.35">
      <c r="A39" s="1">
        <v>43930</v>
      </c>
      <c r="B39">
        <v>11677</v>
      </c>
      <c r="C39">
        <v>241</v>
      </c>
      <c r="D39">
        <v>733</v>
      </c>
      <c r="E39">
        <v>186</v>
      </c>
      <c r="F39">
        <v>106540</v>
      </c>
      <c r="G39">
        <v>1341</v>
      </c>
    </row>
    <row r="40" spans="1:7" x14ac:dyDescent="0.35">
      <c r="A40" s="1">
        <v>43931</v>
      </c>
      <c r="B40">
        <v>12292</v>
      </c>
      <c r="C40">
        <v>289</v>
      </c>
      <c r="D40">
        <v>778</v>
      </c>
      <c r="E40">
        <v>211</v>
      </c>
      <c r="F40">
        <v>110823</v>
      </c>
      <c r="G40">
        <v>1563</v>
      </c>
    </row>
    <row r="41" spans="1:7" x14ac:dyDescent="0.35">
      <c r="A41" s="1">
        <v>43932</v>
      </c>
      <c r="B41">
        <v>12846</v>
      </c>
      <c r="C41">
        <v>328</v>
      </c>
      <c r="D41">
        <v>824</v>
      </c>
      <c r="E41">
        <v>217</v>
      </c>
      <c r="F41">
        <v>113925</v>
      </c>
      <c r="G41">
        <v>1745</v>
      </c>
    </row>
    <row r="42" spans="1:7" x14ac:dyDescent="0.35">
      <c r="A42" s="1">
        <v>43933</v>
      </c>
      <c r="B42">
        <v>13557</v>
      </c>
      <c r="C42">
        <v>360</v>
      </c>
      <c r="D42">
        <v>879</v>
      </c>
      <c r="E42">
        <v>226</v>
      </c>
      <c r="F42">
        <v>118013</v>
      </c>
      <c r="G42">
        <v>1982</v>
      </c>
    </row>
    <row r="43" spans="1:7" x14ac:dyDescent="0.35">
      <c r="A43" s="1">
        <v>43934</v>
      </c>
      <c r="B43">
        <v>14248</v>
      </c>
      <c r="C43">
        <v>435</v>
      </c>
      <c r="D43">
        <v>936</v>
      </c>
      <c r="E43">
        <v>230</v>
      </c>
      <c r="F43">
        <v>123303</v>
      </c>
      <c r="G43">
        <v>2146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32"/>
  <sheetViews>
    <sheetView workbookViewId="0">
      <selection activeCell="F33" sqref="F33"/>
    </sheetView>
  </sheetViews>
  <sheetFormatPr defaultRowHeight="14.5" x14ac:dyDescent="0.35"/>
  <cols>
    <col min="1" max="1" width="10.08984375" bestFit="1" customWidth="1"/>
    <col min="3" max="3" width="14.90625" bestFit="1" customWidth="1"/>
    <col min="5" max="5" width="10.0898437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144</v>
      </c>
      <c r="B1" t="s">
        <v>178</v>
      </c>
      <c r="C1" t="s">
        <v>179</v>
      </c>
      <c r="F1" t="s">
        <v>180</v>
      </c>
      <c r="G1" t="s">
        <v>181</v>
      </c>
    </row>
    <row r="2" spans="1:7" x14ac:dyDescent="0.35">
      <c r="A2" s="19">
        <v>43904</v>
      </c>
      <c r="B2" t="s">
        <v>102</v>
      </c>
      <c r="C2">
        <v>14</v>
      </c>
    </row>
    <row r="3" spans="1:7" x14ac:dyDescent="0.35">
      <c r="A3" s="19">
        <v>43905</v>
      </c>
      <c r="B3">
        <v>4</v>
      </c>
      <c r="C3">
        <f t="shared" ref="C3:C27" si="0">C2+B3</f>
        <v>18</v>
      </c>
    </row>
    <row r="4" spans="1:7" x14ac:dyDescent="0.35">
      <c r="A4" s="19">
        <v>43906</v>
      </c>
      <c r="B4">
        <v>5</v>
      </c>
      <c r="C4">
        <f t="shared" si="0"/>
        <v>23</v>
      </c>
    </row>
    <row r="5" spans="1:7" x14ac:dyDescent="0.35">
      <c r="A5" s="19">
        <v>43907</v>
      </c>
      <c r="B5">
        <v>14</v>
      </c>
      <c r="C5">
        <f t="shared" si="0"/>
        <v>37</v>
      </c>
    </row>
    <row r="6" spans="1:7" x14ac:dyDescent="0.35">
      <c r="A6" s="19">
        <v>43908</v>
      </c>
      <c r="B6">
        <v>3</v>
      </c>
      <c r="C6">
        <f t="shared" si="0"/>
        <v>40</v>
      </c>
    </row>
    <row r="7" spans="1:7" x14ac:dyDescent="0.35">
      <c r="A7" s="19">
        <v>43909</v>
      </c>
      <c r="B7">
        <v>32</v>
      </c>
      <c r="C7">
        <f t="shared" si="0"/>
        <v>72</v>
      </c>
    </row>
    <row r="8" spans="1:7" x14ac:dyDescent="0.35">
      <c r="A8" s="19">
        <v>43910</v>
      </c>
      <c r="B8">
        <v>39</v>
      </c>
      <c r="C8">
        <f t="shared" si="0"/>
        <v>111</v>
      </c>
    </row>
    <row r="9" spans="1:7" x14ac:dyDescent="0.35">
      <c r="A9" s="19">
        <v>43911</v>
      </c>
      <c r="B9">
        <v>103</v>
      </c>
      <c r="C9">
        <f t="shared" si="0"/>
        <v>214</v>
      </c>
    </row>
    <row r="10" spans="1:7" x14ac:dyDescent="0.35">
      <c r="A10" s="19">
        <v>43912</v>
      </c>
      <c r="B10">
        <v>96</v>
      </c>
      <c r="C10">
        <f t="shared" si="0"/>
        <v>310</v>
      </c>
    </row>
    <row r="11" spans="1:7" x14ac:dyDescent="0.35">
      <c r="A11" s="19">
        <v>43913</v>
      </c>
      <c r="B11">
        <v>142</v>
      </c>
      <c r="C11">
        <f t="shared" si="0"/>
        <v>452</v>
      </c>
    </row>
    <row r="12" spans="1:7" x14ac:dyDescent="0.35">
      <c r="A12" s="19">
        <v>43914</v>
      </c>
      <c r="B12">
        <v>179</v>
      </c>
      <c r="C12">
        <f t="shared" si="0"/>
        <v>631</v>
      </c>
    </row>
    <row r="13" spans="1:7" x14ac:dyDescent="0.35">
      <c r="A13" s="19">
        <v>43915</v>
      </c>
      <c r="B13">
        <v>197</v>
      </c>
      <c r="C13">
        <f t="shared" si="0"/>
        <v>828</v>
      </c>
    </row>
    <row r="14" spans="1:7" x14ac:dyDescent="0.35">
      <c r="A14" s="19">
        <v>43916</v>
      </c>
      <c r="B14">
        <v>201</v>
      </c>
      <c r="C14">
        <f t="shared" si="0"/>
        <v>1029</v>
      </c>
    </row>
    <row r="15" spans="1:7" x14ac:dyDescent="0.35">
      <c r="A15" s="19">
        <v>43917</v>
      </c>
      <c r="B15">
        <v>269</v>
      </c>
      <c r="C15">
        <f t="shared" si="0"/>
        <v>1298</v>
      </c>
    </row>
    <row r="16" spans="1:7" x14ac:dyDescent="0.35">
      <c r="A16" s="19">
        <v>43918</v>
      </c>
      <c r="B16">
        <v>242</v>
      </c>
      <c r="C16">
        <f t="shared" si="0"/>
        <v>1540</v>
      </c>
    </row>
    <row r="17" spans="1:7" x14ac:dyDescent="0.35">
      <c r="A17" s="19">
        <v>43919</v>
      </c>
      <c r="B17">
        <v>298</v>
      </c>
      <c r="C17">
        <f t="shared" si="0"/>
        <v>1838</v>
      </c>
      <c r="E17" s="19">
        <v>43919</v>
      </c>
      <c r="F17">
        <v>1612</v>
      </c>
      <c r="G17">
        <f t="shared" ref="G17:G20" si="1">C17-F17</f>
        <v>226</v>
      </c>
    </row>
    <row r="18" spans="1:7" x14ac:dyDescent="0.35">
      <c r="A18" s="19">
        <v>43920</v>
      </c>
      <c r="B18">
        <v>283</v>
      </c>
      <c r="C18">
        <f t="shared" si="0"/>
        <v>2121</v>
      </c>
      <c r="E18" s="19">
        <v>43920</v>
      </c>
      <c r="F18">
        <v>1991</v>
      </c>
      <c r="G18">
        <f t="shared" si="1"/>
        <v>130</v>
      </c>
    </row>
    <row r="19" spans="1:7" x14ac:dyDescent="0.35">
      <c r="A19" s="19">
        <v>43921</v>
      </c>
      <c r="B19">
        <v>398</v>
      </c>
      <c r="C19">
        <f t="shared" si="0"/>
        <v>2519</v>
      </c>
      <c r="E19" s="19">
        <v>43921</v>
      </c>
      <c r="F19">
        <v>2097</v>
      </c>
      <c r="G19">
        <f t="shared" si="1"/>
        <v>422</v>
      </c>
    </row>
    <row r="20" spans="1:7" x14ac:dyDescent="0.35">
      <c r="A20" s="19">
        <v>43922</v>
      </c>
      <c r="B20">
        <v>309</v>
      </c>
      <c r="C20">
        <f t="shared" si="0"/>
        <v>2828</v>
      </c>
      <c r="E20" s="19">
        <v>43922</v>
      </c>
      <c r="F20">
        <v>2642</v>
      </c>
      <c r="G20">
        <f t="shared" si="1"/>
        <v>186</v>
      </c>
    </row>
    <row r="21" spans="1:7" x14ac:dyDescent="0.35">
      <c r="A21" s="19">
        <v>43923</v>
      </c>
      <c r="B21">
        <v>411</v>
      </c>
      <c r="C21">
        <f t="shared" si="0"/>
        <v>3239</v>
      </c>
      <c r="E21" s="19">
        <v>43923</v>
      </c>
      <c r="F21">
        <v>2837</v>
      </c>
      <c r="G21">
        <f t="shared" ref="G21:G26" si="2">C21-F21</f>
        <v>402</v>
      </c>
    </row>
    <row r="22" spans="1:7" x14ac:dyDescent="0.35">
      <c r="A22" s="19">
        <v>43924</v>
      </c>
      <c r="B22">
        <v>361</v>
      </c>
      <c r="C22">
        <f t="shared" si="0"/>
        <v>3600</v>
      </c>
      <c r="E22" s="19">
        <v>43924</v>
      </c>
      <c r="F22">
        <v>3261</v>
      </c>
      <c r="G22">
        <f t="shared" si="2"/>
        <v>339</v>
      </c>
    </row>
    <row r="23" spans="1:7" x14ac:dyDescent="0.35">
      <c r="A23" s="19">
        <v>43925</v>
      </c>
      <c r="B23">
        <v>324</v>
      </c>
      <c r="C23">
        <f t="shared" si="0"/>
        <v>3924</v>
      </c>
      <c r="E23" s="19">
        <v>43925</v>
      </c>
      <c r="F23">
        <v>3713</v>
      </c>
      <c r="G23">
        <f t="shared" si="2"/>
        <v>211</v>
      </c>
    </row>
    <row r="24" spans="1:7" x14ac:dyDescent="0.35">
      <c r="A24" s="19">
        <v>43926</v>
      </c>
      <c r="B24">
        <v>262</v>
      </c>
      <c r="C24">
        <f t="shared" si="0"/>
        <v>4186</v>
      </c>
      <c r="E24" s="19">
        <v>43926</v>
      </c>
      <c r="F24">
        <v>3977</v>
      </c>
      <c r="G24">
        <f t="shared" si="2"/>
        <v>209</v>
      </c>
    </row>
    <row r="25" spans="1:7" x14ac:dyDescent="0.35">
      <c r="A25" s="19">
        <v>43927</v>
      </c>
      <c r="B25">
        <v>432</v>
      </c>
      <c r="C25">
        <f t="shared" si="0"/>
        <v>4618</v>
      </c>
      <c r="E25" s="19">
        <v>43927</v>
      </c>
      <c r="F25">
        <v>4407</v>
      </c>
      <c r="G25">
        <f t="shared" si="2"/>
        <v>211</v>
      </c>
    </row>
    <row r="26" spans="1:7" x14ac:dyDescent="0.35">
      <c r="A26" s="19">
        <v>43928</v>
      </c>
      <c r="B26">
        <v>427</v>
      </c>
      <c r="C26">
        <f t="shared" si="0"/>
        <v>5045</v>
      </c>
      <c r="E26" s="19">
        <v>43928</v>
      </c>
      <c r="F26">
        <v>4775</v>
      </c>
      <c r="G26">
        <f t="shared" si="2"/>
        <v>270</v>
      </c>
    </row>
    <row r="27" spans="1:7" x14ac:dyDescent="0.35">
      <c r="A27" s="19">
        <v>43929</v>
      </c>
      <c r="B27">
        <v>349</v>
      </c>
      <c r="C27">
        <f t="shared" si="0"/>
        <v>5394</v>
      </c>
      <c r="E27" s="19">
        <v>43929</v>
      </c>
      <c r="F27">
        <v>5262</v>
      </c>
      <c r="G27">
        <f t="shared" ref="G27" si="3">C27-F27</f>
        <v>132</v>
      </c>
    </row>
    <row r="28" spans="1:7" x14ac:dyDescent="0.35">
      <c r="A28" s="19">
        <v>43930</v>
      </c>
      <c r="B28">
        <v>312</v>
      </c>
      <c r="C28">
        <f>C27+B28</f>
        <v>5706</v>
      </c>
      <c r="E28" s="19">
        <v>43930</v>
      </c>
      <c r="F28">
        <v>5617</v>
      </c>
      <c r="G28">
        <f>C28-F28</f>
        <v>89</v>
      </c>
    </row>
    <row r="29" spans="1:7" x14ac:dyDescent="0.35">
      <c r="A29" s="19">
        <v>43931</v>
      </c>
      <c r="B29">
        <v>257</v>
      </c>
      <c r="C29">
        <f>C28+B29</f>
        <v>5963</v>
      </c>
      <c r="E29" s="19">
        <v>43931</v>
      </c>
      <c r="F29">
        <v>5861</v>
      </c>
      <c r="G29">
        <f>C29-F29</f>
        <v>102</v>
      </c>
    </row>
    <row r="30" spans="1:7" x14ac:dyDescent="0.35">
      <c r="A30" s="19">
        <v>43932</v>
      </c>
      <c r="B30">
        <v>203</v>
      </c>
      <c r="C30">
        <f>C29+B30</f>
        <v>6166</v>
      </c>
      <c r="E30" s="19">
        <v>43932</v>
      </c>
      <c r="F30">
        <v>6088</v>
      </c>
      <c r="G30">
        <f>C30-F30</f>
        <v>78</v>
      </c>
    </row>
    <row r="31" spans="1:7" x14ac:dyDescent="0.35">
      <c r="A31" s="19">
        <v>43933</v>
      </c>
      <c r="B31">
        <v>317</v>
      </c>
      <c r="C31">
        <f>C30+B31</f>
        <v>6483</v>
      </c>
      <c r="E31" s="19">
        <v>43933</v>
      </c>
      <c r="F31">
        <v>6393</v>
      </c>
      <c r="G31">
        <f>C31-F31</f>
        <v>90</v>
      </c>
    </row>
    <row r="32" spans="1:7" x14ac:dyDescent="0.35">
      <c r="A32" s="19">
        <v>43934</v>
      </c>
      <c r="B32">
        <v>144</v>
      </c>
      <c r="C32">
        <f>C31+B32</f>
        <v>6627</v>
      </c>
      <c r="E32" s="19">
        <v>43934</v>
      </c>
      <c r="F32">
        <v>6628</v>
      </c>
      <c r="G32">
        <f>C32-F32</f>
        <v>-1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P81"/>
  <sheetViews>
    <sheetView workbookViewId="0">
      <selection activeCell="A60" sqref="A60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16" ht="21.5" thickBot="1" x14ac:dyDescent="0.4">
      <c r="A1" s="4" t="s">
        <v>36</v>
      </c>
      <c r="B1" s="5" t="s">
        <v>100</v>
      </c>
      <c r="C1" s="5" t="s">
        <v>99</v>
      </c>
      <c r="D1" s="5" t="s">
        <v>117</v>
      </c>
      <c r="E1" s="5" t="s">
        <v>118</v>
      </c>
      <c r="F1" s="5" t="s">
        <v>171</v>
      </c>
      <c r="G1" s="5" t="s">
        <v>192</v>
      </c>
      <c r="H1" s="5" t="s">
        <v>214</v>
      </c>
      <c r="I1" s="5" t="s">
        <v>221</v>
      </c>
      <c r="J1" s="5" t="s">
        <v>236</v>
      </c>
      <c r="K1" s="5" t="s">
        <v>238</v>
      </c>
      <c r="L1" s="5" t="s">
        <v>247</v>
      </c>
      <c r="M1" s="5" t="s">
        <v>253</v>
      </c>
      <c r="N1" s="5" t="s">
        <v>259</v>
      </c>
      <c r="O1" s="5" t="s">
        <v>272</v>
      </c>
      <c r="P1" s="5" t="s">
        <v>276</v>
      </c>
    </row>
    <row r="2" spans="1:16" ht="15" thickBot="1" x14ac:dyDescent="0.4">
      <c r="A2" s="6" t="s">
        <v>37</v>
      </c>
      <c r="B2" s="7">
        <v>66</v>
      </c>
      <c r="C2" s="7" t="s">
        <v>102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>
        <v>392</v>
      </c>
    </row>
    <row r="3" spans="1:16" ht="21.5" customHeight="1" thickBot="1" x14ac:dyDescent="0.4">
      <c r="A3" s="8" t="s">
        <v>38</v>
      </c>
      <c r="B3" s="9">
        <v>14</v>
      </c>
      <c r="C3" s="9" t="s">
        <v>102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>
        <v>92</v>
      </c>
    </row>
    <row r="4" spans="1:16" ht="15" thickBot="1" x14ac:dyDescent="0.4">
      <c r="A4" s="6" t="s">
        <v>39</v>
      </c>
      <c r="B4" s="7">
        <v>2</v>
      </c>
      <c r="C4" s="7" t="s">
        <v>102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>
        <v>5</v>
      </c>
    </row>
    <row r="5" spans="1:16" ht="15" thickBot="1" x14ac:dyDescent="0.4">
      <c r="A5" s="8" t="s">
        <v>40</v>
      </c>
      <c r="B5" s="9">
        <v>9</v>
      </c>
      <c r="C5" s="9" t="s">
        <v>102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>
        <v>13</v>
      </c>
    </row>
    <row r="6" spans="1:16" ht="15" thickBot="1" x14ac:dyDescent="0.4">
      <c r="A6" s="6" t="s">
        <v>41</v>
      </c>
      <c r="B6" s="7">
        <v>182</v>
      </c>
      <c r="C6" s="7" t="s">
        <v>102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>
        <v>640</v>
      </c>
    </row>
    <row r="7" spans="1:16" ht="15" thickBot="1" x14ac:dyDescent="0.4">
      <c r="A7" s="8" t="s">
        <v>42</v>
      </c>
      <c r="B7" s="9">
        <v>120</v>
      </c>
      <c r="C7" s="9" t="s">
        <v>102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>
        <v>270</v>
      </c>
    </row>
    <row r="8" spans="1:16" ht="15" thickBot="1" x14ac:dyDescent="0.4">
      <c r="A8" s="6" t="s">
        <v>43</v>
      </c>
      <c r="B8" s="7">
        <v>18</v>
      </c>
      <c r="C8" s="7" t="s">
        <v>102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>
        <v>75</v>
      </c>
    </row>
    <row r="9" spans="1:16" ht="15" thickBot="1" x14ac:dyDescent="0.4">
      <c r="A9" s="8" t="s">
        <v>44</v>
      </c>
      <c r="B9" s="9">
        <v>10</v>
      </c>
      <c r="C9" s="9" t="s">
        <v>102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>
        <v>41</v>
      </c>
    </row>
    <row r="10" spans="1:16" ht="15" thickBot="1" x14ac:dyDescent="0.4">
      <c r="A10" s="6" t="s">
        <v>45</v>
      </c>
      <c r="B10" s="7">
        <v>20</v>
      </c>
      <c r="C10" s="7" t="s">
        <v>102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</row>
    <row r="11" spans="1:16" ht="15" thickBot="1" x14ac:dyDescent="0.4">
      <c r="A11" s="8" t="s">
        <v>46</v>
      </c>
      <c r="B11" s="9">
        <v>7</v>
      </c>
      <c r="C11" s="9" t="s">
        <v>102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>
        <v>18</v>
      </c>
    </row>
    <row r="12" spans="1:16" ht="15" thickBot="1" x14ac:dyDescent="0.4">
      <c r="A12" s="6" t="s">
        <v>47</v>
      </c>
      <c r="B12" s="7">
        <v>22</v>
      </c>
      <c r="C12" s="7" t="s">
        <v>102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>
        <v>89</v>
      </c>
    </row>
    <row r="13" spans="1:16" ht="15" thickBot="1" x14ac:dyDescent="0.4">
      <c r="A13" s="8" t="s">
        <v>48</v>
      </c>
      <c r="B13" s="9">
        <v>78</v>
      </c>
      <c r="C13" s="9" t="s">
        <v>102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>
        <v>339</v>
      </c>
    </row>
    <row r="14" spans="1:16" ht="15" thickBot="1" x14ac:dyDescent="0.4">
      <c r="A14" s="6" t="s">
        <v>49</v>
      </c>
      <c r="B14" s="7">
        <v>7</v>
      </c>
      <c r="C14" s="7" t="s">
        <v>102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>
        <v>27</v>
      </c>
    </row>
    <row r="15" spans="1:16" ht="15" thickBot="1" x14ac:dyDescent="0.4">
      <c r="A15" s="8" t="s">
        <v>50</v>
      </c>
      <c r="B15" s="9">
        <v>62</v>
      </c>
      <c r="C15" s="9" t="s">
        <v>102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>
        <v>330</v>
      </c>
    </row>
    <row r="16" spans="1:16" ht="15" thickBot="1" x14ac:dyDescent="0.4">
      <c r="A16" s="6" t="s">
        <v>51</v>
      </c>
      <c r="B16" s="7">
        <v>1</v>
      </c>
      <c r="C16" s="7" t="s">
        <v>102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>
        <v>7</v>
      </c>
    </row>
    <row r="17" spans="1:16" ht="15" thickBot="1" x14ac:dyDescent="0.4">
      <c r="A17" s="8" t="s">
        <v>52</v>
      </c>
      <c r="B17" s="9">
        <v>33</v>
      </c>
      <c r="C17" s="9" t="s">
        <v>102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>
        <v>357</v>
      </c>
    </row>
    <row r="18" spans="1:16" ht="15" thickBot="1" x14ac:dyDescent="0.4">
      <c r="A18" s="6" t="s">
        <v>53</v>
      </c>
      <c r="B18" s="7">
        <v>3</v>
      </c>
      <c r="C18" s="7" t="s">
        <v>102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</row>
    <row r="19" spans="1:16" ht="15" thickBot="1" x14ac:dyDescent="0.4">
      <c r="A19" s="8" t="s">
        <v>54</v>
      </c>
      <c r="B19" s="9">
        <v>24</v>
      </c>
      <c r="C19" s="9" t="s">
        <v>102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>
        <v>49</v>
      </c>
    </row>
    <row r="20" spans="1:16" ht="15" thickBot="1" x14ac:dyDescent="0.4">
      <c r="A20" s="6" t="s">
        <v>55</v>
      </c>
      <c r="B20" s="7">
        <v>61</v>
      </c>
      <c r="C20" s="7" t="s">
        <v>102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>
        <v>148</v>
      </c>
    </row>
    <row r="21" spans="1:16" ht="15" thickBot="1" x14ac:dyDescent="0.4">
      <c r="A21" s="8" t="s">
        <v>56</v>
      </c>
      <c r="B21" s="9">
        <v>27</v>
      </c>
      <c r="C21" s="9" t="s">
        <v>102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>
        <v>90</v>
      </c>
    </row>
    <row r="22" spans="1:16" ht="15" thickBot="1" x14ac:dyDescent="0.4">
      <c r="A22" s="6" t="s">
        <v>57</v>
      </c>
      <c r="B22" s="7">
        <v>80</v>
      </c>
      <c r="C22" s="7" t="s">
        <v>102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>
        <v>259</v>
      </c>
    </row>
    <row r="23" spans="1:16" ht="15" thickBot="1" x14ac:dyDescent="0.4">
      <c r="A23" s="8" t="s">
        <v>58</v>
      </c>
      <c r="B23" s="9">
        <v>11</v>
      </c>
      <c r="C23" s="9" t="s">
        <v>102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>
        <v>37</v>
      </c>
    </row>
    <row r="24" spans="1:16" ht="15" thickBot="1" x14ac:dyDescent="0.4">
      <c r="A24" s="6" t="s">
        <v>59</v>
      </c>
      <c r="B24" s="7">
        <v>51</v>
      </c>
      <c r="C24" s="7" t="s">
        <v>102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>
        <v>285</v>
      </c>
    </row>
    <row r="25" spans="1:16" ht="15" thickBot="1" x14ac:dyDescent="0.4">
      <c r="A25" s="8" t="s">
        <v>60</v>
      </c>
      <c r="B25" s="9">
        <v>97</v>
      </c>
      <c r="C25" s="9" t="s">
        <v>102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>
        <v>336</v>
      </c>
    </row>
    <row r="26" spans="1:16" ht="15" thickBot="1" x14ac:dyDescent="0.4">
      <c r="A26" s="6" t="s">
        <v>61</v>
      </c>
      <c r="B26" s="7">
        <v>2</v>
      </c>
      <c r="C26" s="7" t="s">
        <v>102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>
        <v>5</v>
      </c>
    </row>
    <row r="27" spans="1:16" ht="15" thickBot="1" x14ac:dyDescent="0.4">
      <c r="A27" s="8" t="s">
        <v>62</v>
      </c>
      <c r="B27" s="9">
        <v>49</v>
      </c>
      <c r="C27" s="9" t="s">
        <v>102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>
        <v>200</v>
      </c>
    </row>
    <row r="28" spans="1:16" ht="15" thickBot="1" x14ac:dyDescent="0.4">
      <c r="A28" s="6" t="s">
        <v>63</v>
      </c>
      <c r="B28" s="7">
        <v>20</v>
      </c>
      <c r="C28" s="7" t="s">
        <v>102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>
        <v>210</v>
      </c>
    </row>
    <row r="29" spans="1:16" ht="15" thickBot="1" x14ac:dyDescent="0.4">
      <c r="A29" s="8" t="s">
        <v>64</v>
      </c>
      <c r="B29" s="9">
        <v>0</v>
      </c>
      <c r="C29" s="9" t="s">
        <v>102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20">
        <v>2</v>
      </c>
    </row>
    <row r="30" spans="1:16" ht="15" thickBot="1" x14ac:dyDescent="0.4">
      <c r="A30" s="6" t="s">
        <v>65</v>
      </c>
      <c r="B30" s="7">
        <v>56</v>
      </c>
      <c r="C30" s="7" t="s">
        <v>102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>
        <v>268</v>
      </c>
    </row>
    <row r="31" spans="1:16" ht="15" thickBot="1" x14ac:dyDescent="0.4">
      <c r="A31" s="8" t="s">
        <v>66</v>
      </c>
      <c r="B31" s="9">
        <v>43</v>
      </c>
      <c r="C31" s="9" t="s">
        <v>102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>
        <v>240</v>
      </c>
    </row>
    <row r="32" spans="1:16" ht="15" thickBot="1" x14ac:dyDescent="0.4">
      <c r="A32" s="6" t="s">
        <v>67</v>
      </c>
      <c r="B32" s="7">
        <v>78</v>
      </c>
      <c r="C32" s="7" t="s">
        <v>102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>
        <v>215</v>
      </c>
    </row>
    <row r="33" spans="1:16" ht="15" thickBot="1" x14ac:dyDescent="0.4">
      <c r="A33" s="8" t="s">
        <v>68</v>
      </c>
      <c r="B33" s="9">
        <v>56</v>
      </c>
      <c r="C33" s="9" t="s">
        <v>102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>
        <v>367</v>
      </c>
    </row>
    <row r="34" spans="1:16" ht="15" thickBot="1" x14ac:dyDescent="0.4">
      <c r="A34" s="6" t="s">
        <v>69</v>
      </c>
      <c r="B34" s="7">
        <v>29</v>
      </c>
      <c r="C34" s="7" t="s">
        <v>102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>
        <v>62</v>
      </c>
    </row>
    <row r="35" spans="1:16" ht="15" thickBot="1" x14ac:dyDescent="0.4">
      <c r="A35" s="8" t="s">
        <v>70</v>
      </c>
      <c r="B35" s="9">
        <v>653</v>
      </c>
      <c r="C35" s="9" t="s">
        <v>102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>
        <v>1126</v>
      </c>
    </row>
    <row r="36" spans="1: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>
        <v>6628</v>
      </c>
    </row>
    <row r="37" spans="1:16" ht="15" hidden="1" thickBot="1" x14ac:dyDescent="0.4"/>
    <row r="38" spans="1:16" ht="21.5" hidden="1" thickBot="1" x14ac:dyDescent="0.4">
      <c r="A38" s="4" t="s">
        <v>72</v>
      </c>
      <c r="B38" s="5" t="s">
        <v>101</v>
      </c>
      <c r="C38" s="5" t="s">
        <v>99</v>
      </c>
      <c r="D38" s="5" t="s">
        <v>117</v>
      </c>
      <c r="E38" s="5" t="s">
        <v>118</v>
      </c>
      <c r="F38" s="5" t="s">
        <v>171</v>
      </c>
      <c r="G38" s="5" t="s">
        <v>192</v>
      </c>
      <c r="H38" s="5" t="s">
        <v>214</v>
      </c>
      <c r="I38" s="5" t="s">
        <v>221</v>
      </c>
      <c r="J38" s="5" t="s">
        <v>236</v>
      </c>
      <c r="K38" s="5" t="s">
        <v>238</v>
      </c>
      <c r="L38" s="5" t="s">
        <v>247</v>
      </c>
      <c r="M38" s="5" t="s">
        <v>253</v>
      </c>
      <c r="N38" s="5" t="s">
        <v>259</v>
      </c>
      <c r="O38" s="5" t="s">
        <v>272</v>
      </c>
      <c r="P38" s="5"/>
    </row>
    <row r="39" spans="1: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</row>
    <row r="40" spans="1: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</row>
    <row r="41" spans="1: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</row>
    <row r="42" spans="1: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</row>
    <row r="43" spans="1: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</row>
    <row r="44" spans="1: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</row>
    <row r="45" spans="1: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</row>
    <row r="46" spans="1:16" ht="15" hidden="1" thickBot="1" x14ac:dyDescent="0.4"/>
    <row r="47" spans="1:16" ht="21.5" hidden="1" thickBot="1" x14ac:dyDescent="0.4">
      <c r="A47" s="4" t="s">
        <v>121</v>
      </c>
      <c r="B47" s="5"/>
      <c r="C47" s="5" t="s">
        <v>99</v>
      </c>
      <c r="D47" s="5" t="s">
        <v>117</v>
      </c>
      <c r="E47" s="5" t="s">
        <v>118</v>
      </c>
      <c r="F47" s="5" t="s">
        <v>171</v>
      </c>
      <c r="G47" s="5" t="s">
        <v>192</v>
      </c>
      <c r="H47" s="5" t="s">
        <v>214</v>
      </c>
      <c r="I47" s="5" t="s">
        <v>221</v>
      </c>
      <c r="J47" s="5" t="s">
        <v>236</v>
      </c>
      <c r="K47" s="5" t="s">
        <v>238</v>
      </c>
      <c r="L47" s="5" t="s">
        <v>247</v>
      </c>
      <c r="M47" s="5" t="s">
        <v>253</v>
      </c>
      <c r="N47" s="5" t="s">
        <v>259</v>
      </c>
      <c r="O47" s="5" t="s">
        <v>272</v>
      </c>
      <c r="P47" s="5"/>
    </row>
    <row r="48" spans="1:16" ht="15" hidden="1" thickBot="1" x14ac:dyDescent="0.4">
      <c r="A48" s="6" t="s">
        <v>73</v>
      </c>
      <c r="B48" s="7"/>
      <c r="C48" s="7" t="s">
        <v>80</v>
      </c>
      <c r="D48" s="7" t="s">
        <v>122</v>
      </c>
      <c r="E48" s="7" t="s">
        <v>127</v>
      </c>
      <c r="F48" s="7" t="s">
        <v>172</v>
      </c>
      <c r="G48" s="7" t="s">
        <v>187</v>
      </c>
      <c r="H48" s="7" t="s">
        <v>215</v>
      </c>
      <c r="I48" s="7" t="s">
        <v>223</v>
      </c>
      <c r="J48" s="7" t="s">
        <v>230</v>
      </c>
      <c r="K48" s="7" t="s">
        <v>239</v>
      </c>
      <c r="L48" s="7" t="s">
        <v>245</v>
      </c>
      <c r="M48" s="7" t="s">
        <v>254</v>
      </c>
      <c r="N48" s="7" t="s">
        <v>260</v>
      </c>
      <c r="O48" s="7" t="s">
        <v>267</v>
      </c>
      <c r="P48" s="7"/>
    </row>
    <row r="49" spans="1:16" ht="15" hidden="1" thickBot="1" x14ac:dyDescent="0.4">
      <c r="A49" s="8" t="s">
        <v>74</v>
      </c>
      <c r="B49" s="9"/>
      <c r="C49" s="9" t="s">
        <v>81</v>
      </c>
      <c r="D49" s="9" t="s">
        <v>123</v>
      </c>
      <c r="E49" s="9" t="s">
        <v>128</v>
      </c>
      <c r="F49" s="9" t="s">
        <v>173</v>
      </c>
      <c r="G49" s="9" t="s">
        <v>188</v>
      </c>
      <c r="H49" s="9" t="s">
        <v>216</v>
      </c>
      <c r="I49" s="9" t="s">
        <v>224</v>
      </c>
      <c r="J49" s="9" t="s">
        <v>231</v>
      </c>
      <c r="K49" s="9" t="s">
        <v>240</v>
      </c>
      <c r="L49" s="9" t="s">
        <v>246</v>
      </c>
      <c r="M49" s="9" t="s">
        <v>255</v>
      </c>
      <c r="N49" s="9" t="s">
        <v>261</v>
      </c>
      <c r="O49" s="9" t="s">
        <v>268</v>
      </c>
      <c r="P49" s="9"/>
    </row>
    <row r="50" spans="1:16" ht="15" hidden="1" thickBot="1" x14ac:dyDescent="0.4">
      <c r="A50" s="6" t="s">
        <v>75</v>
      </c>
      <c r="B50" s="7"/>
      <c r="C50" s="7" t="s">
        <v>82</v>
      </c>
      <c r="D50" s="7" t="s">
        <v>124</v>
      </c>
      <c r="E50" s="7" t="s">
        <v>129</v>
      </c>
      <c r="F50" s="7" t="s">
        <v>174</v>
      </c>
      <c r="G50" s="7" t="s">
        <v>189</v>
      </c>
      <c r="H50" s="7" t="s">
        <v>217</v>
      </c>
      <c r="I50" s="7" t="s">
        <v>225</v>
      </c>
      <c r="J50" s="7" t="s">
        <v>232</v>
      </c>
      <c r="K50" s="7" t="s">
        <v>241</v>
      </c>
      <c r="L50" s="7">
        <v>167.4</v>
      </c>
      <c r="M50" s="7" t="s">
        <v>256</v>
      </c>
      <c r="N50" s="7" t="s">
        <v>262</v>
      </c>
      <c r="O50" s="7" t="s">
        <v>269</v>
      </c>
      <c r="P50" s="7"/>
    </row>
    <row r="51" spans="1:16" ht="15" hidden="1" thickBot="1" x14ac:dyDescent="0.4">
      <c r="A51" s="8" t="s">
        <v>76</v>
      </c>
      <c r="B51" s="9"/>
      <c r="C51" s="9" t="s">
        <v>83</v>
      </c>
      <c r="D51" s="9" t="s">
        <v>125</v>
      </c>
      <c r="E51" s="9" t="s">
        <v>130</v>
      </c>
      <c r="F51" s="9" t="s">
        <v>175</v>
      </c>
      <c r="G51" s="9" t="s">
        <v>190</v>
      </c>
      <c r="H51" s="9" t="s">
        <v>218</v>
      </c>
      <c r="I51" s="9" t="s">
        <v>226</v>
      </c>
      <c r="J51" s="9" t="s">
        <v>233</v>
      </c>
      <c r="K51" s="9" t="s">
        <v>242</v>
      </c>
      <c r="L51" s="9" t="s">
        <v>248</v>
      </c>
      <c r="M51" s="9" t="s">
        <v>257</v>
      </c>
      <c r="N51" s="9" t="s">
        <v>263</v>
      </c>
      <c r="O51" s="9" t="s">
        <v>270</v>
      </c>
      <c r="P51" s="9"/>
    </row>
    <row r="52" spans="1:16" ht="15" hidden="1" thickBot="1" x14ac:dyDescent="0.4">
      <c r="A52" s="6" t="s">
        <v>77</v>
      </c>
      <c r="B52" s="7"/>
      <c r="C52" s="7" t="s">
        <v>84</v>
      </c>
      <c r="D52" s="7" t="s">
        <v>126</v>
      </c>
      <c r="E52" s="7" t="s">
        <v>131</v>
      </c>
      <c r="F52" s="7" t="s">
        <v>176</v>
      </c>
      <c r="G52" s="7" t="s">
        <v>191</v>
      </c>
      <c r="H52" s="7" t="s">
        <v>219</v>
      </c>
      <c r="I52" s="7" t="s">
        <v>227</v>
      </c>
      <c r="J52" s="7" t="s">
        <v>234</v>
      </c>
      <c r="K52" s="7" t="s">
        <v>243</v>
      </c>
      <c r="L52" s="7" t="s">
        <v>249</v>
      </c>
      <c r="M52" s="7" t="s">
        <v>258</v>
      </c>
      <c r="N52" s="7" t="s">
        <v>264</v>
      </c>
      <c r="O52" s="7" t="s">
        <v>271</v>
      </c>
      <c r="P52" s="7"/>
    </row>
    <row r="53" spans="1: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235</v>
      </c>
      <c r="L53" s="9" t="s">
        <v>235</v>
      </c>
      <c r="M53" s="9" t="s">
        <v>235</v>
      </c>
      <c r="N53" s="9" t="s">
        <v>235</v>
      </c>
      <c r="O53" s="9" t="s">
        <v>235</v>
      </c>
      <c r="P53" s="9"/>
    </row>
    <row r="54" spans="1:16" ht="15" hidden="1" thickBot="1" x14ac:dyDescent="0.4">
      <c r="A54" s="10" t="s">
        <v>78</v>
      </c>
      <c r="B54" s="7"/>
      <c r="C54" s="7" t="s">
        <v>85</v>
      </c>
      <c r="D54" s="7" t="s">
        <v>119</v>
      </c>
      <c r="E54" s="7" t="s">
        <v>120</v>
      </c>
      <c r="F54" s="7" t="s">
        <v>170</v>
      </c>
      <c r="G54" s="7" t="s">
        <v>186</v>
      </c>
      <c r="H54" s="7" t="s">
        <v>213</v>
      </c>
      <c r="I54" s="7" t="s">
        <v>220</v>
      </c>
      <c r="J54" s="7"/>
      <c r="K54" s="7" t="s">
        <v>244</v>
      </c>
      <c r="L54" s="7" t="s">
        <v>251</v>
      </c>
      <c r="M54" s="7" t="s">
        <v>235</v>
      </c>
      <c r="N54" s="7" t="s">
        <v>265</v>
      </c>
      <c r="O54" s="7" t="s">
        <v>235</v>
      </c>
      <c r="P54" s="7"/>
    </row>
    <row r="55" spans="1:16" ht="15" hidden="1" thickBot="1" x14ac:dyDescent="0.4"/>
    <row r="56" spans="1:16" ht="22" customHeight="1" thickBot="1" x14ac:dyDescent="0.4">
      <c r="A56" s="12" t="s">
        <v>86</v>
      </c>
      <c r="B56" s="13"/>
      <c r="C56" s="13" t="s">
        <v>99</v>
      </c>
      <c r="D56" s="5" t="s">
        <v>117</v>
      </c>
      <c r="E56" s="5" t="s">
        <v>118</v>
      </c>
      <c r="F56" s="5" t="s">
        <v>171</v>
      </c>
      <c r="G56" s="5" t="s">
        <v>192</v>
      </c>
      <c r="H56" s="5" t="s">
        <v>214</v>
      </c>
      <c r="I56" s="5" t="s">
        <v>221</v>
      </c>
      <c r="J56" s="5" t="s">
        <v>236</v>
      </c>
      <c r="K56" s="5" t="s">
        <v>238</v>
      </c>
      <c r="L56" s="5" t="s">
        <v>247</v>
      </c>
      <c r="M56" s="5" t="s">
        <v>253</v>
      </c>
      <c r="N56" s="5" t="s">
        <v>259</v>
      </c>
      <c r="O56" s="5" t="s">
        <v>272</v>
      </c>
      <c r="P56" s="5" t="s">
        <v>276</v>
      </c>
    </row>
    <row r="57" spans="1:16" ht="15" thickBot="1" x14ac:dyDescent="0.4">
      <c r="A57" s="6" t="s">
        <v>87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>
        <v>43</v>
      </c>
    </row>
    <row r="58" spans="1:16" ht="15" thickBot="1" x14ac:dyDescent="0.4">
      <c r="A58" s="8" t="s">
        <v>88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>
        <v>35</v>
      </c>
    </row>
    <row r="59" spans="1:16" ht="15" thickBot="1" x14ac:dyDescent="0.4">
      <c r="A59" s="6" t="s">
        <v>89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>
        <v>183</v>
      </c>
    </row>
    <row r="60" spans="1:16" ht="15" thickBot="1" x14ac:dyDescent="0.4">
      <c r="A60" s="8" t="s">
        <v>90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>
        <v>870</v>
      </c>
    </row>
    <row r="61" spans="1:16" ht="15" thickBot="1" x14ac:dyDescent="0.4">
      <c r="A61" s="6" t="s">
        <v>91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>
        <v>1017</v>
      </c>
    </row>
    <row r="62" spans="1:16" ht="15" thickBot="1" x14ac:dyDescent="0.4">
      <c r="A62" s="8" t="s">
        <v>92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>
        <v>1153</v>
      </c>
    </row>
    <row r="63" spans="1:16" ht="15" thickBot="1" x14ac:dyDescent="0.4">
      <c r="A63" s="6" t="s">
        <v>93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>
        <v>967</v>
      </c>
    </row>
    <row r="64" spans="1:16" ht="15" thickBot="1" x14ac:dyDescent="0.4">
      <c r="A64" s="8" t="s">
        <v>94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>
        <v>652</v>
      </c>
    </row>
    <row r="65" spans="1:16" ht="15" thickBot="1" x14ac:dyDescent="0.4">
      <c r="A65" s="6" t="s">
        <v>95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>
        <v>533</v>
      </c>
    </row>
    <row r="66" spans="1:16" ht="15" thickBot="1" x14ac:dyDescent="0.4">
      <c r="A66" s="8" t="s">
        <v>96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>
        <v>1137</v>
      </c>
    </row>
    <row r="67" spans="1:16" ht="15" thickBot="1" x14ac:dyDescent="0.4">
      <c r="A67" s="6" t="s">
        <v>97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>
        <v>38</v>
      </c>
    </row>
    <row r="68" spans="1:16" ht="15" thickBot="1" x14ac:dyDescent="0.4">
      <c r="A68" s="14" t="s">
        <v>98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250</v>
      </c>
      <c r="M68" s="15">
        <v>5861</v>
      </c>
      <c r="N68" s="15">
        <v>6088</v>
      </c>
      <c r="O68" s="15">
        <v>6393</v>
      </c>
      <c r="P68" s="15">
        <v>6628</v>
      </c>
    </row>
    <row r="70" spans="1:16" x14ac:dyDescent="0.35">
      <c r="A70" t="s">
        <v>222</v>
      </c>
      <c r="B70" t="s">
        <v>102</v>
      </c>
      <c r="C70" t="s">
        <v>102</v>
      </c>
      <c r="D70" t="s">
        <v>102</v>
      </c>
      <c r="E70" t="s">
        <v>102</v>
      </c>
      <c r="F70" t="s">
        <v>102</v>
      </c>
      <c r="G70" t="s">
        <v>102</v>
      </c>
      <c r="H70" t="s">
        <v>102</v>
      </c>
      <c r="I70">
        <v>63</v>
      </c>
      <c r="J70">
        <v>74</v>
      </c>
      <c r="K70">
        <v>91</v>
      </c>
      <c r="L70">
        <v>100</v>
      </c>
      <c r="M70">
        <v>135</v>
      </c>
      <c r="N70">
        <v>147</v>
      </c>
      <c r="O70">
        <v>162</v>
      </c>
      <c r="P70">
        <v>218</v>
      </c>
    </row>
    <row r="81" spans="1:1" x14ac:dyDescent="0.35">
      <c r="A81" t="s">
        <v>79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D28"/>
  <sheetViews>
    <sheetView workbookViewId="0">
      <selection activeCell="B4" sqref="B4:B15"/>
    </sheetView>
  </sheetViews>
  <sheetFormatPr defaultRowHeight="14.5" x14ac:dyDescent="0.35"/>
  <sheetData>
    <row r="1" spans="1:4" ht="21" customHeight="1" x14ac:dyDescent="0.35">
      <c r="A1" t="s">
        <v>86</v>
      </c>
      <c r="B1" t="s">
        <v>228</v>
      </c>
      <c r="C1" t="s">
        <v>229</v>
      </c>
      <c r="D1" t="s">
        <v>183</v>
      </c>
    </row>
    <row r="2" spans="1:4" x14ac:dyDescent="0.35">
      <c r="D2" t="s">
        <v>184</v>
      </c>
    </row>
    <row r="3" spans="1:4" x14ac:dyDescent="0.35">
      <c r="D3" t="s">
        <v>185</v>
      </c>
    </row>
    <row r="4" spans="1:4" x14ac:dyDescent="0.35">
      <c r="A4" t="s">
        <v>87</v>
      </c>
      <c r="B4">
        <v>43</v>
      </c>
      <c r="C4" t="s">
        <v>252</v>
      </c>
      <c r="D4" t="s">
        <v>279</v>
      </c>
    </row>
    <row r="5" spans="1:4" x14ac:dyDescent="0.35">
      <c r="A5" t="s">
        <v>88</v>
      </c>
      <c r="B5">
        <v>35</v>
      </c>
      <c r="C5" t="s">
        <v>273</v>
      </c>
      <c r="D5" t="s">
        <v>280</v>
      </c>
    </row>
    <row r="6" spans="1:4" x14ac:dyDescent="0.35">
      <c r="A6" t="s">
        <v>89</v>
      </c>
      <c r="B6">
        <v>183</v>
      </c>
      <c r="C6" t="s">
        <v>281</v>
      </c>
      <c r="D6" t="s">
        <v>282</v>
      </c>
    </row>
    <row r="7" spans="1:4" x14ac:dyDescent="0.35">
      <c r="A7" t="s">
        <v>90</v>
      </c>
      <c r="B7">
        <v>870</v>
      </c>
      <c r="C7" t="s">
        <v>283</v>
      </c>
      <c r="D7" t="s">
        <v>284</v>
      </c>
    </row>
    <row r="8" spans="1:4" x14ac:dyDescent="0.35">
      <c r="A8" t="s">
        <v>91</v>
      </c>
      <c r="B8" t="s">
        <v>285</v>
      </c>
      <c r="C8" t="s">
        <v>286</v>
      </c>
      <c r="D8" t="s">
        <v>287</v>
      </c>
    </row>
    <row r="9" spans="1:4" x14ac:dyDescent="0.35">
      <c r="A9" t="s">
        <v>92</v>
      </c>
      <c r="B9" s="2" t="s">
        <v>288</v>
      </c>
      <c r="C9" t="s">
        <v>274</v>
      </c>
      <c r="D9" t="s">
        <v>289</v>
      </c>
    </row>
    <row r="10" spans="1:4" x14ac:dyDescent="0.35">
      <c r="A10" t="s">
        <v>93</v>
      </c>
      <c r="B10">
        <v>967</v>
      </c>
      <c r="C10" t="s">
        <v>290</v>
      </c>
      <c r="D10" t="s">
        <v>291</v>
      </c>
    </row>
    <row r="11" spans="1:4" x14ac:dyDescent="0.35">
      <c r="A11" t="s">
        <v>94</v>
      </c>
      <c r="B11">
        <v>652</v>
      </c>
      <c r="C11" t="s">
        <v>275</v>
      </c>
      <c r="D11" t="s">
        <v>292</v>
      </c>
    </row>
    <row r="12" spans="1:4" x14ac:dyDescent="0.35">
      <c r="A12" t="s">
        <v>95</v>
      </c>
      <c r="B12">
        <v>533</v>
      </c>
      <c r="C12" t="s">
        <v>266</v>
      </c>
      <c r="D12" t="s">
        <v>293</v>
      </c>
    </row>
    <row r="13" spans="1:4" x14ac:dyDescent="0.35">
      <c r="A13" t="s">
        <v>96</v>
      </c>
      <c r="B13" t="s">
        <v>294</v>
      </c>
      <c r="C13" t="s">
        <v>295</v>
      </c>
      <c r="D13" t="s">
        <v>296</v>
      </c>
    </row>
    <row r="14" spans="1:4" x14ac:dyDescent="0.35">
      <c r="A14" t="s">
        <v>97</v>
      </c>
      <c r="B14">
        <v>38</v>
      </c>
      <c r="C14" t="s">
        <v>235</v>
      </c>
      <c r="D14" t="s">
        <v>235</v>
      </c>
    </row>
    <row r="15" spans="1:4" x14ac:dyDescent="0.35">
      <c r="A15" t="s">
        <v>98</v>
      </c>
      <c r="B15" t="s">
        <v>277</v>
      </c>
      <c r="C15" t="s">
        <v>235</v>
      </c>
      <c r="D15" t="s">
        <v>278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13" workbookViewId="0">
      <selection activeCell="D16" sqref="D16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132</v>
      </c>
      <c r="B1" t="s">
        <v>35</v>
      </c>
    </row>
    <row r="2" spans="1:2" x14ac:dyDescent="0.35">
      <c r="A2" s="16" t="s">
        <v>133</v>
      </c>
      <c r="B2">
        <v>109740</v>
      </c>
    </row>
    <row r="3" spans="1:2" x14ac:dyDescent="0.35">
      <c r="A3" s="16" t="s">
        <v>135</v>
      </c>
      <c r="B3">
        <v>104385</v>
      </c>
    </row>
    <row r="4" spans="1:2" x14ac:dyDescent="0.35">
      <c r="A4" s="16" t="s">
        <v>134</v>
      </c>
      <c r="B4">
        <v>188185</v>
      </c>
    </row>
    <row r="5" spans="1:2" x14ac:dyDescent="0.35">
      <c r="A5" s="16" t="s">
        <v>136</v>
      </c>
      <c r="B5">
        <v>293225</v>
      </c>
    </row>
    <row r="6" spans="1:2" x14ac:dyDescent="0.35">
      <c r="A6" s="16" t="s">
        <v>137</v>
      </c>
      <c r="B6">
        <v>299675</v>
      </c>
    </row>
    <row r="7" spans="1:2" x14ac:dyDescent="0.35">
      <c r="A7" s="16" t="s">
        <v>138</v>
      </c>
      <c r="B7">
        <v>254475</v>
      </c>
    </row>
    <row r="8" spans="1:2" x14ac:dyDescent="0.35">
      <c r="A8" s="16" t="s">
        <v>139</v>
      </c>
      <c r="B8">
        <v>258875</v>
      </c>
    </row>
    <row r="9" spans="1:2" x14ac:dyDescent="0.35">
      <c r="A9" s="16" t="s">
        <v>140</v>
      </c>
      <c r="B9">
        <v>205005</v>
      </c>
    </row>
    <row r="10" spans="1:2" x14ac:dyDescent="0.35">
      <c r="A10" s="16" t="s">
        <v>141</v>
      </c>
      <c r="B10">
        <v>129680</v>
      </c>
    </row>
    <row r="11" spans="1:2" x14ac:dyDescent="0.35">
      <c r="A11" s="16" t="s">
        <v>142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2020-04-14T18:22:45Z</dcterms:modified>
</cp:coreProperties>
</file>