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h\Books\Research\Accelerated-Paper\Github\model\"/>
    </mc:Choice>
  </mc:AlternateContent>
  <xr:revisionPtr revIDLastSave="0" documentId="13_ncr:1_{8463B541-4A57-47DF-ABAA-EFF0339B58BD}" xr6:coauthVersionLast="47" xr6:coauthVersionMax="47" xr10:uidLastSave="{00000000-0000-0000-0000-000000000000}"/>
  <bookViews>
    <workbookView xWindow="5820" yWindow="3384" windowWidth="13356" windowHeight="8976" activeTab="2" xr2:uid="{61C9691B-D06D-4E81-B599-541097F507A0}"/>
  </bookViews>
  <sheets>
    <sheet name="BSv1.3-BDE" sheetId="13" r:id="rId1"/>
    <sheet name="Ensemble" sheetId="16" r:id="rId2"/>
    <sheet name="Single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3" i="16" l="1"/>
  <c r="V143" i="16"/>
  <c r="U143" i="16"/>
  <c r="T143" i="16"/>
  <c r="S143" i="16"/>
  <c r="R143" i="16"/>
  <c r="Q143" i="16"/>
  <c r="P143" i="16"/>
  <c r="O143" i="16"/>
  <c r="W142" i="16"/>
  <c r="V142" i="16"/>
  <c r="U142" i="16"/>
  <c r="T142" i="16"/>
  <c r="S142" i="16"/>
  <c r="R142" i="16"/>
  <c r="Q142" i="16"/>
  <c r="P142" i="16"/>
  <c r="O142" i="16"/>
  <c r="W141" i="16"/>
  <c r="V141" i="16"/>
  <c r="U141" i="16"/>
  <c r="T141" i="16"/>
  <c r="S141" i="16"/>
  <c r="R141" i="16"/>
  <c r="Q141" i="16"/>
  <c r="P141" i="16"/>
  <c r="O141" i="16"/>
  <c r="W140" i="16"/>
  <c r="V140" i="16"/>
  <c r="U140" i="16"/>
  <c r="T140" i="16"/>
  <c r="S140" i="16"/>
  <c r="R140" i="16"/>
  <c r="Q140" i="16"/>
  <c r="P140" i="16"/>
  <c r="O140" i="16"/>
  <c r="W139" i="16"/>
  <c r="V139" i="16"/>
  <c r="U139" i="16"/>
  <c r="T139" i="16"/>
  <c r="S139" i="16"/>
  <c r="R139" i="16"/>
  <c r="Q139" i="16"/>
  <c r="P139" i="16"/>
  <c r="O139" i="16"/>
  <c r="M138" i="16"/>
  <c r="M137" i="16"/>
  <c r="M136" i="16"/>
  <c r="M135" i="16"/>
  <c r="M134" i="16"/>
  <c r="W131" i="16"/>
  <c r="V131" i="16"/>
  <c r="U131" i="16"/>
  <c r="T131" i="16"/>
  <c r="S131" i="16"/>
  <c r="R131" i="16"/>
  <c r="Q131" i="16"/>
  <c r="P131" i="16"/>
  <c r="O131" i="16"/>
  <c r="W130" i="16"/>
  <c r="V130" i="16"/>
  <c r="U130" i="16"/>
  <c r="T130" i="16"/>
  <c r="S130" i="16"/>
  <c r="R130" i="16"/>
  <c r="Q130" i="16"/>
  <c r="P130" i="16"/>
  <c r="O130" i="16"/>
  <c r="W129" i="16"/>
  <c r="V129" i="16"/>
  <c r="U129" i="16"/>
  <c r="T129" i="16"/>
  <c r="S129" i="16"/>
  <c r="R129" i="16"/>
  <c r="Q129" i="16"/>
  <c r="P129" i="16"/>
  <c r="O129" i="16"/>
  <c r="W128" i="16"/>
  <c r="V128" i="16"/>
  <c r="U128" i="16"/>
  <c r="T128" i="16"/>
  <c r="S128" i="16"/>
  <c r="R128" i="16"/>
  <c r="Q128" i="16"/>
  <c r="P128" i="16"/>
  <c r="O128" i="16"/>
  <c r="W127" i="16"/>
  <c r="V127" i="16"/>
  <c r="U127" i="16"/>
  <c r="T127" i="16"/>
  <c r="S127" i="16"/>
  <c r="R127" i="16"/>
  <c r="Q127" i="16"/>
  <c r="P127" i="16"/>
  <c r="O127" i="16"/>
  <c r="M126" i="16"/>
  <c r="M125" i="16"/>
  <c r="M124" i="16"/>
  <c r="M123" i="16"/>
  <c r="M122" i="16"/>
  <c r="W134" i="15" l="1"/>
  <c r="V134" i="15"/>
  <c r="U134" i="15"/>
  <c r="T134" i="15"/>
  <c r="S134" i="15"/>
  <c r="R134" i="15"/>
  <c r="Q134" i="15"/>
  <c r="P134" i="15"/>
  <c r="O134" i="15"/>
  <c r="K134" i="15"/>
  <c r="J134" i="15"/>
  <c r="I134" i="15"/>
  <c r="H134" i="15"/>
  <c r="G134" i="15"/>
  <c r="F134" i="15"/>
  <c r="E134" i="15"/>
  <c r="D134" i="15"/>
  <c r="C134" i="15"/>
  <c r="W133" i="15"/>
  <c r="V133" i="15"/>
  <c r="U133" i="15"/>
  <c r="T133" i="15"/>
  <c r="S133" i="15"/>
  <c r="R133" i="15"/>
  <c r="Q133" i="15"/>
  <c r="P133" i="15"/>
  <c r="O133" i="15"/>
  <c r="K133" i="15"/>
  <c r="J133" i="15"/>
  <c r="I133" i="15"/>
  <c r="H133" i="15"/>
  <c r="G133" i="15"/>
  <c r="F133" i="15"/>
  <c r="E133" i="15"/>
  <c r="D133" i="15"/>
  <c r="C133" i="15"/>
  <c r="W132" i="15"/>
  <c r="V132" i="15"/>
  <c r="U132" i="15"/>
  <c r="T132" i="15"/>
  <c r="S132" i="15"/>
  <c r="R132" i="15"/>
  <c r="Q132" i="15"/>
  <c r="P132" i="15"/>
  <c r="O132" i="15"/>
  <c r="K132" i="15"/>
  <c r="J132" i="15"/>
  <c r="I132" i="15"/>
  <c r="H132" i="15"/>
  <c r="G132" i="15"/>
  <c r="F132" i="15"/>
  <c r="E132" i="15"/>
  <c r="D132" i="15"/>
  <c r="C132" i="15"/>
  <c r="W131" i="15"/>
  <c r="V131" i="15"/>
  <c r="U131" i="15"/>
  <c r="T131" i="15"/>
  <c r="S131" i="15"/>
  <c r="R131" i="15"/>
  <c r="Q131" i="15"/>
  <c r="P131" i="15"/>
  <c r="O131" i="15"/>
  <c r="K131" i="15"/>
  <c r="J131" i="15"/>
  <c r="I131" i="15"/>
  <c r="H131" i="15"/>
  <c r="G131" i="15"/>
  <c r="F131" i="15"/>
  <c r="E131" i="15"/>
  <c r="D131" i="15"/>
  <c r="C131" i="15"/>
  <c r="W130" i="15"/>
  <c r="V130" i="15"/>
  <c r="U130" i="15"/>
  <c r="T130" i="15"/>
  <c r="S130" i="15"/>
  <c r="R130" i="15"/>
  <c r="Q130" i="15"/>
  <c r="P130" i="15"/>
  <c r="O130" i="15"/>
  <c r="K130" i="15"/>
  <c r="J130" i="15"/>
  <c r="I130" i="15"/>
  <c r="H130" i="15"/>
  <c r="G130" i="15"/>
  <c r="F130" i="15"/>
  <c r="E130" i="15"/>
  <c r="D130" i="15"/>
  <c r="C130" i="15"/>
  <c r="AI119" i="16"/>
  <c r="AH119" i="16"/>
  <c r="AG119" i="16"/>
  <c r="AF119" i="16"/>
  <c r="AE119" i="16"/>
  <c r="AD119" i="16"/>
  <c r="AC119" i="16"/>
  <c r="AB119" i="16"/>
  <c r="AA119" i="16"/>
  <c r="AI118" i="16"/>
  <c r="AH118" i="16"/>
  <c r="AG118" i="16"/>
  <c r="AF118" i="16"/>
  <c r="AE118" i="16"/>
  <c r="AD118" i="16"/>
  <c r="AC118" i="16"/>
  <c r="AB118" i="16"/>
  <c r="AA118" i="16"/>
  <c r="AI117" i="16"/>
  <c r="AH117" i="16"/>
  <c r="AG117" i="16"/>
  <c r="AF117" i="16"/>
  <c r="AE117" i="16"/>
  <c r="AD117" i="16"/>
  <c r="AC117" i="16"/>
  <c r="AB117" i="16"/>
  <c r="AA117" i="16"/>
  <c r="AI116" i="16"/>
  <c r="AH116" i="16"/>
  <c r="AG116" i="16"/>
  <c r="AF116" i="16"/>
  <c r="AE116" i="16"/>
  <c r="AD116" i="16"/>
  <c r="AC116" i="16"/>
  <c r="AB116" i="16"/>
  <c r="AA116" i="16"/>
  <c r="AI115" i="16"/>
  <c r="AH115" i="16"/>
  <c r="AG115" i="16"/>
  <c r="AF115" i="16"/>
  <c r="AE115" i="16"/>
  <c r="AD115" i="16"/>
  <c r="AC115" i="16"/>
  <c r="AB115" i="16"/>
  <c r="AA115" i="16"/>
  <c r="Y114" i="16"/>
  <c r="Y113" i="16"/>
  <c r="Y112" i="16"/>
  <c r="Y111" i="16"/>
  <c r="Y110" i="16"/>
  <c r="AI107" i="16"/>
  <c r="AH107" i="16"/>
  <c r="AG107" i="16"/>
  <c r="AF107" i="16"/>
  <c r="AE107" i="16"/>
  <c r="AD107" i="16"/>
  <c r="AC107" i="16"/>
  <c r="AB107" i="16"/>
  <c r="AA107" i="16"/>
  <c r="AI106" i="16"/>
  <c r="AH106" i="16"/>
  <c r="AG106" i="16"/>
  <c r="AF106" i="16"/>
  <c r="AE106" i="16"/>
  <c r="AD106" i="16"/>
  <c r="AC106" i="16"/>
  <c r="AB106" i="16"/>
  <c r="AA106" i="16"/>
  <c r="AI105" i="16"/>
  <c r="AH105" i="16"/>
  <c r="AG105" i="16"/>
  <c r="AF105" i="16"/>
  <c r="AE105" i="16"/>
  <c r="AD105" i="16"/>
  <c r="AC105" i="16"/>
  <c r="AB105" i="16"/>
  <c r="AA105" i="16"/>
  <c r="AI104" i="16"/>
  <c r="AH104" i="16"/>
  <c r="AG104" i="16"/>
  <c r="AF104" i="16"/>
  <c r="AE104" i="16"/>
  <c r="AD104" i="16"/>
  <c r="AC104" i="16"/>
  <c r="AB104" i="16"/>
  <c r="AA104" i="16"/>
  <c r="AI103" i="16"/>
  <c r="AH103" i="16"/>
  <c r="AG103" i="16"/>
  <c r="AF103" i="16"/>
  <c r="AE103" i="16"/>
  <c r="AD103" i="16"/>
  <c r="AC103" i="16"/>
  <c r="AB103" i="16"/>
  <c r="AA103" i="16"/>
  <c r="Y102" i="16"/>
  <c r="Y101" i="16"/>
  <c r="Y100" i="16"/>
  <c r="Y99" i="16"/>
  <c r="Y98" i="16"/>
  <c r="S110" i="15"/>
  <c r="W111" i="15"/>
  <c r="V111" i="15"/>
  <c r="U111" i="15"/>
  <c r="T111" i="15"/>
  <c r="S111" i="15"/>
  <c r="R111" i="15"/>
  <c r="Q111" i="15"/>
  <c r="P111" i="15"/>
  <c r="O111" i="15"/>
  <c r="K111" i="15"/>
  <c r="J111" i="15"/>
  <c r="I111" i="15"/>
  <c r="H111" i="15"/>
  <c r="G111" i="15"/>
  <c r="F111" i="15"/>
  <c r="E111" i="15"/>
  <c r="D111" i="15"/>
  <c r="C111" i="15"/>
  <c r="W110" i="15"/>
  <c r="V110" i="15"/>
  <c r="U110" i="15"/>
  <c r="T110" i="15"/>
  <c r="R110" i="15"/>
  <c r="Q110" i="15"/>
  <c r="P110" i="15"/>
  <c r="O110" i="15"/>
  <c r="K110" i="15"/>
  <c r="J110" i="15"/>
  <c r="I110" i="15"/>
  <c r="H110" i="15"/>
  <c r="G110" i="15"/>
  <c r="F110" i="15"/>
  <c r="E110" i="15"/>
  <c r="D110" i="15"/>
  <c r="C110" i="15"/>
  <c r="W109" i="15"/>
  <c r="V109" i="15"/>
  <c r="U109" i="15"/>
  <c r="T109" i="15"/>
  <c r="S109" i="15"/>
  <c r="R109" i="15"/>
  <c r="Q109" i="15"/>
  <c r="P109" i="15"/>
  <c r="O109" i="15"/>
  <c r="K109" i="15"/>
  <c r="J109" i="15"/>
  <c r="I109" i="15"/>
  <c r="H109" i="15"/>
  <c r="G109" i="15"/>
  <c r="F109" i="15"/>
  <c r="E109" i="15"/>
  <c r="D109" i="15"/>
  <c r="C109" i="15"/>
  <c r="W108" i="15"/>
  <c r="V108" i="15"/>
  <c r="U108" i="15"/>
  <c r="T108" i="15"/>
  <c r="S108" i="15"/>
  <c r="R108" i="15"/>
  <c r="Q108" i="15"/>
  <c r="P108" i="15"/>
  <c r="O108" i="15"/>
  <c r="K108" i="15"/>
  <c r="J108" i="15"/>
  <c r="I108" i="15"/>
  <c r="H108" i="15"/>
  <c r="G108" i="15"/>
  <c r="F108" i="15"/>
  <c r="E108" i="15"/>
  <c r="D108" i="15"/>
  <c r="C108" i="15"/>
  <c r="W107" i="15"/>
  <c r="V107" i="15"/>
  <c r="U107" i="15"/>
  <c r="T107" i="15"/>
  <c r="S107" i="15"/>
  <c r="R107" i="15"/>
  <c r="Q107" i="15"/>
  <c r="P107" i="15"/>
  <c r="O107" i="15"/>
  <c r="K107" i="15"/>
  <c r="J107" i="15"/>
  <c r="I107" i="15"/>
  <c r="H107" i="15"/>
  <c r="G107" i="15"/>
  <c r="F107" i="15"/>
  <c r="E107" i="15"/>
  <c r="D107" i="15"/>
  <c r="C107" i="15"/>
  <c r="W119" i="16" l="1"/>
  <c r="V119" i="16"/>
  <c r="U119" i="16"/>
  <c r="T119" i="16"/>
  <c r="S119" i="16"/>
  <c r="R119" i="16"/>
  <c r="Q119" i="16"/>
  <c r="P119" i="16"/>
  <c r="O119" i="16"/>
  <c r="W118" i="16"/>
  <c r="V118" i="16"/>
  <c r="U118" i="16"/>
  <c r="T118" i="16"/>
  <c r="S118" i="16"/>
  <c r="R118" i="16"/>
  <c r="Q118" i="16"/>
  <c r="P118" i="16"/>
  <c r="O118" i="16"/>
  <c r="W117" i="16"/>
  <c r="V117" i="16"/>
  <c r="U117" i="16"/>
  <c r="T117" i="16"/>
  <c r="S117" i="16"/>
  <c r="R117" i="16"/>
  <c r="Q117" i="16"/>
  <c r="P117" i="16"/>
  <c r="O117" i="16"/>
  <c r="W116" i="16"/>
  <c r="V116" i="16"/>
  <c r="U116" i="16"/>
  <c r="T116" i="16"/>
  <c r="S116" i="16"/>
  <c r="R116" i="16"/>
  <c r="Q116" i="16"/>
  <c r="P116" i="16"/>
  <c r="O116" i="16"/>
  <c r="W115" i="16"/>
  <c r="V115" i="16"/>
  <c r="U115" i="16"/>
  <c r="T115" i="16"/>
  <c r="S115" i="16"/>
  <c r="R115" i="16"/>
  <c r="Q115" i="16"/>
  <c r="P115" i="16"/>
  <c r="O115" i="16"/>
  <c r="M110" i="16"/>
  <c r="W107" i="16"/>
  <c r="V107" i="16"/>
  <c r="U107" i="16"/>
  <c r="T107" i="16"/>
  <c r="S107" i="16"/>
  <c r="R107" i="16"/>
  <c r="Q107" i="16"/>
  <c r="P107" i="16"/>
  <c r="O107" i="16"/>
  <c r="W106" i="16"/>
  <c r="V106" i="16"/>
  <c r="U106" i="16"/>
  <c r="T106" i="16"/>
  <c r="S106" i="16"/>
  <c r="R106" i="16"/>
  <c r="Q106" i="16"/>
  <c r="P106" i="16"/>
  <c r="O106" i="16"/>
  <c r="W105" i="16"/>
  <c r="V105" i="16"/>
  <c r="U105" i="16"/>
  <c r="T105" i="16"/>
  <c r="S105" i="16"/>
  <c r="R105" i="16"/>
  <c r="Q105" i="16"/>
  <c r="P105" i="16"/>
  <c r="O105" i="16"/>
  <c r="W104" i="16"/>
  <c r="V104" i="16"/>
  <c r="U104" i="16"/>
  <c r="T104" i="16"/>
  <c r="S104" i="16"/>
  <c r="R104" i="16"/>
  <c r="Q104" i="16"/>
  <c r="P104" i="16"/>
  <c r="O104" i="16"/>
  <c r="W103" i="16"/>
  <c r="V103" i="16"/>
  <c r="U103" i="16"/>
  <c r="T103" i="16"/>
  <c r="S103" i="16"/>
  <c r="R103" i="16"/>
  <c r="Q103" i="16"/>
  <c r="P103" i="16"/>
  <c r="O103" i="16"/>
  <c r="M98" i="16"/>
  <c r="W88" i="15" l="1"/>
  <c r="V88" i="15"/>
  <c r="U88" i="15"/>
  <c r="T88" i="15"/>
  <c r="S88" i="15"/>
  <c r="R88" i="15"/>
  <c r="Q88" i="15"/>
  <c r="P88" i="15"/>
  <c r="O88" i="15"/>
  <c r="W87" i="15"/>
  <c r="V87" i="15"/>
  <c r="U87" i="15"/>
  <c r="T87" i="15"/>
  <c r="S87" i="15"/>
  <c r="R87" i="15"/>
  <c r="Q87" i="15"/>
  <c r="P87" i="15"/>
  <c r="O87" i="15"/>
  <c r="W86" i="15"/>
  <c r="V86" i="15"/>
  <c r="U86" i="15"/>
  <c r="T86" i="15"/>
  <c r="S86" i="15"/>
  <c r="R86" i="15"/>
  <c r="Q86" i="15"/>
  <c r="P86" i="15"/>
  <c r="O86" i="15"/>
  <c r="W85" i="15"/>
  <c r="V85" i="15"/>
  <c r="U85" i="15"/>
  <c r="T85" i="15"/>
  <c r="S85" i="15"/>
  <c r="R85" i="15"/>
  <c r="Q85" i="15"/>
  <c r="P85" i="15"/>
  <c r="O85" i="15"/>
  <c r="W84" i="15"/>
  <c r="V84" i="15"/>
  <c r="U84" i="15"/>
  <c r="T84" i="15"/>
  <c r="S84" i="15"/>
  <c r="R84" i="15"/>
  <c r="Q84" i="15"/>
  <c r="P84" i="15"/>
  <c r="O84" i="15"/>
  <c r="K88" i="15" l="1"/>
  <c r="J88" i="15"/>
  <c r="I88" i="15"/>
  <c r="H88" i="15"/>
  <c r="G88" i="15"/>
  <c r="F88" i="15"/>
  <c r="E88" i="15"/>
  <c r="D88" i="15"/>
  <c r="C88" i="15"/>
  <c r="K87" i="15"/>
  <c r="J87" i="15"/>
  <c r="I87" i="15"/>
  <c r="H87" i="15"/>
  <c r="G87" i="15"/>
  <c r="F87" i="15"/>
  <c r="E87" i="15"/>
  <c r="D87" i="15"/>
  <c r="C87" i="15"/>
  <c r="K86" i="15"/>
  <c r="J86" i="15"/>
  <c r="I86" i="15"/>
  <c r="H86" i="15"/>
  <c r="G86" i="15"/>
  <c r="F86" i="15"/>
  <c r="E86" i="15"/>
  <c r="D86" i="15"/>
  <c r="C86" i="15"/>
  <c r="K85" i="15"/>
  <c r="J85" i="15"/>
  <c r="I85" i="15"/>
  <c r="H85" i="15"/>
  <c r="G85" i="15"/>
  <c r="F85" i="15"/>
  <c r="E85" i="15"/>
  <c r="D85" i="15"/>
  <c r="C85" i="15"/>
  <c r="K84" i="15"/>
  <c r="J84" i="15"/>
  <c r="I84" i="15"/>
  <c r="H84" i="15"/>
  <c r="G84" i="15"/>
  <c r="F84" i="15"/>
  <c r="E84" i="15"/>
  <c r="D84" i="15"/>
  <c r="C84" i="15"/>
  <c r="L232" i="13" l="1"/>
  <c r="M232" i="13"/>
  <c r="N232" i="13"/>
  <c r="L233" i="13"/>
  <c r="M233" i="13"/>
  <c r="N233" i="13"/>
  <c r="L220" i="13"/>
  <c r="M220" i="13"/>
  <c r="N220" i="13"/>
  <c r="L221" i="13"/>
  <c r="M221" i="13"/>
  <c r="N221" i="13"/>
  <c r="K233" i="13"/>
  <c r="K232" i="13"/>
  <c r="K228" i="13"/>
  <c r="K221" i="13"/>
  <c r="K220" i="13"/>
  <c r="K216" i="13"/>
  <c r="J233" i="13"/>
  <c r="I233" i="13"/>
  <c r="H233" i="13"/>
  <c r="G233" i="13"/>
  <c r="F233" i="13"/>
  <c r="E233" i="13"/>
  <c r="D233" i="13"/>
  <c r="C233" i="13"/>
  <c r="J232" i="13"/>
  <c r="I232" i="13"/>
  <c r="H232" i="13"/>
  <c r="G232" i="13"/>
  <c r="F232" i="13"/>
  <c r="E232" i="13"/>
  <c r="D232" i="13"/>
  <c r="C232" i="13"/>
  <c r="J221" i="13"/>
  <c r="I221" i="13"/>
  <c r="H221" i="13"/>
  <c r="G221" i="13"/>
  <c r="F221" i="13"/>
  <c r="E221" i="13"/>
  <c r="D221" i="13"/>
  <c r="C221" i="13"/>
  <c r="J220" i="13"/>
  <c r="I220" i="13"/>
  <c r="H220" i="13"/>
  <c r="G220" i="13"/>
  <c r="F220" i="13"/>
  <c r="E220" i="13"/>
  <c r="D220" i="13"/>
  <c r="C220" i="13"/>
  <c r="N206" i="13"/>
  <c r="M206" i="13"/>
  <c r="L206" i="13"/>
  <c r="K206" i="13"/>
  <c r="J206" i="13"/>
  <c r="I206" i="13"/>
  <c r="H206" i="13"/>
  <c r="G206" i="13"/>
  <c r="F206" i="13"/>
  <c r="E206" i="13"/>
  <c r="D206" i="13"/>
  <c r="C206" i="13"/>
  <c r="N205" i="13"/>
  <c r="M205" i="13"/>
  <c r="L205" i="13"/>
  <c r="K205" i="13"/>
  <c r="J205" i="13"/>
  <c r="I205" i="13"/>
  <c r="H205" i="13"/>
  <c r="G205" i="13"/>
  <c r="F205" i="13"/>
  <c r="E205" i="13"/>
  <c r="D205" i="13"/>
  <c r="C205" i="13"/>
  <c r="N194" i="13"/>
  <c r="M194" i="13"/>
  <c r="L194" i="13"/>
  <c r="K194" i="13"/>
  <c r="J194" i="13"/>
  <c r="I194" i="13"/>
  <c r="H194" i="13"/>
  <c r="G194" i="13"/>
  <c r="F194" i="13"/>
  <c r="E194" i="13"/>
  <c r="D194" i="13"/>
  <c r="C194" i="13"/>
  <c r="N193" i="13"/>
  <c r="M193" i="13"/>
  <c r="L193" i="13"/>
  <c r="K193" i="13"/>
  <c r="J193" i="13"/>
  <c r="I193" i="13"/>
  <c r="H193" i="13"/>
  <c r="G193" i="13"/>
  <c r="F193" i="13"/>
  <c r="E193" i="13"/>
  <c r="D193" i="13"/>
  <c r="C193" i="13"/>
  <c r="H185" i="13"/>
  <c r="L177" i="13"/>
  <c r="M177" i="13"/>
  <c r="N177" i="13"/>
  <c r="L178" i="13"/>
  <c r="M178" i="13"/>
  <c r="N178" i="13"/>
  <c r="K178" i="13"/>
  <c r="K177" i="13"/>
  <c r="K173" i="13"/>
  <c r="J178" i="13"/>
  <c r="I178" i="13"/>
  <c r="H178" i="13"/>
  <c r="G178" i="13"/>
  <c r="F178" i="13"/>
  <c r="E178" i="13"/>
  <c r="D178" i="13"/>
  <c r="C178" i="13"/>
  <c r="J177" i="13"/>
  <c r="I177" i="13"/>
  <c r="H177" i="13"/>
  <c r="G177" i="13"/>
  <c r="F177" i="13"/>
  <c r="E177" i="13"/>
  <c r="D177" i="13"/>
  <c r="C177" i="13"/>
  <c r="L165" i="13"/>
  <c r="M165" i="13"/>
  <c r="N165" i="13"/>
  <c r="L166" i="13"/>
  <c r="M166" i="13"/>
  <c r="N166" i="13"/>
  <c r="K166" i="13"/>
  <c r="K165" i="13"/>
  <c r="K161" i="13"/>
  <c r="H165" i="13"/>
  <c r="I165" i="13"/>
  <c r="J165" i="13"/>
  <c r="H166" i="13"/>
  <c r="I166" i="13"/>
  <c r="J166" i="13"/>
  <c r="G166" i="13"/>
  <c r="G165" i="13"/>
  <c r="D165" i="13"/>
  <c r="E165" i="13"/>
  <c r="F165" i="13"/>
  <c r="D166" i="13"/>
  <c r="E166" i="13"/>
  <c r="F166" i="13"/>
  <c r="C166" i="13"/>
  <c r="C165" i="13"/>
  <c r="N29" i="13"/>
  <c r="N28" i="13"/>
  <c r="M29" i="13"/>
  <c r="M28" i="13"/>
  <c r="L29" i="13"/>
  <c r="L28" i="13"/>
  <c r="K29" i="13"/>
  <c r="K28" i="13"/>
  <c r="K24" i="13"/>
  <c r="N126" i="13"/>
  <c r="M126" i="13"/>
  <c r="L126" i="13"/>
  <c r="K126" i="13"/>
  <c r="J126" i="13"/>
  <c r="I126" i="13"/>
  <c r="H126" i="13"/>
  <c r="G126" i="13"/>
  <c r="F126" i="13"/>
  <c r="E126" i="13"/>
  <c r="D126" i="13"/>
  <c r="N125" i="13"/>
  <c r="M125" i="13"/>
  <c r="L125" i="13"/>
  <c r="K125" i="13"/>
  <c r="J125" i="13"/>
  <c r="I125" i="13"/>
  <c r="H125" i="13"/>
  <c r="G125" i="13"/>
  <c r="F125" i="13"/>
  <c r="E125" i="13"/>
  <c r="D125" i="13"/>
  <c r="N102" i="13"/>
  <c r="M102" i="13"/>
  <c r="L102" i="13"/>
  <c r="K102" i="13"/>
  <c r="J102" i="13"/>
  <c r="I102" i="13"/>
  <c r="H102" i="13"/>
  <c r="G102" i="13"/>
  <c r="F102" i="13"/>
  <c r="E102" i="13"/>
  <c r="D102" i="13"/>
  <c r="N101" i="13"/>
  <c r="M101" i="13"/>
  <c r="L101" i="13"/>
  <c r="K101" i="13"/>
  <c r="J101" i="13"/>
  <c r="I101" i="13"/>
  <c r="H101" i="13"/>
  <c r="G101" i="13"/>
  <c r="F101" i="13"/>
  <c r="E101" i="13"/>
  <c r="D101" i="13"/>
  <c r="N53" i="13"/>
  <c r="M53" i="13"/>
  <c r="L53" i="13"/>
  <c r="K53" i="13"/>
  <c r="J53" i="13"/>
  <c r="I53" i="13"/>
  <c r="H53" i="13"/>
  <c r="G53" i="13"/>
  <c r="F53" i="13"/>
  <c r="E53" i="13"/>
  <c r="D53" i="13"/>
  <c r="N52" i="13"/>
  <c r="M52" i="13"/>
  <c r="L52" i="13"/>
  <c r="K52" i="13"/>
  <c r="J52" i="13"/>
  <c r="I52" i="13"/>
  <c r="H52" i="13"/>
  <c r="G52" i="13"/>
  <c r="F52" i="13"/>
  <c r="E52" i="13"/>
  <c r="D52" i="13"/>
  <c r="H28" i="13"/>
  <c r="I28" i="13"/>
  <c r="J28" i="13"/>
  <c r="H29" i="13"/>
  <c r="I29" i="13"/>
  <c r="J29" i="13"/>
  <c r="G29" i="13"/>
  <c r="G28" i="13"/>
  <c r="D28" i="13"/>
  <c r="E28" i="13"/>
  <c r="F28" i="13"/>
  <c r="D29" i="13"/>
  <c r="E29" i="13"/>
  <c r="F29" i="13"/>
  <c r="C29" i="13"/>
  <c r="C28" i="13"/>
  <c r="K191" i="16"/>
  <c r="J191" i="16"/>
  <c r="I191" i="16"/>
  <c r="H191" i="16"/>
  <c r="G191" i="16"/>
  <c r="F191" i="16"/>
  <c r="E191" i="16"/>
  <c r="D191" i="16"/>
  <c r="C191" i="16"/>
  <c r="K190" i="16"/>
  <c r="J190" i="16"/>
  <c r="I190" i="16"/>
  <c r="H190" i="16"/>
  <c r="G190" i="16"/>
  <c r="F190" i="16"/>
  <c r="E190" i="16"/>
  <c r="D190" i="16"/>
  <c r="C190" i="16"/>
  <c r="K179" i="16"/>
  <c r="J179" i="16"/>
  <c r="I179" i="16"/>
  <c r="H179" i="16"/>
  <c r="G179" i="16"/>
  <c r="F179" i="16"/>
  <c r="E179" i="16"/>
  <c r="D179" i="16"/>
  <c r="C179" i="16"/>
  <c r="K178" i="16"/>
  <c r="J178" i="16"/>
  <c r="I178" i="16"/>
  <c r="H178" i="16"/>
  <c r="G178" i="16"/>
  <c r="F178" i="16"/>
  <c r="E178" i="16"/>
  <c r="D178" i="16"/>
  <c r="C178" i="16"/>
  <c r="K167" i="16"/>
  <c r="J167" i="16"/>
  <c r="I167" i="16"/>
  <c r="H167" i="16"/>
  <c r="G167" i="16"/>
  <c r="F167" i="16"/>
  <c r="E167" i="16"/>
  <c r="D167" i="16"/>
  <c r="C167" i="16"/>
  <c r="K166" i="16"/>
  <c r="J166" i="16"/>
  <c r="I166" i="16"/>
  <c r="H166" i="16"/>
  <c r="G166" i="16"/>
  <c r="F166" i="16"/>
  <c r="E166" i="16"/>
  <c r="D166" i="16"/>
  <c r="C166" i="16"/>
  <c r="K155" i="16"/>
  <c r="J155" i="16"/>
  <c r="I155" i="16"/>
  <c r="H155" i="16"/>
  <c r="G155" i="16"/>
  <c r="F155" i="16"/>
  <c r="E155" i="16"/>
  <c r="D155" i="16"/>
  <c r="C155" i="16"/>
  <c r="K154" i="16"/>
  <c r="J154" i="16"/>
  <c r="I154" i="16"/>
  <c r="H154" i="16"/>
  <c r="G154" i="16"/>
  <c r="F154" i="16"/>
  <c r="E154" i="16"/>
  <c r="D154" i="16"/>
  <c r="C154" i="16"/>
  <c r="K143" i="16"/>
  <c r="J143" i="16"/>
  <c r="I143" i="16"/>
  <c r="H143" i="16"/>
  <c r="G143" i="16"/>
  <c r="F143" i="16"/>
  <c r="E143" i="16"/>
  <c r="D143" i="16"/>
  <c r="C143" i="16"/>
  <c r="K142" i="16"/>
  <c r="J142" i="16"/>
  <c r="I142" i="16"/>
  <c r="H142" i="16"/>
  <c r="G142" i="16"/>
  <c r="F142" i="16"/>
  <c r="E142" i="16"/>
  <c r="D142" i="16"/>
  <c r="C142" i="16"/>
  <c r="K131" i="16"/>
  <c r="J131" i="16"/>
  <c r="I131" i="16"/>
  <c r="H131" i="16"/>
  <c r="G131" i="16"/>
  <c r="F131" i="16"/>
  <c r="E131" i="16"/>
  <c r="D131" i="16"/>
  <c r="C131" i="16"/>
  <c r="K130" i="16"/>
  <c r="J130" i="16"/>
  <c r="I130" i="16"/>
  <c r="H130" i="16"/>
  <c r="G130" i="16"/>
  <c r="F130" i="16"/>
  <c r="E130" i="16"/>
  <c r="D130" i="16"/>
  <c r="C130" i="16"/>
  <c r="K119" i="16"/>
  <c r="J119" i="16"/>
  <c r="I119" i="16"/>
  <c r="H119" i="16"/>
  <c r="G119" i="16"/>
  <c r="F119" i="16"/>
  <c r="E119" i="16"/>
  <c r="D119" i="16"/>
  <c r="C119" i="16"/>
  <c r="K118" i="16"/>
  <c r="J118" i="16"/>
  <c r="I118" i="16"/>
  <c r="H118" i="16"/>
  <c r="G118" i="16"/>
  <c r="F118" i="16"/>
  <c r="E118" i="16"/>
  <c r="D118" i="16"/>
  <c r="C118" i="16"/>
  <c r="K107" i="16"/>
  <c r="J107" i="16"/>
  <c r="I107" i="16"/>
  <c r="H107" i="16"/>
  <c r="G107" i="16"/>
  <c r="F107" i="16"/>
  <c r="E107" i="16"/>
  <c r="D107" i="16"/>
  <c r="C107" i="16"/>
  <c r="K106" i="16"/>
  <c r="J106" i="16"/>
  <c r="I106" i="16"/>
  <c r="H106" i="16"/>
  <c r="G106" i="16"/>
  <c r="F106" i="16"/>
  <c r="E106" i="16"/>
  <c r="D106" i="16"/>
  <c r="C106" i="16"/>
  <c r="K95" i="16"/>
  <c r="J95" i="16"/>
  <c r="I95" i="16"/>
  <c r="H95" i="16"/>
  <c r="G95" i="16"/>
  <c r="F95" i="16"/>
  <c r="E95" i="16"/>
  <c r="D95" i="16"/>
  <c r="C95" i="16"/>
  <c r="K94" i="16"/>
  <c r="J94" i="16"/>
  <c r="I94" i="16"/>
  <c r="H94" i="16"/>
  <c r="G94" i="16"/>
  <c r="F94" i="16"/>
  <c r="E94" i="16"/>
  <c r="D94" i="16"/>
  <c r="C94" i="16"/>
  <c r="K83" i="16"/>
  <c r="J83" i="16"/>
  <c r="I83" i="16"/>
  <c r="H83" i="16"/>
  <c r="G83" i="16"/>
  <c r="F83" i="16"/>
  <c r="E83" i="16"/>
  <c r="D83" i="16"/>
  <c r="C83" i="16"/>
  <c r="K82" i="16"/>
  <c r="J82" i="16"/>
  <c r="I82" i="16"/>
  <c r="H82" i="16"/>
  <c r="G82" i="16"/>
  <c r="F82" i="16"/>
  <c r="E82" i="16"/>
  <c r="D82" i="16"/>
  <c r="C82" i="16"/>
  <c r="K71" i="16"/>
  <c r="J71" i="16"/>
  <c r="I71" i="16"/>
  <c r="H71" i="16"/>
  <c r="G71" i="16"/>
  <c r="F71" i="16"/>
  <c r="E71" i="16"/>
  <c r="D71" i="16"/>
  <c r="C71" i="16"/>
  <c r="K70" i="16"/>
  <c r="J70" i="16"/>
  <c r="I70" i="16"/>
  <c r="H70" i="16"/>
  <c r="G70" i="16"/>
  <c r="F70" i="16"/>
  <c r="E70" i="16"/>
  <c r="D70" i="16"/>
  <c r="C70" i="16"/>
  <c r="K59" i="16"/>
  <c r="J59" i="16"/>
  <c r="I59" i="16"/>
  <c r="H59" i="16"/>
  <c r="G59" i="16"/>
  <c r="F59" i="16"/>
  <c r="E59" i="16"/>
  <c r="D59" i="16"/>
  <c r="C59" i="16"/>
  <c r="K58" i="16"/>
  <c r="J58" i="16"/>
  <c r="I58" i="16"/>
  <c r="H58" i="16"/>
  <c r="G58" i="16"/>
  <c r="F58" i="16"/>
  <c r="E58" i="16"/>
  <c r="D58" i="16"/>
  <c r="C58" i="16"/>
  <c r="K47" i="16"/>
  <c r="J47" i="16"/>
  <c r="I47" i="16"/>
  <c r="H47" i="16"/>
  <c r="G47" i="16"/>
  <c r="F47" i="16"/>
  <c r="E47" i="16"/>
  <c r="D47" i="16"/>
  <c r="C47" i="16"/>
  <c r="K46" i="16"/>
  <c r="J46" i="16"/>
  <c r="I46" i="16"/>
  <c r="H46" i="16"/>
  <c r="G46" i="16"/>
  <c r="F46" i="16"/>
  <c r="E46" i="16"/>
  <c r="D46" i="16"/>
  <c r="C46" i="16"/>
  <c r="K35" i="16"/>
  <c r="J35" i="16"/>
  <c r="I35" i="16"/>
  <c r="H35" i="16"/>
  <c r="G35" i="16"/>
  <c r="F35" i="16"/>
  <c r="E35" i="16"/>
  <c r="D35" i="16"/>
  <c r="C35" i="16"/>
  <c r="K34" i="16"/>
  <c r="J34" i="16"/>
  <c r="I34" i="16"/>
  <c r="H34" i="16"/>
  <c r="G34" i="16"/>
  <c r="F34" i="16"/>
  <c r="E34" i="16"/>
  <c r="D34" i="16"/>
  <c r="C34" i="16"/>
  <c r="K23" i="16"/>
  <c r="J23" i="16"/>
  <c r="I23" i="16"/>
  <c r="H23" i="16"/>
  <c r="G23" i="16"/>
  <c r="F23" i="16"/>
  <c r="E23" i="16"/>
  <c r="D23" i="16"/>
  <c r="C23" i="16"/>
  <c r="K22" i="16"/>
  <c r="J22" i="16"/>
  <c r="I22" i="16"/>
  <c r="H22" i="16"/>
  <c r="G22" i="16"/>
  <c r="F22" i="16"/>
  <c r="E22" i="16"/>
  <c r="D22" i="16"/>
  <c r="C22" i="16"/>
  <c r="G11" i="16"/>
  <c r="G10" i="16"/>
  <c r="F11" i="16"/>
  <c r="F10" i="16"/>
  <c r="D10" i="16"/>
  <c r="E10" i="16"/>
  <c r="H10" i="16"/>
  <c r="I10" i="16"/>
  <c r="J10" i="16"/>
  <c r="K10" i="16"/>
  <c r="D11" i="16"/>
  <c r="E11" i="16"/>
  <c r="H11" i="16"/>
  <c r="I11" i="16"/>
  <c r="J11" i="16"/>
  <c r="K11" i="16"/>
  <c r="C11" i="16"/>
  <c r="C10" i="16"/>
  <c r="K57" i="16"/>
  <c r="J57" i="16"/>
  <c r="I57" i="16"/>
  <c r="H57" i="16"/>
  <c r="G57" i="16"/>
  <c r="F57" i="16"/>
  <c r="E57" i="16"/>
  <c r="D57" i="16"/>
  <c r="C57" i="16"/>
  <c r="K56" i="16"/>
  <c r="J56" i="16"/>
  <c r="I56" i="16"/>
  <c r="H56" i="16"/>
  <c r="G56" i="16"/>
  <c r="F56" i="16"/>
  <c r="E56" i="16"/>
  <c r="D56" i="16"/>
  <c r="C56" i="16"/>
  <c r="K55" i="16"/>
  <c r="J55" i="16"/>
  <c r="I55" i="16"/>
  <c r="H55" i="16"/>
  <c r="G55" i="16"/>
  <c r="F55" i="16"/>
  <c r="E55" i="16"/>
  <c r="D55" i="16"/>
  <c r="C55" i="16"/>
  <c r="A50" i="16"/>
  <c r="A51" i="16" s="1"/>
  <c r="A52" i="16" s="1"/>
  <c r="A53" i="16" s="1"/>
  <c r="A54" i="16" s="1"/>
  <c r="W65" i="15"/>
  <c r="V65" i="15"/>
  <c r="U65" i="15"/>
  <c r="T65" i="15"/>
  <c r="S65" i="15"/>
  <c r="R65" i="15"/>
  <c r="Q65" i="15"/>
  <c r="P65" i="15"/>
  <c r="O65" i="15"/>
  <c r="K65" i="15"/>
  <c r="J65" i="15"/>
  <c r="I65" i="15"/>
  <c r="H65" i="15"/>
  <c r="G65" i="15"/>
  <c r="F65" i="15"/>
  <c r="E65" i="15"/>
  <c r="D65" i="15"/>
  <c r="C65" i="15"/>
  <c r="W43" i="15"/>
  <c r="V43" i="15"/>
  <c r="U43" i="15"/>
  <c r="T43" i="15"/>
  <c r="S43" i="15"/>
  <c r="R43" i="15"/>
  <c r="Q43" i="15"/>
  <c r="P43" i="15"/>
  <c r="O43" i="15"/>
  <c r="K43" i="15"/>
  <c r="J43" i="15"/>
  <c r="I43" i="15"/>
  <c r="H43" i="15"/>
  <c r="G43" i="15"/>
  <c r="F43" i="15"/>
  <c r="E43" i="15"/>
  <c r="D43" i="15"/>
  <c r="C43" i="15"/>
  <c r="W21" i="15"/>
  <c r="V21" i="15"/>
  <c r="U21" i="15"/>
  <c r="T21" i="15"/>
  <c r="S21" i="15"/>
  <c r="R21" i="15"/>
  <c r="Q21" i="15"/>
  <c r="P21" i="15"/>
  <c r="O21" i="15"/>
  <c r="K21" i="15"/>
  <c r="J21" i="15"/>
  <c r="I21" i="15"/>
  <c r="H21" i="15"/>
  <c r="G21" i="15"/>
  <c r="F21" i="15"/>
  <c r="E21" i="15"/>
  <c r="D21" i="15"/>
  <c r="D20" i="15"/>
  <c r="C21" i="15"/>
  <c r="W64" i="15"/>
  <c r="V64" i="15"/>
  <c r="U64" i="15"/>
  <c r="T64" i="15"/>
  <c r="S64" i="15"/>
  <c r="R64" i="15"/>
  <c r="Q64" i="15"/>
  <c r="P64" i="15"/>
  <c r="O64" i="15"/>
  <c r="K64" i="15"/>
  <c r="J64" i="15"/>
  <c r="I64" i="15"/>
  <c r="H64" i="15"/>
  <c r="G64" i="15"/>
  <c r="F64" i="15"/>
  <c r="E64" i="15"/>
  <c r="D64" i="15"/>
  <c r="C64" i="15"/>
  <c r="W42" i="15"/>
  <c r="V42" i="15"/>
  <c r="U42" i="15"/>
  <c r="T42" i="15"/>
  <c r="S42" i="15"/>
  <c r="R42" i="15"/>
  <c r="Q42" i="15"/>
  <c r="P42" i="15"/>
  <c r="O42" i="15"/>
  <c r="K42" i="15"/>
  <c r="J42" i="15"/>
  <c r="I42" i="15"/>
  <c r="H42" i="15"/>
  <c r="G42" i="15"/>
  <c r="F42" i="15"/>
  <c r="E42" i="15"/>
  <c r="D42" i="15"/>
  <c r="C42" i="15"/>
  <c r="W20" i="15"/>
  <c r="V20" i="15"/>
  <c r="U20" i="15"/>
  <c r="T20" i="15"/>
  <c r="S20" i="15"/>
  <c r="R20" i="15"/>
  <c r="Q20" i="15"/>
  <c r="P20" i="15"/>
  <c r="O20" i="15"/>
  <c r="K20" i="15"/>
  <c r="J20" i="15"/>
  <c r="I20" i="15"/>
  <c r="G20" i="15"/>
  <c r="H20" i="15"/>
  <c r="E20" i="15"/>
  <c r="F20" i="15"/>
  <c r="C20" i="15"/>
  <c r="W63" i="15"/>
  <c r="V63" i="15"/>
  <c r="U63" i="15"/>
  <c r="T63" i="15"/>
  <c r="S63" i="15"/>
  <c r="R63" i="15"/>
  <c r="Q63" i="15"/>
  <c r="P63" i="15"/>
  <c r="O63" i="15"/>
  <c r="W62" i="15"/>
  <c r="V62" i="15"/>
  <c r="U62" i="15"/>
  <c r="T62" i="15"/>
  <c r="S62" i="15"/>
  <c r="R62" i="15"/>
  <c r="Q62" i="15"/>
  <c r="P62" i="15"/>
  <c r="O62" i="15"/>
  <c r="W61" i="15"/>
  <c r="V61" i="15"/>
  <c r="U61" i="15"/>
  <c r="T61" i="15"/>
  <c r="S61" i="15"/>
  <c r="R61" i="15"/>
  <c r="Q61" i="15"/>
  <c r="P61" i="15"/>
  <c r="O61" i="15"/>
  <c r="K189" i="16" l="1"/>
  <c r="J189" i="16"/>
  <c r="I189" i="16"/>
  <c r="H189" i="16"/>
  <c r="G189" i="16"/>
  <c r="F189" i="16"/>
  <c r="E189" i="16"/>
  <c r="D189" i="16"/>
  <c r="C189" i="16"/>
  <c r="K188" i="16"/>
  <c r="J188" i="16"/>
  <c r="I188" i="16"/>
  <c r="H188" i="16"/>
  <c r="G188" i="16"/>
  <c r="F188" i="16"/>
  <c r="E188" i="16"/>
  <c r="D188" i="16"/>
  <c r="C188" i="16"/>
  <c r="K187" i="16"/>
  <c r="J187" i="16"/>
  <c r="I187" i="16"/>
  <c r="H187" i="16"/>
  <c r="G187" i="16"/>
  <c r="F187" i="16"/>
  <c r="E187" i="16"/>
  <c r="D187" i="16"/>
  <c r="C187" i="16"/>
  <c r="A182" i="16"/>
  <c r="A183" i="16" s="1"/>
  <c r="A184" i="16" s="1"/>
  <c r="A185" i="16" s="1"/>
  <c r="A186" i="16" s="1"/>
  <c r="K63" i="15"/>
  <c r="J63" i="15"/>
  <c r="I63" i="15"/>
  <c r="H63" i="15"/>
  <c r="G63" i="15"/>
  <c r="F63" i="15"/>
  <c r="E63" i="15"/>
  <c r="D63" i="15"/>
  <c r="C63" i="15"/>
  <c r="K62" i="15"/>
  <c r="J62" i="15"/>
  <c r="I62" i="15"/>
  <c r="H62" i="15"/>
  <c r="G62" i="15"/>
  <c r="F62" i="15"/>
  <c r="E62" i="15"/>
  <c r="D62" i="15"/>
  <c r="C62" i="15"/>
  <c r="K61" i="15"/>
  <c r="J61" i="15"/>
  <c r="I61" i="15"/>
  <c r="H61" i="15"/>
  <c r="G61" i="15"/>
  <c r="F61" i="15"/>
  <c r="E61" i="15"/>
  <c r="D61" i="15"/>
  <c r="C61" i="15"/>
  <c r="W41" i="15" l="1"/>
  <c r="V41" i="15"/>
  <c r="U41" i="15"/>
  <c r="T41" i="15"/>
  <c r="S41" i="15"/>
  <c r="R41" i="15"/>
  <c r="Q41" i="15"/>
  <c r="P41" i="15"/>
  <c r="O41" i="15"/>
  <c r="K41" i="15"/>
  <c r="J41" i="15"/>
  <c r="I41" i="15"/>
  <c r="H41" i="15"/>
  <c r="G41" i="15"/>
  <c r="F41" i="15"/>
  <c r="E41" i="15"/>
  <c r="D41" i="15"/>
  <c r="C41" i="15"/>
  <c r="W40" i="15"/>
  <c r="V40" i="15"/>
  <c r="U40" i="15"/>
  <c r="T40" i="15"/>
  <c r="S40" i="15"/>
  <c r="R40" i="15"/>
  <c r="Q40" i="15"/>
  <c r="P40" i="15"/>
  <c r="O40" i="15"/>
  <c r="K40" i="15"/>
  <c r="J40" i="15"/>
  <c r="I40" i="15"/>
  <c r="H40" i="15"/>
  <c r="G40" i="15"/>
  <c r="F40" i="15"/>
  <c r="E40" i="15"/>
  <c r="D40" i="15"/>
  <c r="C40" i="15"/>
  <c r="W39" i="15"/>
  <c r="V39" i="15"/>
  <c r="U39" i="15"/>
  <c r="T39" i="15"/>
  <c r="S39" i="15"/>
  <c r="R39" i="15"/>
  <c r="Q39" i="15"/>
  <c r="P39" i="15"/>
  <c r="O39" i="15"/>
  <c r="K39" i="15"/>
  <c r="J39" i="15"/>
  <c r="I39" i="15"/>
  <c r="H39" i="15"/>
  <c r="G39" i="15"/>
  <c r="F39" i="15"/>
  <c r="E39" i="15"/>
  <c r="D39" i="15"/>
  <c r="C39" i="15"/>
  <c r="W19" i="15"/>
  <c r="V19" i="15"/>
  <c r="U19" i="15"/>
  <c r="T19" i="15"/>
  <c r="S19" i="15"/>
  <c r="R19" i="15"/>
  <c r="Q19" i="15"/>
  <c r="P19" i="15"/>
  <c r="O19" i="15"/>
  <c r="W18" i="15"/>
  <c r="V18" i="15"/>
  <c r="U18" i="15"/>
  <c r="T18" i="15"/>
  <c r="S18" i="15"/>
  <c r="R18" i="15"/>
  <c r="Q18" i="15"/>
  <c r="P18" i="15"/>
  <c r="O18" i="15"/>
  <c r="W17" i="15"/>
  <c r="V17" i="15"/>
  <c r="U17" i="15"/>
  <c r="T17" i="15"/>
  <c r="S17" i="15"/>
  <c r="R17" i="15"/>
  <c r="Q17" i="15"/>
  <c r="P17" i="15"/>
  <c r="O17" i="15"/>
  <c r="K19" i="15"/>
  <c r="J19" i="15"/>
  <c r="I19" i="15"/>
  <c r="H19" i="15"/>
  <c r="G19" i="15"/>
  <c r="F19" i="15"/>
  <c r="E19" i="15"/>
  <c r="D19" i="15"/>
  <c r="K18" i="15"/>
  <c r="J18" i="15"/>
  <c r="I18" i="15"/>
  <c r="H18" i="15"/>
  <c r="G18" i="15"/>
  <c r="F18" i="15"/>
  <c r="E18" i="15"/>
  <c r="D18" i="15"/>
  <c r="K17" i="15"/>
  <c r="J17" i="15"/>
  <c r="I17" i="15"/>
  <c r="H17" i="15"/>
  <c r="G17" i="15"/>
  <c r="F17" i="15"/>
  <c r="E17" i="15"/>
  <c r="D17" i="15"/>
  <c r="C19" i="15"/>
  <c r="C18" i="15"/>
  <c r="C17" i="15"/>
  <c r="K177" i="16"/>
  <c r="J177" i="16"/>
  <c r="I177" i="16"/>
  <c r="H177" i="16"/>
  <c r="G177" i="16"/>
  <c r="F177" i="16"/>
  <c r="E177" i="16"/>
  <c r="D177" i="16"/>
  <c r="C177" i="16"/>
  <c r="K176" i="16"/>
  <c r="J176" i="16"/>
  <c r="I176" i="16"/>
  <c r="H176" i="16"/>
  <c r="G176" i="16"/>
  <c r="F176" i="16"/>
  <c r="E176" i="16"/>
  <c r="D176" i="16"/>
  <c r="C176" i="16"/>
  <c r="K175" i="16"/>
  <c r="J175" i="16"/>
  <c r="I175" i="16"/>
  <c r="H175" i="16"/>
  <c r="G175" i="16"/>
  <c r="F175" i="16"/>
  <c r="E175" i="16"/>
  <c r="D175" i="16"/>
  <c r="C175" i="16"/>
  <c r="A170" i="16"/>
  <c r="A171" i="16" s="1"/>
  <c r="A172" i="16" s="1"/>
  <c r="A173" i="16" s="1"/>
  <c r="A174" i="16" s="1"/>
  <c r="K165" i="16"/>
  <c r="J165" i="16"/>
  <c r="I165" i="16"/>
  <c r="H165" i="16"/>
  <c r="G165" i="16"/>
  <c r="F165" i="16"/>
  <c r="E165" i="16"/>
  <c r="D165" i="16"/>
  <c r="C165" i="16"/>
  <c r="K164" i="16"/>
  <c r="J164" i="16"/>
  <c r="I164" i="16"/>
  <c r="H164" i="16"/>
  <c r="G164" i="16"/>
  <c r="F164" i="16"/>
  <c r="E164" i="16"/>
  <c r="D164" i="16"/>
  <c r="C164" i="16"/>
  <c r="K163" i="16"/>
  <c r="J163" i="16"/>
  <c r="I163" i="16"/>
  <c r="H163" i="16"/>
  <c r="G163" i="16"/>
  <c r="F163" i="16"/>
  <c r="E163" i="16"/>
  <c r="D163" i="16"/>
  <c r="C163" i="16"/>
  <c r="A158" i="16"/>
  <c r="A159" i="16" s="1"/>
  <c r="A160" i="16" s="1"/>
  <c r="A161" i="16" s="1"/>
  <c r="A162" i="16" s="1"/>
  <c r="K153" i="16"/>
  <c r="J153" i="16"/>
  <c r="I153" i="16"/>
  <c r="H153" i="16"/>
  <c r="G153" i="16"/>
  <c r="F153" i="16"/>
  <c r="E153" i="16"/>
  <c r="D153" i="16"/>
  <c r="C153" i="16"/>
  <c r="K152" i="16"/>
  <c r="J152" i="16"/>
  <c r="I152" i="16"/>
  <c r="H152" i="16"/>
  <c r="G152" i="16"/>
  <c r="F152" i="16"/>
  <c r="E152" i="16"/>
  <c r="D152" i="16"/>
  <c r="C152" i="16"/>
  <c r="K151" i="16"/>
  <c r="J151" i="16"/>
  <c r="I151" i="16"/>
  <c r="H151" i="16"/>
  <c r="G151" i="16"/>
  <c r="F151" i="16"/>
  <c r="E151" i="16"/>
  <c r="D151" i="16"/>
  <c r="C151" i="16"/>
  <c r="A146" i="16"/>
  <c r="A147" i="16" s="1"/>
  <c r="A148" i="16" s="1"/>
  <c r="A149" i="16" s="1"/>
  <c r="A150" i="16" s="1"/>
  <c r="K141" i="16"/>
  <c r="J141" i="16"/>
  <c r="I141" i="16"/>
  <c r="H141" i="16"/>
  <c r="G141" i="16"/>
  <c r="F141" i="16"/>
  <c r="E141" i="16"/>
  <c r="D141" i="16"/>
  <c r="C141" i="16"/>
  <c r="K140" i="16"/>
  <c r="J140" i="16"/>
  <c r="I140" i="16"/>
  <c r="H140" i="16"/>
  <c r="G140" i="16"/>
  <c r="F140" i="16"/>
  <c r="E140" i="16"/>
  <c r="D140" i="16"/>
  <c r="C140" i="16"/>
  <c r="K139" i="16"/>
  <c r="J139" i="16"/>
  <c r="I139" i="16"/>
  <c r="H139" i="16"/>
  <c r="G139" i="16"/>
  <c r="F139" i="16"/>
  <c r="E139" i="16"/>
  <c r="D139" i="16"/>
  <c r="C139" i="16"/>
  <c r="A134" i="16"/>
  <c r="A135" i="16" s="1"/>
  <c r="A136" i="16" s="1"/>
  <c r="A137" i="16" s="1"/>
  <c r="A138" i="16" s="1"/>
  <c r="K129" i="16"/>
  <c r="J129" i="16"/>
  <c r="I129" i="16"/>
  <c r="H129" i="16"/>
  <c r="G129" i="16"/>
  <c r="F129" i="16"/>
  <c r="E129" i="16"/>
  <c r="D129" i="16"/>
  <c r="C129" i="16"/>
  <c r="K128" i="16"/>
  <c r="J128" i="16"/>
  <c r="I128" i="16"/>
  <c r="H128" i="16"/>
  <c r="G128" i="16"/>
  <c r="F128" i="16"/>
  <c r="E128" i="16"/>
  <c r="D128" i="16"/>
  <c r="C128" i="16"/>
  <c r="K127" i="16"/>
  <c r="J127" i="16"/>
  <c r="I127" i="16"/>
  <c r="H127" i="16"/>
  <c r="G127" i="16"/>
  <c r="F127" i="16"/>
  <c r="E127" i="16"/>
  <c r="D127" i="16"/>
  <c r="C127" i="16"/>
  <c r="A122" i="16"/>
  <c r="A123" i="16" s="1"/>
  <c r="A124" i="16" s="1"/>
  <c r="A125" i="16" s="1"/>
  <c r="A126" i="16" s="1"/>
  <c r="K117" i="16"/>
  <c r="J117" i="16"/>
  <c r="I117" i="16"/>
  <c r="H117" i="16"/>
  <c r="G117" i="16"/>
  <c r="F117" i="16"/>
  <c r="E117" i="16"/>
  <c r="D117" i="16"/>
  <c r="C117" i="16"/>
  <c r="K116" i="16"/>
  <c r="J116" i="16"/>
  <c r="I116" i="16"/>
  <c r="H116" i="16"/>
  <c r="G116" i="16"/>
  <c r="F116" i="16"/>
  <c r="E116" i="16"/>
  <c r="D116" i="16"/>
  <c r="C116" i="16"/>
  <c r="K115" i="16"/>
  <c r="J115" i="16"/>
  <c r="I115" i="16"/>
  <c r="H115" i="16"/>
  <c r="G115" i="16"/>
  <c r="F115" i="16"/>
  <c r="E115" i="16"/>
  <c r="D115" i="16"/>
  <c r="C115" i="16"/>
  <c r="A110" i="16"/>
  <c r="K105" i="16"/>
  <c r="J105" i="16"/>
  <c r="I105" i="16"/>
  <c r="H105" i="16"/>
  <c r="G105" i="16"/>
  <c r="F105" i="16"/>
  <c r="E105" i="16"/>
  <c r="D105" i="16"/>
  <c r="C105" i="16"/>
  <c r="K104" i="16"/>
  <c r="J104" i="16"/>
  <c r="I104" i="16"/>
  <c r="H104" i="16"/>
  <c r="G104" i="16"/>
  <c r="F104" i="16"/>
  <c r="E104" i="16"/>
  <c r="D104" i="16"/>
  <c r="C104" i="16"/>
  <c r="K103" i="16"/>
  <c r="J103" i="16"/>
  <c r="I103" i="16"/>
  <c r="H103" i="16"/>
  <c r="G103" i="16"/>
  <c r="F103" i="16"/>
  <c r="E103" i="16"/>
  <c r="D103" i="16"/>
  <c r="C103" i="16"/>
  <c r="A98" i="16"/>
  <c r="K93" i="16"/>
  <c r="J93" i="16"/>
  <c r="I93" i="16"/>
  <c r="H93" i="16"/>
  <c r="G93" i="16"/>
  <c r="F93" i="16"/>
  <c r="E93" i="16"/>
  <c r="D93" i="16"/>
  <c r="C93" i="16"/>
  <c r="K92" i="16"/>
  <c r="J92" i="16"/>
  <c r="I92" i="16"/>
  <c r="H92" i="16"/>
  <c r="G92" i="16"/>
  <c r="F92" i="16"/>
  <c r="E92" i="16"/>
  <c r="D92" i="16"/>
  <c r="C92" i="16"/>
  <c r="K91" i="16"/>
  <c r="J91" i="16"/>
  <c r="I91" i="16"/>
  <c r="H91" i="16"/>
  <c r="G91" i="16"/>
  <c r="F91" i="16"/>
  <c r="E91" i="16"/>
  <c r="D91" i="16"/>
  <c r="C91" i="16"/>
  <c r="A86" i="16"/>
  <c r="A87" i="16" s="1"/>
  <c r="A88" i="16" s="1"/>
  <c r="A89" i="16" s="1"/>
  <c r="A90" i="16" s="1"/>
  <c r="K81" i="16"/>
  <c r="J81" i="16"/>
  <c r="I81" i="16"/>
  <c r="H81" i="16"/>
  <c r="G81" i="16"/>
  <c r="F81" i="16"/>
  <c r="E81" i="16"/>
  <c r="D81" i="16"/>
  <c r="C81" i="16"/>
  <c r="K80" i="16"/>
  <c r="J80" i="16"/>
  <c r="I80" i="16"/>
  <c r="H80" i="16"/>
  <c r="G80" i="16"/>
  <c r="F80" i="16"/>
  <c r="E80" i="16"/>
  <c r="D80" i="16"/>
  <c r="C80" i="16"/>
  <c r="K79" i="16"/>
  <c r="J79" i="16"/>
  <c r="I79" i="16"/>
  <c r="H79" i="16"/>
  <c r="G79" i="16"/>
  <c r="F79" i="16"/>
  <c r="E79" i="16"/>
  <c r="D79" i="16"/>
  <c r="C79" i="16"/>
  <c r="A74" i="16"/>
  <c r="A75" i="16" s="1"/>
  <c r="A76" i="16" s="1"/>
  <c r="A77" i="16" s="1"/>
  <c r="A78" i="16" s="1"/>
  <c r="K69" i="16"/>
  <c r="J69" i="16"/>
  <c r="I69" i="16"/>
  <c r="H69" i="16"/>
  <c r="G69" i="16"/>
  <c r="F69" i="16"/>
  <c r="E69" i="16"/>
  <c r="D69" i="16"/>
  <c r="C69" i="16"/>
  <c r="K68" i="16"/>
  <c r="J68" i="16"/>
  <c r="I68" i="16"/>
  <c r="H68" i="16"/>
  <c r="G68" i="16"/>
  <c r="F68" i="16"/>
  <c r="E68" i="16"/>
  <c r="D68" i="16"/>
  <c r="C68" i="16"/>
  <c r="K67" i="16"/>
  <c r="J67" i="16"/>
  <c r="I67" i="16"/>
  <c r="H67" i="16"/>
  <c r="G67" i="16"/>
  <c r="F67" i="16"/>
  <c r="E67" i="16"/>
  <c r="D67" i="16"/>
  <c r="C67" i="16"/>
  <c r="A62" i="16"/>
  <c r="A63" i="16" s="1"/>
  <c r="A64" i="16" s="1"/>
  <c r="A65" i="16" s="1"/>
  <c r="A66" i="16" s="1"/>
  <c r="K45" i="16"/>
  <c r="J45" i="16"/>
  <c r="I45" i="16"/>
  <c r="H45" i="16"/>
  <c r="G45" i="16"/>
  <c r="F45" i="16"/>
  <c r="E45" i="16"/>
  <c r="D45" i="16"/>
  <c r="C45" i="16"/>
  <c r="K44" i="16"/>
  <c r="J44" i="16"/>
  <c r="I44" i="16"/>
  <c r="H44" i="16"/>
  <c r="G44" i="16"/>
  <c r="F44" i="16"/>
  <c r="E44" i="16"/>
  <c r="D44" i="16"/>
  <c r="C44" i="16"/>
  <c r="K43" i="16"/>
  <c r="J43" i="16"/>
  <c r="I43" i="16"/>
  <c r="H43" i="16"/>
  <c r="G43" i="16"/>
  <c r="F43" i="16"/>
  <c r="E43" i="16"/>
  <c r="D43" i="16"/>
  <c r="C43" i="16"/>
  <c r="A38" i="16"/>
  <c r="A39" i="16" s="1"/>
  <c r="A40" i="16" s="1"/>
  <c r="A41" i="16" s="1"/>
  <c r="A42" i="16" s="1"/>
  <c r="K33" i="16"/>
  <c r="J33" i="16"/>
  <c r="I33" i="16"/>
  <c r="H33" i="16"/>
  <c r="G33" i="16"/>
  <c r="F33" i="16"/>
  <c r="E33" i="16"/>
  <c r="D33" i="16"/>
  <c r="C33" i="16"/>
  <c r="K32" i="16"/>
  <c r="J32" i="16"/>
  <c r="I32" i="16"/>
  <c r="H32" i="16"/>
  <c r="G32" i="16"/>
  <c r="F32" i="16"/>
  <c r="E32" i="16"/>
  <c r="D32" i="16"/>
  <c r="C32" i="16"/>
  <c r="K31" i="16"/>
  <c r="J31" i="16"/>
  <c r="I31" i="16"/>
  <c r="H31" i="16"/>
  <c r="G31" i="16"/>
  <c r="F31" i="16"/>
  <c r="E31" i="16"/>
  <c r="D31" i="16"/>
  <c r="C31" i="16"/>
  <c r="A26" i="16"/>
  <c r="A27" i="16" s="1"/>
  <c r="A28" i="16" s="1"/>
  <c r="A29" i="16" s="1"/>
  <c r="A30" i="16" s="1"/>
  <c r="K21" i="16"/>
  <c r="J21" i="16"/>
  <c r="I21" i="16"/>
  <c r="H21" i="16"/>
  <c r="G21" i="16"/>
  <c r="F21" i="16"/>
  <c r="E21" i="16"/>
  <c r="D21" i="16"/>
  <c r="C21" i="16"/>
  <c r="K20" i="16"/>
  <c r="J20" i="16"/>
  <c r="I20" i="16"/>
  <c r="H20" i="16"/>
  <c r="G20" i="16"/>
  <c r="F20" i="16"/>
  <c r="E20" i="16"/>
  <c r="D20" i="16"/>
  <c r="C20" i="16"/>
  <c r="K19" i="16"/>
  <c r="J19" i="16"/>
  <c r="I19" i="16"/>
  <c r="H19" i="16"/>
  <c r="G19" i="16"/>
  <c r="F19" i="16"/>
  <c r="E19" i="16"/>
  <c r="D19" i="16"/>
  <c r="C19" i="16"/>
  <c r="A14" i="16"/>
  <c r="A15" i="16" s="1"/>
  <c r="A16" i="16" s="1"/>
  <c r="A17" i="16" s="1"/>
  <c r="A18" i="16" s="1"/>
  <c r="K9" i="16"/>
  <c r="J9" i="16"/>
  <c r="I9" i="16"/>
  <c r="H9" i="16"/>
  <c r="G9" i="16"/>
  <c r="F9" i="16"/>
  <c r="E9" i="16"/>
  <c r="D9" i="16"/>
  <c r="C9" i="16"/>
  <c r="K8" i="16"/>
  <c r="J8" i="16"/>
  <c r="I8" i="16"/>
  <c r="H8" i="16"/>
  <c r="G8" i="16"/>
  <c r="F8" i="16"/>
  <c r="E8" i="16"/>
  <c r="D8" i="16"/>
  <c r="C8" i="16"/>
  <c r="K7" i="16"/>
  <c r="J7" i="16"/>
  <c r="I7" i="16"/>
  <c r="H7" i="16"/>
  <c r="G7" i="16"/>
  <c r="F7" i="16"/>
  <c r="E7" i="16"/>
  <c r="D7" i="16"/>
  <c r="C7" i="16"/>
  <c r="A2" i="16"/>
  <c r="A3" i="16" s="1"/>
  <c r="A4" i="16" s="1"/>
  <c r="A5" i="16" s="1"/>
  <c r="A6" i="16" s="1"/>
  <c r="A111" i="16" l="1"/>
  <c r="M111" i="16"/>
  <c r="A99" i="16"/>
  <c r="M99" i="16"/>
  <c r="N231" i="13"/>
  <c r="M231" i="13"/>
  <c r="L231" i="13"/>
  <c r="N230" i="13"/>
  <c r="M230" i="13"/>
  <c r="L230" i="13"/>
  <c r="N229" i="13"/>
  <c r="M229" i="13"/>
  <c r="L229" i="13"/>
  <c r="N228" i="13"/>
  <c r="M228" i="13"/>
  <c r="L228" i="13"/>
  <c r="K231" i="13"/>
  <c r="K230" i="13"/>
  <c r="N219" i="13"/>
  <c r="M219" i="13"/>
  <c r="L219" i="13"/>
  <c r="N218" i="13"/>
  <c r="M218" i="13"/>
  <c r="L218" i="13"/>
  <c r="N217" i="13"/>
  <c r="M217" i="13"/>
  <c r="L217" i="13"/>
  <c r="N216" i="13"/>
  <c r="M216" i="13"/>
  <c r="L216" i="13"/>
  <c r="K217" i="13"/>
  <c r="K219" i="13"/>
  <c r="K218" i="13"/>
  <c r="A112" i="16" l="1"/>
  <c r="M112" i="16"/>
  <c r="A100" i="16"/>
  <c r="M100" i="16"/>
  <c r="J231" i="13"/>
  <c r="I231" i="13"/>
  <c r="H231" i="13"/>
  <c r="G231" i="13"/>
  <c r="F231" i="13"/>
  <c r="E231" i="13"/>
  <c r="J230" i="13"/>
  <c r="I230" i="13"/>
  <c r="H230" i="13"/>
  <c r="G230" i="13"/>
  <c r="F230" i="13"/>
  <c r="E230" i="13"/>
  <c r="K229" i="13"/>
  <c r="J229" i="13"/>
  <c r="I229" i="13"/>
  <c r="H229" i="13"/>
  <c r="G229" i="13"/>
  <c r="F229" i="13"/>
  <c r="E229" i="13"/>
  <c r="J228" i="13"/>
  <c r="I228" i="13"/>
  <c r="H228" i="13"/>
  <c r="G228" i="13"/>
  <c r="F228" i="13"/>
  <c r="E228" i="13"/>
  <c r="D231" i="13"/>
  <c r="D230" i="13"/>
  <c r="D229" i="13"/>
  <c r="D228" i="13"/>
  <c r="J219" i="13"/>
  <c r="I219" i="13"/>
  <c r="H219" i="13"/>
  <c r="G219" i="13"/>
  <c r="F219" i="13"/>
  <c r="E219" i="13"/>
  <c r="J218" i="13"/>
  <c r="I218" i="13"/>
  <c r="H218" i="13"/>
  <c r="G218" i="13"/>
  <c r="F218" i="13"/>
  <c r="E218" i="13"/>
  <c r="J217" i="13"/>
  <c r="I217" i="13"/>
  <c r="H217" i="13"/>
  <c r="G217" i="13"/>
  <c r="F217" i="13"/>
  <c r="E217" i="13"/>
  <c r="J216" i="13"/>
  <c r="I216" i="13"/>
  <c r="H216" i="13"/>
  <c r="G216" i="13"/>
  <c r="F216" i="13"/>
  <c r="E216" i="13"/>
  <c r="D219" i="13"/>
  <c r="D218" i="13"/>
  <c r="D217" i="13"/>
  <c r="D216" i="13"/>
  <c r="C227" i="13"/>
  <c r="C226" i="13"/>
  <c r="C225" i="13"/>
  <c r="C224" i="13"/>
  <c r="C223" i="13"/>
  <c r="C215" i="13"/>
  <c r="C214" i="13"/>
  <c r="C213" i="13"/>
  <c r="C212" i="13"/>
  <c r="C211" i="13"/>
  <c r="C47" i="13"/>
  <c r="C46" i="13"/>
  <c r="C45" i="13"/>
  <c r="A113" i="16" l="1"/>
  <c r="M113" i="16"/>
  <c r="A101" i="16"/>
  <c r="M101" i="16"/>
  <c r="N200" i="13"/>
  <c r="M200" i="13"/>
  <c r="L200" i="13"/>
  <c r="K200" i="13"/>
  <c r="J200" i="13"/>
  <c r="I200" i="13"/>
  <c r="H200" i="13"/>
  <c r="G200" i="13"/>
  <c r="F200" i="13"/>
  <c r="E200" i="13"/>
  <c r="D200" i="13"/>
  <c r="C200" i="13"/>
  <c r="N199" i="13"/>
  <c r="M199" i="13"/>
  <c r="L199" i="13"/>
  <c r="K199" i="13"/>
  <c r="J199" i="13"/>
  <c r="I199" i="13"/>
  <c r="H199" i="13"/>
  <c r="G199" i="13"/>
  <c r="F199" i="13"/>
  <c r="E199" i="13"/>
  <c r="D199" i="13"/>
  <c r="C199" i="13"/>
  <c r="N198" i="13"/>
  <c r="M198" i="13"/>
  <c r="L198" i="13"/>
  <c r="K198" i="13"/>
  <c r="J198" i="13"/>
  <c r="I198" i="13"/>
  <c r="H198" i="13"/>
  <c r="G198" i="13"/>
  <c r="F198" i="13"/>
  <c r="E198" i="13"/>
  <c r="D198" i="13"/>
  <c r="C198" i="13"/>
  <c r="N197" i="13"/>
  <c r="M197" i="13"/>
  <c r="L197" i="13"/>
  <c r="K197" i="13"/>
  <c r="J197" i="13"/>
  <c r="I197" i="13"/>
  <c r="H197" i="13"/>
  <c r="G197" i="13"/>
  <c r="F197" i="13"/>
  <c r="E197" i="13"/>
  <c r="D197" i="13"/>
  <c r="C197" i="13"/>
  <c r="N196" i="13"/>
  <c r="M196" i="13"/>
  <c r="L196" i="13"/>
  <c r="K196" i="13"/>
  <c r="J196" i="13"/>
  <c r="I196" i="13"/>
  <c r="H196" i="13"/>
  <c r="H204" i="13" s="1"/>
  <c r="G196" i="13"/>
  <c r="F196" i="13"/>
  <c r="E196" i="13"/>
  <c r="D196" i="13"/>
  <c r="C196" i="13"/>
  <c r="N188" i="13"/>
  <c r="M188" i="13"/>
  <c r="L188" i="13"/>
  <c r="K188" i="13"/>
  <c r="J188" i="13"/>
  <c r="I188" i="13"/>
  <c r="H188" i="13"/>
  <c r="G188" i="13"/>
  <c r="F188" i="13"/>
  <c r="E188" i="13"/>
  <c r="D188" i="13"/>
  <c r="C188" i="13"/>
  <c r="N187" i="13"/>
  <c r="M187" i="13"/>
  <c r="L187" i="13"/>
  <c r="K187" i="13"/>
  <c r="J187" i="13"/>
  <c r="I187" i="13"/>
  <c r="H187" i="13"/>
  <c r="G187" i="13"/>
  <c r="F187" i="13"/>
  <c r="E187" i="13"/>
  <c r="D187" i="13"/>
  <c r="C187" i="13"/>
  <c r="N186" i="13"/>
  <c r="M186" i="13"/>
  <c r="L186" i="13"/>
  <c r="K186" i="13"/>
  <c r="J186" i="13"/>
  <c r="I186" i="13"/>
  <c r="H186" i="13"/>
  <c r="G186" i="13"/>
  <c r="F186" i="13"/>
  <c r="E186" i="13"/>
  <c r="D186" i="13"/>
  <c r="C186" i="13"/>
  <c r="N185" i="13"/>
  <c r="M185" i="13"/>
  <c r="L185" i="13"/>
  <c r="K185" i="13"/>
  <c r="J185" i="13"/>
  <c r="I185" i="13"/>
  <c r="G185" i="13"/>
  <c r="F185" i="13"/>
  <c r="E185" i="13"/>
  <c r="D185" i="13"/>
  <c r="C185" i="13"/>
  <c r="N184" i="13"/>
  <c r="M184" i="13"/>
  <c r="L184" i="13"/>
  <c r="K184" i="13"/>
  <c r="J184" i="13"/>
  <c r="I184" i="13"/>
  <c r="H184" i="13"/>
  <c r="G184" i="13"/>
  <c r="F184" i="13"/>
  <c r="E184" i="13"/>
  <c r="D184" i="13"/>
  <c r="C184" i="13"/>
  <c r="N176" i="13"/>
  <c r="M176" i="13"/>
  <c r="L176" i="13"/>
  <c r="K176" i="13"/>
  <c r="J176" i="13"/>
  <c r="I176" i="13"/>
  <c r="H176" i="13"/>
  <c r="G176" i="13"/>
  <c r="F176" i="13"/>
  <c r="E176" i="13"/>
  <c r="D176" i="13"/>
  <c r="N175" i="13"/>
  <c r="M175" i="13"/>
  <c r="L175" i="13"/>
  <c r="K175" i="13"/>
  <c r="J175" i="13"/>
  <c r="I175" i="13"/>
  <c r="H175" i="13"/>
  <c r="G175" i="13"/>
  <c r="F175" i="13"/>
  <c r="E175" i="13"/>
  <c r="D175" i="13"/>
  <c r="N174" i="13"/>
  <c r="M174" i="13"/>
  <c r="L174" i="13"/>
  <c r="K174" i="13"/>
  <c r="J174" i="13"/>
  <c r="I174" i="13"/>
  <c r="H174" i="13"/>
  <c r="G174" i="13"/>
  <c r="F174" i="13"/>
  <c r="E174" i="13"/>
  <c r="D174" i="13"/>
  <c r="N173" i="13"/>
  <c r="M173" i="13"/>
  <c r="L173" i="13"/>
  <c r="J173" i="13"/>
  <c r="I173" i="13"/>
  <c r="H173" i="13"/>
  <c r="G173" i="13"/>
  <c r="F173" i="13"/>
  <c r="E173" i="13"/>
  <c r="D173" i="13"/>
  <c r="C172" i="13"/>
  <c r="C171" i="13"/>
  <c r="C170" i="13"/>
  <c r="C169" i="13"/>
  <c r="C168" i="13"/>
  <c r="N164" i="13"/>
  <c r="M164" i="13"/>
  <c r="L164" i="13"/>
  <c r="K164" i="13"/>
  <c r="J164" i="13"/>
  <c r="I164" i="13"/>
  <c r="H164" i="13"/>
  <c r="G164" i="13"/>
  <c r="F164" i="13"/>
  <c r="E164" i="13"/>
  <c r="D164" i="13"/>
  <c r="N163" i="13"/>
  <c r="M163" i="13"/>
  <c r="L163" i="13"/>
  <c r="K163" i="13"/>
  <c r="J163" i="13"/>
  <c r="I163" i="13"/>
  <c r="H163" i="13"/>
  <c r="G163" i="13"/>
  <c r="F163" i="13"/>
  <c r="E163" i="13"/>
  <c r="D163" i="13"/>
  <c r="N162" i="13"/>
  <c r="M162" i="13"/>
  <c r="L162" i="13"/>
  <c r="K162" i="13"/>
  <c r="J162" i="13"/>
  <c r="I162" i="13"/>
  <c r="H162" i="13"/>
  <c r="G162" i="13"/>
  <c r="F162" i="13"/>
  <c r="E162" i="13"/>
  <c r="D162" i="13"/>
  <c r="N161" i="13"/>
  <c r="M161" i="13"/>
  <c r="L161" i="13"/>
  <c r="J161" i="13"/>
  <c r="I161" i="13"/>
  <c r="H161" i="13"/>
  <c r="G161" i="13"/>
  <c r="F161" i="13"/>
  <c r="E161" i="13"/>
  <c r="D161" i="13"/>
  <c r="C160" i="13"/>
  <c r="C159" i="13"/>
  <c r="C158" i="13"/>
  <c r="C157" i="13"/>
  <c r="C156" i="13"/>
  <c r="N145" i="13"/>
  <c r="M145" i="13"/>
  <c r="L145" i="13"/>
  <c r="K145" i="13"/>
  <c r="J145" i="13"/>
  <c r="I145" i="13"/>
  <c r="H145" i="13"/>
  <c r="G145" i="13"/>
  <c r="F145" i="13"/>
  <c r="E145" i="13"/>
  <c r="D145" i="13"/>
  <c r="C145" i="13"/>
  <c r="N144" i="13"/>
  <c r="M144" i="13"/>
  <c r="L144" i="13"/>
  <c r="K144" i="13"/>
  <c r="J144" i="13"/>
  <c r="I144" i="13"/>
  <c r="H144" i="13"/>
  <c r="G144" i="13"/>
  <c r="F144" i="13"/>
  <c r="E144" i="13"/>
  <c r="D144" i="13"/>
  <c r="C144" i="13"/>
  <c r="N143" i="13"/>
  <c r="M143" i="13"/>
  <c r="L143" i="13"/>
  <c r="K143" i="13"/>
  <c r="J143" i="13"/>
  <c r="I143" i="13"/>
  <c r="H143" i="13"/>
  <c r="G143" i="13"/>
  <c r="F143" i="13"/>
  <c r="E143" i="13"/>
  <c r="D143" i="13"/>
  <c r="C143" i="13"/>
  <c r="N142" i="13"/>
  <c r="M142" i="13"/>
  <c r="L142" i="13"/>
  <c r="K142" i="13"/>
  <c r="J142" i="13"/>
  <c r="I142" i="13"/>
  <c r="H142" i="13"/>
  <c r="G142" i="13"/>
  <c r="F142" i="13"/>
  <c r="E142" i="13"/>
  <c r="D142" i="13"/>
  <c r="C142" i="13"/>
  <c r="N141" i="13"/>
  <c r="M141" i="13"/>
  <c r="L141" i="13"/>
  <c r="K141" i="13"/>
  <c r="J141" i="13"/>
  <c r="I141" i="13"/>
  <c r="H141" i="13"/>
  <c r="G141" i="13"/>
  <c r="F141" i="13"/>
  <c r="E141" i="13"/>
  <c r="D141" i="13"/>
  <c r="C141" i="13"/>
  <c r="N140" i="13"/>
  <c r="M140" i="13"/>
  <c r="L140" i="13"/>
  <c r="K140" i="13"/>
  <c r="J140" i="13"/>
  <c r="I140" i="13"/>
  <c r="H140" i="13"/>
  <c r="G140" i="13"/>
  <c r="F140" i="13"/>
  <c r="E140" i="13"/>
  <c r="D140" i="13"/>
  <c r="C140" i="13"/>
  <c r="N139" i="13"/>
  <c r="M139" i="13"/>
  <c r="L139" i="13"/>
  <c r="K139" i="13"/>
  <c r="J139" i="13"/>
  <c r="I139" i="13"/>
  <c r="H139" i="13"/>
  <c r="G139" i="13"/>
  <c r="F139" i="13"/>
  <c r="E139" i="13"/>
  <c r="D139" i="13"/>
  <c r="C139" i="13"/>
  <c r="N138" i="13"/>
  <c r="M138" i="13"/>
  <c r="L138" i="13"/>
  <c r="K138" i="13"/>
  <c r="J138" i="13"/>
  <c r="I138" i="13"/>
  <c r="H138" i="13"/>
  <c r="G138" i="13"/>
  <c r="F138" i="13"/>
  <c r="E138" i="13"/>
  <c r="D138" i="13"/>
  <c r="C138" i="13"/>
  <c r="N137" i="13"/>
  <c r="M137" i="13"/>
  <c r="L137" i="13"/>
  <c r="K137" i="13"/>
  <c r="J137" i="13"/>
  <c r="I137" i="13"/>
  <c r="H137" i="13"/>
  <c r="G137" i="13"/>
  <c r="F137" i="13"/>
  <c r="E137" i="13"/>
  <c r="D137" i="13"/>
  <c r="C137" i="13"/>
  <c r="N136" i="13"/>
  <c r="M136" i="13"/>
  <c r="L136" i="13"/>
  <c r="K136" i="13"/>
  <c r="J136" i="13"/>
  <c r="I136" i="13"/>
  <c r="H136" i="13"/>
  <c r="G136" i="13"/>
  <c r="F136" i="13"/>
  <c r="E136" i="13"/>
  <c r="D136" i="13"/>
  <c r="C136" i="13"/>
  <c r="N135" i="13"/>
  <c r="M135" i="13"/>
  <c r="L135" i="13"/>
  <c r="K135" i="13"/>
  <c r="J135" i="13"/>
  <c r="I135" i="13"/>
  <c r="H135" i="13"/>
  <c r="G135" i="13"/>
  <c r="F135" i="13"/>
  <c r="E135" i="13"/>
  <c r="D135" i="13"/>
  <c r="C135" i="13"/>
  <c r="N134" i="13"/>
  <c r="M134" i="13"/>
  <c r="L134" i="13"/>
  <c r="K134" i="13"/>
  <c r="J134" i="13"/>
  <c r="I134" i="13"/>
  <c r="H134" i="13"/>
  <c r="G134" i="13"/>
  <c r="F134" i="13"/>
  <c r="E134" i="13"/>
  <c r="D134" i="13"/>
  <c r="C134" i="13"/>
  <c r="N133" i="13"/>
  <c r="M133" i="13"/>
  <c r="L133" i="13"/>
  <c r="K133" i="13"/>
  <c r="J133" i="13"/>
  <c r="I133" i="13"/>
  <c r="H133" i="13"/>
  <c r="G133" i="13"/>
  <c r="F133" i="13"/>
  <c r="E133" i="13"/>
  <c r="D133" i="13"/>
  <c r="C133" i="13"/>
  <c r="N132" i="13"/>
  <c r="M132" i="13"/>
  <c r="L132" i="13"/>
  <c r="K132" i="13"/>
  <c r="J132" i="13"/>
  <c r="I132" i="13"/>
  <c r="H132" i="13"/>
  <c r="G132" i="13"/>
  <c r="F132" i="13"/>
  <c r="E132" i="13"/>
  <c r="D132" i="13"/>
  <c r="C132" i="13"/>
  <c r="N131" i="13"/>
  <c r="M131" i="13"/>
  <c r="L131" i="13"/>
  <c r="K131" i="13"/>
  <c r="J131" i="13"/>
  <c r="I131" i="13"/>
  <c r="H131" i="13"/>
  <c r="G131" i="13"/>
  <c r="F131" i="13"/>
  <c r="E131" i="13"/>
  <c r="D131" i="13"/>
  <c r="C131" i="13"/>
  <c r="N124" i="13"/>
  <c r="M124" i="13"/>
  <c r="L124" i="13"/>
  <c r="K124" i="13"/>
  <c r="J124" i="13"/>
  <c r="I124" i="13"/>
  <c r="H124" i="13"/>
  <c r="G124" i="13"/>
  <c r="F124" i="13"/>
  <c r="E124" i="13"/>
  <c r="D124" i="13"/>
  <c r="N123" i="13"/>
  <c r="M123" i="13"/>
  <c r="L123" i="13"/>
  <c r="K123" i="13"/>
  <c r="J123" i="13"/>
  <c r="I123" i="13"/>
  <c r="H123" i="13"/>
  <c r="G123" i="13"/>
  <c r="F123" i="13"/>
  <c r="E123" i="13"/>
  <c r="D123" i="13"/>
  <c r="N122" i="13"/>
  <c r="M122" i="13"/>
  <c r="L122" i="13"/>
  <c r="K122" i="13"/>
  <c r="J122" i="13"/>
  <c r="I122" i="13"/>
  <c r="H122" i="13"/>
  <c r="G122" i="13"/>
  <c r="F122" i="13"/>
  <c r="E122" i="13"/>
  <c r="D122" i="13"/>
  <c r="N121" i="13"/>
  <c r="M121" i="13"/>
  <c r="L121" i="13"/>
  <c r="K121" i="13"/>
  <c r="J121" i="13"/>
  <c r="I121" i="13"/>
  <c r="H121" i="13"/>
  <c r="G121" i="13"/>
  <c r="F121" i="13"/>
  <c r="E121" i="13"/>
  <c r="D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N100" i="13"/>
  <c r="M100" i="13"/>
  <c r="L100" i="13"/>
  <c r="K100" i="13"/>
  <c r="J100" i="13"/>
  <c r="I100" i="13"/>
  <c r="H100" i="13"/>
  <c r="G100" i="13"/>
  <c r="F100" i="13"/>
  <c r="E100" i="13"/>
  <c r="D100" i="13"/>
  <c r="N99" i="13"/>
  <c r="M99" i="13"/>
  <c r="L99" i="13"/>
  <c r="K99" i="13"/>
  <c r="J99" i="13"/>
  <c r="I99" i="13"/>
  <c r="H99" i="13"/>
  <c r="G99" i="13"/>
  <c r="F99" i="13"/>
  <c r="E99" i="13"/>
  <c r="D99" i="13"/>
  <c r="N98" i="13"/>
  <c r="M98" i="13"/>
  <c r="L98" i="13"/>
  <c r="K98" i="13"/>
  <c r="J98" i="13"/>
  <c r="I98" i="13"/>
  <c r="H98" i="13"/>
  <c r="G98" i="13"/>
  <c r="F98" i="13"/>
  <c r="E98" i="13"/>
  <c r="D98" i="13"/>
  <c r="N97" i="13"/>
  <c r="M97" i="13"/>
  <c r="L97" i="13"/>
  <c r="K97" i="13"/>
  <c r="J97" i="13"/>
  <c r="I97" i="13"/>
  <c r="H97" i="13"/>
  <c r="G97" i="13"/>
  <c r="F97" i="13"/>
  <c r="E97" i="13"/>
  <c r="D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N51" i="13"/>
  <c r="M51" i="13"/>
  <c r="L51" i="13"/>
  <c r="K51" i="13"/>
  <c r="J51" i="13"/>
  <c r="I51" i="13"/>
  <c r="H51" i="13"/>
  <c r="G51" i="13"/>
  <c r="F51" i="13"/>
  <c r="E51" i="13"/>
  <c r="D51" i="13"/>
  <c r="N50" i="13"/>
  <c r="M50" i="13"/>
  <c r="L50" i="13"/>
  <c r="K50" i="13"/>
  <c r="J50" i="13"/>
  <c r="I50" i="13"/>
  <c r="H50" i="13"/>
  <c r="G50" i="13"/>
  <c r="F50" i="13"/>
  <c r="E50" i="13"/>
  <c r="D50" i="13"/>
  <c r="N49" i="13"/>
  <c r="M49" i="13"/>
  <c r="L49" i="13"/>
  <c r="K49" i="13"/>
  <c r="J49" i="13"/>
  <c r="I49" i="13"/>
  <c r="H49" i="13"/>
  <c r="G49" i="13"/>
  <c r="F49" i="13"/>
  <c r="E49" i="13"/>
  <c r="D49" i="13"/>
  <c r="N48" i="13"/>
  <c r="M48" i="13"/>
  <c r="L48" i="13"/>
  <c r="K48" i="13"/>
  <c r="J48" i="13"/>
  <c r="I48" i="13"/>
  <c r="H48" i="13"/>
  <c r="G48" i="13"/>
  <c r="F48" i="13"/>
  <c r="E48" i="13"/>
  <c r="D48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N24" i="13"/>
  <c r="M24" i="13"/>
  <c r="L24" i="13"/>
  <c r="J24" i="13"/>
  <c r="I24" i="13"/>
  <c r="H24" i="13"/>
  <c r="G24" i="13"/>
  <c r="F24" i="13"/>
  <c r="E24" i="13"/>
  <c r="D24" i="13"/>
  <c r="C24" i="13"/>
  <c r="Q12" i="13"/>
  <c r="A114" i="16" l="1"/>
  <c r="M114" i="16"/>
  <c r="A102" i="16"/>
  <c r="M102" i="16"/>
  <c r="H192" i="13"/>
  <c r="D151" i="13"/>
  <c r="D150" i="13"/>
  <c r="H151" i="13"/>
  <c r="H150" i="13"/>
  <c r="I151" i="13"/>
  <c r="I150" i="13"/>
  <c r="J151" i="13"/>
  <c r="J150" i="13"/>
  <c r="F150" i="13"/>
  <c r="F151" i="13"/>
  <c r="K151" i="13"/>
  <c r="K150" i="13"/>
  <c r="L151" i="13"/>
  <c r="L150" i="13"/>
  <c r="G150" i="13"/>
  <c r="G151" i="13"/>
  <c r="M151" i="13"/>
  <c r="M150" i="13"/>
  <c r="E151" i="13"/>
  <c r="E150" i="13"/>
  <c r="N151" i="13"/>
  <c r="N150" i="13"/>
  <c r="C149" i="13"/>
  <c r="C151" i="13"/>
  <c r="C150" i="13"/>
  <c r="C126" i="13"/>
  <c r="C125" i="13"/>
  <c r="D78" i="13"/>
  <c r="D77" i="13"/>
  <c r="E78" i="13"/>
  <c r="E77" i="13"/>
  <c r="F78" i="13"/>
  <c r="F77" i="13"/>
  <c r="G78" i="13"/>
  <c r="G77" i="13"/>
  <c r="H78" i="13"/>
  <c r="H77" i="13"/>
  <c r="I78" i="13"/>
  <c r="I77" i="13"/>
  <c r="C76" i="13"/>
  <c r="C78" i="13"/>
  <c r="C77" i="13"/>
  <c r="C102" i="13"/>
  <c r="C101" i="13"/>
  <c r="J78" i="13"/>
  <c r="J77" i="13"/>
  <c r="K78" i="13"/>
  <c r="K77" i="13"/>
  <c r="L78" i="13"/>
  <c r="L77" i="13"/>
  <c r="N78" i="13"/>
  <c r="N77" i="13"/>
  <c r="M78" i="13"/>
  <c r="M77" i="13"/>
  <c r="C53" i="13"/>
  <c r="C52" i="13"/>
  <c r="G204" i="13"/>
  <c r="K189" i="13"/>
  <c r="C216" i="13"/>
  <c r="C217" i="13"/>
  <c r="C218" i="13"/>
  <c r="C219" i="13"/>
  <c r="C228" i="13"/>
  <c r="C229" i="13"/>
  <c r="C231" i="13"/>
  <c r="C230" i="13"/>
  <c r="H76" i="13"/>
  <c r="N76" i="13"/>
  <c r="D76" i="13"/>
  <c r="M76" i="13"/>
  <c r="K76" i="13"/>
  <c r="F76" i="13"/>
  <c r="E76" i="13"/>
  <c r="E204" i="13"/>
  <c r="E192" i="13"/>
  <c r="D192" i="13"/>
  <c r="J192" i="13"/>
  <c r="J204" i="13"/>
  <c r="G192" i="13"/>
  <c r="M192" i="13"/>
  <c r="I192" i="13"/>
  <c r="F192" i="13"/>
  <c r="N204" i="13"/>
  <c r="K204" i="13"/>
  <c r="I204" i="13"/>
  <c r="D204" i="13"/>
  <c r="C192" i="13"/>
  <c r="N192" i="13"/>
  <c r="L192" i="13"/>
  <c r="K192" i="13"/>
  <c r="M204" i="13"/>
  <c r="L204" i="13"/>
  <c r="F204" i="13"/>
  <c r="C204" i="13"/>
  <c r="N149" i="13"/>
  <c r="K149" i="13"/>
  <c r="E149" i="13"/>
  <c r="L149" i="13"/>
  <c r="M149" i="13"/>
  <c r="J149" i="13"/>
  <c r="H149" i="13"/>
  <c r="G149" i="13"/>
  <c r="F149" i="13"/>
  <c r="D149" i="13"/>
  <c r="C163" i="13"/>
  <c r="I149" i="13"/>
  <c r="J75" i="13"/>
  <c r="L76" i="13"/>
  <c r="G75" i="13"/>
  <c r="I76" i="13"/>
  <c r="C100" i="13"/>
  <c r="C51" i="13"/>
  <c r="C124" i="13"/>
  <c r="C164" i="13"/>
  <c r="G74" i="13"/>
  <c r="M146" i="13"/>
  <c r="M147" i="13"/>
  <c r="M148" i="13"/>
  <c r="C173" i="13"/>
  <c r="C174" i="13"/>
  <c r="C175" i="13"/>
  <c r="C176" i="13"/>
  <c r="C189" i="13"/>
  <c r="C190" i="13"/>
  <c r="C191" i="13"/>
  <c r="C201" i="13"/>
  <c r="C202" i="13"/>
  <c r="C203" i="13"/>
  <c r="G73" i="13"/>
  <c r="G76" i="13"/>
  <c r="H73" i="13"/>
  <c r="H75" i="13"/>
  <c r="N146" i="13"/>
  <c r="N147" i="13"/>
  <c r="N148" i="13"/>
  <c r="D189" i="13"/>
  <c r="D190" i="13"/>
  <c r="D191" i="13"/>
  <c r="D201" i="13"/>
  <c r="D202" i="13"/>
  <c r="D203" i="13"/>
  <c r="H74" i="13"/>
  <c r="I73" i="13"/>
  <c r="I74" i="13"/>
  <c r="I75" i="13"/>
  <c r="C121" i="13"/>
  <c r="C122" i="13"/>
  <c r="C123" i="13"/>
  <c r="C146" i="13"/>
  <c r="C147" i="13"/>
  <c r="C148" i="13"/>
  <c r="E189" i="13"/>
  <c r="E190" i="13"/>
  <c r="E191" i="13"/>
  <c r="E201" i="13"/>
  <c r="E202" i="13"/>
  <c r="E203" i="13"/>
  <c r="D146" i="13"/>
  <c r="D147" i="13"/>
  <c r="D148" i="13"/>
  <c r="F189" i="13"/>
  <c r="F190" i="13"/>
  <c r="F191" i="13"/>
  <c r="F201" i="13"/>
  <c r="F202" i="13"/>
  <c r="F203" i="13"/>
  <c r="E146" i="13"/>
  <c r="E147" i="13"/>
  <c r="E148" i="13"/>
  <c r="G189" i="13"/>
  <c r="G190" i="13"/>
  <c r="G191" i="13"/>
  <c r="G201" i="13"/>
  <c r="G202" i="13"/>
  <c r="G203" i="13"/>
  <c r="K73" i="13"/>
  <c r="L73" i="13"/>
  <c r="L74" i="13"/>
  <c r="L75" i="13"/>
  <c r="F146" i="13"/>
  <c r="F147" i="13"/>
  <c r="F148" i="13"/>
  <c r="H189" i="13"/>
  <c r="H190" i="13"/>
  <c r="H191" i="13"/>
  <c r="H201" i="13"/>
  <c r="H202" i="13"/>
  <c r="H203" i="13"/>
  <c r="K74" i="13"/>
  <c r="M73" i="13"/>
  <c r="M74" i="13"/>
  <c r="M75" i="13"/>
  <c r="G146" i="13"/>
  <c r="G147" i="13"/>
  <c r="G148" i="13"/>
  <c r="I189" i="13"/>
  <c r="I190" i="13"/>
  <c r="I191" i="13"/>
  <c r="I201" i="13"/>
  <c r="I202" i="13"/>
  <c r="I203" i="13"/>
  <c r="K75" i="13"/>
  <c r="N73" i="13"/>
  <c r="N75" i="13"/>
  <c r="H146" i="13"/>
  <c r="H147" i="13"/>
  <c r="H148" i="13"/>
  <c r="C161" i="13"/>
  <c r="C162" i="13"/>
  <c r="J189" i="13"/>
  <c r="J190" i="13"/>
  <c r="J191" i="13"/>
  <c r="J201" i="13"/>
  <c r="J202" i="13"/>
  <c r="J203" i="13"/>
  <c r="J76" i="13"/>
  <c r="N74" i="13"/>
  <c r="C48" i="13"/>
  <c r="C49" i="13"/>
  <c r="C50" i="13"/>
  <c r="C73" i="13"/>
  <c r="C74" i="13"/>
  <c r="C75" i="13"/>
  <c r="I146" i="13"/>
  <c r="I147" i="13"/>
  <c r="I148" i="13"/>
  <c r="K190" i="13"/>
  <c r="K191" i="13"/>
  <c r="K201" i="13"/>
  <c r="K202" i="13"/>
  <c r="K203" i="13"/>
  <c r="J73" i="13"/>
  <c r="D73" i="13"/>
  <c r="D74" i="13"/>
  <c r="D75" i="13"/>
  <c r="J146" i="13"/>
  <c r="J147" i="13"/>
  <c r="J148" i="13"/>
  <c r="L189" i="13"/>
  <c r="L190" i="13"/>
  <c r="L191" i="13"/>
  <c r="L201" i="13"/>
  <c r="L202" i="13"/>
  <c r="L203" i="13"/>
  <c r="J74" i="13"/>
  <c r="E73" i="13"/>
  <c r="E74" i="13"/>
  <c r="E75" i="13"/>
  <c r="K146" i="13"/>
  <c r="K147" i="13"/>
  <c r="K148" i="13"/>
  <c r="M189" i="13"/>
  <c r="M190" i="13"/>
  <c r="M191" i="13"/>
  <c r="M201" i="13"/>
  <c r="M202" i="13"/>
  <c r="M203" i="13"/>
  <c r="F73" i="13"/>
  <c r="F74" i="13"/>
  <c r="F75" i="13"/>
  <c r="C97" i="13"/>
  <c r="C98" i="13"/>
  <c r="C99" i="13"/>
  <c r="L146" i="13"/>
  <c r="L147" i="13"/>
  <c r="L148" i="13"/>
  <c r="N189" i="13"/>
  <c r="N190" i="13"/>
  <c r="N191" i="13"/>
  <c r="N201" i="13"/>
  <c r="N202" i="13"/>
  <c r="N203" i="13"/>
</calcChain>
</file>

<file path=xl/sharedStrings.xml><?xml version="1.0" encoding="utf-8"?>
<sst xmlns="http://schemas.openxmlformats.org/spreadsheetml/2006/main" count="728" uniqueCount="67">
  <si>
    <t>MEAN</t>
  </si>
  <si>
    <t>STDEV.S</t>
  </si>
  <si>
    <t>STDEV.P</t>
  </si>
  <si>
    <t>MAE</t>
  </si>
  <si>
    <t>RMSE</t>
  </si>
  <si>
    <t>MaxError</t>
  </si>
  <si>
    <t>Accuracy (&lt; 1.0)</t>
  </si>
  <si>
    <t>Accuracy (&lt; 2.0)</t>
  </si>
  <si>
    <t>Accuracy (&lt; 2.5)</t>
  </si>
  <si>
    <t>Accuracy (&lt; 3.0)</t>
  </si>
  <si>
    <t>Outlier (&gt; 5.0)</t>
  </si>
  <si>
    <t>Outlier (&gt;= 7.5)</t>
  </si>
  <si>
    <t>Outlier (&gt; 10.0)</t>
  </si>
  <si>
    <t>Outlier (&gt; 20.0)</t>
  </si>
  <si>
    <t>NUM EPOCHS</t>
  </si>
  <si>
    <t>SEED</t>
  </si>
  <si>
    <t>RUN</t>
  </si>
  <si>
    <t>NUM_VALUE</t>
  </si>
  <si>
    <t>MIN-MAX DIFF</t>
  </si>
  <si>
    <t>Testing Set</t>
  </si>
  <si>
    <t>Training Set</t>
  </si>
  <si>
    <t>Model Type</t>
  </si>
  <si>
    <t>Test-Dev Set</t>
  </si>
  <si>
    <t>Development Set</t>
  </si>
  <si>
    <t>Testing</t>
  </si>
  <si>
    <t>Validation</t>
  </si>
  <si>
    <t>Training</t>
  </si>
  <si>
    <t>SUM</t>
  </si>
  <si>
    <t>Test-Dev Set (Diff)</t>
  </si>
  <si>
    <t>Early Stopping</t>
  </si>
  <si>
    <t>Training Set - Test-Dev Set</t>
  </si>
  <si>
    <t>BSv1.3-BDE</t>
  </si>
  <si>
    <t>Drug-Test 82 (#1)</t>
  </si>
  <si>
    <t>Drug-Test 82 (#2)</t>
  </si>
  <si>
    <t>Drug-Test 93 (DFT)</t>
  </si>
  <si>
    <t>Drug-Test 93 (Exp)</t>
  </si>
  <si>
    <t>Methyl Linolenate (Cis)</t>
  </si>
  <si>
    <t>Methyl Linolenate (Trans)</t>
  </si>
  <si>
    <t>Methyl Linolenate (Avg)</t>
  </si>
  <si>
    <t>Exp-BDE (AIP-BDET)</t>
  </si>
  <si>
    <t>Exp-BDE (Linearized)</t>
  </si>
  <si>
    <t>Exp-BDE (Adapt)</t>
  </si>
  <si>
    <t>Homolysis</t>
  </si>
  <si>
    <t>Homolysis (Linearized)</t>
  </si>
  <si>
    <t>Best Validation Model</t>
  </si>
  <si>
    <t>Is Ckpt Model (Last Epoch - Early Stopping)</t>
  </si>
  <si>
    <t>Is Last Model (Last Epoch)</t>
  </si>
  <si>
    <t>Methyl Linolenate</t>
  </si>
  <si>
    <t>Homolysis (Adapted)</t>
  </si>
  <si>
    <t>Best of N</t>
  </si>
  <si>
    <t>Drug Metabolism (216 known / 268 reactions)</t>
  </si>
  <si>
    <t>Ensemble (Test-Dev || Train)</t>
  </si>
  <si>
    <t>Ensemble (Test || Dev)</t>
  </si>
  <si>
    <t>Ensemble (Diff per seed)</t>
  </si>
  <si>
    <t>ZINC Subset - 2 Out (DFT)</t>
  </si>
  <si>
    <t>ZINC Subset - 2Out (DFT)</t>
  </si>
  <si>
    <t>ZINC Subset - 2Out (Exp)</t>
  </si>
  <si>
    <t>ZINC Subset - 0Out (DFT)</t>
  </si>
  <si>
    <t>ZINC Subset -0Out (Exp)</t>
  </si>
  <si>
    <t>ZINC Subset - 0 Out (DFT)</t>
  </si>
  <si>
    <t>ZINC Subset - 0Out Minigap (DFT)</t>
  </si>
  <si>
    <t>ZINC Subset -0Out Minigap (Exp)</t>
  </si>
  <si>
    <t>ZINC Subset - 0 Out Minigap (DFT)</t>
  </si>
  <si>
    <t>ZINC Subset - 0 Out Minigap (Exp)</t>
  </si>
  <si>
    <t>ZINC Subset - 0 Out (Exp)</t>
  </si>
  <si>
    <t>ZINC Subset - 0Out (DFT, Adapted)</t>
  </si>
  <si>
    <t>ZINC Subset -0Out (Exp, Adapted)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</si>
</sst>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C9CF-25ED-4D49-B32B-4B4FB94626CB}">
  <dimension ref="A1:Q233"/>
  <sheetViews>
    <sheetView topLeftCell="D25" zoomScale="70" zoomScaleNormal="70" workbookViewId="0">
      <selection activeCell="J49" sqref="J49"/>
    </sheetView>
  </sheetViews>
  <sheetFormatPr defaultRowHeight="13.8" x14ac:dyDescent="0.3"/>
  <cols>
    <col min="1" max="1" width="16.109375" style="4" customWidth="1"/>
    <col min="2" max="2" width="12.77734375" style="4" bestFit="1" customWidth="1"/>
    <col min="3" max="3" width="11.88671875" style="4" bestFit="1" customWidth="1"/>
    <col min="4" max="4" width="7" style="4" bestFit="1" customWidth="1"/>
    <col min="5" max="5" width="12" style="4" bestFit="1" customWidth="1"/>
    <col min="6" max="6" width="8.33203125" style="4" bestFit="1" customWidth="1"/>
    <col min="7" max="10" width="13.44140625" style="4" bestFit="1" customWidth="1"/>
    <col min="11" max="11" width="12" style="4" bestFit="1" customWidth="1"/>
    <col min="12" max="12" width="12.88671875" style="4" bestFit="1" customWidth="1"/>
    <col min="13" max="14" width="13.109375" style="4" bestFit="1" customWidth="1"/>
    <col min="15" max="15" width="11.44140625" style="4" bestFit="1" customWidth="1"/>
    <col min="16" max="16" width="12.33203125" style="4" bestFit="1" customWidth="1"/>
    <col min="17" max="17" width="11.109375" style="4" bestFit="1" customWidth="1"/>
    <col min="18" max="16384" width="8.88671875" style="4"/>
  </cols>
  <sheetData>
    <row r="1" spans="1:17" x14ac:dyDescent="0.3">
      <c r="A1" s="34" t="s">
        <v>21</v>
      </c>
      <c r="B1" s="1" t="s">
        <v>31</v>
      </c>
    </row>
    <row r="2" spans="1:17" ht="41.4" x14ac:dyDescent="0.3">
      <c r="A2" s="34" t="s">
        <v>45</v>
      </c>
      <c r="B2" s="1" t="b">
        <v>0</v>
      </c>
    </row>
    <row r="3" spans="1:17" ht="27.6" x14ac:dyDescent="0.3">
      <c r="A3" s="34" t="s">
        <v>44</v>
      </c>
      <c r="B3" s="1" t="b">
        <v>1</v>
      </c>
    </row>
    <row r="4" spans="1:17" ht="27.6" x14ac:dyDescent="0.3">
      <c r="A4" s="34" t="s">
        <v>46</v>
      </c>
      <c r="B4" s="1" t="b">
        <v>0</v>
      </c>
    </row>
    <row r="5" spans="1:17" x14ac:dyDescent="0.3">
      <c r="A5" s="34" t="s">
        <v>29</v>
      </c>
      <c r="B5" s="1">
        <v>20</v>
      </c>
    </row>
    <row r="7" spans="1:17" x14ac:dyDescent="0.3">
      <c r="A7" s="43" t="s">
        <v>19</v>
      </c>
      <c r="B7" s="43"/>
    </row>
    <row r="8" spans="1:17" x14ac:dyDescent="0.3">
      <c r="A8" s="6" t="s">
        <v>15</v>
      </c>
      <c r="B8" s="7" t="s">
        <v>16</v>
      </c>
      <c r="C8" s="6" t="s">
        <v>14</v>
      </c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8" t="s">
        <v>8</v>
      </c>
      <c r="J8" s="8" t="s">
        <v>9</v>
      </c>
      <c r="K8" s="8" t="s">
        <v>10</v>
      </c>
      <c r="L8" s="8" t="s">
        <v>11</v>
      </c>
      <c r="M8" s="8" t="s">
        <v>12</v>
      </c>
      <c r="N8" s="9" t="s">
        <v>13</v>
      </c>
      <c r="O8" s="2"/>
      <c r="P8" s="2"/>
      <c r="Q8" s="2" t="s">
        <v>17</v>
      </c>
    </row>
    <row r="9" spans="1:17" x14ac:dyDescent="0.3">
      <c r="A9" s="11">
        <v>0</v>
      </c>
      <c r="B9" s="11">
        <v>1</v>
      </c>
      <c r="C9" s="10">
        <v>52</v>
      </c>
      <c r="D9" s="12">
        <v>0.70899999999999996</v>
      </c>
      <c r="E9" s="12">
        <v>1.4359999999999999</v>
      </c>
      <c r="F9" s="12">
        <v>60.67</v>
      </c>
      <c r="G9" s="12">
        <v>80.28</v>
      </c>
      <c r="H9" s="12">
        <v>92.75</v>
      </c>
      <c r="I9" s="12">
        <v>95.05</v>
      </c>
      <c r="J9" s="12">
        <v>96.51</v>
      </c>
      <c r="K9" s="12">
        <v>120</v>
      </c>
      <c r="L9" s="12">
        <v>44</v>
      </c>
      <c r="M9" s="12">
        <v>21</v>
      </c>
      <c r="N9" s="13">
        <v>4</v>
      </c>
      <c r="O9" s="1"/>
      <c r="P9" s="2" t="s">
        <v>24</v>
      </c>
      <c r="Q9" s="1">
        <v>12518</v>
      </c>
    </row>
    <row r="10" spans="1:17" x14ac:dyDescent="0.3">
      <c r="A10" s="1">
        <v>0</v>
      </c>
      <c r="B10" s="1">
        <v>2</v>
      </c>
      <c r="C10" s="14">
        <v>52</v>
      </c>
      <c r="D10" s="1">
        <v>0.70399999999999996</v>
      </c>
      <c r="E10" s="1">
        <v>1.4690000000000001</v>
      </c>
      <c r="F10" s="1">
        <v>70.03</v>
      </c>
      <c r="G10" s="1">
        <v>80.599999999999994</v>
      </c>
      <c r="H10" s="1">
        <v>92.95</v>
      </c>
      <c r="I10" s="1">
        <v>95.08</v>
      </c>
      <c r="J10" s="1">
        <v>96.59</v>
      </c>
      <c r="K10" s="1">
        <v>129</v>
      </c>
      <c r="L10" s="1">
        <v>43</v>
      </c>
      <c r="M10" s="15">
        <v>24</v>
      </c>
      <c r="N10" s="16">
        <v>5</v>
      </c>
      <c r="O10" s="1"/>
      <c r="P10" s="2" t="s">
        <v>25</v>
      </c>
      <c r="Q10" s="1">
        <v>12518</v>
      </c>
    </row>
    <row r="11" spans="1:17" x14ac:dyDescent="0.3">
      <c r="A11" s="17">
        <v>0</v>
      </c>
      <c r="B11" s="17">
        <v>3</v>
      </c>
      <c r="C11" s="14">
        <v>51</v>
      </c>
      <c r="D11" s="15">
        <v>0.71199999999999997</v>
      </c>
      <c r="E11" s="15">
        <v>1.395</v>
      </c>
      <c r="F11" s="15">
        <v>54.99</v>
      </c>
      <c r="G11" s="15">
        <v>79.62</v>
      </c>
      <c r="H11" s="15">
        <v>92.6</v>
      </c>
      <c r="I11" s="15">
        <v>95.17</v>
      </c>
      <c r="J11" s="15">
        <v>96.6</v>
      </c>
      <c r="K11" s="15">
        <v>114</v>
      </c>
      <c r="L11" s="15">
        <v>45</v>
      </c>
      <c r="M11" s="15">
        <v>22</v>
      </c>
      <c r="N11" s="16">
        <v>4</v>
      </c>
      <c r="O11" s="1"/>
      <c r="P11" s="2" t="s">
        <v>26</v>
      </c>
      <c r="Q11" s="1">
        <v>265628</v>
      </c>
    </row>
    <row r="12" spans="1:17" x14ac:dyDescent="0.3">
      <c r="A12" s="1">
        <v>1</v>
      </c>
      <c r="B12" s="1">
        <v>1</v>
      </c>
      <c r="C12" s="10">
        <v>51</v>
      </c>
      <c r="D12" s="12">
        <v>0.71899999999999997</v>
      </c>
      <c r="E12" s="12">
        <v>1.456</v>
      </c>
      <c r="F12" s="12">
        <v>62.07</v>
      </c>
      <c r="G12" s="12">
        <v>79.73</v>
      </c>
      <c r="H12" s="12">
        <v>92.55</v>
      </c>
      <c r="I12" s="12">
        <v>95.15</v>
      </c>
      <c r="J12" s="12">
        <v>96.69</v>
      </c>
      <c r="K12" s="12">
        <v>129</v>
      </c>
      <c r="L12" s="12">
        <v>41</v>
      </c>
      <c r="M12" s="12">
        <v>16</v>
      </c>
      <c r="N12" s="13">
        <v>7</v>
      </c>
      <c r="O12" s="1"/>
      <c r="P12" s="2" t="s">
        <v>27</v>
      </c>
      <c r="Q12" s="1">
        <f>Q9+Q10+Q11</f>
        <v>290664</v>
      </c>
    </row>
    <row r="13" spans="1:17" x14ac:dyDescent="0.3">
      <c r="A13" s="1">
        <v>1</v>
      </c>
      <c r="B13" s="1">
        <v>2</v>
      </c>
      <c r="C13" s="14">
        <v>51</v>
      </c>
      <c r="D13" s="15">
        <v>0.73899999999999999</v>
      </c>
      <c r="E13" s="15">
        <v>1.484</v>
      </c>
      <c r="F13" s="15">
        <v>62.45</v>
      </c>
      <c r="G13" s="15">
        <v>78.87</v>
      </c>
      <c r="H13" s="15">
        <v>92.57</v>
      </c>
      <c r="I13" s="15">
        <v>94.94</v>
      </c>
      <c r="J13" s="15">
        <v>96.3</v>
      </c>
      <c r="K13" s="15">
        <v>126</v>
      </c>
      <c r="L13" s="15">
        <v>45</v>
      </c>
      <c r="M13" s="15">
        <v>22</v>
      </c>
      <c r="N13" s="16">
        <v>6</v>
      </c>
      <c r="O13" s="1"/>
    </row>
    <row r="14" spans="1:17" x14ac:dyDescent="0.3">
      <c r="A14" s="1">
        <v>1</v>
      </c>
      <c r="B14" s="1">
        <v>3</v>
      </c>
      <c r="C14" s="18">
        <v>51</v>
      </c>
      <c r="D14" s="19">
        <v>0.74</v>
      </c>
      <c r="E14" s="19">
        <v>1.4710000000000001</v>
      </c>
      <c r="F14" s="19">
        <v>61.26</v>
      </c>
      <c r="G14" s="19">
        <v>78.61</v>
      </c>
      <c r="H14" s="19">
        <v>92.58</v>
      </c>
      <c r="I14" s="19">
        <v>94.89</v>
      </c>
      <c r="J14" s="19">
        <v>96.45</v>
      </c>
      <c r="K14" s="19">
        <v>128</v>
      </c>
      <c r="L14" s="19">
        <v>43</v>
      </c>
      <c r="M14" s="19">
        <v>19</v>
      </c>
      <c r="N14" s="20">
        <v>6</v>
      </c>
      <c r="O14" s="1"/>
    </row>
    <row r="15" spans="1:17" x14ac:dyDescent="0.3">
      <c r="A15" s="11">
        <v>2</v>
      </c>
      <c r="B15" s="11">
        <v>1</v>
      </c>
      <c r="C15" s="14">
        <v>51</v>
      </c>
      <c r="D15" s="15">
        <v>0.72</v>
      </c>
      <c r="E15" s="15">
        <v>1.3779999999999999</v>
      </c>
      <c r="F15" s="15">
        <v>36.26</v>
      </c>
      <c r="G15" s="15">
        <v>79.44</v>
      </c>
      <c r="H15" s="15">
        <v>92.97</v>
      </c>
      <c r="I15" s="15">
        <v>95.33</v>
      </c>
      <c r="J15" s="15">
        <v>96.73</v>
      </c>
      <c r="K15" s="15">
        <v>129</v>
      </c>
      <c r="L15" s="15">
        <v>44</v>
      </c>
      <c r="M15" s="15">
        <v>24</v>
      </c>
      <c r="N15" s="16">
        <v>6</v>
      </c>
      <c r="O15" s="1"/>
    </row>
    <row r="16" spans="1:17" x14ac:dyDescent="0.3">
      <c r="A16" s="1">
        <v>2</v>
      </c>
      <c r="B16" s="1">
        <v>2</v>
      </c>
      <c r="C16" s="14">
        <v>51</v>
      </c>
      <c r="D16" s="15">
        <v>0.71599999999999997</v>
      </c>
      <c r="E16" s="15">
        <v>1.34</v>
      </c>
      <c r="F16" s="15">
        <v>31.03</v>
      </c>
      <c r="G16" s="15">
        <v>79.52</v>
      </c>
      <c r="H16" s="15">
        <v>92.92</v>
      </c>
      <c r="I16" s="15">
        <v>95.33</v>
      </c>
      <c r="J16" s="15">
        <v>96.77</v>
      </c>
      <c r="K16" s="15">
        <v>123</v>
      </c>
      <c r="L16" s="15">
        <v>43</v>
      </c>
      <c r="M16" s="15">
        <v>23</v>
      </c>
      <c r="N16" s="16">
        <v>3</v>
      </c>
      <c r="O16" s="1"/>
    </row>
    <row r="17" spans="1:15" x14ac:dyDescent="0.3">
      <c r="A17" s="17">
        <v>2</v>
      </c>
      <c r="B17" s="17">
        <v>3</v>
      </c>
      <c r="C17" s="14">
        <v>51</v>
      </c>
      <c r="D17" s="15">
        <v>0.74</v>
      </c>
      <c r="E17" s="15">
        <v>1.381</v>
      </c>
      <c r="F17" s="15">
        <v>33.909999999999997</v>
      </c>
      <c r="G17" s="15">
        <v>78.78</v>
      </c>
      <c r="H17" s="15">
        <v>92.51</v>
      </c>
      <c r="I17" s="15">
        <v>95.13</v>
      </c>
      <c r="J17" s="15">
        <v>96.58</v>
      </c>
      <c r="K17" s="15">
        <v>120</v>
      </c>
      <c r="L17" s="15">
        <v>50</v>
      </c>
      <c r="M17" s="15">
        <v>24</v>
      </c>
      <c r="N17" s="16">
        <v>5</v>
      </c>
      <c r="O17" s="1"/>
    </row>
    <row r="18" spans="1:15" x14ac:dyDescent="0.3">
      <c r="A18" s="1">
        <v>3</v>
      </c>
      <c r="B18" s="1">
        <v>1</v>
      </c>
      <c r="C18" s="10">
        <v>51</v>
      </c>
      <c r="D18" s="12">
        <v>0.72</v>
      </c>
      <c r="E18" s="12">
        <v>1.2709999999999999</v>
      </c>
      <c r="F18" s="12">
        <v>22.13</v>
      </c>
      <c r="G18" s="12">
        <v>78.81</v>
      </c>
      <c r="H18" s="12">
        <v>92.6</v>
      </c>
      <c r="I18" s="12">
        <v>95.32</v>
      </c>
      <c r="J18" s="12">
        <v>96.86</v>
      </c>
      <c r="K18" s="12">
        <v>124</v>
      </c>
      <c r="L18" s="12">
        <v>47</v>
      </c>
      <c r="M18" s="12">
        <v>17</v>
      </c>
      <c r="N18" s="13">
        <v>1</v>
      </c>
      <c r="O18" s="1"/>
    </row>
    <row r="19" spans="1:15" x14ac:dyDescent="0.3">
      <c r="A19" s="1">
        <v>3</v>
      </c>
      <c r="B19" s="1">
        <v>2</v>
      </c>
      <c r="C19" s="14">
        <v>51</v>
      </c>
      <c r="D19" s="1">
        <v>0.71299999999999997</v>
      </c>
      <c r="E19" s="15">
        <v>1.28</v>
      </c>
      <c r="F19" s="15">
        <v>22.33</v>
      </c>
      <c r="G19" s="15">
        <v>79.8</v>
      </c>
      <c r="H19" s="15">
        <v>92.77</v>
      </c>
      <c r="I19" s="15">
        <v>95.16</v>
      </c>
      <c r="J19" s="15">
        <v>96.72</v>
      </c>
      <c r="K19" s="15">
        <v>142</v>
      </c>
      <c r="L19" s="15">
        <v>48</v>
      </c>
      <c r="M19" s="15">
        <v>18</v>
      </c>
      <c r="N19" s="16">
        <v>1</v>
      </c>
      <c r="O19" s="1"/>
    </row>
    <row r="20" spans="1:15" x14ac:dyDescent="0.3">
      <c r="A20" s="1">
        <v>3</v>
      </c>
      <c r="B20" s="1">
        <v>3</v>
      </c>
      <c r="C20" s="18">
        <v>43</v>
      </c>
      <c r="D20" s="19">
        <v>0.67200000000000004</v>
      </c>
      <c r="E20" s="19">
        <v>1.21</v>
      </c>
      <c r="F20" s="19">
        <v>23.42</v>
      </c>
      <c r="G20" s="19">
        <v>80.959999999999994</v>
      </c>
      <c r="H20" s="19">
        <v>93.35</v>
      </c>
      <c r="I20" s="19">
        <v>95.61</v>
      </c>
      <c r="J20" s="19">
        <v>96.97</v>
      </c>
      <c r="K20" s="19">
        <v>115</v>
      </c>
      <c r="L20" s="19">
        <v>36</v>
      </c>
      <c r="M20" s="19">
        <v>13</v>
      </c>
      <c r="N20" s="20">
        <v>1</v>
      </c>
      <c r="O20" s="1"/>
    </row>
    <row r="21" spans="1:15" x14ac:dyDescent="0.3">
      <c r="A21" s="11">
        <v>42</v>
      </c>
      <c r="B21" s="11">
        <v>1</v>
      </c>
      <c r="C21" s="14">
        <v>51</v>
      </c>
      <c r="D21" s="15">
        <v>0.69099999999999995</v>
      </c>
      <c r="E21" s="15">
        <v>1.3280000000000001</v>
      </c>
      <c r="F21" s="15">
        <v>39.270000000000003</v>
      </c>
      <c r="G21" s="15">
        <v>80.150000000000006</v>
      </c>
      <c r="H21" s="15">
        <v>93.12</v>
      </c>
      <c r="I21" s="15">
        <v>95.69</v>
      </c>
      <c r="J21" s="15">
        <v>97.08</v>
      </c>
      <c r="K21" s="15">
        <v>125</v>
      </c>
      <c r="L21" s="15">
        <v>42</v>
      </c>
      <c r="M21" s="15">
        <v>18</v>
      </c>
      <c r="N21" s="16">
        <v>3</v>
      </c>
      <c r="O21" s="1"/>
    </row>
    <row r="22" spans="1:15" x14ac:dyDescent="0.3">
      <c r="A22" s="1">
        <v>42</v>
      </c>
      <c r="B22" s="1">
        <v>2</v>
      </c>
      <c r="C22" s="14">
        <v>51</v>
      </c>
      <c r="D22" s="15">
        <v>0.71599999999999997</v>
      </c>
      <c r="E22" s="15">
        <v>1.375</v>
      </c>
      <c r="F22" s="15">
        <v>44.27</v>
      </c>
      <c r="G22" s="15">
        <v>79.64</v>
      </c>
      <c r="H22" s="15">
        <v>92.76</v>
      </c>
      <c r="I22" s="15">
        <v>95.35</v>
      </c>
      <c r="J22" s="15">
        <v>96.94</v>
      </c>
      <c r="K22" s="15">
        <v>129</v>
      </c>
      <c r="L22" s="15">
        <v>46</v>
      </c>
      <c r="M22" s="15">
        <v>21</v>
      </c>
      <c r="N22" s="16">
        <v>4</v>
      </c>
      <c r="O22" s="1"/>
    </row>
    <row r="23" spans="1:15" x14ac:dyDescent="0.3">
      <c r="A23" s="17">
        <v>42</v>
      </c>
      <c r="B23" s="17">
        <v>3</v>
      </c>
      <c r="C23" s="18">
        <v>51</v>
      </c>
      <c r="D23" s="19">
        <v>0.751</v>
      </c>
      <c r="E23" s="19">
        <v>1.395</v>
      </c>
      <c r="F23" s="19">
        <v>39.03</v>
      </c>
      <c r="G23" s="19">
        <v>77.69</v>
      </c>
      <c r="H23" s="19">
        <v>92.4</v>
      </c>
      <c r="I23" s="19">
        <v>95.05</v>
      </c>
      <c r="J23" s="19">
        <v>96.71</v>
      </c>
      <c r="K23" s="19">
        <v>115</v>
      </c>
      <c r="L23" s="19">
        <v>46</v>
      </c>
      <c r="M23" s="19">
        <v>22</v>
      </c>
      <c r="N23" s="20">
        <v>6</v>
      </c>
      <c r="O23" s="1"/>
    </row>
    <row r="24" spans="1:15" x14ac:dyDescent="0.3">
      <c r="A24" s="1"/>
      <c r="B24" s="2" t="s">
        <v>0</v>
      </c>
      <c r="C24" s="3">
        <f>AVERAGE(C9:C23)</f>
        <v>50.6</v>
      </c>
      <c r="D24" s="3">
        <f t="shared" ref="D24:J24" si="0">AVERAGE(D9:D23)</f>
        <v>0.71746666666666659</v>
      </c>
      <c r="E24" s="3">
        <f t="shared" si="0"/>
        <v>1.3779333333333332</v>
      </c>
      <c r="F24" s="3">
        <f t="shared" si="0"/>
        <v>44.207999999999991</v>
      </c>
      <c r="G24" s="3">
        <f t="shared" si="0"/>
        <v>79.500000000000014</v>
      </c>
      <c r="H24" s="3">
        <f t="shared" si="0"/>
        <v>92.759999999999991</v>
      </c>
      <c r="I24" s="3">
        <f t="shared" si="0"/>
        <v>95.216666666666669</v>
      </c>
      <c r="J24" s="3">
        <f t="shared" si="0"/>
        <v>96.700000000000017</v>
      </c>
      <c r="K24" s="3">
        <f>AVERAGE(K9:K23)/$Q$9*100</f>
        <v>0.994834105554668</v>
      </c>
      <c r="L24" s="3">
        <f t="shared" ref="L24:N24" si="1">AVERAGE(L9:L23)/$Q$9*100</f>
        <v>0.35309154817063432</v>
      </c>
      <c r="M24" s="3">
        <f t="shared" si="1"/>
        <v>0.16190019704958192</v>
      </c>
      <c r="N24" s="3">
        <f t="shared" si="1"/>
        <v>3.3019119135112109E-2</v>
      </c>
      <c r="O24" s="1"/>
    </row>
    <row r="25" spans="1:15" x14ac:dyDescent="0.3">
      <c r="A25" s="1"/>
      <c r="B25" s="2" t="s">
        <v>18</v>
      </c>
      <c r="C25" s="3">
        <f>MAX(C9:C23)-MIN(C9:C23)</f>
        <v>9</v>
      </c>
      <c r="D25" s="3">
        <f t="shared" ref="D25:N25" si="2">MAX(D9:D23)-MIN(D9:D23)</f>
        <v>7.8999999999999959E-2</v>
      </c>
      <c r="E25" s="3">
        <f t="shared" si="2"/>
        <v>0.27400000000000002</v>
      </c>
      <c r="F25" s="3">
        <f t="shared" si="2"/>
        <v>47.900000000000006</v>
      </c>
      <c r="G25" s="3">
        <f t="shared" si="2"/>
        <v>3.269999999999996</v>
      </c>
      <c r="H25" s="3">
        <f t="shared" si="2"/>
        <v>0.94999999999998863</v>
      </c>
      <c r="I25" s="3">
        <f t="shared" si="2"/>
        <v>0.79999999999999716</v>
      </c>
      <c r="J25" s="3">
        <f t="shared" si="2"/>
        <v>0.78000000000000114</v>
      </c>
      <c r="K25" s="3">
        <f t="shared" si="2"/>
        <v>28</v>
      </c>
      <c r="L25" s="3">
        <f t="shared" si="2"/>
        <v>14</v>
      </c>
      <c r="M25" s="3">
        <f t="shared" si="2"/>
        <v>11</v>
      </c>
      <c r="N25" s="3">
        <f t="shared" si="2"/>
        <v>6</v>
      </c>
      <c r="O25" s="1"/>
    </row>
    <row r="26" spans="1:15" x14ac:dyDescent="0.3">
      <c r="A26" s="1"/>
      <c r="B26" s="2" t="s">
        <v>1</v>
      </c>
      <c r="C26" s="3">
        <f t="shared" ref="C26:J26" si="3">_xlfn.STDEV.S(C9:C23)</f>
        <v>2.1313979316066587</v>
      </c>
      <c r="D26" s="3">
        <f t="shared" si="3"/>
        <v>2.0166686343949473E-2</v>
      </c>
      <c r="E26" s="3">
        <f t="shared" si="3"/>
        <v>8.0813247381731637E-2</v>
      </c>
      <c r="F26" s="3">
        <f t="shared" si="3"/>
        <v>16.451056066839186</v>
      </c>
      <c r="G26" s="3">
        <f t="shared" si="3"/>
        <v>0.84570342657120889</v>
      </c>
      <c r="H26" s="3">
        <f t="shared" si="3"/>
        <v>0.25906425016641266</v>
      </c>
      <c r="I26" s="3">
        <f t="shared" si="3"/>
        <v>0.22483856642573746</v>
      </c>
      <c r="J26" s="3">
        <f t="shared" si="3"/>
        <v>0.20736441353327656</v>
      </c>
      <c r="K26" s="3">
        <f>_xlfn.STDEV.S(K9:K23)/$Q$9*100</f>
        <v>5.791102493254844E-2</v>
      </c>
      <c r="L26" s="3">
        <f t="shared" ref="L26:N26" si="4">_xlfn.STDEV.S(L9:L23)/$Q$9*100</f>
        <v>2.6183334443566953E-2</v>
      </c>
      <c r="M26" s="3">
        <f t="shared" si="4"/>
        <v>2.6402929264126924E-2</v>
      </c>
      <c r="N26" s="3">
        <f t="shared" si="4"/>
        <v>1.5938907275651761E-2</v>
      </c>
      <c r="O26" s="1"/>
    </row>
    <row r="27" spans="1:15" x14ac:dyDescent="0.3">
      <c r="A27" s="1"/>
      <c r="B27" s="2" t="s">
        <v>2</v>
      </c>
      <c r="C27" s="3">
        <f t="shared" ref="C27:J27" si="5">_xlfn.STDEV.P(C9:C23)</f>
        <v>2.0591260281974</v>
      </c>
      <c r="D27" s="3">
        <f t="shared" si="5"/>
        <v>1.9482869968827032E-2</v>
      </c>
      <c r="E27" s="3">
        <f t="shared" si="5"/>
        <v>7.8073014259445364E-2</v>
      </c>
      <c r="F27" s="3">
        <f t="shared" si="5"/>
        <v>15.893230089150137</v>
      </c>
      <c r="G27" s="3">
        <f t="shared" si="5"/>
        <v>0.81702713133244964</v>
      </c>
      <c r="H27" s="3">
        <f t="shared" si="5"/>
        <v>0.2502798433753704</v>
      </c>
      <c r="I27" s="3">
        <f t="shared" si="5"/>
        <v>0.21721469154323342</v>
      </c>
      <c r="J27" s="3">
        <f t="shared" si="5"/>
        <v>0.20033305601755563</v>
      </c>
      <c r="K27" s="3">
        <f>_xlfn.STDEV.P(K9:K23)/$Q$9*100</f>
        <v>5.5947365337035294E-2</v>
      </c>
      <c r="L27" s="3">
        <f t="shared" ref="L27:N27" si="6">_xlfn.STDEV.P(L9:L23)/$Q$9*100</f>
        <v>2.5295504259547137E-2</v>
      </c>
      <c r="M27" s="3">
        <f t="shared" si="6"/>
        <v>2.5507653011296899E-2</v>
      </c>
      <c r="N27" s="3">
        <f t="shared" si="6"/>
        <v>1.5398447350269968E-2</v>
      </c>
      <c r="O27" s="1"/>
    </row>
    <row r="28" spans="1:15" x14ac:dyDescent="0.3">
      <c r="A28" s="15">
        <v>3</v>
      </c>
      <c r="B28" s="34" t="s">
        <v>49</v>
      </c>
      <c r="C28" s="39">
        <f>SMALL(C9:C23, $A28)</f>
        <v>51</v>
      </c>
      <c r="D28" s="39">
        <f t="shared" ref="D28:F28" si="7">SMALL(D9:D23, $A28)</f>
        <v>0.70399999999999996</v>
      </c>
      <c r="E28" s="39">
        <f t="shared" si="7"/>
        <v>1.28</v>
      </c>
      <c r="F28" s="39">
        <f t="shared" si="7"/>
        <v>23.42</v>
      </c>
      <c r="G28" s="39">
        <f>LARGE(G9:G23, $A28)</f>
        <v>80.28</v>
      </c>
      <c r="H28" s="39">
        <f t="shared" ref="H28:J28" si="8">LARGE(H9:H23, $A28)</f>
        <v>92.97</v>
      </c>
      <c r="I28" s="39">
        <f t="shared" si="8"/>
        <v>95.35</v>
      </c>
      <c r="J28" s="39">
        <f t="shared" si="8"/>
        <v>96.94</v>
      </c>
      <c r="K28" s="39">
        <f>SMALL(K9:K23, $A28)/$Q$9*100</f>
        <v>0.91867710496884492</v>
      </c>
      <c r="L28" s="39">
        <f>SMALL(L9:L23, $A28)/$Q$9*100</f>
        <v>0.33551685572775203</v>
      </c>
      <c r="M28" s="39">
        <f>SMALL(M9:M23, $A28)/$Q$9*100</f>
        <v>0.13580444160409011</v>
      </c>
      <c r="N28" s="39">
        <f>SMALL(N9:N23, $A28)/$Q$9*100</f>
        <v>7.9884965649464762E-3</v>
      </c>
      <c r="O28" s="1"/>
    </row>
    <row r="29" spans="1:15" x14ac:dyDescent="0.3">
      <c r="A29" s="15">
        <v>5</v>
      </c>
      <c r="B29" s="34" t="s">
        <v>49</v>
      </c>
      <c r="C29" s="39">
        <f>SMALL(C9:C23, $A29)</f>
        <v>51</v>
      </c>
      <c r="D29" s="39">
        <f t="shared" ref="D29:F29" si="9">SMALL(D9:D23, $A29)</f>
        <v>0.71199999999999997</v>
      </c>
      <c r="E29" s="39">
        <f t="shared" si="9"/>
        <v>1.34</v>
      </c>
      <c r="F29" s="39">
        <f t="shared" si="9"/>
        <v>33.909999999999997</v>
      </c>
      <c r="G29" s="39">
        <f>LARGE(G9:G23, $A29)</f>
        <v>79.8</v>
      </c>
      <c r="H29" s="39">
        <f t="shared" ref="H29:J29" si="10">LARGE(H9:H23, $A29)</f>
        <v>92.92</v>
      </c>
      <c r="I29" s="39">
        <f t="shared" si="10"/>
        <v>95.33</v>
      </c>
      <c r="J29" s="39">
        <f t="shared" si="10"/>
        <v>96.77</v>
      </c>
      <c r="K29" s="39">
        <f>SMALL(K9:K23, $A29)/$Q$9*100</f>
        <v>0.95861958779357737</v>
      </c>
      <c r="L29" s="39">
        <f>SMALL(L9:L23, $A29)/$Q$9*100</f>
        <v>0.34350535229269852</v>
      </c>
      <c r="M29" s="39">
        <f>SMALL(M9:M23, $A29)/$Q$9*100</f>
        <v>0.14379293816903657</v>
      </c>
      <c r="N29" s="39">
        <f>SMALL(N9:N23, $A29)/$Q$9*100</f>
        <v>2.3965489694839432E-2</v>
      </c>
      <c r="O29" s="1"/>
    </row>
    <row r="30" spans="1:15" x14ac:dyDescent="0.3">
      <c r="A30" s="15"/>
      <c r="B30" s="34"/>
      <c r="C30" s="39"/>
      <c r="D30" s="39"/>
      <c r="E30" s="39"/>
      <c r="F30" s="39"/>
      <c r="G30" s="39"/>
      <c r="H30" s="39"/>
      <c r="I30" s="39"/>
      <c r="J30" s="39"/>
      <c r="K30" s="39"/>
      <c r="L30" s="3"/>
      <c r="M30" s="3"/>
      <c r="N30" s="3"/>
      <c r="O30" s="1"/>
    </row>
    <row r="31" spans="1:15" x14ac:dyDescent="0.3">
      <c r="A31" s="42" t="s">
        <v>23</v>
      </c>
      <c r="B31" s="4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1"/>
    </row>
    <row r="32" spans="1:15" x14ac:dyDescent="0.3">
      <c r="A32" s="6" t="s">
        <v>15</v>
      </c>
      <c r="B32" s="7" t="s">
        <v>16</v>
      </c>
      <c r="C32" s="5" t="s">
        <v>14</v>
      </c>
      <c r="D32" s="8" t="s">
        <v>3</v>
      </c>
      <c r="E32" s="8" t="s">
        <v>4</v>
      </c>
      <c r="F32" s="8" t="s">
        <v>5</v>
      </c>
      <c r="G32" s="8" t="s">
        <v>6</v>
      </c>
      <c r="H32" s="8" t="s">
        <v>7</v>
      </c>
      <c r="I32" s="8" t="s">
        <v>8</v>
      </c>
      <c r="J32" s="8" t="s">
        <v>9</v>
      </c>
      <c r="K32" s="8" t="s">
        <v>10</v>
      </c>
      <c r="L32" s="8" t="s">
        <v>11</v>
      </c>
      <c r="M32" s="8" t="s">
        <v>12</v>
      </c>
      <c r="N32" s="9" t="s">
        <v>13</v>
      </c>
      <c r="O32" s="1"/>
    </row>
    <row r="33" spans="1:15" x14ac:dyDescent="0.3">
      <c r="A33" s="11">
        <v>0</v>
      </c>
      <c r="B33" s="21">
        <v>1</v>
      </c>
      <c r="C33" s="10">
        <f>$C$9</f>
        <v>52</v>
      </c>
      <c r="D33" s="12">
        <v>0.68100000000000005</v>
      </c>
      <c r="E33" s="12">
        <v>1.258</v>
      </c>
      <c r="F33" s="12">
        <v>20.91</v>
      </c>
      <c r="G33" s="12">
        <v>81.19</v>
      </c>
      <c r="H33" s="12">
        <v>93.34</v>
      </c>
      <c r="I33" s="12">
        <v>95.55</v>
      </c>
      <c r="J33" s="12">
        <v>96.96</v>
      </c>
      <c r="K33" s="12">
        <v>125</v>
      </c>
      <c r="L33" s="12">
        <v>42</v>
      </c>
      <c r="M33" s="12">
        <v>22</v>
      </c>
      <c r="N33" s="13">
        <v>2</v>
      </c>
      <c r="O33" s="1"/>
    </row>
    <row r="34" spans="1:15" x14ac:dyDescent="0.3">
      <c r="A34" s="1">
        <v>0</v>
      </c>
      <c r="B34" s="22">
        <v>2</v>
      </c>
      <c r="C34" s="14">
        <f>$C$10</f>
        <v>52</v>
      </c>
      <c r="D34" s="15">
        <v>0.68700000000000006</v>
      </c>
      <c r="E34" s="15">
        <v>1.284</v>
      </c>
      <c r="F34" s="15">
        <v>21.24</v>
      </c>
      <c r="G34" s="15">
        <v>80.819999999999993</v>
      </c>
      <c r="H34" s="15">
        <v>93.38</v>
      </c>
      <c r="I34" s="15">
        <v>95.58</v>
      </c>
      <c r="J34" s="15">
        <v>96.84</v>
      </c>
      <c r="K34" s="15">
        <v>124</v>
      </c>
      <c r="L34" s="15">
        <v>49</v>
      </c>
      <c r="M34" s="15">
        <v>22</v>
      </c>
      <c r="N34" s="16">
        <v>1</v>
      </c>
      <c r="O34" s="1"/>
    </row>
    <row r="35" spans="1:15" x14ac:dyDescent="0.3">
      <c r="A35" s="17">
        <v>0</v>
      </c>
      <c r="B35" s="23">
        <v>3</v>
      </c>
      <c r="C35" s="14">
        <f>$C$11</f>
        <v>51</v>
      </c>
      <c r="D35" s="15">
        <v>0.7</v>
      </c>
      <c r="E35" s="15">
        <v>1.2969999999999999</v>
      </c>
      <c r="F35" s="15">
        <v>20.58</v>
      </c>
      <c r="G35" s="15">
        <v>80.349999999999994</v>
      </c>
      <c r="H35" s="15">
        <v>93.15</v>
      </c>
      <c r="I35" s="15">
        <v>95.34</v>
      </c>
      <c r="J35" s="15">
        <v>96.74</v>
      </c>
      <c r="K35" s="15">
        <v>126</v>
      </c>
      <c r="L35" s="15">
        <v>51</v>
      </c>
      <c r="M35" s="15">
        <v>23</v>
      </c>
      <c r="N35" s="16">
        <v>1</v>
      </c>
      <c r="O35" s="1"/>
    </row>
    <row r="36" spans="1:15" x14ac:dyDescent="0.3">
      <c r="A36" s="1">
        <v>1</v>
      </c>
      <c r="B36" s="22">
        <v>1</v>
      </c>
      <c r="C36" s="10">
        <f>$C$12</f>
        <v>51</v>
      </c>
      <c r="D36" s="12">
        <v>0.71299999999999997</v>
      </c>
      <c r="E36" s="12">
        <v>1.34</v>
      </c>
      <c r="F36" s="12">
        <v>31.94</v>
      </c>
      <c r="G36" s="12">
        <v>79.67</v>
      </c>
      <c r="H36" s="12">
        <v>92.57</v>
      </c>
      <c r="I36" s="12">
        <v>94.99</v>
      </c>
      <c r="J36" s="12">
        <v>96.55</v>
      </c>
      <c r="K36" s="12">
        <v>133</v>
      </c>
      <c r="L36" s="12">
        <v>41</v>
      </c>
      <c r="M36" s="12">
        <v>18</v>
      </c>
      <c r="N36" s="13">
        <v>4</v>
      </c>
      <c r="O36" s="1"/>
    </row>
    <row r="37" spans="1:15" x14ac:dyDescent="0.3">
      <c r="A37" s="1">
        <v>1</v>
      </c>
      <c r="B37" s="22">
        <v>2</v>
      </c>
      <c r="C37" s="14">
        <f>$C$13</f>
        <v>51</v>
      </c>
      <c r="D37" s="15">
        <v>0.74</v>
      </c>
      <c r="E37" s="15">
        <v>1.401</v>
      </c>
      <c r="F37" s="15">
        <v>34.85</v>
      </c>
      <c r="G37" s="15">
        <v>78.489999999999995</v>
      </c>
      <c r="H37" s="15">
        <v>92.62</v>
      </c>
      <c r="I37" s="15">
        <v>95.1</v>
      </c>
      <c r="J37" s="15">
        <v>96.48</v>
      </c>
      <c r="K37" s="15">
        <v>149</v>
      </c>
      <c r="L37" s="15">
        <v>50</v>
      </c>
      <c r="M37" s="15">
        <v>26</v>
      </c>
      <c r="N37" s="16">
        <v>6</v>
      </c>
      <c r="O37" s="1"/>
    </row>
    <row r="38" spans="1:15" x14ac:dyDescent="0.3">
      <c r="A38" s="1">
        <v>1</v>
      </c>
      <c r="B38" s="22">
        <v>3</v>
      </c>
      <c r="C38" s="18">
        <f>$C$14</f>
        <v>51</v>
      </c>
      <c r="D38" s="19">
        <v>0.72599999999999998</v>
      </c>
      <c r="E38" s="19">
        <v>1.371</v>
      </c>
      <c r="F38" s="19">
        <v>30.66</v>
      </c>
      <c r="G38" s="19">
        <v>79.28</v>
      </c>
      <c r="H38" s="19">
        <v>92.75</v>
      </c>
      <c r="I38" s="19">
        <v>95.18</v>
      </c>
      <c r="J38" s="19">
        <v>96.54</v>
      </c>
      <c r="K38" s="19">
        <v>144</v>
      </c>
      <c r="L38" s="19">
        <v>48</v>
      </c>
      <c r="M38" s="19">
        <v>22</v>
      </c>
      <c r="N38" s="20">
        <v>4</v>
      </c>
      <c r="O38" s="1"/>
    </row>
    <row r="39" spans="1:15" x14ac:dyDescent="0.3">
      <c r="A39" s="11">
        <v>2</v>
      </c>
      <c r="B39" s="21">
        <v>1</v>
      </c>
      <c r="C39" s="14">
        <f>$C$15</f>
        <v>51</v>
      </c>
      <c r="D39" s="15">
        <v>0.71199999999999997</v>
      </c>
      <c r="E39" s="15">
        <v>1.2809999999999999</v>
      </c>
      <c r="F39" s="15">
        <v>21.36</v>
      </c>
      <c r="G39" s="15">
        <v>79.59</v>
      </c>
      <c r="H39" s="15">
        <v>92.94</v>
      </c>
      <c r="I39" s="15">
        <v>95.21</v>
      </c>
      <c r="J39" s="15">
        <v>96.75</v>
      </c>
      <c r="K39" s="15">
        <v>144</v>
      </c>
      <c r="L39" s="15">
        <v>41</v>
      </c>
      <c r="M39" s="15">
        <v>18</v>
      </c>
      <c r="N39" s="16">
        <v>1</v>
      </c>
      <c r="O39" s="1"/>
    </row>
    <row r="40" spans="1:15" x14ac:dyDescent="0.3">
      <c r="A40" s="1">
        <v>2</v>
      </c>
      <c r="B40" s="22">
        <v>2</v>
      </c>
      <c r="C40" s="14">
        <f>$C$16</f>
        <v>51</v>
      </c>
      <c r="D40" s="15">
        <v>0.71399999999999997</v>
      </c>
      <c r="E40" s="15">
        <v>1.2849999999999999</v>
      </c>
      <c r="F40" s="15">
        <v>27.31</v>
      </c>
      <c r="G40" s="15">
        <v>79.489999999999995</v>
      </c>
      <c r="H40" s="15">
        <v>92.94</v>
      </c>
      <c r="I40" s="15">
        <v>95.21</v>
      </c>
      <c r="J40" s="15">
        <v>96.59</v>
      </c>
      <c r="K40" s="15">
        <v>132</v>
      </c>
      <c r="L40" s="15">
        <v>44</v>
      </c>
      <c r="M40" s="15">
        <v>17</v>
      </c>
      <c r="N40" s="16">
        <v>2</v>
      </c>
      <c r="O40" s="1"/>
    </row>
    <row r="41" spans="1:15" x14ac:dyDescent="0.3">
      <c r="A41" s="17">
        <v>2</v>
      </c>
      <c r="B41" s="23">
        <v>3</v>
      </c>
      <c r="C41" s="14">
        <f>$C$17</f>
        <v>51</v>
      </c>
      <c r="D41" s="15">
        <v>0.74399999999999999</v>
      </c>
      <c r="E41" s="15">
        <v>1.331</v>
      </c>
      <c r="F41" s="15">
        <v>25.3</v>
      </c>
      <c r="G41" s="15">
        <v>78.3</v>
      </c>
      <c r="H41" s="15">
        <v>92.47</v>
      </c>
      <c r="I41" s="15">
        <v>95.06</v>
      </c>
      <c r="J41" s="15">
        <v>96.47</v>
      </c>
      <c r="K41" s="15">
        <v>145</v>
      </c>
      <c r="L41" s="15">
        <v>47</v>
      </c>
      <c r="M41" s="15">
        <v>19</v>
      </c>
      <c r="N41" s="16">
        <v>1</v>
      </c>
      <c r="O41" s="1"/>
    </row>
    <row r="42" spans="1:15" x14ac:dyDescent="0.3">
      <c r="A42" s="1">
        <v>3</v>
      </c>
      <c r="B42" s="22">
        <v>1</v>
      </c>
      <c r="C42" s="10">
        <f>$C$18</f>
        <v>51</v>
      </c>
      <c r="D42" s="12">
        <v>0.72699999999999998</v>
      </c>
      <c r="E42" s="12">
        <v>1.393</v>
      </c>
      <c r="F42" s="12">
        <v>35.93</v>
      </c>
      <c r="G42" s="12">
        <v>79.44</v>
      </c>
      <c r="H42" s="12">
        <v>92.9</v>
      </c>
      <c r="I42" s="12">
        <v>95.32</v>
      </c>
      <c r="J42" s="12">
        <v>96.79</v>
      </c>
      <c r="K42" s="12">
        <v>137</v>
      </c>
      <c r="L42" s="12">
        <v>44</v>
      </c>
      <c r="M42" s="12">
        <v>23</v>
      </c>
      <c r="N42" s="13">
        <v>5</v>
      </c>
      <c r="O42" s="1"/>
    </row>
    <row r="43" spans="1:15" x14ac:dyDescent="0.3">
      <c r="A43" s="1">
        <v>3</v>
      </c>
      <c r="B43" s="22">
        <v>2</v>
      </c>
      <c r="C43" s="14">
        <f>$C$19</f>
        <v>51</v>
      </c>
      <c r="D43" s="15">
        <v>0.72199999999999998</v>
      </c>
      <c r="E43" s="15">
        <v>1.375</v>
      </c>
      <c r="F43" s="15">
        <v>30.48</v>
      </c>
      <c r="G43" s="15">
        <v>79.33</v>
      </c>
      <c r="H43" s="15">
        <v>92.87</v>
      </c>
      <c r="I43" s="15">
        <v>95.18</v>
      </c>
      <c r="J43" s="15">
        <v>96.74</v>
      </c>
      <c r="K43" s="15">
        <v>133</v>
      </c>
      <c r="L43" s="15">
        <v>45</v>
      </c>
      <c r="M43" s="15">
        <v>26</v>
      </c>
      <c r="N43" s="16">
        <v>4</v>
      </c>
      <c r="O43" s="1"/>
    </row>
    <row r="44" spans="1:15" x14ac:dyDescent="0.3">
      <c r="A44" s="1">
        <v>3</v>
      </c>
      <c r="B44" s="22">
        <v>3</v>
      </c>
      <c r="C44" s="18">
        <f>$C$20</f>
        <v>43</v>
      </c>
      <c r="D44" s="19">
        <v>0.69</v>
      </c>
      <c r="E44" s="19">
        <v>1.359</v>
      </c>
      <c r="F44" s="19">
        <v>31.48</v>
      </c>
      <c r="G44" s="19">
        <v>80.959999999999994</v>
      </c>
      <c r="H44" s="19">
        <v>93.35</v>
      </c>
      <c r="I44" s="19">
        <v>95.47</v>
      </c>
      <c r="J44" s="19">
        <v>96.8</v>
      </c>
      <c r="K44" s="19">
        <v>129</v>
      </c>
      <c r="L44" s="19">
        <v>50</v>
      </c>
      <c r="M44" s="19">
        <v>23</v>
      </c>
      <c r="N44" s="20">
        <v>6</v>
      </c>
      <c r="O44" s="1"/>
    </row>
    <row r="45" spans="1:15" x14ac:dyDescent="0.3">
      <c r="A45" s="11">
        <v>42</v>
      </c>
      <c r="B45" s="21">
        <v>1</v>
      </c>
      <c r="C45" s="14">
        <f>$C$21</f>
        <v>51</v>
      </c>
      <c r="D45" s="15">
        <v>0.69199999999999995</v>
      </c>
      <c r="E45" s="15">
        <v>1.252</v>
      </c>
      <c r="F45" s="15">
        <v>18.18</v>
      </c>
      <c r="G45" s="15">
        <v>80.540000000000006</v>
      </c>
      <c r="H45" s="15">
        <v>93.39</v>
      </c>
      <c r="I45" s="15">
        <v>95.47</v>
      </c>
      <c r="J45" s="15">
        <v>96.72</v>
      </c>
      <c r="K45" s="15">
        <v>123</v>
      </c>
      <c r="L45" s="15">
        <v>48</v>
      </c>
      <c r="M45" s="15">
        <v>18</v>
      </c>
      <c r="N45" s="16">
        <v>0</v>
      </c>
      <c r="O45" s="1"/>
    </row>
    <row r="46" spans="1:15" x14ac:dyDescent="0.3">
      <c r="A46" s="1">
        <v>42</v>
      </c>
      <c r="B46" s="22">
        <v>2</v>
      </c>
      <c r="C46" s="14">
        <f>$C$22</f>
        <v>51</v>
      </c>
      <c r="D46" s="15">
        <v>0.71399999999999997</v>
      </c>
      <c r="E46" s="15">
        <v>1.3049999999999999</v>
      </c>
      <c r="F46" s="15">
        <v>25.24</v>
      </c>
      <c r="G46" s="15">
        <v>79.47</v>
      </c>
      <c r="H46" s="15">
        <v>92.98</v>
      </c>
      <c r="I46" s="15">
        <v>95.34</v>
      </c>
      <c r="J46" s="15">
        <v>96.83</v>
      </c>
      <c r="K46" s="15">
        <v>138</v>
      </c>
      <c r="L46" s="15">
        <v>56</v>
      </c>
      <c r="M46" s="15">
        <v>25</v>
      </c>
      <c r="N46" s="16">
        <v>1</v>
      </c>
      <c r="O46" s="1"/>
    </row>
    <row r="47" spans="1:15" x14ac:dyDescent="0.3">
      <c r="A47" s="17">
        <v>42</v>
      </c>
      <c r="B47" s="23">
        <v>3</v>
      </c>
      <c r="C47" s="18">
        <f>$C$23</f>
        <v>51</v>
      </c>
      <c r="D47" s="19">
        <v>0.76200000000000001</v>
      </c>
      <c r="E47" s="19">
        <v>1.353</v>
      </c>
      <c r="F47" s="19">
        <v>21.83</v>
      </c>
      <c r="G47" s="19">
        <v>77.87</v>
      </c>
      <c r="H47" s="19">
        <v>92.3</v>
      </c>
      <c r="I47" s="19">
        <v>94.82</v>
      </c>
      <c r="J47" s="19">
        <v>96.41</v>
      </c>
      <c r="K47" s="19">
        <v>138</v>
      </c>
      <c r="L47" s="19">
        <v>51</v>
      </c>
      <c r="M47" s="19">
        <v>22</v>
      </c>
      <c r="N47" s="20">
        <v>1</v>
      </c>
      <c r="O47" s="1"/>
    </row>
    <row r="48" spans="1:15" x14ac:dyDescent="0.3">
      <c r="A48" s="1"/>
      <c r="B48" s="2" t="s">
        <v>0</v>
      </c>
      <c r="C48" s="3">
        <f>AVERAGE(C33:C47)</f>
        <v>50.6</v>
      </c>
      <c r="D48" s="3">
        <f t="shared" ref="D48:J48" si="11">AVERAGE(D33:D47)</f>
        <v>0.71493333333333331</v>
      </c>
      <c r="E48" s="3">
        <f t="shared" si="11"/>
        <v>1.3256666666666668</v>
      </c>
      <c r="F48" s="3">
        <f t="shared" si="11"/>
        <v>26.486000000000004</v>
      </c>
      <c r="G48" s="3">
        <f t="shared" si="11"/>
        <v>79.652666666666661</v>
      </c>
      <c r="H48" s="3">
        <f t="shared" si="11"/>
        <v>92.93</v>
      </c>
      <c r="I48" s="3">
        <f t="shared" si="11"/>
        <v>95.254666666666665</v>
      </c>
      <c r="J48" s="3">
        <f t="shared" si="11"/>
        <v>96.680666666666667</v>
      </c>
      <c r="K48" s="3">
        <f>AVERAGE(K33:K47)/$Q$10*100</f>
        <v>1.0757842040794587</v>
      </c>
      <c r="L48" s="3">
        <f t="shared" ref="L48:N48" si="12">AVERAGE(L33:L47)/$Q$10*100</f>
        <v>0.37652447142781065</v>
      </c>
      <c r="M48" s="3">
        <f t="shared" si="12"/>
        <v>0.17255152580284391</v>
      </c>
      <c r="N48" s="3">
        <f t="shared" si="12"/>
        <v>2.0770091068860842E-2</v>
      </c>
      <c r="O48" s="1"/>
    </row>
    <row r="49" spans="1:15" x14ac:dyDescent="0.3">
      <c r="A49" s="1"/>
      <c r="B49" s="2" t="s">
        <v>18</v>
      </c>
      <c r="C49" s="3">
        <f>MAX(C33:C47)-MIN(C33:C47)</f>
        <v>9</v>
      </c>
      <c r="D49" s="3">
        <f t="shared" ref="D49:N49" si="13">MAX(D33:D47)-MIN(D33:D47)</f>
        <v>8.0999999999999961E-2</v>
      </c>
      <c r="E49" s="3">
        <f t="shared" si="13"/>
        <v>0.14900000000000002</v>
      </c>
      <c r="F49" s="3">
        <f t="shared" si="13"/>
        <v>17.75</v>
      </c>
      <c r="G49" s="3">
        <f t="shared" si="13"/>
        <v>3.3199999999999932</v>
      </c>
      <c r="H49" s="3">
        <f t="shared" si="13"/>
        <v>1.0900000000000034</v>
      </c>
      <c r="I49" s="3">
        <f t="shared" si="13"/>
        <v>0.76000000000000512</v>
      </c>
      <c r="J49" s="3">
        <f t="shared" si="13"/>
        <v>0.54999999999999716</v>
      </c>
      <c r="K49" s="3">
        <f t="shared" si="13"/>
        <v>26</v>
      </c>
      <c r="L49" s="3">
        <f t="shared" si="13"/>
        <v>15</v>
      </c>
      <c r="M49" s="3">
        <f t="shared" si="13"/>
        <v>9</v>
      </c>
      <c r="N49" s="3">
        <f t="shared" si="13"/>
        <v>6</v>
      </c>
      <c r="O49" s="1"/>
    </row>
    <row r="50" spans="1:15" x14ac:dyDescent="0.3">
      <c r="A50" s="1"/>
      <c r="B50" s="2" t="s">
        <v>1</v>
      </c>
      <c r="C50" s="3">
        <f>_xlfn.STDEV.S(C33:C47)</f>
        <v>2.1313979316066587</v>
      </c>
      <c r="D50" s="3">
        <f t="shared" ref="D50:J50" si="14">_xlfn.STDEV.S(D33:D47)</f>
        <v>2.2870650770510807E-2</v>
      </c>
      <c r="E50" s="3">
        <f t="shared" si="14"/>
        <v>4.8865217934738865E-2</v>
      </c>
      <c r="F50" s="3">
        <f t="shared" si="14"/>
        <v>5.7400918360000066</v>
      </c>
      <c r="G50" s="3">
        <f t="shared" si="14"/>
        <v>0.97908460649050366</v>
      </c>
      <c r="H50" s="3">
        <f t="shared" si="14"/>
        <v>0.34649263030711502</v>
      </c>
      <c r="I50" s="3">
        <f t="shared" si="14"/>
        <v>0.2139047407030486</v>
      </c>
      <c r="J50" s="3">
        <f t="shared" si="14"/>
        <v>0.16219330031375015</v>
      </c>
      <c r="K50" s="3">
        <f>_xlfn.STDEV.S(K33:K47)/$Q$10*100</f>
        <v>6.6745561443912471E-2</v>
      </c>
      <c r="L50" s="3">
        <f t="shared" ref="L50:N50" si="15">_xlfn.STDEV.S(L33:L47)/$Q$10*100</f>
        <v>3.4142451775735431E-2</v>
      </c>
      <c r="M50" s="3">
        <f t="shared" si="15"/>
        <v>2.3736149589519726E-2</v>
      </c>
      <c r="N50" s="3">
        <f t="shared" si="15"/>
        <v>1.6203628465796774E-2</v>
      </c>
      <c r="O50" s="1"/>
    </row>
    <row r="51" spans="1:15" x14ac:dyDescent="0.3">
      <c r="A51" s="1"/>
      <c r="B51" s="2" t="s">
        <v>2</v>
      </c>
      <c r="C51" s="3">
        <f>_xlfn.STDEV.P(C33:C47)</f>
        <v>2.0591260281974</v>
      </c>
      <c r="D51" s="3">
        <f t="shared" ref="D51:J51" si="16">_xlfn.STDEV.P(D33:D47)</f>
        <v>2.2095147783066659E-2</v>
      </c>
      <c r="E51" s="3">
        <f t="shared" si="16"/>
        <v>4.7208285525130261E-2</v>
      </c>
      <c r="F51" s="3">
        <f t="shared" si="16"/>
        <v>5.5454555568801602</v>
      </c>
      <c r="G51" s="3">
        <f t="shared" si="16"/>
        <v>0.94588559326990151</v>
      </c>
      <c r="H51" s="3">
        <f t="shared" si="16"/>
        <v>0.33474368303723601</v>
      </c>
      <c r="I51" s="3">
        <f t="shared" si="16"/>
        <v>0.20665161235492266</v>
      </c>
      <c r="J51" s="3">
        <f t="shared" si="16"/>
        <v>0.15669361470362661</v>
      </c>
      <c r="K51" s="3">
        <f>_xlfn.STDEV.P(K33:K47)/$Q$10*100</f>
        <v>6.4482338467978101E-2</v>
      </c>
      <c r="L51" s="3">
        <f t="shared" ref="L51:N51" si="17">_xlfn.STDEV.P(L33:L47)/$Q$10*100</f>
        <v>3.2984742114719114E-2</v>
      </c>
      <c r="M51" s="3">
        <f t="shared" si="17"/>
        <v>2.2931299080375979E-2</v>
      </c>
      <c r="N51" s="3">
        <f t="shared" si="17"/>
        <v>1.5654192316876037E-2</v>
      </c>
      <c r="O51" s="1"/>
    </row>
    <row r="52" spans="1:15" x14ac:dyDescent="0.3">
      <c r="A52" s="15">
        <v>3</v>
      </c>
      <c r="B52" s="34" t="s">
        <v>49</v>
      </c>
      <c r="C52" s="39">
        <f>SMALL(C33:C47, $A52)</f>
        <v>51</v>
      </c>
      <c r="D52" s="39">
        <f t="shared" ref="D52:F52" si="18">SMALL(D33:D47, $A52)</f>
        <v>0.69</v>
      </c>
      <c r="E52" s="39">
        <f t="shared" si="18"/>
        <v>1.2809999999999999</v>
      </c>
      <c r="F52" s="39">
        <f t="shared" si="18"/>
        <v>20.91</v>
      </c>
      <c r="G52" s="39">
        <f>LARGE(G33:G47, $A52)</f>
        <v>80.819999999999993</v>
      </c>
      <c r="H52" s="39">
        <f t="shared" ref="H52:J52" si="19">LARGE(H33:H47, $A52)</f>
        <v>93.35</v>
      </c>
      <c r="I52" s="39">
        <f t="shared" si="19"/>
        <v>95.47</v>
      </c>
      <c r="J52" s="39">
        <f t="shared" si="19"/>
        <v>96.83</v>
      </c>
      <c r="K52" s="39">
        <f t="shared" ref="K52:N52" si="20">SMALL(K33:K47, $A52)</f>
        <v>125</v>
      </c>
      <c r="L52" s="39">
        <f t="shared" si="20"/>
        <v>42</v>
      </c>
      <c r="M52" s="39">
        <f t="shared" si="20"/>
        <v>18</v>
      </c>
      <c r="N52" s="39">
        <f t="shared" si="20"/>
        <v>1</v>
      </c>
      <c r="O52" s="1"/>
    </row>
    <row r="53" spans="1:15" x14ac:dyDescent="0.3">
      <c r="A53" s="15">
        <v>5</v>
      </c>
      <c r="B53" s="34" t="s">
        <v>49</v>
      </c>
      <c r="C53" s="39">
        <f>SMALL(C33:C47, $A53)</f>
        <v>51</v>
      </c>
      <c r="D53" s="39">
        <f t="shared" ref="D53:F53" si="21">SMALL(D33:D47, $A53)</f>
        <v>0.7</v>
      </c>
      <c r="E53" s="39">
        <f t="shared" si="21"/>
        <v>1.2849999999999999</v>
      </c>
      <c r="F53" s="39">
        <f t="shared" si="21"/>
        <v>21.36</v>
      </c>
      <c r="G53" s="39">
        <f>LARGE(G33:G47, $A53)</f>
        <v>80.349999999999994</v>
      </c>
      <c r="H53" s="39">
        <f t="shared" ref="H53:J53" si="22">LARGE(H33:H47, $A53)</f>
        <v>93.15</v>
      </c>
      <c r="I53" s="39">
        <f t="shared" si="22"/>
        <v>95.34</v>
      </c>
      <c r="J53" s="39">
        <f t="shared" si="22"/>
        <v>96.79</v>
      </c>
      <c r="K53" s="39">
        <f t="shared" ref="K53:N53" si="23">SMALL(K33:K47, $A53)</f>
        <v>129</v>
      </c>
      <c r="L53" s="39">
        <f t="shared" si="23"/>
        <v>44</v>
      </c>
      <c r="M53" s="39">
        <f t="shared" si="23"/>
        <v>19</v>
      </c>
      <c r="N53" s="39">
        <f t="shared" si="23"/>
        <v>1</v>
      </c>
      <c r="O53" s="1"/>
    </row>
    <row r="54" spans="1:15" x14ac:dyDescent="0.3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/>
    </row>
    <row r="55" spans="1:15" x14ac:dyDescent="0.3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/>
    </row>
    <row r="56" spans="1:15" x14ac:dyDescent="0.3">
      <c r="A56" s="44" t="s">
        <v>28</v>
      </c>
      <c r="B56" s="4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/>
    </row>
    <row r="57" spans="1:15" x14ac:dyDescent="0.3">
      <c r="A57" s="6" t="s">
        <v>15</v>
      </c>
      <c r="B57" s="7" t="s">
        <v>16</v>
      </c>
      <c r="C57" s="5" t="s">
        <v>14</v>
      </c>
      <c r="D57" s="8" t="s">
        <v>3</v>
      </c>
      <c r="E57" s="8" t="s">
        <v>4</v>
      </c>
      <c r="F57" s="8" t="s">
        <v>5</v>
      </c>
      <c r="G57" s="8" t="s">
        <v>6</v>
      </c>
      <c r="H57" s="8" t="s">
        <v>7</v>
      </c>
      <c r="I57" s="8" t="s">
        <v>8</v>
      </c>
      <c r="J57" s="8" t="s">
        <v>9</v>
      </c>
      <c r="K57" s="8" t="s">
        <v>10</v>
      </c>
      <c r="L57" s="8" t="s">
        <v>11</v>
      </c>
      <c r="M57" s="8" t="s">
        <v>12</v>
      </c>
      <c r="N57" s="9" t="s">
        <v>13</v>
      </c>
      <c r="O57" s="1"/>
    </row>
    <row r="58" spans="1:15" x14ac:dyDescent="0.3">
      <c r="A58" s="11">
        <v>0</v>
      </c>
      <c r="B58" s="21">
        <v>1</v>
      </c>
      <c r="C58" s="10">
        <f>$C$9</f>
        <v>52</v>
      </c>
      <c r="D58" s="12">
        <f t="shared" ref="D58:N58" si="24">IF(AND(ISBLANK(D9) = FALSE, ISBLANK(D33) = FALSE), D9-D33, "")</f>
        <v>2.7999999999999914E-2</v>
      </c>
      <c r="E58" s="12">
        <f t="shared" si="24"/>
        <v>0.17799999999999994</v>
      </c>
      <c r="F58" s="12">
        <f t="shared" si="24"/>
        <v>39.760000000000005</v>
      </c>
      <c r="G58" s="12">
        <f t="shared" si="24"/>
        <v>-0.90999999999999659</v>
      </c>
      <c r="H58" s="12">
        <f t="shared" si="24"/>
        <v>-0.59000000000000341</v>
      </c>
      <c r="I58" s="12">
        <f t="shared" si="24"/>
        <v>-0.5</v>
      </c>
      <c r="J58" s="12">
        <f t="shared" si="24"/>
        <v>-0.44999999999998863</v>
      </c>
      <c r="K58" s="12">
        <f t="shared" si="24"/>
        <v>-5</v>
      </c>
      <c r="L58" s="12">
        <f t="shared" si="24"/>
        <v>2</v>
      </c>
      <c r="M58" s="12">
        <f t="shared" si="24"/>
        <v>-1</v>
      </c>
      <c r="N58" s="13">
        <f t="shared" si="24"/>
        <v>2</v>
      </c>
      <c r="O58" s="1"/>
    </row>
    <row r="59" spans="1:15" x14ac:dyDescent="0.3">
      <c r="A59" s="1">
        <v>0</v>
      </c>
      <c r="B59" s="22">
        <v>2</v>
      </c>
      <c r="C59" s="14">
        <f>$C$10</f>
        <v>52</v>
      </c>
      <c r="D59" s="15">
        <f t="shared" ref="D59:N59" si="25">IF(AND(ISBLANK(D10) = FALSE, ISBLANK(D34) = FALSE), D10-D34, "")</f>
        <v>1.6999999999999904E-2</v>
      </c>
      <c r="E59" s="15">
        <f t="shared" si="25"/>
        <v>0.18500000000000005</v>
      </c>
      <c r="F59" s="15">
        <f t="shared" si="25"/>
        <v>48.790000000000006</v>
      </c>
      <c r="G59" s="15">
        <f t="shared" si="25"/>
        <v>-0.21999999999999886</v>
      </c>
      <c r="H59" s="15">
        <f t="shared" si="25"/>
        <v>-0.42999999999999261</v>
      </c>
      <c r="I59" s="15">
        <f t="shared" si="25"/>
        <v>-0.5</v>
      </c>
      <c r="J59" s="15">
        <f t="shared" si="25"/>
        <v>-0.25</v>
      </c>
      <c r="K59" s="15">
        <f t="shared" si="25"/>
        <v>5</v>
      </c>
      <c r="L59" s="15">
        <f t="shared" si="25"/>
        <v>-6</v>
      </c>
      <c r="M59" s="15">
        <f t="shared" si="25"/>
        <v>2</v>
      </c>
      <c r="N59" s="16">
        <f t="shared" si="25"/>
        <v>4</v>
      </c>
      <c r="O59" s="1"/>
    </row>
    <row r="60" spans="1:15" x14ac:dyDescent="0.3">
      <c r="A60" s="17">
        <v>0</v>
      </c>
      <c r="B60" s="23">
        <v>3</v>
      </c>
      <c r="C60" s="14">
        <f>$C$11</f>
        <v>51</v>
      </c>
      <c r="D60" s="15">
        <f t="shared" ref="D60:N60" si="26">IF(AND(ISBLANK(D11) = FALSE, ISBLANK(D35) = FALSE), D11-D35, "")</f>
        <v>1.2000000000000011E-2</v>
      </c>
      <c r="E60" s="15">
        <f t="shared" si="26"/>
        <v>9.8000000000000087E-2</v>
      </c>
      <c r="F60" s="15">
        <f t="shared" si="26"/>
        <v>34.410000000000004</v>
      </c>
      <c r="G60" s="15">
        <f t="shared" si="26"/>
        <v>-0.72999999999998977</v>
      </c>
      <c r="H60" s="15">
        <f t="shared" si="26"/>
        <v>-0.55000000000001137</v>
      </c>
      <c r="I60" s="15">
        <f t="shared" si="26"/>
        <v>-0.17000000000000171</v>
      </c>
      <c r="J60" s="15">
        <f t="shared" si="26"/>
        <v>-0.14000000000000057</v>
      </c>
      <c r="K60" s="15">
        <f t="shared" si="26"/>
        <v>-12</v>
      </c>
      <c r="L60" s="15">
        <f t="shared" si="26"/>
        <v>-6</v>
      </c>
      <c r="M60" s="15">
        <f t="shared" si="26"/>
        <v>-1</v>
      </c>
      <c r="N60" s="16">
        <f t="shared" si="26"/>
        <v>3</v>
      </c>
      <c r="O60" s="1"/>
    </row>
    <row r="61" spans="1:15" x14ac:dyDescent="0.3">
      <c r="A61" s="1">
        <v>1</v>
      </c>
      <c r="B61" s="22">
        <v>1</v>
      </c>
      <c r="C61" s="10">
        <f>$C$12</f>
        <v>51</v>
      </c>
      <c r="D61" s="12">
        <f t="shared" ref="D61:N61" si="27">IF(AND(ISBLANK(D12) = FALSE, ISBLANK(D36) = FALSE), D12-D36, "")</f>
        <v>6.0000000000000053E-3</v>
      </c>
      <c r="E61" s="12">
        <f t="shared" si="27"/>
        <v>0.11599999999999988</v>
      </c>
      <c r="F61" s="12">
        <f t="shared" si="27"/>
        <v>30.13</v>
      </c>
      <c r="G61" s="12">
        <f t="shared" si="27"/>
        <v>6.0000000000002274E-2</v>
      </c>
      <c r="H61" s="12">
        <f t="shared" si="27"/>
        <v>-1.9999999999996021E-2</v>
      </c>
      <c r="I61" s="12">
        <f t="shared" si="27"/>
        <v>0.1600000000000108</v>
      </c>
      <c r="J61" s="12">
        <f t="shared" si="27"/>
        <v>0.14000000000000057</v>
      </c>
      <c r="K61" s="12">
        <f t="shared" si="27"/>
        <v>-4</v>
      </c>
      <c r="L61" s="12">
        <f t="shared" si="27"/>
        <v>0</v>
      </c>
      <c r="M61" s="12">
        <f t="shared" si="27"/>
        <v>-2</v>
      </c>
      <c r="N61" s="13">
        <f t="shared" si="27"/>
        <v>3</v>
      </c>
      <c r="O61" s="1"/>
    </row>
    <row r="62" spans="1:15" x14ac:dyDescent="0.3">
      <c r="A62" s="1">
        <v>1</v>
      </c>
      <c r="B62" s="22">
        <v>2</v>
      </c>
      <c r="C62" s="14">
        <f>$C$13</f>
        <v>51</v>
      </c>
      <c r="D62" s="15">
        <f t="shared" ref="D62:N62" si="28">IF(AND(ISBLANK(D13) = FALSE, ISBLANK(D37) = FALSE), D13-D37, "")</f>
        <v>-1.0000000000000009E-3</v>
      </c>
      <c r="E62" s="15">
        <f t="shared" si="28"/>
        <v>8.2999999999999963E-2</v>
      </c>
      <c r="F62" s="15">
        <f t="shared" si="28"/>
        <v>27.6</v>
      </c>
      <c r="G62" s="15">
        <f t="shared" si="28"/>
        <v>0.38000000000000966</v>
      </c>
      <c r="H62" s="15">
        <f t="shared" si="28"/>
        <v>-5.0000000000011369E-2</v>
      </c>
      <c r="I62" s="15">
        <f t="shared" si="28"/>
        <v>-0.15999999999999659</v>
      </c>
      <c r="J62" s="15">
        <f t="shared" si="28"/>
        <v>-0.18000000000000682</v>
      </c>
      <c r="K62" s="15">
        <f t="shared" si="28"/>
        <v>-23</v>
      </c>
      <c r="L62" s="15">
        <f t="shared" si="28"/>
        <v>-5</v>
      </c>
      <c r="M62" s="15">
        <f t="shared" si="28"/>
        <v>-4</v>
      </c>
      <c r="N62" s="16">
        <f t="shared" si="28"/>
        <v>0</v>
      </c>
    </row>
    <row r="63" spans="1:15" x14ac:dyDescent="0.3">
      <c r="A63" s="1">
        <v>1</v>
      </c>
      <c r="B63" s="22">
        <v>3</v>
      </c>
      <c r="C63" s="18">
        <f>$C$14</f>
        <v>51</v>
      </c>
      <c r="D63" s="19">
        <f t="shared" ref="D63:N63" si="29">IF(AND(ISBLANK(D14) = FALSE, ISBLANK(D38) = FALSE), D14-D38, "")</f>
        <v>1.4000000000000012E-2</v>
      </c>
      <c r="E63" s="19">
        <f t="shared" si="29"/>
        <v>0.10000000000000009</v>
      </c>
      <c r="F63" s="19">
        <f t="shared" si="29"/>
        <v>30.599999999999998</v>
      </c>
      <c r="G63" s="19">
        <f t="shared" si="29"/>
        <v>-0.67000000000000171</v>
      </c>
      <c r="H63" s="19">
        <f t="shared" si="29"/>
        <v>-0.17000000000000171</v>
      </c>
      <c r="I63" s="19">
        <f t="shared" si="29"/>
        <v>-0.29000000000000625</v>
      </c>
      <c r="J63" s="19">
        <f t="shared" si="29"/>
        <v>-9.0000000000003411E-2</v>
      </c>
      <c r="K63" s="19">
        <f t="shared" si="29"/>
        <v>-16</v>
      </c>
      <c r="L63" s="19">
        <f t="shared" si="29"/>
        <v>-5</v>
      </c>
      <c r="M63" s="19">
        <f t="shared" si="29"/>
        <v>-3</v>
      </c>
      <c r="N63" s="20">
        <f t="shared" si="29"/>
        <v>2</v>
      </c>
    </row>
    <row r="64" spans="1:15" x14ac:dyDescent="0.3">
      <c r="A64" s="11">
        <v>2</v>
      </c>
      <c r="B64" s="21">
        <v>1</v>
      </c>
      <c r="C64" s="14">
        <f>$C$15</f>
        <v>51</v>
      </c>
      <c r="D64" s="15">
        <f t="shared" ref="D64:N64" si="30">IF(AND(ISBLANK(D15) = FALSE, ISBLANK(D39) = FALSE), D15-D39, "")</f>
        <v>8.0000000000000071E-3</v>
      </c>
      <c r="E64" s="15">
        <f t="shared" si="30"/>
        <v>9.6999999999999975E-2</v>
      </c>
      <c r="F64" s="15">
        <f t="shared" si="30"/>
        <v>14.899999999999999</v>
      </c>
      <c r="G64" s="15">
        <f t="shared" si="30"/>
        <v>-0.15000000000000568</v>
      </c>
      <c r="H64" s="15">
        <f t="shared" si="30"/>
        <v>3.0000000000001137E-2</v>
      </c>
      <c r="I64" s="15">
        <f t="shared" si="30"/>
        <v>0.12000000000000455</v>
      </c>
      <c r="J64" s="15">
        <f t="shared" si="30"/>
        <v>-1.9999999999996021E-2</v>
      </c>
      <c r="K64" s="15">
        <f t="shared" si="30"/>
        <v>-15</v>
      </c>
      <c r="L64" s="15">
        <f t="shared" si="30"/>
        <v>3</v>
      </c>
      <c r="M64" s="15">
        <f t="shared" si="30"/>
        <v>6</v>
      </c>
      <c r="N64" s="16">
        <f t="shared" si="30"/>
        <v>5</v>
      </c>
    </row>
    <row r="65" spans="1:14" x14ac:dyDescent="0.3">
      <c r="A65" s="1">
        <v>2</v>
      </c>
      <c r="B65" s="22">
        <v>2</v>
      </c>
      <c r="C65" s="14">
        <f>$C$16</f>
        <v>51</v>
      </c>
      <c r="D65" s="15">
        <f t="shared" ref="D65:N65" si="31">IF(AND(ISBLANK(D16) = FALSE, ISBLANK(D40) = FALSE), D16-D40, "")</f>
        <v>2.0000000000000018E-3</v>
      </c>
      <c r="E65" s="15">
        <f t="shared" si="31"/>
        <v>5.500000000000016E-2</v>
      </c>
      <c r="F65" s="15">
        <f t="shared" si="31"/>
        <v>3.7200000000000024</v>
      </c>
      <c r="G65" s="15">
        <f t="shared" si="31"/>
        <v>3.0000000000001137E-2</v>
      </c>
      <c r="H65" s="15">
        <f t="shared" si="31"/>
        <v>-1.9999999999996021E-2</v>
      </c>
      <c r="I65" s="15">
        <f t="shared" si="31"/>
        <v>0.12000000000000455</v>
      </c>
      <c r="J65" s="15">
        <f t="shared" si="31"/>
        <v>0.17999999999999261</v>
      </c>
      <c r="K65" s="15">
        <f t="shared" si="31"/>
        <v>-9</v>
      </c>
      <c r="L65" s="15">
        <f t="shared" si="31"/>
        <v>-1</v>
      </c>
      <c r="M65" s="15">
        <f t="shared" si="31"/>
        <v>6</v>
      </c>
      <c r="N65" s="16">
        <f t="shared" si="31"/>
        <v>1</v>
      </c>
    </row>
    <row r="66" spans="1:14" x14ac:dyDescent="0.3">
      <c r="A66" s="17">
        <v>2</v>
      </c>
      <c r="B66" s="23">
        <v>3</v>
      </c>
      <c r="C66" s="14">
        <f>$C$17</f>
        <v>51</v>
      </c>
      <c r="D66" s="15">
        <f t="shared" ref="D66:N66" si="32">IF(AND(ISBLANK(D17) = FALSE, ISBLANK(D41) = FALSE), D17-D41, "")</f>
        <v>-4.0000000000000036E-3</v>
      </c>
      <c r="E66" s="15">
        <f t="shared" si="32"/>
        <v>5.0000000000000044E-2</v>
      </c>
      <c r="F66" s="15">
        <f t="shared" si="32"/>
        <v>8.6099999999999959</v>
      </c>
      <c r="G66" s="15">
        <f t="shared" si="32"/>
        <v>0.48000000000000398</v>
      </c>
      <c r="H66" s="15">
        <f t="shared" si="32"/>
        <v>4.0000000000006253E-2</v>
      </c>
      <c r="I66" s="15">
        <f t="shared" si="32"/>
        <v>6.9999999999993179E-2</v>
      </c>
      <c r="J66" s="15">
        <f t="shared" si="32"/>
        <v>0.10999999999999943</v>
      </c>
      <c r="K66" s="15">
        <f t="shared" si="32"/>
        <v>-25</v>
      </c>
      <c r="L66" s="15">
        <f t="shared" si="32"/>
        <v>3</v>
      </c>
      <c r="M66" s="15">
        <f t="shared" si="32"/>
        <v>5</v>
      </c>
      <c r="N66" s="16">
        <f t="shared" si="32"/>
        <v>4</v>
      </c>
    </row>
    <row r="67" spans="1:14" x14ac:dyDescent="0.3">
      <c r="A67" s="1">
        <v>3</v>
      </c>
      <c r="B67" s="22">
        <v>1</v>
      </c>
      <c r="C67" s="10">
        <f>$C$18</f>
        <v>51</v>
      </c>
      <c r="D67" s="12">
        <f t="shared" ref="D67:N67" si="33">IF(AND(ISBLANK(D18) = FALSE, ISBLANK(D42) = FALSE), D18-D42, "")</f>
        <v>-7.0000000000000062E-3</v>
      </c>
      <c r="E67" s="12">
        <f t="shared" si="33"/>
        <v>-0.12200000000000011</v>
      </c>
      <c r="F67" s="12">
        <f t="shared" si="33"/>
        <v>-13.8</v>
      </c>
      <c r="G67" s="12">
        <f t="shared" si="33"/>
        <v>-0.62999999999999545</v>
      </c>
      <c r="H67" s="12">
        <f t="shared" si="33"/>
        <v>-0.30000000000001137</v>
      </c>
      <c r="I67" s="12">
        <f t="shared" si="33"/>
        <v>0</v>
      </c>
      <c r="J67" s="12">
        <f t="shared" si="33"/>
        <v>6.9999999999993179E-2</v>
      </c>
      <c r="K67" s="12">
        <f t="shared" si="33"/>
        <v>-13</v>
      </c>
      <c r="L67" s="12">
        <f t="shared" si="33"/>
        <v>3</v>
      </c>
      <c r="M67" s="12">
        <f t="shared" si="33"/>
        <v>-6</v>
      </c>
      <c r="N67" s="13">
        <f t="shared" si="33"/>
        <v>-4</v>
      </c>
    </row>
    <row r="68" spans="1:14" x14ac:dyDescent="0.3">
      <c r="A68" s="1">
        <v>3</v>
      </c>
      <c r="B68" s="22">
        <v>2</v>
      </c>
      <c r="C68" s="14">
        <f>$C$19</f>
        <v>51</v>
      </c>
      <c r="D68" s="15">
        <f t="shared" ref="D68:N68" si="34">IF(AND(ISBLANK(D19) = FALSE, ISBLANK(D43) = FALSE), D19-D43, "")</f>
        <v>-9.000000000000008E-3</v>
      </c>
      <c r="E68" s="15">
        <f t="shared" si="34"/>
        <v>-9.4999999999999973E-2</v>
      </c>
      <c r="F68" s="15">
        <f t="shared" si="34"/>
        <v>-8.1500000000000021</v>
      </c>
      <c r="G68" s="15">
        <f t="shared" si="34"/>
        <v>0.46999999999999886</v>
      </c>
      <c r="H68" s="15">
        <f t="shared" si="34"/>
        <v>-0.10000000000000853</v>
      </c>
      <c r="I68" s="15">
        <f t="shared" si="34"/>
        <v>-2.0000000000010232E-2</v>
      </c>
      <c r="J68" s="15">
        <f t="shared" si="34"/>
        <v>-1.9999999999996021E-2</v>
      </c>
      <c r="K68" s="15">
        <f t="shared" si="34"/>
        <v>9</v>
      </c>
      <c r="L68" s="15">
        <f t="shared" si="34"/>
        <v>3</v>
      </c>
      <c r="M68" s="15">
        <f t="shared" si="34"/>
        <v>-8</v>
      </c>
      <c r="N68" s="16">
        <f t="shared" si="34"/>
        <v>-3</v>
      </c>
    </row>
    <row r="69" spans="1:14" x14ac:dyDescent="0.3">
      <c r="A69" s="1">
        <v>3</v>
      </c>
      <c r="B69" s="22">
        <v>3</v>
      </c>
      <c r="C69" s="18">
        <f>$C$20</f>
        <v>43</v>
      </c>
      <c r="D69" s="19">
        <f t="shared" ref="D69:N69" si="35">IF(AND(ISBLANK(D20) = FALSE, ISBLANK(D44) = FALSE), D20-D44, "")</f>
        <v>-1.7999999999999905E-2</v>
      </c>
      <c r="E69" s="19">
        <f t="shared" si="35"/>
        <v>-0.14900000000000002</v>
      </c>
      <c r="F69" s="19">
        <f t="shared" si="35"/>
        <v>-8.0599999999999987</v>
      </c>
      <c r="G69" s="19">
        <f t="shared" si="35"/>
        <v>0</v>
      </c>
      <c r="H69" s="19">
        <f t="shared" si="35"/>
        <v>0</v>
      </c>
      <c r="I69" s="19">
        <f t="shared" si="35"/>
        <v>0.14000000000000057</v>
      </c>
      <c r="J69" s="19">
        <f t="shared" si="35"/>
        <v>0.17000000000000171</v>
      </c>
      <c r="K69" s="19">
        <f t="shared" si="35"/>
        <v>-14</v>
      </c>
      <c r="L69" s="19">
        <f t="shared" si="35"/>
        <v>-14</v>
      </c>
      <c r="M69" s="19">
        <f t="shared" si="35"/>
        <v>-10</v>
      </c>
      <c r="N69" s="20">
        <f t="shared" si="35"/>
        <v>-5</v>
      </c>
    </row>
    <row r="70" spans="1:14" x14ac:dyDescent="0.3">
      <c r="A70" s="11">
        <v>42</v>
      </c>
      <c r="B70" s="21">
        <v>1</v>
      </c>
      <c r="C70" s="14">
        <f>$C$21</f>
        <v>51</v>
      </c>
      <c r="D70" s="15">
        <f t="shared" ref="D70:N70" si="36">IF(AND(ISBLANK(D21) = FALSE, ISBLANK(D45) = FALSE), D21-D45, "")</f>
        <v>-1.0000000000000009E-3</v>
      </c>
      <c r="E70" s="15">
        <f t="shared" si="36"/>
        <v>7.6000000000000068E-2</v>
      </c>
      <c r="F70" s="15">
        <f t="shared" si="36"/>
        <v>21.090000000000003</v>
      </c>
      <c r="G70" s="15">
        <f t="shared" si="36"/>
        <v>-0.39000000000000057</v>
      </c>
      <c r="H70" s="15">
        <f t="shared" si="36"/>
        <v>-0.26999999999999602</v>
      </c>
      <c r="I70" s="15">
        <f t="shared" si="36"/>
        <v>0.21999999999999886</v>
      </c>
      <c r="J70" s="15">
        <f t="shared" si="36"/>
        <v>0.35999999999999943</v>
      </c>
      <c r="K70" s="15">
        <f t="shared" si="36"/>
        <v>2</v>
      </c>
      <c r="L70" s="15">
        <f t="shared" si="36"/>
        <v>-6</v>
      </c>
      <c r="M70" s="15">
        <f t="shared" si="36"/>
        <v>0</v>
      </c>
      <c r="N70" s="16">
        <f t="shared" si="36"/>
        <v>3</v>
      </c>
    </row>
    <row r="71" spans="1:14" x14ac:dyDescent="0.3">
      <c r="A71" s="1">
        <v>42</v>
      </c>
      <c r="B71" s="22">
        <v>2</v>
      </c>
      <c r="C71" s="14">
        <f>$C$22</f>
        <v>51</v>
      </c>
      <c r="D71" s="15">
        <f t="shared" ref="D71:N71" si="37">IF(AND(ISBLANK(D22) = FALSE, ISBLANK(D46) = FALSE), D22-D46, "")</f>
        <v>2.0000000000000018E-3</v>
      </c>
      <c r="E71" s="15">
        <f t="shared" si="37"/>
        <v>7.0000000000000062E-2</v>
      </c>
      <c r="F71" s="15">
        <f t="shared" si="37"/>
        <v>19.030000000000005</v>
      </c>
      <c r="G71" s="15">
        <f t="shared" si="37"/>
        <v>0.17000000000000171</v>
      </c>
      <c r="H71" s="15">
        <f t="shared" si="37"/>
        <v>-0.21999999999999886</v>
      </c>
      <c r="I71" s="15">
        <f t="shared" si="37"/>
        <v>9.9999999999909051E-3</v>
      </c>
      <c r="J71" s="15">
        <f t="shared" si="37"/>
        <v>0.10999999999999943</v>
      </c>
      <c r="K71" s="15">
        <f t="shared" si="37"/>
        <v>-9</v>
      </c>
      <c r="L71" s="15">
        <f t="shared" si="37"/>
        <v>-10</v>
      </c>
      <c r="M71" s="15">
        <f t="shared" si="37"/>
        <v>-4</v>
      </c>
      <c r="N71" s="16">
        <f t="shared" si="37"/>
        <v>3</v>
      </c>
    </row>
    <row r="72" spans="1:14" x14ac:dyDescent="0.3">
      <c r="A72" s="17">
        <v>42</v>
      </c>
      <c r="B72" s="23">
        <v>3</v>
      </c>
      <c r="C72" s="18">
        <f>$C$23</f>
        <v>51</v>
      </c>
      <c r="D72" s="19">
        <f t="shared" ref="D72:N72" si="38">IF(AND(ISBLANK(D23) = FALSE, ISBLANK(D47) = FALSE), D23-D47, "")</f>
        <v>-1.100000000000001E-2</v>
      </c>
      <c r="E72" s="19">
        <f t="shared" si="38"/>
        <v>4.2000000000000037E-2</v>
      </c>
      <c r="F72" s="19">
        <f t="shared" si="38"/>
        <v>17.200000000000003</v>
      </c>
      <c r="G72" s="19">
        <f t="shared" si="38"/>
        <v>-0.18000000000000682</v>
      </c>
      <c r="H72" s="19">
        <f t="shared" si="38"/>
        <v>0.10000000000000853</v>
      </c>
      <c r="I72" s="19">
        <f t="shared" si="38"/>
        <v>0.23000000000000398</v>
      </c>
      <c r="J72" s="19">
        <f t="shared" si="38"/>
        <v>0.29999999999999716</v>
      </c>
      <c r="K72" s="19">
        <f t="shared" si="38"/>
        <v>-23</v>
      </c>
      <c r="L72" s="19">
        <f t="shared" si="38"/>
        <v>-5</v>
      </c>
      <c r="M72" s="19">
        <f t="shared" si="38"/>
        <v>0</v>
      </c>
      <c r="N72" s="20">
        <f t="shared" si="38"/>
        <v>5</v>
      </c>
    </row>
    <row r="73" spans="1:14" x14ac:dyDescent="0.3">
      <c r="A73" s="1"/>
      <c r="B73" s="2" t="s">
        <v>0</v>
      </c>
      <c r="C73" s="3">
        <f>AVERAGE(C58:C72)</f>
        <v>50.6</v>
      </c>
      <c r="D73" s="3">
        <f t="shared" ref="D73:J73" si="39">AVERAGE(D58:D72)</f>
        <v>2.533333333333328E-3</v>
      </c>
      <c r="E73" s="3">
        <f t="shared" si="39"/>
        <v>5.2266666666666683E-2</v>
      </c>
      <c r="F73" s="3">
        <f t="shared" si="39"/>
        <v>17.721999999999998</v>
      </c>
      <c r="G73" s="3">
        <f t="shared" si="39"/>
        <v>-0.1526666666666652</v>
      </c>
      <c r="H73" s="3">
        <f t="shared" si="39"/>
        <v>-0.17000000000000076</v>
      </c>
      <c r="I73" s="3">
        <f t="shared" si="39"/>
        <v>-3.8000000000000492E-2</v>
      </c>
      <c r="J73" s="3">
        <f t="shared" si="39"/>
        <v>1.9333333333332803E-2</v>
      </c>
      <c r="K73" s="3">
        <f>AVERAGE(K58:K72)/($Q$9 +$Q$10)*100</f>
        <v>-4.0475049262395479E-2</v>
      </c>
      <c r="L73" s="3">
        <f t="shared" ref="L73:N73" si="40">AVERAGE(L58:L72)/($Q$9 +$Q$10)*100</f>
        <v>-1.1716461628588165E-2</v>
      </c>
      <c r="M73" s="3">
        <f t="shared" si="40"/>
        <v>-5.3256643766309841E-3</v>
      </c>
      <c r="N73" s="3">
        <f t="shared" si="40"/>
        <v>6.1245140331256326E-3</v>
      </c>
    </row>
    <row r="74" spans="1:14" x14ac:dyDescent="0.3">
      <c r="A74" s="1"/>
      <c r="B74" s="2" t="s">
        <v>18</v>
      </c>
      <c r="C74" s="3">
        <f>MAX(C58:C72)-MIN(C58:C72)</f>
        <v>9</v>
      </c>
      <c r="D74" s="3">
        <f t="shared" ref="D74:N74" si="41">MAX(D58:D72)-MIN(D58:D72)</f>
        <v>4.5999999999999819E-2</v>
      </c>
      <c r="E74" s="3">
        <f t="shared" si="41"/>
        <v>0.33400000000000007</v>
      </c>
      <c r="F74" s="3">
        <f t="shared" si="41"/>
        <v>62.59</v>
      </c>
      <c r="G74" s="3">
        <f t="shared" si="41"/>
        <v>1.3900000000000006</v>
      </c>
      <c r="H74" s="3">
        <f t="shared" si="41"/>
        <v>0.69000000000001194</v>
      </c>
      <c r="I74" s="3">
        <f t="shared" si="41"/>
        <v>0.73000000000000398</v>
      </c>
      <c r="J74" s="3">
        <f t="shared" si="41"/>
        <v>0.80999999999998806</v>
      </c>
      <c r="K74" s="3">
        <f t="shared" si="41"/>
        <v>34</v>
      </c>
      <c r="L74" s="3">
        <f t="shared" si="41"/>
        <v>17</v>
      </c>
      <c r="M74" s="3">
        <f t="shared" si="41"/>
        <v>16</v>
      </c>
      <c r="N74" s="3">
        <f t="shared" si="41"/>
        <v>10</v>
      </c>
    </row>
    <row r="75" spans="1:14" x14ac:dyDescent="0.3">
      <c r="A75" s="1"/>
      <c r="B75" s="2" t="s">
        <v>1</v>
      </c>
      <c r="C75" s="3">
        <f>_xlfn.STDEV.S(C58:C72)</f>
        <v>2.1313979316066587</v>
      </c>
      <c r="D75" s="3">
        <f t="shared" ref="D75:J75" si="42">_xlfn.STDEV.S(D58:D72)</f>
        <v>1.20051576217811E-2</v>
      </c>
      <c r="E75" s="3">
        <f t="shared" si="42"/>
        <v>9.9414332587457063E-2</v>
      </c>
      <c r="F75" s="3">
        <f t="shared" si="42"/>
        <v>18.467815711200316</v>
      </c>
      <c r="G75" s="3">
        <f t="shared" si="42"/>
        <v>0.4425327536976647</v>
      </c>
      <c r="H75" s="3">
        <f t="shared" si="42"/>
        <v>0.21843599912625863</v>
      </c>
      <c r="I75" s="3">
        <f t="shared" si="42"/>
        <v>0.238692869005939</v>
      </c>
      <c r="J75" s="3">
        <f t="shared" si="42"/>
        <v>0.21545522128960234</v>
      </c>
      <c r="K75" s="3">
        <f>_xlfn.STDEV.S(K58:K72)/($Q$9+$Q$10)*100</f>
        <v>4.0589634112517453E-2</v>
      </c>
      <c r="L75" s="3">
        <f t="shared" ref="L75:N75" si="43">_xlfn.STDEV.S(L58:L72)/($Q$9+$Q$10)*100</f>
        <v>2.1106799786948034E-2</v>
      </c>
      <c r="M75" s="3">
        <f t="shared" si="43"/>
        <v>1.9135901589947775E-2</v>
      </c>
      <c r="N75" s="3">
        <f t="shared" si="43"/>
        <v>1.2708873001096129E-2</v>
      </c>
    </row>
    <row r="76" spans="1:14" x14ac:dyDescent="0.3">
      <c r="A76" s="1"/>
      <c r="B76" s="2" t="s">
        <v>2</v>
      </c>
      <c r="C76" s="3">
        <f>_xlfn.STDEV.P(C58:C72)</f>
        <v>2.0591260281974</v>
      </c>
      <c r="D76" s="3">
        <f t="shared" ref="D76:J76" si="44">_xlfn.STDEV.P(D58:D72)</f>
        <v>1.1598084132974501E-2</v>
      </c>
      <c r="E76" s="3">
        <f t="shared" si="44"/>
        <v>9.6043369833054545E-2</v>
      </c>
      <c r="F76" s="3">
        <f t="shared" si="44"/>
        <v>17.84160501001335</v>
      </c>
      <c r="G76" s="3">
        <f t="shared" si="44"/>
        <v>0.42752725709076772</v>
      </c>
      <c r="H76" s="3">
        <f t="shared" si="44"/>
        <v>0.21102922388459472</v>
      </c>
      <c r="I76" s="3">
        <f t="shared" si="44"/>
        <v>0.23059921942626044</v>
      </c>
      <c r="J76" s="3">
        <f t="shared" si="44"/>
        <v>0.20814951890941619</v>
      </c>
      <c r="K76" s="3">
        <f>_xlfn.STDEV.P(K58:K72)/($Q$9+$Q$10)*100</f>
        <v>3.9213311994298193E-2</v>
      </c>
      <c r="L76" s="3">
        <f t="shared" ref="L76:N76" si="45">_xlfn.STDEV.P(L58:L72)/($Q$9+$Q$10)*100</f>
        <v>2.0391105841270327E-2</v>
      </c>
      <c r="M76" s="3">
        <f t="shared" si="45"/>
        <v>1.8487037287862579E-2</v>
      </c>
      <c r="N76" s="3">
        <f t="shared" si="45"/>
        <v>1.2277937778557282E-2</v>
      </c>
    </row>
    <row r="77" spans="1:14" x14ac:dyDescent="0.3">
      <c r="A77" s="15">
        <v>3</v>
      </c>
      <c r="B77" s="34" t="s">
        <v>49</v>
      </c>
      <c r="C77" s="39">
        <f>SMALL(C58:C72, $A77)</f>
        <v>51</v>
      </c>
      <c r="D77" s="39">
        <f t="shared" ref="D77:F77" si="46">SMALL(D58:D72, $A77)</f>
        <v>-9.000000000000008E-3</v>
      </c>
      <c r="E77" s="39">
        <f t="shared" si="46"/>
        <v>-9.4999999999999973E-2</v>
      </c>
      <c r="F77" s="39">
        <f t="shared" si="46"/>
        <v>-8.0599999999999987</v>
      </c>
      <c r="G77" s="39">
        <f>LARGE(G58:G72, $A77)</f>
        <v>0.38000000000000966</v>
      </c>
      <c r="H77" s="39">
        <f t="shared" ref="H77:J77" si="47">LARGE(H58:H72, $A77)</f>
        <v>3.0000000000001137E-2</v>
      </c>
      <c r="I77" s="39">
        <f t="shared" si="47"/>
        <v>0.1600000000000108</v>
      </c>
      <c r="J77" s="39">
        <f t="shared" si="47"/>
        <v>0.17999999999999261</v>
      </c>
      <c r="K77" s="39">
        <f t="shared" ref="K77:N77" si="48">SMALL(K58:K72, $A77)</f>
        <v>-23</v>
      </c>
      <c r="L77" s="39">
        <f t="shared" si="48"/>
        <v>-6</v>
      </c>
      <c r="M77" s="39">
        <f t="shared" si="48"/>
        <v>-6</v>
      </c>
      <c r="N77" s="39">
        <f t="shared" si="48"/>
        <v>-3</v>
      </c>
    </row>
    <row r="78" spans="1:14" x14ac:dyDescent="0.3">
      <c r="A78" s="15">
        <v>5</v>
      </c>
      <c r="B78" s="34" t="s">
        <v>49</v>
      </c>
      <c r="C78" s="39">
        <f>SMALL(C58:C72, $A78)</f>
        <v>51</v>
      </c>
      <c r="D78" s="39">
        <f t="shared" ref="D78:F78" si="49">SMALL(D58:D72, $A78)</f>
        <v>-4.0000000000000036E-3</v>
      </c>
      <c r="E78" s="39">
        <f t="shared" si="49"/>
        <v>5.0000000000000044E-2</v>
      </c>
      <c r="F78" s="39">
        <f t="shared" si="49"/>
        <v>8.6099999999999959</v>
      </c>
      <c r="G78" s="39">
        <f>LARGE(G58:G72, $A78)</f>
        <v>6.0000000000002274E-2</v>
      </c>
      <c r="H78" s="39">
        <f t="shared" ref="H78:J78" si="50">LARGE(H58:H72, $A78)</f>
        <v>-1.9999999999996021E-2</v>
      </c>
      <c r="I78" s="39">
        <f t="shared" si="50"/>
        <v>0.12000000000000455</v>
      </c>
      <c r="J78" s="39">
        <f t="shared" si="50"/>
        <v>0.14000000000000057</v>
      </c>
      <c r="K78" s="39">
        <f t="shared" ref="K78:N78" si="51">SMALL(K58:K72, $A78)</f>
        <v>-15</v>
      </c>
      <c r="L78" s="39">
        <f t="shared" si="51"/>
        <v>-6</v>
      </c>
      <c r="M78" s="39">
        <f t="shared" si="51"/>
        <v>-4</v>
      </c>
      <c r="N78" s="39">
        <f t="shared" si="51"/>
        <v>1</v>
      </c>
    </row>
    <row r="79" spans="1:14" x14ac:dyDescent="0.3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3">
      <c r="A80" s="42" t="s">
        <v>22</v>
      </c>
      <c r="B80" s="4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3">
      <c r="A81" s="6" t="s">
        <v>15</v>
      </c>
      <c r="B81" s="7" t="s">
        <v>16</v>
      </c>
      <c r="C81" s="5" t="s">
        <v>14</v>
      </c>
      <c r="D81" s="8" t="s">
        <v>3</v>
      </c>
      <c r="E81" s="8" t="s">
        <v>4</v>
      </c>
      <c r="F81" s="8" t="s">
        <v>5</v>
      </c>
      <c r="G81" s="8" t="s">
        <v>6</v>
      </c>
      <c r="H81" s="8" t="s">
        <v>7</v>
      </c>
      <c r="I81" s="8" t="s">
        <v>8</v>
      </c>
      <c r="J81" s="8" t="s">
        <v>9</v>
      </c>
      <c r="K81" s="8" t="s">
        <v>10</v>
      </c>
      <c r="L81" s="8" t="s">
        <v>11</v>
      </c>
      <c r="M81" s="8" t="s">
        <v>12</v>
      </c>
      <c r="N81" s="9" t="s">
        <v>13</v>
      </c>
    </row>
    <row r="82" spans="1:14" x14ac:dyDescent="0.3">
      <c r="A82" s="11">
        <v>0</v>
      </c>
      <c r="B82" s="21">
        <v>1</v>
      </c>
      <c r="C82" s="10">
        <f>$C$9</f>
        <v>52</v>
      </c>
      <c r="D82" s="12">
        <v>0.69499999999999995</v>
      </c>
      <c r="E82" s="12">
        <v>1.35</v>
      </c>
      <c r="F82" s="12">
        <v>60.67</v>
      </c>
      <c r="G82" s="12">
        <v>80.73</v>
      </c>
      <c r="H82" s="12">
        <v>93.04</v>
      </c>
      <c r="I82" s="12">
        <v>95.3</v>
      </c>
      <c r="J82" s="12">
        <v>96.74</v>
      </c>
      <c r="K82" s="12">
        <v>245</v>
      </c>
      <c r="L82" s="12">
        <v>86</v>
      </c>
      <c r="M82" s="12">
        <v>43</v>
      </c>
      <c r="N82" s="13">
        <v>6</v>
      </c>
    </row>
    <row r="83" spans="1:14" x14ac:dyDescent="0.3">
      <c r="A83" s="1">
        <v>0</v>
      </c>
      <c r="B83" s="22">
        <v>2</v>
      </c>
      <c r="C83" s="14">
        <f>$C$10</f>
        <v>52</v>
      </c>
      <c r="D83" s="15">
        <v>0.69599999999999995</v>
      </c>
      <c r="E83" s="15">
        <v>1.38</v>
      </c>
      <c r="F83" s="15">
        <v>70.03</v>
      </c>
      <c r="G83" s="15">
        <v>80.709999999999994</v>
      </c>
      <c r="H83" s="15">
        <v>93.16</v>
      </c>
      <c r="I83" s="15">
        <v>95.33</v>
      </c>
      <c r="J83" s="15">
        <v>96.72</v>
      </c>
      <c r="K83" s="15">
        <v>253</v>
      </c>
      <c r="L83" s="15">
        <v>92</v>
      </c>
      <c r="M83" s="15">
        <v>46</v>
      </c>
      <c r="N83" s="16">
        <v>6</v>
      </c>
    </row>
    <row r="84" spans="1:14" x14ac:dyDescent="0.3">
      <c r="A84" s="17">
        <v>0</v>
      </c>
      <c r="B84" s="23">
        <v>3</v>
      </c>
      <c r="C84" s="14">
        <f>$C$11</f>
        <v>51</v>
      </c>
      <c r="D84" s="15">
        <v>0.70599999999999996</v>
      </c>
      <c r="E84" s="15">
        <v>1.347</v>
      </c>
      <c r="F84" s="15">
        <v>54.99</v>
      </c>
      <c r="G84" s="15">
        <v>79.98</v>
      </c>
      <c r="H84" s="15">
        <v>92.88</v>
      </c>
      <c r="I84" s="15">
        <v>95.26</v>
      </c>
      <c r="J84" s="15">
        <v>96.67</v>
      </c>
      <c r="K84" s="15">
        <v>240</v>
      </c>
      <c r="L84" s="15">
        <v>96</v>
      </c>
      <c r="M84" s="15">
        <v>45</v>
      </c>
      <c r="N84" s="16">
        <v>5</v>
      </c>
    </row>
    <row r="85" spans="1:14" x14ac:dyDescent="0.3">
      <c r="A85" s="1">
        <v>1</v>
      </c>
      <c r="B85" s="22">
        <v>1</v>
      </c>
      <c r="C85" s="10">
        <f>$C$12</f>
        <v>51</v>
      </c>
      <c r="D85" s="12">
        <v>0.71599999999999997</v>
      </c>
      <c r="E85" s="12">
        <v>1.399</v>
      </c>
      <c r="F85" s="12">
        <v>62.07</v>
      </c>
      <c r="G85" s="12">
        <v>79.7</v>
      </c>
      <c r="H85" s="12">
        <v>92.56</v>
      </c>
      <c r="I85" s="12">
        <v>95.07</v>
      </c>
      <c r="J85" s="12">
        <v>96.62</v>
      </c>
      <c r="K85" s="12">
        <v>262</v>
      </c>
      <c r="L85" s="12">
        <v>82</v>
      </c>
      <c r="M85" s="12">
        <v>34</v>
      </c>
      <c r="N85" s="13">
        <v>11</v>
      </c>
    </row>
    <row r="86" spans="1:14" x14ac:dyDescent="0.3">
      <c r="A86" s="1">
        <v>1</v>
      </c>
      <c r="B86" s="22">
        <v>2</v>
      </c>
      <c r="C86" s="14">
        <f>$C$13</f>
        <v>51</v>
      </c>
      <c r="D86" s="15">
        <v>0.74</v>
      </c>
      <c r="E86" s="15">
        <v>1.4430000000000001</v>
      </c>
      <c r="F86" s="15">
        <v>62.45</v>
      </c>
      <c r="G86" s="15">
        <v>78.680000000000007</v>
      </c>
      <c r="H86" s="15">
        <v>92.59</v>
      </c>
      <c r="I86" s="15">
        <v>95.02</v>
      </c>
      <c r="J86" s="15">
        <v>96.39</v>
      </c>
      <c r="K86" s="15">
        <v>275</v>
      </c>
      <c r="L86" s="15">
        <v>95</v>
      </c>
      <c r="M86" s="15">
        <v>48</v>
      </c>
      <c r="N86" s="16">
        <v>12</v>
      </c>
    </row>
    <row r="87" spans="1:14" x14ac:dyDescent="0.3">
      <c r="A87" s="1">
        <v>1</v>
      </c>
      <c r="B87" s="22">
        <v>3</v>
      </c>
      <c r="C87" s="18">
        <f>$C$14</f>
        <v>51</v>
      </c>
      <c r="D87" s="19">
        <v>0.73299999999999998</v>
      </c>
      <c r="E87" s="19">
        <v>1.4219999999999999</v>
      </c>
      <c r="F87" s="19">
        <v>61.26</v>
      </c>
      <c r="G87" s="19">
        <v>78.95</v>
      </c>
      <c r="H87" s="19">
        <v>92.67</v>
      </c>
      <c r="I87" s="19">
        <v>95.04</v>
      </c>
      <c r="J87" s="19">
        <v>96.5</v>
      </c>
      <c r="K87" s="19">
        <v>272</v>
      </c>
      <c r="L87" s="19">
        <v>91</v>
      </c>
      <c r="M87" s="19">
        <v>41</v>
      </c>
      <c r="N87" s="20">
        <v>10</v>
      </c>
    </row>
    <row r="88" spans="1:14" x14ac:dyDescent="0.3">
      <c r="A88" s="11">
        <v>2</v>
      </c>
      <c r="B88" s="21">
        <v>1</v>
      </c>
      <c r="C88" s="14">
        <f>$C$15</f>
        <v>51</v>
      </c>
      <c r="D88" s="15">
        <v>0.71599999999999997</v>
      </c>
      <c r="E88" s="15">
        <v>1.33</v>
      </c>
      <c r="F88" s="15">
        <v>36.26</v>
      </c>
      <c r="G88" s="15">
        <v>79.510000000000005</v>
      </c>
      <c r="H88" s="15">
        <v>92.95</v>
      </c>
      <c r="I88" s="15">
        <v>95.27</v>
      </c>
      <c r="J88" s="15">
        <v>96.74</v>
      </c>
      <c r="K88" s="15">
        <v>273</v>
      </c>
      <c r="L88" s="15">
        <v>85</v>
      </c>
      <c r="M88" s="15">
        <v>42</v>
      </c>
      <c r="N88" s="16">
        <v>7</v>
      </c>
    </row>
    <row r="89" spans="1:14" x14ac:dyDescent="0.3">
      <c r="A89" s="1">
        <v>2</v>
      </c>
      <c r="B89" s="22">
        <v>2</v>
      </c>
      <c r="C89" s="14">
        <f>$C$16</f>
        <v>51</v>
      </c>
      <c r="D89" s="15">
        <v>0.71499999999999997</v>
      </c>
      <c r="E89" s="15">
        <v>1.3129999999999999</v>
      </c>
      <c r="F89" s="15">
        <v>31.03</v>
      </c>
      <c r="G89" s="15">
        <v>79.5</v>
      </c>
      <c r="H89" s="15">
        <v>92.93</v>
      </c>
      <c r="I89" s="15">
        <v>95.27</v>
      </c>
      <c r="J89" s="15">
        <v>96.68</v>
      </c>
      <c r="K89" s="15">
        <v>255</v>
      </c>
      <c r="L89" s="15">
        <v>87</v>
      </c>
      <c r="M89" s="15">
        <v>40</v>
      </c>
      <c r="N89" s="16">
        <v>5</v>
      </c>
    </row>
    <row r="90" spans="1:14" x14ac:dyDescent="0.3">
      <c r="A90" s="17">
        <v>2</v>
      </c>
      <c r="B90" s="23">
        <v>3</v>
      </c>
      <c r="C90" s="14">
        <f>$C$17</f>
        <v>51</v>
      </c>
      <c r="D90" s="15">
        <v>0.74199999999999999</v>
      </c>
      <c r="E90" s="15">
        <v>1.3560000000000001</v>
      </c>
      <c r="F90" s="15">
        <v>33.909999999999997</v>
      </c>
      <c r="G90" s="15">
        <v>78.540000000000006</v>
      </c>
      <c r="H90" s="15">
        <v>92.49</v>
      </c>
      <c r="I90" s="15">
        <v>99.1</v>
      </c>
      <c r="J90" s="15">
        <v>96.53</v>
      </c>
      <c r="K90" s="15">
        <v>265</v>
      </c>
      <c r="L90" s="15">
        <v>97</v>
      </c>
      <c r="M90" s="15">
        <v>43</v>
      </c>
      <c r="N90" s="16">
        <v>6</v>
      </c>
    </row>
    <row r="91" spans="1:14" x14ac:dyDescent="0.3">
      <c r="A91" s="1">
        <v>3</v>
      </c>
      <c r="B91" s="22">
        <v>1</v>
      </c>
      <c r="C91" s="10">
        <f>$C$18</f>
        <v>51</v>
      </c>
      <c r="D91" s="12">
        <v>0.72299999999999998</v>
      </c>
      <c r="E91" s="12">
        <v>1.333</v>
      </c>
      <c r="F91" s="12">
        <v>35.93</v>
      </c>
      <c r="G91" s="12">
        <v>79.13</v>
      </c>
      <c r="H91" s="12">
        <v>92.75</v>
      </c>
      <c r="I91" s="12">
        <v>95.32</v>
      </c>
      <c r="J91" s="12">
        <v>96.82</v>
      </c>
      <c r="K91" s="12">
        <v>261</v>
      </c>
      <c r="L91" s="12">
        <v>91</v>
      </c>
      <c r="M91" s="12">
        <v>40</v>
      </c>
      <c r="N91" s="13">
        <v>6</v>
      </c>
    </row>
    <row r="92" spans="1:14" x14ac:dyDescent="0.3">
      <c r="A92" s="1">
        <v>3</v>
      </c>
      <c r="B92" s="22">
        <v>2</v>
      </c>
      <c r="C92" s="14">
        <f>$C$19</f>
        <v>51</v>
      </c>
      <c r="D92" s="15">
        <v>0.71799999999999997</v>
      </c>
      <c r="E92" s="15">
        <v>1.3280000000000001</v>
      </c>
      <c r="F92" s="15">
        <v>30.48</v>
      </c>
      <c r="G92" s="15">
        <v>79.569999999999993</v>
      </c>
      <c r="H92" s="15">
        <v>92.81</v>
      </c>
      <c r="I92" s="15">
        <v>95.17</v>
      </c>
      <c r="J92" s="15">
        <v>96.73</v>
      </c>
      <c r="K92" s="15">
        <v>275</v>
      </c>
      <c r="L92" s="15">
        <v>93</v>
      </c>
      <c r="M92" s="15">
        <v>44</v>
      </c>
      <c r="N92" s="16">
        <v>3</v>
      </c>
    </row>
    <row r="93" spans="1:14" x14ac:dyDescent="0.3">
      <c r="A93" s="1">
        <v>3</v>
      </c>
      <c r="B93" s="22">
        <v>3</v>
      </c>
      <c r="C93" s="18">
        <f>$C$20</f>
        <v>43</v>
      </c>
      <c r="D93" s="19">
        <v>0.68100000000000005</v>
      </c>
      <c r="E93" s="19">
        <v>1.2869999999999999</v>
      </c>
      <c r="F93" s="19">
        <v>31.48</v>
      </c>
      <c r="G93" s="19">
        <v>80.959999999999994</v>
      </c>
      <c r="H93" s="19">
        <v>93.35</v>
      </c>
      <c r="I93" s="19">
        <v>95.53</v>
      </c>
      <c r="J93" s="19">
        <v>96.88</v>
      </c>
      <c r="K93" s="19">
        <v>244</v>
      </c>
      <c r="L93" s="19">
        <v>86</v>
      </c>
      <c r="M93" s="19">
        <v>36</v>
      </c>
      <c r="N93" s="20">
        <v>7</v>
      </c>
    </row>
    <row r="94" spans="1:14" x14ac:dyDescent="0.3">
      <c r="A94" s="11">
        <v>42</v>
      </c>
      <c r="B94" s="21">
        <v>1</v>
      </c>
      <c r="C94" s="14">
        <f>$C$21</f>
        <v>51</v>
      </c>
      <c r="D94" s="15">
        <v>0.69199999999999995</v>
      </c>
      <c r="E94" s="15">
        <v>1.2909999999999999</v>
      </c>
      <c r="F94" s="15">
        <v>39.270000000000003</v>
      </c>
      <c r="G94" s="15">
        <v>80.34</v>
      </c>
      <c r="H94" s="15">
        <v>93.25</v>
      </c>
      <c r="I94" s="15">
        <v>95.58</v>
      </c>
      <c r="J94" s="15">
        <v>96.9</v>
      </c>
      <c r="K94" s="15">
        <v>248</v>
      </c>
      <c r="L94" s="15">
        <v>90</v>
      </c>
      <c r="M94" s="15">
        <v>36</v>
      </c>
      <c r="N94" s="16">
        <v>3</v>
      </c>
    </row>
    <row r="95" spans="1:14" x14ac:dyDescent="0.3">
      <c r="A95" s="1">
        <v>42</v>
      </c>
      <c r="B95" s="22">
        <v>2</v>
      </c>
      <c r="C95" s="14">
        <f>$C$22</f>
        <v>51</v>
      </c>
      <c r="D95" s="15">
        <v>0.71499999999999997</v>
      </c>
      <c r="E95" s="15">
        <v>1.341</v>
      </c>
      <c r="F95" s="15">
        <v>44.27</v>
      </c>
      <c r="G95" s="15">
        <v>79.55</v>
      </c>
      <c r="H95" s="15">
        <v>92.87</v>
      </c>
      <c r="I95" s="15">
        <v>95.35</v>
      </c>
      <c r="J95" s="15">
        <v>96.88</v>
      </c>
      <c r="K95" s="15">
        <v>267</v>
      </c>
      <c r="L95" s="15">
        <v>102</v>
      </c>
      <c r="M95" s="15">
        <v>46</v>
      </c>
      <c r="N95" s="16">
        <v>5</v>
      </c>
    </row>
    <row r="96" spans="1:14" x14ac:dyDescent="0.3">
      <c r="A96" s="17">
        <v>42</v>
      </c>
      <c r="B96" s="23">
        <v>3</v>
      </c>
      <c r="C96" s="18">
        <f>$C$23</f>
        <v>51</v>
      </c>
      <c r="D96" s="19">
        <v>0.75600000000000001</v>
      </c>
      <c r="E96" s="19">
        <v>1.3740000000000001</v>
      </c>
      <c r="F96" s="19">
        <v>39.03</v>
      </c>
      <c r="G96" s="19">
        <v>77.78</v>
      </c>
      <c r="H96" s="19">
        <v>92.35</v>
      </c>
      <c r="I96" s="19">
        <v>94.93</v>
      </c>
      <c r="J96" s="19">
        <v>96.56</v>
      </c>
      <c r="K96" s="19">
        <v>253</v>
      </c>
      <c r="L96" s="19">
        <v>97</v>
      </c>
      <c r="M96" s="19">
        <v>44</v>
      </c>
      <c r="N96" s="20">
        <v>7</v>
      </c>
    </row>
    <row r="97" spans="1:14" x14ac:dyDescent="0.3">
      <c r="A97" s="1"/>
      <c r="B97" s="2" t="s">
        <v>0</v>
      </c>
      <c r="C97" s="3">
        <f>AVERAGE(C82:C96)</f>
        <v>50.6</v>
      </c>
      <c r="D97" s="3">
        <f t="shared" ref="D97:J97" si="52">AVERAGE(D82:D96)</f>
        <v>0.71626666666666661</v>
      </c>
      <c r="E97" s="3">
        <f t="shared" si="52"/>
        <v>1.3529333333333333</v>
      </c>
      <c r="F97" s="3">
        <f t="shared" si="52"/>
        <v>46.208666666666659</v>
      </c>
      <c r="G97" s="3">
        <f t="shared" si="52"/>
        <v>79.575333333333319</v>
      </c>
      <c r="H97" s="3">
        <f t="shared" si="52"/>
        <v>92.843333333333305</v>
      </c>
      <c r="I97" s="3">
        <f t="shared" si="52"/>
        <v>95.50266666666667</v>
      </c>
      <c r="J97" s="3">
        <f t="shared" si="52"/>
        <v>96.690666666666672</v>
      </c>
      <c r="K97" s="3">
        <f>AVERAGE(K82:K96)/($Q$9+$Q$10)*100</f>
        <v>1.0353091548170634</v>
      </c>
      <c r="L97" s="3">
        <f t="shared" ref="L97:N97" si="53">AVERAGE(L82:L96)/($Q$9+$Q$10)*100</f>
        <v>0.36480800979922245</v>
      </c>
      <c r="M97" s="3">
        <f t="shared" si="53"/>
        <v>0.16722586142621293</v>
      </c>
      <c r="N97" s="3">
        <f t="shared" si="53"/>
        <v>2.6362038664323371E-2</v>
      </c>
    </row>
    <row r="98" spans="1:14" x14ac:dyDescent="0.3">
      <c r="A98" s="1"/>
      <c r="B98" s="2" t="s">
        <v>18</v>
      </c>
      <c r="C98" s="3">
        <f>MAX(C82:C96)-MIN(C82:C96)</f>
        <v>9</v>
      </c>
      <c r="D98" s="3">
        <f t="shared" ref="D98:N98" si="54">MAX(D82:D96)-MIN(D82:D96)</f>
        <v>7.4999999999999956E-2</v>
      </c>
      <c r="E98" s="3">
        <f t="shared" si="54"/>
        <v>0.15600000000000014</v>
      </c>
      <c r="F98" s="3">
        <f t="shared" si="54"/>
        <v>39.549999999999997</v>
      </c>
      <c r="G98" s="3">
        <f t="shared" si="54"/>
        <v>3.1799999999999926</v>
      </c>
      <c r="H98" s="3">
        <f t="shared" si="54"/>
        <v>1</v>
      </c>
      <c r="I98" s="3">
        <f t="shared" si="54"/>
        <v>4.1699999999999875</v>
      </c>
      <c r="J98" s="3">
        <f t="shared" si="54"/>
        <v>0.51000000000000512</v>
      </c>
      <c r="K98" s="3">
        <f t="shared" si="54"/>
        <v>35</v>
      </c>
      <c r="L98" s="3">
        <f t="shared" si="54"/>
        <v>20</v>
      </c>
      <c r="M98" s="3">
        <f t="shared" si="54"/>
        <v>14</v>
      </c>
      <c r="N98" s="3">
        <f t="shared" si="54"/>
        <v>9</v>
      </c>
    </row>
    <row r="99" spans="1:14" x14ac:dyDescent="0.3">
      <c r="A99" s="1"/>
      <c r="B99" s="2" t="s">
        <v>1</v>
      </c>
      <c r="C99" s="3">
        <f>_xlfn.STDEV.S(C82:C96)</f>
        <v>2.1313979316066587</v>
      </c>
      <c r="D99" s="3">
        <f t="shared" ref="D99:J99" si="55">_xlfn.STDEV.S(D82:D96)</f>
        <v>2.0592879028117145E-2</v>
      </c>
      <c r="E99" s="3">
        <f t="shared" si="55"/>
        <v>4.4480279204330987E-2</v>
      </c>
      <c r="F99" s="3">
        <f t="shared" si="55"/>
        <v>14.01438234033</v>
      </c>
      <c r="G99" s="3">
        <f t="shared" si="55"/>
        <v>0.88635583524150363</v>
      </c>
      <c r="H99" s="3">
        <f t="shared" si="55"/>
        <v>0.28467190805925224</v>
      </c>
      <c r="I99" s="3">
        <f t="shared" si="55"/>
        <v>1.0111907172569692</v>
      </c>
      <c r="J99" s="3">
        <f t="shared" si="55"/>
        <v>0.14992696634726796</v>
      </c>
      <c r="K99" s="3">
        <f>_xlfn.STDEV.S(K82:K96)/($Q$9+$Q$10)*100</f>
        <v>4.7505894299682765E-2</v>
      </c>
      <c r="L99" s="3">
        <f t="shared" ref="L99:N99" si="56">_xlfn.STDEV.S(L82:L96)/($Q$9+$Q$10)*100</f>
        <v>2.1912097359101438E-2</v>
      </c>
      <c r="M99" s="3">
        <f t="shared" si="56"/>
        <v>1.6250446328366093E-2</v>
      </c>
      <c r="N99" s="3">
        <f t="shared" si="56"/>
        <v>1.0437584042772214E-2</v>
      </c>
    </row>
    <row r="100" spans="1:14" x14ac:dyDescent="0.3">
      <c r="A100" s="1"/>
      <c r="B100" s="2" t="s">
        <v>2</v>
      </c>
      <c r="C100" s="3">
        <f>_xlfn.STDEV.P(C82:C96)</f>
        <v>2.0591260281974</v>
      </c>
      <c r="D100" s="3">
        <f t="shared" ref="D100:J100" si="57">_xlfn.STDEV.P(D82:D96)</f>
        <v>1.9894611219009931E-2</v>
      </c>
      <c r="E100" s="3">
        <f t="shared" si="57"/>
        <v>4.2972032248377048E-2</v>
      </c>
      <c r="F100" s="3">
        <f t="shared" si="57"/>
        <v>13.539179623924401</v>
      </c>
      <c r="G100" s="3">
        <f t="shared" si="57"/>
        <v>0.85630108931120286</v>
      </c>
      <c r="H100" s="3">
        <f t="shared" si="57"/>
        <v>0.27501919124954838</v>
      </c>
      <c r="I100" s="3">
        <f t="shared" si="57"/>
        <v>0.97690304306801756</v>
      </c>
      <c r="J100" s="3">
        <f t="shared" si="57"/>
        <v>0.14484321025010169</v>
      </c>
      <c r="K100" s="3">
        <f>_xlfn.STDEV.P(K82:K96)/($Q$9+$Q$10)*100</f>
        <v>4.5895054130757076E-2</v>
      </c>
      <c r="L100" s="3">
        <f t="shared" ref="L100:N100" si="58">_xlfn.STDEV.P(L82:L96)/($Q$9+$Q$10)*100</f>
        <v>2.116909720866144E-2</v>
      </c>
      <c r="M100" s="3">
        <f t="shared" si="58"/>
        <v>1.5699422669205598E-2</v>
      </c>
      <c r="N100" s="3">
        <f t="shared" si="58"/>
        <v>1.0083664178921814E-2</v>
      </c>
    </row>
    <row r="101" spans="1:14" x14ac:dyDescent="0.3">
      <c r="A101" s="15">
        <v>3</v>
      </c>
      <c r="B101" s="34" t="s">
        <v>49</v>
      </c>
      <c r="C101" s="39">
        <f>SMALL(C82:C96, $A101)</f>
        <v>51</v>
      </c>
      <c r="D101" s="39">
        <f t="shared" ref="D101:F101" si="59">SMALL(D82:D96, $A101)</f>
        <v>0.69499999999999995</v>
      </c>
      <c r="E101" s="39">
        <f t="shared" si="59"/>
        <v>1.3129999999999999</v>
      </c>
      <c r="F101" s="39">
        <f t="shared" si="59"/>
        <v>31.48</v>
      </c>
      <c r="G101" s="39">
        <f>LARGE(G82:G96, $A101)</f>
        <v>80.709999999999994</v>
      </c>
      <c r="H101" s="39">
        <f t="shared" ref="H101:J101" si="60">LARGE(H82:H96, $A101)</f>
        <v>93.16</v>
      </c>
      <c r="I101" s="39">
        <f t="shared" si="60"/>
        <v>95.53</v>
      </c>
      <c r="J101" s="39">
        <f t="shared" si="60"/>
        <v>96.88</v>
      </c>
      <c r="K101" s="39">
        <f t="shared" ref="K101:N101" si="61">SMALL(K82:K96, $A101)</f>
        <v>245</v>
      </c>
      <c r="L101" s="39">
        <f t="shared" si="61"/>
        <v>86</v>
      </c>
      <c r="M101" s="39">
        <f t="shared" si="61"/>
        <v>36</v>
      </c>
      <c r="N101" s="39">
        <f t="shared" si="61"/>
        <v>5</v>
      </c>
    </row>
    <row r="102" spans="1:14" x14ac:dyDescent="0.3">
      <c r="A102" s="15">
        <v>5</v>
      </c>
      <c r="B102" s="34" t="s">
        <v>49</v>
      </c>
      <c r="C102" s="39">
        <f>SMALL(C82:C96, $A102)</f>
        <v>51</v>
      </c>
      <c r="D102" s="39">
        <f t="shared" ref="D102:F102" si="62">SMALL(D82:D96, $A102)</f>
        <v>0.70599999999999996</v>
      </c>
      <c r="E102" s="39">
        <f t="shared" si="62"/>
        <v>1.33</v>
      </c>
      <c r="F102" s="39">
        <f t="shared" si="62"/>
        <v>35.93</v>
      </c>
      <c r="G102" s="39">
        <f>LARGE(G82:G96, $A102)</f>
        <v>79.98</v>
      </c>
      <c r="H102" s="39">
        <f t="shared" ref="H102:J102" si="63">LARGE(H82:H96, $A102)</f>
        <v>92.95</v>
      </c>
      <c r="I102" s="39">
        <f t="shared" si="63"/>
        <v>95.33</v>
      </c>
      <c r="J102" s="39">
        <f t="shared" si="63"/>
        <v>96.74</v>
      </c>
      <c r="K102" s="39">
        <f t="shared" ref="K102:N102" si="64">SMALL(K82:K96, $A102)</f>
        <v>253</v>
      </c>
      <c r="L102" s="39">
        <f t="shared" si="64"/>
        <v>87</v>
      </c>
      <c r="M102" s="39">
        <f t="shared" si="64"/>
        <v>40</v>
      </c>
      <c r="N102" s="39">
        <f t="shared" si="64"/>
        <v>5</v>
      </c>
    </row>
    <row r="103" spans="1:14" x14ac:dyDescent="0.3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42" t="s">
        <v>20</v>
      </c>
      <c r="B104" s="4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3">
      <c r="A105" s="6" t="s">
        <v>15</v>
      </c>
      <c r="B105" s="7" t="s">
        <v>16</v>
      </c>
      <c r="C105" s="5" t="s">
        <v>14</v>
      </c>
      <c r="D105" s="8" t="s">
        <v>3</v>
      </c>
      <c r="E105" s="8" t="s">
        <v>4</v>
      </c>
      <c r="F105" s="8" t="s">
        <v>5</v>
      </c>
      <c r="G105" s="8" t="s">
        <v>6</v>
      </c>
      <c r="H105" s="8" t="s">
        <v>7</v>
      </c>
      <c r="I105" s="8" t="s">
        <v>8</v>
      </c>
      <c r="J105" s="8" t="s">
        <v>9</v>
      </c>
      <c r="K105" s="8" t="s">
        <v>10</v>
      </c>
      <c r="L105" s="8" t="s">
        <v>11</v>
      </c>
      <c r="M105" s="8" t="s">
        <v>12</v>
      </c>
      <c r="N105" s="9" t="s">
        <v>13</v>
      </c>
    </row>
    <row r="106" spans="1:14" x14ac:dyDescent="0.3">
      <c r="A106" s="11">
        <v>0</v>
      </c>
      <c r="B106" s="21">
        <v>1</v>
      </c>
      <c r="C106" s="10">
        <f>$C$9</f>
        <v>52</v>
      </c>
      <c r="D106" s="12">
        <v>0.13900000000000001</v>
      </c>
      <c r="E106" s="12">
        <v>0.22700000000000001</v>
      </c>
      <c r="F106" s="12">
        <v>26.51</v>
      </c>
      <c r="G106" s="12">
        <v>99.61</v>
      </c>
      <c r="H106" s="12">
        <v>99.91</v>
      </c>
      <c r="I106" s="12">
        <v>99.96</v>
      </c>
      <c r="J106" s="12">
        <v>99.97</v>
      </c>
      <c r="K106" s="12">
        <v>18</v>
      </c>
      <c r="L106" s="12">
        <v>6</v>
      </c>
      <c r="M106" s="12">
        <v>5</v>
      </c>
      <c r="N106" s="13">
        <v>1</v>
      </c>
    </row>
    <row r="107" spans="1:14" x14ac:dyDescent="0.3">
      <c r="A107" s="1">
        <v>0</v>
      </c>
      <c r="B107" s="22">
        <v>2</v>
      </c>
      <c r="C107" s="14">
        <f>$C$10</f>
        <v>52</v>
      </c>
      <c r="D107" s="15">
        <v>0.14000000000000001</v>
      </c>
      <c r="E107" s="15">
        <v>0.25600000000000001</v>
      </c>
      <c r="F107" s="15">
        <v>48.54</v>
      </c>
      <c r="G107" s="15">
        <v>99.6</v>
      </c>
      <c r="H107" s="15">
        <v>99.91</v>
      </c>
      <c r="I107" s="15">
        <v>99.96</v>
      </c>
      <c r="J107" s="15">
        <v>99.97</v>
      </c>
      <c r="K107" s="15">
        <v>21</v>
      </c>
      <c r="L107" s="15">
        <v>9</v>
      </c>
      <c r="M107" s="15">
        <v>5</v>
      </c>
      <c r="N107" s="16">
        <v>3</v>
      </c>
    </row>
    <row r="108" spans="1:14" x14ac:dyDescent="0.3">
      <c r="A108" s="17">
        <v>0</v>
      </c>
      <c r="B108" s="23">
        <v>3</v>
      </c>
      <c r="C108" s="14">
        <f>$C$11</f>
        <v>51</v>
      </c>
      <c r="D108" s="15">
        <v>0.156</v>
      </c>
      <c r="E108" s="15">
        <v>0.26900000000000002</v>
      </c>
      <c r="F108" s="15">
        <v>50.38</v>
      </c>
      <c r="G108" s="15">
        <v>99.52</v>
      </c>
      <c r="H108" s="15">
        <v>99.9</v>
      </c>
      <c r="I108" s="15">
        <v>99.95</v>
      </c>
      <c r="J108" s="15">
        <v>99.97</v>
      </c>
      <c r="K108" s="15">
        <v>24</v>
      </c>
      <c r="L108" s="15">
        <v>11</v>
      </c>
      <c r="M108" s="15">
        <v>9</v>
      </c>
      <c r="N108" s="16">
        <v>3</v>
      </c>
    </row>
    <row r="109" spans="1:14" x14ac:dyDescent="0.3">
      <c r="A109" s="1">
        <v>1</v>
      </c>
      <c r="B109" s="22">
        <v>1</v>
      </c>
      <c r="C109" s="10">
        <f>$C$12</f>
        <v>51</v>
      </c>
      <c r="D109" s="12">
        <v>0.16</v>
      </c>
      <c r="E109" s="12">
        <v>0.25800000000000001</v>
      </c>
      <c r="F109" s="12">
        <v>23.36</v>
      </c>
      <c r="G109" s="12">
        <v>99.48</v>
      </c>
      <c r="H109" s="12">
        <v>99.9</v>
      </c>
      <c r="I109" s="12">
        <v>99.95</v>
      </c>
      <c r="J109" s="12">
        <v>99.97</v>
      </c>
      <c r="K109" s="12">
        <v>20</v>
      </c>
      <c r="L109" s="12">
        <v>11</v>
      </c>
      <c r="M109" s="12">
        <v>9</v>
      </c>
      <c r="N109" s="13">
        <v>2</v>
      </c>
    </row>
    <row r="110" spans="1:14" x14ac:dyDescent="0.3">
      <c r="A110" s="1">
        <v>1</v>
      </c>
      <c r="B110" s="22">
        <v>2</v>
      </c>
      <c r="C110" s="14">
        <f>$C$13</f>
        <v>51</v>
      </c>
      <c r="D110" s="15">
        <v>0.191</v>
      </c>
      <c r="E110" s="15">
        <v>0.29399999999999998</v>
      </c>
      <c r="F110" s="15">
        <v>28.79</v>
      </c>
      <c r="G110" s="15">
        <v>99.33</v>
      </c>
      <c r="H110" s="15">
        <v>99.88</v>
      </c>
      <c r="I110" s="15">
        <v>99.93</v>
      </c>
      <c r="J110" s="15">
        <v>99.96</v>
      </c>
      <c r="K110" s="15">
        <v>26</v>
      </c>
      <c r="L110" s="15">
        <v>13</v>
      </c>
      <c r="M110" s="15">
        <v>8</v>
      </c>
      <c r="N110" s="16">
        <v>1</v>
      </c>
    </row>
    <row r="111" spans="1:14" x14ac:dyDescent="0.3">
      <c r="A111" s="1">
        <v>1</v>
      </c>
      <c r="B111" s="22">
        <v>3</v>
      </c>
      <c r="C111" s="18">
        <f>$C$14</f>
        <v>51</v>
      </c>
      <c r="D111" s="19">
        <v>0.18099999999999999</v>
      </c>
      <c r="E111" s="19">
        <v>0.27500000000000002</v>
      </c>
      <c r="F111" s="19">
        <v>18.22</v>
      </c>
      <c r="G111" s="19">
        <v>99.36</v>
      </c>
      <c r="H111" s="19">
        <v>99.88</v>
      </c>
      <c r="I111" s="19">
        <v>99.94</v>
      </c>
      <c r="J111" s="19">
        <v>99.97</v>
      </c>
      <c r="K111" s="19">
        <v>18</v>
      </c>
      <c r="L111" s="19">
        <v>9</v>
      </c>
      <c r="M111" s="19">
        <v>7</v>
      </c>
      <c r="N111" s="20">
        <v>0</v>
      </c>
    </row>
    <row r="112" spans="1:14" x14ac:dyDescent="0.3">
      <c r="A112" s="11">
        <v>2</v>
      </c>
      <c r="B112" s="21">
        <v>1</v>
      </c>
      <c r="C112" s="14">
        <f>$C$15</f>
        <v>51</v>
      </c>
      <c r="D112" s="15">
        <v>0.20200000000000001</v>
      </c>
      <c r="E112" s="15">
        <v>0.32</v>
      </c>
      <c r="F112" s="15">
        <v>35.68</v>
      </c>
      <c r="G112" s="15">
        <v>99.2</v>
      </c>
      <c r="H112" s="15">
        <v>99.87</v>
      </c>
      <c r="I112" s="15">
        <v>99.93</v>
      </c>
      <c r="J112" s="15">
        <v>99.96</v>
      </c>
      <c r="K112" s="15">
        <v>32</v>
      </c>
      <c r="L112" s="15">
        <v>16</v>
      </c>
      <c r="M112" s="15">
        <v>13</v>
      </c>
      <c r="N112" s="16">
        <v>3</v>
      </c>
    </row>
    <row r="113" spans="1:14" x14ac:dyDescent="0.3">
      <c r="A113" s="1">
        <v>2</v>
      </c>
      <c r="B113" s="22">
        <v>2</v>
      </c>
      <c r="C113" s="14">
        <f>$C$16</f>
        <v>51</v>
      </c>
      <c r="D113" s="15">
        <v>0.16900000000000001</v>
      </c>
      <c r="E113" s="15">
        <v>0.26800000000000002</v>
      </c>
      <c r="F113" s="15">
        <v>30.9</v>
      </c>
      <c r="G113" s="15">
        <v>99.47</v>
      </c>
      <c r="H113" s="15">
        <v>99.9</v>
      </c>
      <c r="I113" s="15">
        <v>99.94</v>
      </c>
      <c r="J113" s="15">
        <v>99.97</v>
      </c>
      <c r="K113" s="15">
        <v>22</v>
      </c>
      <c r="L113" s="15">
        <v>12</v>
      </c>
      <c r="M113" s="15">
        <v>8</v>
      </c>
      <c r="N113" s="16">
        <v>1</v>
      </c>
    </row>
    <row r="114" spans="1:14" x14ac:dyDescent="0.3">
      <c r="A114" s="17">
        <v>2</v>
      </c>
      <c r="B114" s="23">
        <v>3</v>
      </c>
      <c r="C114" s="14">
        <f>$C$17</f>
        <v>51</v>
      </c>
      <c r="D114" s="15">
        <v>0.2</v>
      </c>
      <c r="E114" s="15">
        <v>0.30399999999999999</v>
      </c>
      <c r="F114" s="15">
        <v>23.97</v>
      </c>
      <c r="G114" s="15">
        <v>99.1</v>
      </c>
      <c r="H114" s="15">
        <v>99.86</v>
      </c>
      <c r="I114" s="15">
        <v>99.93</v>
      </c>
      <c r="J114" s="15">
        <v>99.96</v>
      </c>
      <c r="K114" s="15">
        <v>25</v>
      </c>
      <c r="L114" s="15">
        <v>11</v>
      </c>
      <c r="M114" s="15">
        <v>7</v>
      </c>
      <c r="N114" s="16">
        <v>1</v>
      </c>
    </row>
    <row r="115" spans="1:14" x14ac:dyDescent="0.3">
      <c r="A115" s="1">
        <v>3</v>
      </c>
      <c r="B115" s="22">
        <v>1</v>
      </c>
      <c r="C115" s="10">
        <f>$C$18</f>
        <v>51</v>
      </c>
      <c r="D115" s="12">
        <v>0.187</v>
      </c>
      <c r="E115" s="12">
        <v>0.28399999999999997</v>
      </c>
      <c r="F115" s="12">
        <v>17.3</v>
      </c>
      <c r="G115" s="12">
        <v>99.27</v>
      </c>
      <c r="H115" s="12">
        <v>99.88</v>
      </c>
      <c r="I115" s="12">
        <v>99.94</v>
      </c>
      <c r="J115" s="12">
        <v>99.96</v>
      </c>
      <c r="K115" s="12">
        <v>24</v>
      </c>
      <c r="L115" s="12">
        <v>8</v>
      </c>
      <c r="M115" s="12">
        <v>5</v>
      </c>
      <c r="N115" s="13">
        <v>0</v>
      </c>
    </row>
    <row r="116" spans="1:14" x14ac:dyDescent="0.3">
      <c r="A116" s="1">
        <v>3</v>
      </c>
      <c r="B116" s="22">
        <v>2</v>
      </c>
      <c r="C116" s="14">
        <f>$C$19</f>
        <v>51</v>
      </c>
      <c r="D116" s="15">
        <v>0.20100000000000001</v>
      </c>
      <c r="E116" s="15">
        <v>0.30399999999999999</v>
      </c>
      <c r="F116" s="15">
        <v>20.440000000000001</v>
      </c>
      <c r="G116" s="15">
        <v>99.18</v>
      </c>
      <c r="H116" s="15">
        <v>99.88</v>
      </c>
      <c r="I116" s="15">
        <v>99.94</v>
      </c>
      <c r="J116" s="15">
        <v>99.96</v>
      </c>
      <c r="K116" s="15">
        <v>25</v>
      </c>
      <c r="L116" s="15">
        <v>10</v>
      </c>
      <c r="M116" s="15">
        <v>9</v>
      </c>
      <c r="N116" s="16">
        <v>1</v>
      </c>
    </row>
    <row r="117" spans="1:14" x14ac:dyDescent="0.3">
      <c r="A117" s="1">
        <v>3</v>
      </c>
      <c r="B117" s="22">
        <v>3</v>
      </c>
      <c r="C117" s="18">
        <f>$C$20</f>
        <v>43</v>
      </c>
      <c r="D117" s="19">
        <v>0.13900000000000001</v>
      </c>
      <c r="E117" s="19">
        <v>0.22800000000000001</v>
      </c>
      <c r="F117" s="19">
        <v>29.34</v>
      </c>
      <c r="G117" s="19">
        <v>99.61</v>
      </c>
      <c r="H117" s="19">
        <v>99.91</v>
      </c>
      <c r="I117" s="19">
        <v>99.96</v>
      </c>
      <c r="J117" s="19">
        <v>99.98</v>
      </c>
      <c r="K117" s="19">
        <v>15</v>
      </c>
      <c r="L117" s="19">
        <v>7</v>
      </c>
      <c r="M117" s="19">
        <v>6</v>
      </c>
      <c r="N117" s="20">
        <v>1</v>
      </c>
    </row>
    <row r="118" spans="1:14" x14ac:dyDescent="0.3">
      <c r="A118" s="11">
        <v>42</v>
      </c>
      <c r="B118" s="21">
        <v>1</v>
      </c>
      <c r="C118" s="14">
        <f>$C$21</f>
        <v>51</v>
      </c>
      <c r="D118" s="15">
        <v>0.156</v>
      </c>
      <c r="E118" s="15">
        <v>0.254</v>
      </c>
      <c r="F118" s="15">
        <v>36.17</v>
      </c>
      <c r="G118" s="15">
        <v>99.52</v>
      </c>
      <c r="H118" s="15">
        <v>99.9</v>
      </c>
      <c r="I118" s="15">
        <v>99.95</v>
      </c>
      <c r="J118" s="15">
        <v>99.97</v>
      </c>
      <c r="K118" s="15">
        <v>21</v>
      </c>
      <c r="L118" s="15">
        <v>8</v>
      </c>
      <c r="M118" s="15">
        <v>6</v>
      </c>
      <c r="N118" s="16">
        <v>2</v>
      </c>
    </row>
    <row r="119" spans="1:14" x14ac:dyDescent="0.3">
      <c r="A119" s="1">
        <v>42</v>
      </c>
      <c r="B119" s="22">
        <v>2</v>
      </c>
      <c r="C119" s="14">
        <f>$C$22</f>
        <v>51</v>
      </c>
      <c r="D119" s="15">
        <v>0.186</v>
      </c>
      <c r="E119" s="15">
        <v>0.28699999999999998</v>
      </c>
      <c r="F119" s="15">
        <v>20.420000000000002</v>
      </c>
      <c r="G119" s="15">
        <v>99.32</v>
      </c>
      <c r="H119" s="15">
        <v>99.88</v>
      </c>
      <c r="I119" s="15">
        <v>99.94</v>
      </c>
      <c r="J119" s="15">
        <v>99.96</v>
      </c>
      <c r="K119" s="15">
        <v>28</v>
      </c>
      <c r="L119" s="15">
        <v>10</v>
      </c>
      <c r="M119" s="15">
        <v>8</v>
      </c>
      <c r="N119" s="16">
        <v>1</v>
      </c>
    </row>
    <row r="120" spans="1:14" x14ac:dyDescent="0.3">
      <c r="A120" s="17">
        <v>42</v>
      </c>
      <c r="B120" s="23">
        <v>3</v>
      </c>
      <c r="C120" s="18">
        <f>$C$23</f>
        <v>51</v>
      </c>
      <c r="D120" s="19">
        <v>0.222</v>
      </c>
      <c r="E120" s="19">
        <v>0.36399999999999999</v>
      </c>
      <c r="F120" s="19">
        <v>47.91</v>
      </c>
      <c r="G120" s="19">
        <v>98.79</v>
      </c>
      <c r="H120" s="19">
        <v>99.81</v>
      </c>
      <c r="I120" s="19">
        <v>99.9</v>
      </c>
      <c r="J120" s="19">
        <v>99.94</v>
      </c>
      <c r="K120" s="19">
        <v>51</v>
      </c>
      <c r="L120" s="19">
        <v>25</v>
      </c>
      <c r="M120" s="19">
        <v>18</v>
      </c>
      <c r="N120" s="20">
        <v>3</v>
      </c>
    </row>
    <row r="121" spans="1:14" x14ac:dyDescent="0.3">
      <c r="A121" s="1"/>
      <c r="B121" s="2" t="s">
        <v>0</v>
      </c>
      <c r="C121" s="3">
        <f>AVERAGE(C106:C120)</f>
        <v>50.6</v>
      </c>
      <c r="D121" s="3">
        <f t="shared" ref="D121:J121" si="65">AVERAGE(D106:D120)</f>
        <v>0.17526666666666671</v>
      </c>
      <c r="E121" s="3">
        <f t="shared" si="65"/>
        <v>0.2794666666666667</v>
      </c>
      <c r="F121" s="3">
        <f t="shared" si="65"/>
        <v>30.52866666666667</v>
      </c>
      <c r="G121" s="3">
        <f t="shared" si="65"/>
        <v>99.35733333333333</v>
      </c>
      <c r="H121" s="3">
        <f t="shared" si="65"/>
        <v>99.884666666666661</v>
      </c>
      <c r="I121" s="3">
        <f t="shared" si="65"/>
        <v>99.941333333333375</v>
      </c>
      <c r="J121" s="3">
        <f t="shared" si="65"/>
        <v>99.964666666666687</v>
      </c>
      <c r="K121" s="3">
        <f>AVERAGE(K106:K120)/$Q$11*100</f>
        <v>9.2861696307116222E-3</v>
      </c>
      <c r="L121" s="3">
        <f t="shared" ref="L121:N121" si="66">AVERAGE(L106:L120)/$Q$11*100</f>
        <v>4.1662274559408899E-3</v>
      </c>
      <c r="M121" s="3">
        <f t="shared" si="66"/>
        <v>3.0870239583176465E-3</v>
      </c>
      <c r="N121" s="3">
        <f t="shared" si="66"/>
        <v>5.7724838244964133E-4</v>
      </c>
    </row>
    <row r="122" spans="1:14" x14ac:dyDescent="0.3">
      <c r="A122" s="1"/>
      <c r="B122" s="2" t="s">
        <v>18</v>
      </c>
      <c r="C122" s="3">
        <f>MAX(C106:C120)-MIN(C106:C120)</f>
        <v>9</v>
      </c>
      <c r="D122" s="3">
        <f t="shared" ref="D122:N122" si="67">MAX(D106:D120)-MIN(D106:D120)</f>
        <v>8.299999999999999E-2</v>
      </c>
      <c r="E122" s="3">
        <f t="shared" si="67"/>
        <v>0.13699999999999998</v>
      </c>
      <c r="F122" s="3">
        <f t="shared" si="67"/>
        <v>33.08</v>
      </c>
      <c r="G122" s="3">
        <f t="shared" si="67"/>
        <v>0.81999999999999318</v>
      </c>
      <c r="H122" s="3">
        <f t="shared" si="67"/>
        <v>9.9999999999994316E-2</v>
      </c>
      <c r="I122" s="3">
        <f t="shared" si="67"/>
        <v>5.9999999999988063E-2</v>
      </c>
      <c r="J122" s="3">
        <f t="shared" si="67"/>
        <v>4.0000000000006253E-2</v>
      </c>
      <c r="K122" s="3">
        <f t="shared" si="67"/>
        <v>36</v>
      </c>
      <c r="L122" s="3">
        <f t="shared" si="67"/>
        <v>19</v>
      </c>
      <c r="M122" s="3">
        <f t="shared" si="67"/>
        <v>13</v>
      </c>
      <c r="N122" s="3">
        <f t="shared" si="67"/>
        <v>3</v>
      </c>
    </row>
    <row r="123" spans="1:14" x14ac:dyDescent="0.3">
      <c r="A123" s="1"/>
      <c r="B123" s="2" t="s">
        <v>1</v>
      </c>
      <c r="C123" s="3">
        <f>_xlfn.STDEV.S(C106:C120)</f>
        <v>2.1313979316066587</v>
      </c>
      <c r="D123" s="3">
        <f t="shared" ref="D123:J123" si="68">_xlfn.STDEV.S(D106:D120)</f>
        <v>2.6179235683120715E-2</v>
      </c>
      <c r="E123" s="3">
        <f t="shared" si="68"/>
        <v>3.5459970724882148E-2</v>
      </c>
      <c r="F123" s="3">
        <f t="shared" si="68"/>
        <v>11.098750809159075</v>
      </c>
      <c r="G123" s="3">
        <f t="shared" si="68"/>
        <v>0.22698227327470213</v>
      </c>
      <c r="H123" s="3">
        <f t="shared" si="68"/>
        <v>2.5875158154566043E-2</v>
      </c>
      <c r="I123" s="3">
        <f t="shared" si="68"/>
        <v>1.5522640914234824E-2</v>
      </c>
      <c r="J123" s="3">
        <f t="shared" si="68"/>
        <v>9.1547541643432189E-3</v>
      </c>
      <c r="K123" s="3">
        <f>_xlfn.STDEV.S(K106:K120)/$Q$11*100</f>
        <v>3.1806605089634205E-3</v>
      </c>
      <c r="L123" s="3">
        <f t="shared" ref="L123:N123" si="69">_xlfn.STDEV.S(L106:L120)/$Q$11*100</f>
        <v>1.7279217028384063E-3</v>
      </c>
      <c r="M123" s="3">
        <f t="shared" si="69"/>
        <v>1.290069288257861E-3</v>
      </c>
      <c r="N123" s="3">
        <f t="shared" si="69"/>
        <v>3.9909152174417582E-4</v>
      </c>
    </row>
    <row r="124" spans="1:14" x14ac:dyDescent="0.3">
      <c r="A124" s="1"/>
      <c r="B124" s="2" t="s">
        <v>2</v>
      </c>
      <c r="C124" s="3">
        <f>_xlfn.STDEV.P(C106:C120)</f>
        <v>2.0591260281974</v>
      </c>
      <c r="D124" s="3">
        <f t="shared" ref="D124:J124" si="70">_xlfn.STDEV.P(D106:D120)</f>
        <v>2.5291544480759237E-2</v>
      </c>
      <c r="E124" s="3">
        <f t="shared" si="70"/>
        <v>3.4257586345540908E-2</v>
      </c>
      <c r="F124" s="3">
        <f t="shared" si="70"/>
        <v>10.722411959173266</v>
      </c>
      <c r="G124" s="3">
        <f t="shared" si="70"/>
        <v>0.219285709115349</v>
      </c>
      <c r="H124" s="3">
        <f t="shared" si="70"/>
        <v>2.4997777679003491E-2</v>
      </c>
      <c r="I124" s="3">
        <f t="shared" si="70"/>
        <v>1.4996295838932755E-2</v>
      </c>
      <c r="J124" s="3">
        <f t="shared" si="70"/>
        <v>8.8443327742829484E-3</v>
      </c>
      <c r="K124" s="3">
        <f>_xlfn.STDEV.P(K106:K120)/$Q$11*100</f>
        <v>3.0728099824743715E-3</v>
      </c>
      <c r="L124" s="3">
        <f t="shared" ref="L124:N124" si="71">_xlfn.STDEV.P(L106:L120)/$Q$11*100</f>
        <v>1.6693309589165693E-3</v>
      </c>
      <c r="M124" s="3">
        <f t="shared" si="71"/>
        <v>1.2463253389888753E-3</v>
      </c>
      <c r="N124" s="3">
        <f t="shared" si="71"/>
        <v>3.8555903985366046E-4</v>
      </c>
    </row>
    <row r="125" spans="1:14" x14ac:dyDescent="0.3">
      <c r="A125" s="15">
        <v>3</v>
      </c>
      <c r="B125" s="34" t="s">
        <v>49</v>
      </c>
      <c r="C125" s="39">
        <f>SMALL(C106:C120, $A125)</f>
        <v>51</v>
      </c>
      <c r="D125" s="39">
        <f t="shared" ref="D125:F125" si="72">SMALL(D106:D120, $A125)</f>
        <v>0.14000000000000001</v>
      </c>
      <c r="E125" s="39">
        <f t="shared" si="72"/>
        <v>0.254</v>
      </c>
      <c r="F125" s="39">
        <f t="shared" si="72"/>
        <v>20.420000000000002</v>
      </c>
      <c r="G125" s="39">
        <f>LARGE(G106:G120, $A125)</f>
        <v>99.6</v>
      </c>
      <c r="H125" s="39">
        <f t="shared" ref="H125:J125" si="73">LARGE(H106:H120, $A125)</f>
        <v>99.91</v>
      </c>
      <c r="I125" s="39">
        <f t="shared" si="73"/>
        <v>99.96</v>
      </c>
      <c r="J125" s="39">
        <f t="shared" si="73"/>
        <v>99.97</v>
      </c>
      <c r="K125" s="39">
        <f t="shared" ref="K125:N125" si="74">SMALL(K106:K120, $A125)</f>
        <v>18</v>
      </c>
      <c r="L125" s="39">
        <f t="shared" si="74"/>
        <v>8</v>
      </c>
      <c r="M125" s="39">
        <f t="shared" si="74"/>
        <v>5</v>
      </c>
      <c r="N125" s="39">
        <f t="shared" si="74"/>
        <v>1</v>
      </c>
    </row>
    <row r="126" spans="1:14" x14ac:dyDescent="0.3">
      <c r="A126" s="15">
        <v>5</v>
      </c>
      <c r="B126" s="34" t="s">
        <v>49</v>
      </c>
      <c r="C126" s="39">
        <f>SMALL(C106:C120, $A126)</f>
        <v>51</v>
      </c>
      <c r="D126" s="39">
        <f t="shared" ref="D126:F126" si="75">SMALL(D106:D120, $A126)</f>
        <v>0.156</v>
      </c>
      <c r="E126" s="39">
        <f t="shared" si="75"/>
        <v>0.25800000000000001</v>
      </c>
      <c r="F126" s="39">
        <f t="shared" si="75"/>
        <v>23.36</v>
      </c>
      <c r="G126" s="39">
        <f>LARGE(G106:G120, $A126)</f>
        <v>99.52</v>
      </c>
      <c r="H126" s="39">
        <f t="shared" ref="H126:J126" si="76">LARGE(H106:H120, $A126)</f>
        <v>99.9</v>
      </c>
      <c r="I126" s="39">
        <f t="shared" si="76"/>
        <v>99.95</v>
      </c>
      <c r="J126" s="39">
        <f t="shared" si="76"/>
        <v>99.97</v>
      </c>
      <c r="K126" s="39">
        <f t="shared" ref="K126:N126" si="77">SMALL(K106:K120, $A126)</f>
        <v>21</v>
      </c>
      <c r="L126" s="39">
        <f t="shared" si="77"/>
        <v>9</v>
      </c>
      <c r="M126" s="39">
        <f t="shared" si="77"/>
        <v>6</v>
      </c>
      <c r="N126" s="39">
        <f t="shared" si="77"/>
        <v>1</v>
      </c>
    </row>
    <row r="127" spans="1:14" x14ac:dyDescent="0.3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42" t="s">
        <v>30</v>
      </c>
      <c r="B129" s="4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6" t="s">
        <v>15</v>
      </c>
      <c r="B130" s="7" t="s">
        <v>16</v>
      </c>
      <c r="C130" s="5" t="s">
        <v>14</v>
      </c>
      <c r="D130" s="8" t="s">
        <v>3</v>
      </c>
      <c r="E130" s="8" t="s">
        <v>4</v>
      </c>
      <c r="F130" s="8" t="s">
        <v>5</v>
      </c>
      <c r="G130" s="8" t="s">
        <v>6</v>
      </c>
      <c r="H130" s="8" t="s">
        <v>7</v>
      </c>
      <c r="I130" s="8" t="s">
        <v>8</v>
      </c>
      <c r="J130" s="8" t="s">
        <v>9</v>
      </c>
      <c r="K130" s="8" t="s">
        <v>10</v>
      </c>
      <c r="L130" s="8" t="s">
        <v>11</v>
      </c>
      <c r="M130" s="8" t="s">
        <v>12</v>
      </c>
      <c r="N130" s="9" t="s">
        <v>13</v>
      </c>
    </row>
    <row r="131" spans="1:14" x14ac:dyDescent="0.3">
      <c r="A131" s="11">
        <v>0</v>
      </c>
      <c r="B131" s="21">
        <v>1</v>
      </c>
      <c r="C131" s="10">
        <f>$C$9</f>
        <v>52</v>
      </c>
      <c r="D131" s="12">
        <f t="shared" ref="D131:N131" si="78">IF(AND(ISBLANK(D106) = FALSE, ISBLANK(D82) = FALSE), D106-D82, "")</f>
        <v>-0.55599999999999994</v>
      </c>
      <c r="E131" s="12">
        <f t="shared" si="78"/>
        <v>-1.123</v>
      </c>
      <c r="F131" s="12">
        <f t="shared" si="78"/>
        <v>-34.159999999999997</v>
      </c>
      <c r="G131" s="12">
        <f t="shared" si="78"/>
        <v>18.879999999999995</v>
      </c>
      <c r="H131" s="12">
        <f t="shared" si="78"/>
        <v>6.8699999999999903</v>
      </c>
      <c r="I131" s="12">
        <f t="shared" si="78"/>
        <v>4.6599999999999966</v>
      </c>
      <c r="J131" s="12">
        <f t="shared" si="78"/>
        <v>3.230000000000004</v>
      </c>
      <c r="K131" s="12">
        <f t="shared" si="78"/>
        <v>-227</v>
      </c>
      <c r="L131" s="12">
        <f t="shared" si="78"/>
        <v>-80</v>
      </c>
      <c r="M131" s="12">
        <f t="shared" si="78"/>
        <v>-38</v>
      </c>
      <c r="N131" s="13">
        <f t="shared" si="78"/>
        <v>-5</v>
      </c>
    </row>
    <row r="132" spans="1:14" x14ac:dyDescent="0.3">
      <c r="A132" s="1">
        <v>0</v>
      </c>
      <c r="B132" s="22">
        <v>2</v>
      </c>
      <c r="C132" s="14">
        <f>$C$10</f>
        <v>52</v>
      </c>
      <c r="D132" s="15">
        <f t="shared" ref="D132:N132" si="79">IF(AND(ISBLANK(D107) = FALSE, ISBLANK(D83) = FALSE), D107-D83, "")</f>
        <v>-0.55599999999999994</v>
      </c>
      <c r="E132" s="15">
        <f t="shared" si="79"/>
        <v>-1.1239999999999999</v>
      </c>
      <c r="F132" s="15">
        <f t="shared" si="79"/>
        <v>-21.490000000000002</v>
      </c>
      <c r="G132" s="15">
        <f t="shared" si="79"/>
        <v>18.89</v>
      </c>
      <c r="H132" s="15">
        <f t="shared" si="79"/>
        <v>6.75</v>
      </c>
      <c r="I132" s="15">
        <f t="shared" si="79"/>
        <v>4.6299999999999955</v>
      </c>
      <c r="J132" s="15">
        <f t="shared" si="79"/>
        <v>3.25</v>
      </c>
      <c r="K132" s="15">
        <f t="shared" si="79"/>
        <v>-232</v>
      </c>
      <c r="L132" s="15">
        <f t="shared" si="79"/>
        <v>-83</v>
      </c>
      <c r="M132" s="15">
        <f t="shared" si="79"/>
        <v>-41</v>
      </c>
      <c r="N132" s="16">
        <f t="shared" si="79"/>
        <v>-3</v>
      </c>
    </row>
    <row r="133" spans="1:14" x14ac:dyDescent="0.3">
      <c r="A133" s="17">
        <v>0</v>
      </c>
      <c r="B133" s="23">
        <v>3</v>
      </c>
      <c r="C133" s="14">
        <f>$C$11</f>
        <v>51</v>
      </c>
      <c r="D133" s="15">
        <f t="shared" ref="D133:N133" si="80">IF(AND(ISBLANK(D108) = FALSE, ISBLANK(D84) = FALSE), D108-D84, "")</f>
        <v>-0.54999999999999993</v>
      </c>
      <c r="E133" s="15">
        <f t="shared" si="80"/>
        <v>-1.0779999999999998</v>
      </c>
      <c r="F133" s="15">
        <f t="shared" si="80"/>
        <v>-4.6099999999999994</v>
      </c>
      <c r="G133" s="15">
        <f t="shared" si="80"/>
        <v>19.539999999999992</v>
      </c>
      <c r="H133" s="15">
        <f t="shared" si="80"/>
        <v>7.0200000000000102</v>
      </c>
      <c r="I133" s="15">
        <f t="shared" si="80"/>
        <v>4.6899999999999977</v>
      </c>
      <c r="J133" s="15">
        <f t="shared" si="80"/>
        <v>3.2999999999999972</v>
      </c>
      <c r="K133" s="15">
        <f t="shared" si="80"/>
        <v>-216</v>
      </c>
      <c r="L133" s="15">
        <f t="shared" si="80"/>
        <v>-85</v>
      </c>
      <c r="M133" s="15">
        <f t="shared" si="80"/>
        <v>-36</v>
      </c>
      <c r="N133" s="16">
        <f t="shared" si="80"/>
        <v>-2</v>
      </c>
    </row>
    <row r="134" spans="1:14" x14ac:dyDescent="0.3">
      <c r="A134" s="1">
        <v>1</v>
      </c>
      <c r="B134" s="22">
        <v>1</v>
      </c>
      <c r="C134" s="10">
        <f>$C$12</f>
        <v>51</v>
      </c>
      <c r="D134" s="12">
        <f t="shared" ref="D134:N134" si="81">IF(AND(ISBLANK(D109) = FALSE, ISBLANK(D85) = FALSE), D109-D85, "")</f>
        <v>-0.55599999999999994</v>
      </c>
      <c r="E134" s="12">
        <f t="shared" si="81"/>
        <v>-1.141</v>
      </c>
      <c r="F134" s="12">
        <f t="shared" si="81"/>
        <v>-38.71</v>
      </c>
      <c r="G134" s="12">
        <f t="shared" si="81"/>
        <v>19.78</v>
      </c>
      <c r="H134" s="12">
        <f t="shared" si="81"/>
        <v>7.3400000000000034</v>
      </c>
      <c r="I134" s="12">
        <f t="shared" si="81"/>
        <v>4.8800000000000097</v>
      </c>
      <c r="J134" s="12">
        <f t="shared" si="81"/>
        <v>3.3499999999999943</v>
      </c>
      <c r="K134" s="12">
        <f t="shared" si="81"/>
        <v>-242</v>
      </c>
      <c r="L134" s="12">
        <f t="shared" si="81"/>
        <v>-71</v>
      </c>
      <c r="M134" s="12">
        <f t="shared" si="81"/>
        <v>-25</v>
      </c>
      <c r="N134" s="13">
        <f t="shared" si="81"/>
        <v>-9</v>
      </c>
    </row>
    <row r="135" spans="1:14" x14ac:dyDescent="0.3">
      <c r="A135" s="1">
        <v>1</v>
      </c>
      <c r="B135" s="22">
        <v>2</v>
      </c>
      <c r="C135" s="14">
        <f>$C$13</f>
        <v>51</v>
      </c>
      <c r="D135" s="15">
        <f t="shared" ref="D135:N135" si="82">IF(AND(ISBLANK(D110) = FALSE, ISBLANK(D86) = FALSE), D110-D86, "")</f>
        <v>-0.54899999999999993</v>
      </c>
      <c r="E135" s="15">
        <f t="shared" si="82"/>
        <v>-1.149</v>
      </c>
      <c r="F135" s="15">
        <f t="shared" si="82"/>
        <v>-33.660000000000004</v>
      </c>
      <c r="G135" s="15">
        <f t="shared" si="82"/>
        <v>20.649999999999991</v>
      </c>
      <c r="H135" s="15">
        <f t="shared" si="82"/>
        <v>7.289999999999992</v>
      </c>
      <c r="I135" s="15">
        <f t="shared" si="82"/>
        <v>4.9100000000000108</v>
      </c>
      <c r="J135" s="15">
        <f t="shared" si="82"/>
        <v>3.5699999999999932</v>
      </c>
      <c r="K135" s="15">
        <f t="shared" si="82"/>
        <v>-249</v>
      </c>
      <c r="L135" s="15">
        <f t="shared" si="82"/>
        <v>-82</v>
      </c>
      <c r="M135" s="15">
        <f t="shared" si="82"/>
        <v>-40</v>
      </c>
      <c r="N135" s="16">
        <f t="shared" si="82"/>
        <v>-11</v>
      </c>
    </row>
    <row r="136" spans="1:14" x14ac:dyDescent="0.3">
      <c r="A136" s="1">
        <v>1</v>
      </c>
      <c r="B136" s="22">
        <v>3</v>
      </c>
      <c r="C136" s="18">
        <f>$C$14</f>
        <v>51</v>
      </c>
      <c r="D136" s="19">
        <f t="shared" ref="D136:N136" si="83">IF(AND(ISBLANK(D111) = FALSE, ISBLANK(D87) = FALSE), D111-D87, "")</f>
        <v>-0.55200000000000005</v>
      </c>
      <c r="E136" s="19">
        <f t="shared" si="83"/>
        <v>-1.1469999999999998</v>
      </c>
      <c r="F136" s="19">
        <f t="shared" si="83"/>
        <v>-43.04</v>
      </c>
      <c r="G136" s="19">
        <f t="shared" si="83"/>
        <v>20.409999999999997</v>
      </c>
      <c r="H136" s="19">
        <f t="shared" si="83"/>
        <v>7.2099999999999937</v>
      </c>
      <c r="I136" s="19">
        <f t="shared" si="83"/>
        <v>4.8999999999999915</v>
      </c>
      <c r="J136" s="19">
        <f t="shared" si="83"/>
        <v>3.4699999999999989</v>
      </c>
      <c r="K136" s="19">
        <f t="shared" si="83"/>
        <v>-254</v>
      </c>
      <c r="L136" s="19">
        <f t="shared" si="83"/>
        <v>-82</v>
      </c>
      <c r="M136" s="19">
        <f t="shared" si="83"/>
        <v>-34</v>
      </c>
      <c r="N136" s="20">
        <f t="shared" si="83"/>
        <v>-10</v>
      </c>
    </row>
    <row r="137" spans="1:14" x14ac:dyDescent="0.3">
      <c r="A137" s="11">
        <v>2</v>
      </c>
      <c r="B137" s="21">
        <v>1</v>
      </c>
      <c r="C137" s="14">
        <f>$C$15</f>
        <v>51</v>
      </c>
      <c r="D137" s="15">
        <f t="shared" ref="D137:N137" si="84">IF(AND(ISBLANK(D112) = FALSE, ISBLANK(D88) = FALSE), D112-D88, "")</f>
        <v>-0.51400000000000001</v>
      </c>
      <c r="E137" s="15">
        <f t="shared" si="84"/>
        <v>-1.01</v>
      </c>
      <c r="F137" s="15">
        <f t="shared" si="84"/>
        <v>-0.57999999999999829</v>
      </c>
      <c r="G137" s="15">
        <f t="shared" si="84"/>
        <v>19.689999999999998</v>
      </c>
      <c r="H137" s="15">
        <f t="shared" si="84"/>
        <v>6.9200000000000017</v>
      </c>
      <c r="I137" s="15">
        <f t="shared" si="84"/>
        <v>4.6600000000000108</v>
      </c>
      <c r="J137" s="15">
        <f t="shared" si="84"/>
        <v>3.2199999999999989</v>
      </c>
      <c r="K137" s="15">
        <f t="shared" si="84"/>
        <v>-241</v>
      </c>
      <c r="L137" s="15">
        <f t="shared" si="84"/>
        <v>-69</v>
      </c>
      <c r="M137" s="15">
        <f t="shared" si="84"/>
        <v>-29</v>
      </c>
      <c r="N137" s="16">
        <f t="shared" si="84"/>
        <v>-4</v>
      </c>
    </row>
    <row r="138" spans="1:14" x14ac:dyDescent="0.3">
      <c r="A138" s="1">
        <v>2</v>
      </c>
      <c r="B138" s="22">
        <v>2</v>
      </c>
      <c r="C138" s="14">
        <f>$C$16</f>
        <v>51</v>
      </c>
      <c r="D138" s="15">
        <f t="shared" ref="D138:N138" si="85">IF(AND(ISBLANK(D113) = FALSE, ISBLANK(D89) = FALSE), D113-D89, "")</f>
        <v>-0.54599999999999993</v>
      </c>
      <c r="E138" s="15">
        <f t="shared" si="85"/>
        <v>-1.0449999999999999</v>
      </c>
      <c r="F138" s="15">
        <f t="shared" si="85"/>
        <v>-0.13000000000000256</v>
      </c>
      <c r="G138" s="15">
        <f t="shared" si="85"/>
        <v>19.97</v>
      </c>
      <c r="H138" s="15">
        <f t="shared" si="85"/>
        <v>6.9699999999999989</v>
      </c>
      <c r="I138" s="15">
        <f t="shared" si="85"/>
        <v>4.6700000000000017</v>
      </c>
      <c r="J138" s="15">
        <f t="shared" si="85"/>
        <v>3.289999999999992</v>
      </c>
      <c r="K138" s="15">
        <f t="shared" si="85"/>
        <v>-233</v>
      </c>
      <c r="L138" s="15">
        <f t="shared" si="85"/>
        <v>-75</v>
      </c>
      <c r="M138" s="15">
        <f t="shared" si="85"/>
        <v>-32</v>
      </c>
      <c r="N138" s="16">
        <f t="shared" si="85"/>
        <v>-4</v>
      </c>
    </row>
    <row r="139" spans="1:14" x14ac:dyDescent="0.3">
      <c r="A139" s="17">
        <v>2</v>
      </c>
      <c r="B139" s="23">
        <v>3</v>
      </c>
      <c r="C139" s="14">
        <f>$C$17</f>
        <v>51</v>
      </c>
      <c r="D139" s="15">
        <f t="shared" ref="D139:N139" si="86">IF(AND(ISBLANK(D114) = FALSE, ISBLANK(D90) = FALSE), D114-D90, "")</f>
        <v>-0.54200000000000004</v>
      </c>
      <c r="E139" s="15">
        <f t="shared" si="86"/>
        <v>-1.052</v>
      </c>
      <c r="F139" s="15">
        <f t="shared" si="86"/>
        <v>-9.9399999999999977</v>
      </c>
      <c r="G139" s="15">
        <f t="shared" si="86"/>
        <v>20.559999999999988</v>
      </c>
      <c r="H139" s="15">
        <f t="shared" si="86"/>
        <v>7.3700000000000045</v>
      </c>
      <c r="I139" s="15">
        <f t="shared" si="86"/>
        <v>0.83000000000001251</v>
      </c>
      <c r="J139" s="15">
        <f t="shared" si="86"/>
        <v>3.4299999999999926</v>
      </c>
      <c r="K139" s="15">
        <f t="shared" si="86"/>
        <v>-240</v>
      </c>
      <c r="L139" s="15">
        <f t="shared" si="86"/>
        <v>-86</v>
      </c>
      <c r="M139" s="15">
        <f t="shared" si="86"/>
        <v>-36</v>
      </c>
      <c r="N139" s="16">
        <f t="shared" si="86"/>
        <v>-5</v>
      </c>
    </row>
    <row r="140" spans="1:14" x14ac:dyDescent="0.3">
      <c r="A140" s="1">
        <v>3</v>
      </c>
      <c r="B140" s="22">
        <v>1</v>
      </c>
      <c r="C140" s="10">
        <f>$C$18</f>
        <v>51</v>
      </c>
      <c r="D140" s="12">
        <f t="shared" ref="D140:N140" si="87">IF(AND(ISBLANK(D115) = FALSE, ISBLANK(D91) = FALSE), D115-D91, "")</f>
        <v>-0.53600000000000003</v>
      </c>
      <c r="E140" s="12">
        <f t="shared" si="87"/>
        <v>-1.0489999999999999</v>
      </c>
      <c r="F140" s="12">
        <f t="shared" si="87"/>
        <v>-18.63</v>
      </c>
      <c r="G140" s="12">
        <f t="shared" si="87"/>
        <v>20.14</v>
      </c>
      <c r="H140" s="12">
        <f t="shared" si="87"/>
        <v>7.1299999999999955</v>
      </c>
      <c r="I140" s="12">
        <f t="shared" si="87"/>
        <v>4.6200000000000045</v>
      </c>
      <c r="J140" s="12">
        <f t="shared" si="87"/>
        <v>3.1400000000000006</v>
      </c>
      <c r="K140" s="12">
        <f t="shared" si="87"/>
        <v>-237</v>
      </c>
      <c r="L140" s="12">
        <f t="shared" si="87"/>
        <v>-83</v>
      </c>
      <c r="M140" s="12">
        <f t="shared" si="87"/>
        <v>-35</v>
      </c>
      <c r="N140" s="13">
        <f t="shared" si="87"/>
        <v>-6</v>
      </c>
    </row>
    <row r="141" spans="1:14" x14ac:dyDescent="0.3">
      <c r="A141" s="1">
        <v>3</v>
      </c>
      <c r="B141" s="22">
        <v>2</v>
      </c>
      <c r="C141" s="14">
        <f>$C$19</f>
        <v>51</v>
      </c>
      <c r="D141" s="15">
        <f t="shared" ref="D141:N141" si="88">IF(AND(ISBLANK(D116) = FALSE, ISBLANK(D92) = FALSE), D116-D92, "")</f>
        <v>-0.5169999999999999</v>
      </c>
      <c r="E141" s="15">
        <f t="shared" si="88"/>
        <v>-1.024</v>
      </c>
      <c r="F141" s="15">
        <f t="shared" si="88"/>
        <v>-10.039999999999999</v>
      </c>
      <c r="G141" s="15">
        <f t="shared" si="88"/>
        <v>19.610000000000014</v>
      </c>
      <c r="H141" s="15">
        <f t="shared" si="88"/>
        <v>7.0699999999999932</v>
      </c>
      <c r="I141" s="15">
        <f t="shared" si="88"/>
        <v>4.769999999999996</v>
      </c>
      <c r="J141" s="15">
        <f t="shared" si="88"/>
        <v>3.2299999999999898</v>
      </c>
      <c r="K141" s="15">
        <f t="shared" si="88"/>
        <v>-250</v>
      </c>
      <c r="L141" s="15">
        <f t="shared" si="88"/>
        <v>-83</v>
      </c>
      <c r="M141" s="15">
        <f t="shared" si="88"/>
        <v>-35</v>
      </c>
      <c r="N141" s="16">
        <f t="shared" si="88"/>
        <v>-2</v>
      </c>
    </row>
    <row r="142" spans="1:14" x14ac:dyDescent="0.3">
      <c r="A142" s="1">
        <v>3</v>
      </c>
      <c r="B142" s="22">
        <v>3</v>
      </c>
      <c r="C142" s="18">
        <f>$C$20</f>
        <v>43</v>
      </c>
      <c r="D142" s="19">
        <f t="shared" ref="D142:N142" si="89">IF(AND(ISBLANK(D117) = FALSE, ISBLANK(D93) = FALSE), D117-D93, "")</f>
        <v>-0.54200000000000004</v>
      </c>
      <c r="E142" s="19">
        <f t="shared" si="89"/>
        <v>-1.0589999999999999</v>
      </c>
      <c r="F142" s="19">
        <f t="shared" si="89"/>
        <v>-2.1400000000000006</v>
      </c>
      <c r="G142" s="19">
        <f t="shared" si="89"/>
        <v>18.650000000000006</v>
      </c>
      <c r="H142" s="19">
        <f t="shared" si="89"/>
        <v>6.5600000000000023</v>
      </c>
      <c r="I142" s="19">
        <f t="shared" si="89"/>
        <v>4.4299999999999926</v>
      </c>
      <c r="J142" s="19">
        <f t="shared" si="89"/>
        <v>3.1000000000000085</v>
      </c>
      <c r="K142" s="19">
        <f t="shared" si="89"/>
        <v>-229</v>
      </c>
      <c r="L142" s="19">
        <f t="shared" si="89"/>
        <v>-79</v>
      </c>
      <c r="M142" s="19">
        <f t="shared" si="89"/>
        <v>-30</v>
      </c>
      <c r="N142" s="20">
        <f t="shared" si="89"/>
        <v>-6</v>
      </c>
    </row>
    <row r="143" spans="1:14" x14ac:dyDescent="0.3">
      <c r="A143" s="11">
        <v>42</v>
      </c>
      <c r="B143" s="21">
        <v>1</v>
      </c>
      <c r="C143" s="14">
        <f>$C$21</f>
        <v>51</v>
      </c>
      <c r="D143" s="15">
        <f t="shared" ref="D143:N143" si="90">IF(AND(ISBLANK(D118) = FALSE, ISBLANK(D94) = FALSE), D118-D94, "")</f>
        <v>-0.53599999999999992</v>
      </c>
      <c r="E143" s="15">
        <f t="shared" si="90"/>
        <v>-1.0369999999999999</v>
      </c>
      <c r="F143" s="15">
        <f t="shared" si="90"/>
        <v>-3.1000000000000014</v>
      </c>
      <c r="G143" s="15">
        <f t="shared" si="90"/>
        <v>19.179999999999993</v>
      </c>
      <c r="H143" s="15">
        <f t="shared" si="90"/>
        <v>6.6500000000000057</v>
      </c>
      <c r="I143" s="15">
        <f t="shared" si="90"/>
        <v>4.3700000000000045</v>
      </c>
      <c r="J143" s="15">
        <f t="shared" si="90"/>
        <v>3.0699999999999932</v>
      </c>
      <c r="K143" s="15">
        <f t="shared" si="90"/>
        <v>-227</v>
      </c>
      <c r="L143" s="15">
        <f t="shared" si="90"/>
        <v>-82</v>
      </c>
      <c r="M143" s="15">
        <f t="shared" si="90"/>
        <v>-30</v>
      </c>
      <c r="N143" s="16">
        <f t="shared" si="90"/>
        <v>-1</v>
      </c>
    </row>
    <row r="144" spans="1:14" x14ac:dyDescent="0.3">
      <c r="A144" s="1">
        <v>42</v>
      </c>
      <c r="B144" s="22">
        <v>2</v>
      </c>
      <c r="C144" s="14">
        <f>$C$22</f>
        <v>51</v>
      </c>
      <c r="D144" s="15">
        <f t="shared" ref="D144:N144" si="91">IF(AND(ISBLANK(D119) = FALSE, ISBLANK(D95) = FALSE), D119-D95, "")</f>
        <v>-0.52899999999999991</v>
      </c>
      <c r="E144" s="15">
        <f t="shared" si="91"/>
        <v>-1.054</v>
      </c>
      <c r="F144" s="15">
        <f t="shared" si="91"/>
        <v>-23.85</v>
      </c>
      <c r="G144" s="15">
        <f t="shared" si="91"/>
        <v>19.769999999999996</v>
      </c>
      <c r="H144" s="15">
        <f t="shared" si="91"/>
        <v>7.0099999999999909</v>
      </c>
      <c r="I144" s="15">
        <f t="shared" si="91"/>
        <v>4.5900000000000034</v>
      </c>
      <c r="J144" s="15">
        <f t="shared" si="91"/>
        <v>3.0799999999999983</v>
      </c>
      <c r="K144" s="15">
        <f t="shared" si="91"/>
        <v>-239</v>
      </c>
      <c r="L144" s="15">
        <f t="shared" si="91"/>
        <v>-92</v>
      </c>
      <c r="M144" s="15">
        <f t="shared" si="91"/>
        <v>-38</v>
      </c>
      <c r="N144" s="16">
        <f t="shared" si="91"/>
        <v>-4</v>
      </c>
    </row>
    <row r="145" spans="1:14" x14ac:dyDescent="0.3">
      <c r="A145" s="17">
        <v>42</v>
      </c>
      <c r="B145" s="23">
        <v>3</v>
      </c>
      <c r="C145" s="18">
        <f>$C$23</f>
        <v>51</v>
      </c>
      <c r="D145" s="19">
        <f t="shared" ref="D145:N145" si="92">IF(AND(ISBLANK(D120) = FALSE, ISBLANK(D96) = FALSE), D120-D96, "")</f>
        <v>-0.53400000000000003</v>
      </c>
      <c r="E145" s="19">
        <f t="shared" si="92"/>
        <v>-1.0100000000000002</v>
      </c>
      <c r="F145" s="19">
        <f t="shared" si="92"/>
        <v>8.8799999999999955</v>
      </c>
      <c r="G145" s="19">
        <f t="shared" si="92"/>
        <v>21.010000000000005</v>
      </c>
      <c r="H145" s="19">
        <f t="shared" si="92"/>
        <v>7.460000000000008</v>
      </c>
      <c r="I145" s="19">
        <f t="shared" si="92"/>
        <v>4.9699999999999989</v>
      </c>
      <c r="J145" s="19">
        <f t="shared" si="92"/>
        <v>3.3799999999999955</v>
      </c>
      <c r="K145" s="19">
        <f t="shared" si="92"/>
        <v>-202</v>
      </c>
      <c r="L145" s="19">
        <f t="shared" si="92"/>
        <v>-72</v>
      </c>
      <c r="M145" s="19">
        <f t="shared" si="92"/>
        <v>-26</v>
      </c>
      <c r="N145" s="20">
        <f t="shared" si="92"/>
        <v>-4</v>
      </c>
    </row>
    <row r="146" spans="1:14" x14ac:dyDescent="0.3">
      <c r="A146" s="1"/>
      <c r="B146" s="2" t="s">
        <v>0</v>
      </c>
      <c r="C146" s="3">
        <f>AVERAGE(C131:C145)</f>
        <v>50.6</v>
      </c>
      <c r="D146" s="3">
        <f t="shared" ref="D146:J146" si="93">AVERAGE(D131:D145)</f>
        <v>-0.54100000000000004</v>
      </c>
      <c r="E146" s="3">
        <f t="shared" si="93"/>
        <v>-1.0734666666666663</v>
      </c>
      <c r="F146" s="3">
        <f t="shared" si="93"/>
        <v>-15.68</v>
      </c>
      <c r="G146" s="3">
        <f t="shared" si="93"/>
        <v>19.781999999999993</v>
      </c>
      <c r="H146" s="3">
        <f t="shared" si="93"/>
        <v>7.0413333333333323</v>
      </c>
      <c r="I146" s="3">
        <f t="shared" si="93"/>
        <v>4.4386666666666681</v>
      </c>
      <c r="J146" s="3">
        <f t="shared" si="93"/>
        <v>3.2739999999999969</v>
      </c>
      <c r="K146" s="3">
        <f>AVERAGE(K131:K145)/$Q$11*100</f>
        <v>-8.8293904759036451E-2</v>
      </c>
      <c r="L146" s="3">
        <f t="shared" ref="L146:N146" si="94">AVERAGE(L131:L145)/$Q$11*100</f>
        <v>-3.0217697933450787E-2</v>
      </c>
      <c r="M146" s="3">
        <f t="shared" si="94"/>
        <v>-1.2674366658133427E-2</v>
      </c>
      <c r="N146" s="3">
        <f t="shared" si="94"/>
        <v>-1.9074294376596843E-3</v>
      </c>
    </row>
    <row r="147" spans="1:14" x14ac:dyDescent="0.3">
      <c r="A147" s="1"/>
      <c r="B147" s="2" t="s">
        <v>18</v>
      </c>
      <c r="C147" s="3">
        <f>MAX(C131:C145)-MIN(C131:C145)</f>
        <v>9</v>
      </c>
      <c r="D147" s="3">
        <f t="shared" ref="D147:N147" si="95">MAX(D131:D145)-MIN(D131:D145)</f>
        <v>4.1999999999999926E-2</v>
      </c>
      <c r="E147" s="3">
        <f t="shared" si="95"/>
        <v>0.13900000000000001</v>
      </c>
      <c r="F147" s="3">
        <f t="shared" si="95"/>
        <v>51.919999999999995</v>
      </c>
      <c r="G147" s="3">
        <f t="shared" si="95"/>
        <v>2.3599999999999994</v>
      </c>
      <c r="H147" s="3">
        <f t="shared" si="95"/>
        <v>0.90000000000000568</v>
      </c>
      <c r="I147" s="3">
        <f t="shared" si="95"/>
        <v>4.1399999999999864</v>
      </c>
      <c r="J147" s="3">
        <f t="shared" si="95"/>
        <v>0.5</v>
      </c>
      <c r="K147" s="3">
        <f t="shared" si="95"/>
        <v>52</v>
      </c>
      <c r="L147" s="3">
        <f t="shared" si="95"/>
        <v>23</v>
      </c>
      <c r="M147" s="3">
        <f t="shared" si="95"/>
        <v>16</v>
      </c>
      <c r="N147" s="3">
        <f t="shared" si="95"/>
        <v>10</v>
      </c>
    </row>
    <row r="148" spans="1:14" x14ac:dyDescent="0.3">
      <c r="A148" s="1"/>
      <c r="B148" s="2" t="s">
        <v>1</v>
      </c>
      <c r="C148" s="3">
        <f>_xlfn.STDEV.S(C131:C145)</f>
        <v>2.1313979316066587</v>
      </c>
      <c r="D148" s="3">
        <f t="shared" ref="D148:J148" si="96">_xlfn.STDEV.S(D131:D145)</f>
        <v>1.3405755693517827E-2</v>
      </c>
      <c r="E148" s="3">
        <f t="shared" si="96"/>
        <v>4.9994094889391875E-2</v>
      </c>
      <c r="F148" s="3">
        <f t="shared" si="96"/>
        <v>16.157362320095974</v>
      </c>
      <c r="G148" s="3">
        <f t="shared" si="96"/>
        <v>0.69562099697218005</v>
      </c>
      <c r="H148" s="3">
        <f t="shared" si="96"/>
        <v>0.26615963702438517</v>
      </c>
      <c r="I148" s="3">
        <f t="shared" si="96"/>
        <v>1.0126405840084354</v>
      </c>
      <c r="J148" s="3">
        <f t="shared" si="96"/>
        <v>0.14715395242495236</v>
      </c>
      <c r="K148" s="3">
        <f>_xlfn.STDEV.S(K131:K145)/$Q$11*100</f>
        <v>5.0665685112987061E-3</v>
      </c>
      <c r="L148" s="3">
        <f t="shared" ref="L148:N148" si="97">_xlfn.STDEV.S(L131:L145)/$Q$11*100</f>
        <v>2.3270834649308965E-3</v>
      </c>
      <c r="M148" s="3">
        <f t="shared" si="97"/>
        <v>1.831448431556713E-3</v>
      </c>
      <c r="N148" s="3">
        <f t="shared" si="97"/>
        <v>1.1064585310662303E-3</v>
      </c>
    </row>
    <row r="149" spans="1:14" x14ac:dyDescent="0.3">
      <c r="A149" s="1"/>
      <c r="B149" s="2" t="s">
        <v>2</v>
      </c>
      <c r="C149" s="3">
        <f>_xlfn.STDEV.P(C131:C145)</f>
        <v>2.0591260281974</v>
      </c>
      <c r="D149" s="3">
        <f t="shared" ref="D149:J149" si="98">_xlfn.STDEV.P(D131:D145)</f>
        <v>1.295119042147606E-2</v>
      </c>
      <c r="E149" s="3">
        <f t="shared" si="98"/>
        <v>4.8298884275128115E-2</v>
      </c>
      <c r="F149" s="3">
        <f t="shared" si="98"/>
        <v>15.60949497367975</v>
      </c>
      <c r="G149" s="3">
        <f t="shared" si="98"/>
        <v>0.67203372931225103</v>
      </c>
      <c r="H149" s="3">
        <f t="shared" si="98"/>
        <v>0.25713463831662642</v>
      </c>
      <c r="I149" s="3">
        <f t="shared" si="98"/>
        <v>0.97830374742317017</v>
      </c>
      <c r="J149" s="3">
        <f t="shared" si="98"/>
        <v>0.14216422428538811</v>
      </c>
      <c r="K149" s="3">
        <f>_xlfn.STDEV.P(K131:K145)/$Q$11*100</f>
        <v>4.8947702071739808E-3</v>
      </c>
      <c r="L149" s="3">
        <f t="shared" ref="L149:N149" si="99">_xlfn.STDEV.P(L131:L145)/$Q$11*100</f>
        <v>2.2481762140094358E-3</v>
      </c>
      <c r="M149" s="3">
        <f t="shared" si="99"/>
        <v>1.7693472808604077E-3</v>
      </c>
      <c r="N149" s="3">
        <f t="shared" si="99"/>
        <v>1.068940495181073E-3</v>
      </c>
    </row>
    <row r="150" spans="1:14" x14ac:dyDescent="0.3">
      <c r="A150" s="15">
        <v>3</v>
      </c>
      <c r="B150" s="34" t="s">
        <v>49</v>
      </c>
      <c r="C150" s="39">
        <f>SMALL(C131:C145, $A150)</f>
        <v>51</v>
      </c>
      <c r="D150" s="39">
        <f t="shared" ref="D150:F150" si="100">SMALL(D131:D145, $A150)</f>
        <v>-0.55599999999999994</v>
      </c>
      <c r="E150" s="39">
        <f t="shared" si="100"/>
        <v>-1.141</v>
      </c>
      <c r="F150" s="39">
        <f t="shared" si="100"/>
        <v>-34.159999999999997</v>
      </c>
      <c r="G150" s="39">
        <f>LARGE(G131:G145, $A150)</f>
        <v>20.559999999999988</v>
      </c>
      <c r="H150" s="39">
        <f t="shared" ref="H150:J150" si="101">LARGE(H131:H145, $A150)</f>
        <v>7.3400000000000034</v>
      </c>
      <c r="I150" s="39">
        <f t="shared" si="101"/>
        <v>4.8999999999999915</v>
      </c>
      <c r="J150" s="39">
        <f t="shared" si="101"/>
        <v>3.4299999999999926</v>
      </c>
      <c r="K150" s="39">
        <f t="shared" ref="K150:N150" si="102">SMALL(K131:K145, $A150)</f>
        <v>-249</v>
      </c>
      <c r="L150" s="39">
        <f t="shared" si="102"/>
        <v>-85</v>
      </c>
      <c r="M150" s="39">
        <f t="shared" si="102"/>
        <v>-38</v>
      </c>
      <c r="N150" s="39">
        <f t="shared" si="102"/>
        <v>-9</v>
      </c>
    </row>
    <row r="151" spans="1:14" x14ac:dyDescent="0.3">
      <c r="A151" s="15">
        <v>5</v>
      </c>
      <c r="B151" s="34" t="s">
        <v>49</v>
      </c>
      <c r="C151" s="39">
        <f>SMALL(C131:C145, $A151)</f>
        <v>51</v>
      </c>
      <c r="D151" s="39">
        <f t="shared" ref="D151:F151" si="103">SMALL(D131:D145, $A151)</f>
        <v>-0.54999999999999993</v>
      </c>
      <c r="E151" s="39">
        <f t="shared" si="103"/>
        <v>-1.123</v>
      </c>
      <c r="F151" s="39">
        <f t="shared" si="103"/>
        <v>-23.85</v>
      </c>
      <c r="G151" s="39">
        <f>LARGE(G131:G145, $A151)</f>
        <v>20.14</v>
      </c>
      <c r="H151" s="39">
        <f t="shared" ref="H151:J151" si="104">LARGE(H131:H145, $A151)</f>
        <v>7.2099999999999937</v>
      </c>
      <c r="I151" s="39">
        <f t="shared" si="104"/>
        <v>4.769999999999996</v>
      </c>
      <c r="J151" s="39">
        <f t="shared" si="104"/>
        <v>3.3499999999999943</v>
      </c>
      <c r="K151" s="39">
        <f t="shared" ref="K151:N151" si="105">SMALL(K131:K145, $A151)</f>
        <v>-241</v>
      </c>
      <c r="L151" s="39">
        <f t="shared" si="105"/>
        <v>-83</v>
      </c>
      <c r="M151" s="39">
        <f t="shared" si="105"/>
        <v>-36</v>
      </c>
      <c r="N151" s="39">
        <f t="shared" si="105"/>
        <v>-6</v>
      </c>
    </row>
    <row r="152" spans="1:14" x14ac:dyDescent="0.3">
      <c r="A152" s="15"/>
      <c r="B152" s="34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</row>
    <row r="153" spans="1:14" x14ac:dyDescent="0.3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42" t="s">
        <v>51</v>
      </c>
      <c r="B154" s="42"/>
    </row>
    <row r="155" spans="1:14" x14ac:dyDescent="0.3">
      <c r="A155" s="6" t="s">
        <v>15</v>
      </c>
      <c r="B155" s="7" t="s">
        <v>16</v>
      </c>
      <c r="C155" s="6" t="s">
        <v>14</v>
      </c>
      <c r="D155" s="8" t="s">
        <v>3</v>
      </c>
      <c r="E155" s="8" t="s">
        <v>4</v>
      </c>
      <c r="F155" s="8" t="s">
        <v>5</v>
      </c>
      <c r="G155" s="8" t="s">
        <v>6</v>
      </c>
      <c r="H155" s="8" t="s">
        <v>7</v>
      </c>
      <c r="I155" s="8" t="s">
        <v>8</v>
      </c>
      <c r="J155" s="8" t="s">
        <v>9</v>
      </c>
      <c r="K155" s="8" t="s">
        <v>10</v>
      </c>
      <c r="L155" s="8" t="s">
        <v>11</v>
      </c>
      <c r="M155" s="8" t="s">
        <v>12</v>
      </c>
      <c r="N155" s="9" t="s">
        <v>13</v>
      </c>
    </row>
    <row r="156" spans="1:14" x14ac:dyDescent="0.3">
      <c r="A156" s="11">
        <v>0</v>
      </c>
      <c r="B156" s="11">
        <v>3</v>
      </c>
      <c r="C156" s="10">
        <f>AVERAGE($C$9:$C$11)</f>
        <v>51.666666666666664</v>
      </c>
      <c r="D156" s="12">
        <v>0.65100000000000002</v>
      </c>
      <c r="E156" s="12">
        <v>1.31</v>
      </c>
      <c r="F156" s="12">
        <v>61.96</v>
      </c>
      <c r="G156" s="12">
        <v>82.41</v>
      </c>
      <c r="H156" s="12">
        <v>93.76</v>
      </c>
      <c r="I156" s="12">
        <v>95.64</v>
      </c>
      <c r="J156" s="12">
        <v>96.96</v>
      </c>
      <c r="K156" s="12">
        <v>225</v>
      </c>
      <c r="L156" s="12">
        <v>84</v>
      </c>
      <c r="M156" s="12">
        <v>43</v>
      </c>
      <c r="N156" s="13">
        <v>5</v>
      </c>
    </row>
    <row r="157" spans="1:14" x14ac:dyDescent="0.3">
      <c r="A157" s="1">
        <v>1</v>
      </c>
      <c r="B157" s="1">
        <v>3</v>
      </c>
      <c r="C157" s="14">
        <f>AVERAGE($C$12:$C$14)</f>
        <v>51</v>
      </c>
      <c r="D157" s="15">
        <v>0.66500000000000004</v>
      </c>
      <c r="E157" s="15">
        <v>1.353</v>
      </c>
      <c r="F157" s="15">
        <v>61.91</v>
      </c>
      <c r="G157" s="15">
        <v>81.680000000000007</v>
      </c>
      <c r="H157" s="15">
        <v>93.36</v>
      </c>
      <c r="I157" s="15">
        <v>95.52</v>
      </c>
      <c r="J157" s="15">
        <v>96.94</v>
      </c>
      <c r="K157" s="15">
        <v>241</v>
      </c>
      <c r="L157" s="15">
        <v>78</v>
      </c>
      <c r="M157" s="15">
        <v>35</v>
      </c>
      <c r="N157" s="16">
        <v>10</v>
      </c>
    </row>
    <row r="158" spans="1:14" x14ac:dyDescent="0.3">
      <c r="A158" s="1">
        <v>2</v>
      </c>
      <c r="B158" s="1">
        <v>3</v>
      </c>
      <c r="C158" s="14">
        <f>AVERAGE($C$15:$C$17)</f>
        <v>51</v>
      </c>
      <c r="D158" s="15">
        <v>0.65700000000000003</v>
      </c>
      <c r="E158" s="15">
        <v>1.2549999999999999</v>
      </c>
      <c r="F158" s="15">
        <v>32.93</v>
      </c>
      <c r="G158" s="15">
        <v>82.01</v>
      </c>
      <c r="H158" s="15">
        <v>93.7</v>
      </c>
      <c r="I158" s="15">
        <v>95.72</v>
      </c>
      <c r="J158" s="15">
        <v>96.98</v>
      </c>
      <c r="K158" s="15">
        <v>230</v>
      </c>
      <c r="L158" s="15">
        <v>83</v>
      </c>
      <c r="M158" s="15">
        <v>38</v>
      </c>
      <c r="N158" s="16">
        <v>4</v>
      </c>
    </row>
    <row r="159" spans="1:14" x14ac:dyDescent="0.3">
      <c r="A159" s="1">
        <v>3</v>
      </c>
      <c r="B159" s="1">
        <v>3</v>
      </c>
      <c r="C159" s="14">
        <f>AVERAGE($C$18:$C$20)</f>
        <v>48.333333333333336</v>
      </c>
      <c r="D159" s="15">
        <v>0.64300000000000002</v>
      </c>
      <c r="E159" s="15">
        <v>1.2490000000000001</v>
      </c>
      <c r="F159" s="15">
        <v>31.56</v>
      </c>
      <c r="G159" s="15">
        <v>82.43</v>
      </c>
      <c r="H159" s="15">
        <v>93.86</v>
      </c>
      <c r="I159" s="15">
        <v>95.87</v>
      </c>
      <c r="J159" s="15">
        <v>97.11</v>
      </c>
      <c r="K159" s="15">
        <v>241</v>
      </c>
      <c r="L159" s="15">
        <v>78</v>
      </c>
      <c r="M159" s="15">
        <v>37</v>
      </c>
      <c r="N159" s="16">
        <v>6</v>
      </c>
    </row>
    <row r="160" spans="1:14" x14ac:dyDescent="0.3">
      <c r="A160" s="1">
        <v>42</v>
      </c>
      <c r="B160" s="1">
        <v>3</v>
      </c>
      <c r="C160" s="14">
        <f>AVERAGE($C$21:$C$23)</f>
        <v>51</v>
      </c>
      <c r="D160" s="15">
        <v>0.65</v>
      </c>
      <c r="E160" s="15">
        <v>1.2529999999999999</v>
      </c>
      <c r="F160" s="15">
        <v>37.4</v>
      </c>
      <c r="G160" s="15">
        <v>82.07</v>
      </c>
      <c r="H160" s="15">
        <v>93.88</v>
      </c>
      <c r="I160" s="15">
        <v>95.98</v>
      </c>
      <c r="J160" s="15">
        <v>97.15</v>
      </c>
      <c r="K160" s="15">
        <v>239</v>
      </c>
      <c r="L160" s="15">
        <v>96</v>
      </c>
      <c r="M160" s="15">
        <v>33</v>
      </c>
      <c r="N160" s="16">
        <v>4</v>
      </c>
    </row>
    <row r="161" spans="1:14" x14ac:dyDescent="0.3">
      <c r="A161" s="11"/>
      <c r="B161" s="5" t="s">
        <v>0</v>
      </c>
      <c r="C161" s="24">
        <f t="shared" ref="C161:J161" si="106">AVERAGE(C$156:C$160)</f>
        <v>50.6</v>
      </c>
      <c r="D161" s="24">
        <f t="shared" si="106"/>
        <v>0.6532</v>
      </c>
      <c r="E161" s="24">
        <f t="shared" si="106"/>
        <v>1.284</v>
      </c>
      <c r="F161" s="24">
        <f t="shared" si="106"/>
        <v>45.152000000000001</v>
      </c>
      <c r="G161" s="24">
        <f t="shared" si="106"/>
        <v>82.12</v>
      </c>
      <c r="H161" s="24">
        <f t="shared" si="106"/>
        <v>93.712000000000003</v>
      </c>
      <c r="I161" s="24">
        <f t="shared" si="106"/>
        <v>95.746000000000009</v>
      </c>
      <c r="J161" s="24">
        <f t="shared" si="106"/>
        <v>97.027999999999992</v>
      </c>
      <c r="K161" s="24">
        <f>AVERAGE(K$156:K$160)/($Q$9 + $Q$10)*100</f>
        <v>0.93944719603770577</v>
      </c>
      <c r="L161" s="24">
        <f>AVERAGE(L$156:L$160)/($Q$9 + $Q$10)*100</f>
        <v>0.3347180060712574</v>
      </c>
      <c r="M161" s="24">
        <f>AVERAGE(M$156:M$160)/($Q$9 + $Q$10)*100</f>
        <v>0.1485860361080045</v>
      </c>
      <c r="N161" s="25">
        <f>AVERAGE(N$156:N$160)/($Q$9 + $Q$10)*100</f>
        <v>2.3166640038344784E-2</v>
      </c>
    </row>
    <row r="162" spans="1:14" x14ac:dyDescent="0.3">
      <c r="A162" s="1"/>
      <c r="B162" s="26" t="s">
        <v>18</v>
      </c>
      <c r="C162" s="3">
        <f t="shared" ref="C162:N162" si="107">MAX(C$156:C$160)-MIN(C$156:C$160)</f>
        <v>3.3333333333333286</v>
      </c>
      <c r="D162" s="3">
        <f t="shared" si="107"/>
        <v>2.200000000000002E-2</v>
      </c>
      <c r="E162" s="3">
        <f t="shared" si="107"/>
        <v>0.10399999999999987</v>
      </c>
      <c r="F162" s="3">
        <f t="shared" si="107"/>
        <v>30.400000000000002</v>
      </c>
      <c r="G162" s="3">
        <f t="shared" si="107"/>
        <v>0.75</v>
      </c>
      <c r="H162" s="3">
        <f t="shared" si="107"/>
        <v>0.51999999999999602</v>
      </c>
      <c r="I162" s="3">
        <f t="shared" si="107"/>
        <v>0.46000000000000796</v>
      </c>
      <c r="J162" s="3">
        <f t="shared" si="107"/>
        <v>0.21000000000000796</v>
      </c>
      <c r="K162" s="3">
        <f t="shared" si="107"/>
        <v>16</v>
      </c>
      <c r="L162" s="3">
        <f t="shared" si="107"/>
        <v>18</v>
      </c>
      <c r="M162" s="3">
        <f t="shared" si="107"/>
        <v>10</v>
      </c>
      <c r="N162" s="27">
        <f t="shared" si="107"/>
        <v>6</v>
      </c>
    </row>
    <row r="163" spans="1:14" x14ac:dyDescent="0.3">
      <c r="A163" s="1"/>
      <c r="B163" s="26" t="s">
        <v>1</v>
      </c>
      <c r="C163" s="3">
        <f t="shared" ref="C163:J163" si="108">_xlfn.STDEV.S(C$156:C$160)</f>
        <v>1.2995725793078603</v>
      </c>
      <c r="D163" s="3">
        <f t="shared" si="108"/>
        <v>8.2583291288250392E-3</v>
      </c>
      <c r="E163" s="3">
        <f t="shared" si="108"/>
        <v>4.6000000000000013E-2</v>
      </c>
      <c r="F163" s="3">
        <f t="shared" si="108"/>
        <v>15.472174055380831</v>
      </c>
      <c r="G163" s="3">
        <f t="shared" si="108"/>
        <v>0.31160872901765596</v>
      </c>
      <c r="H163" s="3">
        <f t="shared" si="108"/>
        <v>0.21004761364985747</v>
      </c>
      <c r="I163" s="3">
        <f t="shared" si="108"/>
        <v>0.18242806801586531</v>
      </c>
      <c r="J163" s="3">
        <f t="shared" si="108"/>
        <v>9.5236547606475846E-2</v>
      </c>
      <c r="K163" s="3">
        <f>_xlfn.STDEV.S(K$156:K$160)/($Q$9 + $Q$10)*100</f>
        <v>2.9133379978927097E-2</v>
      </c>
      <c r="L163" s="3">
        <f>_xlfn.STDEV.S(L$156:L$160)/($Q$9 + $Q$10)*100</f>
        <v>2.9405915193011601E-2</v>
      </c>
      <c r="M163" s="3">
        <f>_xlfn.STDEV.S(M$156:M$160)/($Q$9 + $Q$10)*100</f>
        <v>1.5051480812763038E-2</v>
      </c>
      <c r="N163" s="27">
        <f>_xlfn.STDEV.S(N$156:N$160)/($Q$9 + $Q$10)*100</f>
        <v>9.9455980172461541E-3</v>
      </c>
    </row>
    <row r="164" spans="1:14" x14ac:dyDescent="0.3">
      <c r="A164" s="17"/>
      <c r="B164" s="28" t="s">
        <v>2</v>
      </c>
      <c r="C164" s="29">
        <f t="shared" ref="C164:J164" si="109">_xlfn.STDEV.P(C$156:C$160)</f>
        <v>1.162373051610845</v>
      </c>
      <c r="D164" s="29">
        <f t="shared" si="109"/>
        <v>7.3864741250477617E-3</v>
      </c>
      <c r="E164" s="29">
        <f t="shared" si="109"/>
        <v>4.114365078599614E-2</v>
      </c>
      <c r="F164" s="29">
        <f t="shared" si="109"/>
        <v>13.838733179016057</v>
      </c>
      <c r="G164" s="29">
        <f t="shared" si="109"/>
        <v>0.278711320186316</v>
      </c>
      <c r="H164" s="29">
        <f t="shared" si="109"/>
        <v>0.18787229705307759</v>
      </c>
      <c r="I164" s="29">
        <f t="shared" si="109"/>
        <v>0.16316862443497201</v>
      </c>
      <c r="J164" s="29">
        <f t="shared" si="109"/>
        <v>8.5182157756189952E-2</v>
      </c>
      <c r="K164" s="29">
        <f>_xlfn.STDEV.P(K$156:K$160)/($Q$9 + $Q$10)*100</f>
        <v>2.6057687218884944E-2</v>
      </c>
      <c r="L164" s="29">
        <f>_xlfn.STDEV.P(L$156:L$160)/($Q$9 + $Q$10)*100</f>
        <v>2.6301450124867114E-2</v>
      </c>
      <c r="M164" s="29">
        <f>_xlfn.STDEV.P(M$156:M$160)/($Q$9 + $Q$10)*100</f>
        <v>1.3462453703748774E-2</v>
      </c>
      <c r="N164" s="30">
        <f>_xlfn.STDEV.P(N$156:N$160)/($Q$9 + $Q$10)*100</f>
        <v>8.8956132973798084E-3</v>
      </c>
    </row>
    <row r="165" spans="1:14" x14ac:dyDescent="0.3">
      <c r="A165" s="15">
        <v>1</v>
      </c>
      <c r="B165" s="34" t="s">
        <v>49</v>
      </c>
      <c r="C165" s="39">
        <f>SMALL(C156:C160, $A165)</f>
        <v>48.333333333333336</v>
      </c>
      <c r="D165" s="39">
        <f t="shared" ref="D165:F165" si="110">SMALL(D156:D160, $A165)</f>
        <v>0.64300000000000002</v>
      </c>
      <c r="E165" s="39">
        <f t="shared" si="110"/>
        <v>1.2490000000000001</v>
      </c>
      <c r="F165" s="39">
        <f t="shared" si="110"/>
        <v>31.56</v>
      </c>
      <c r="G165" s="39">
        <f>LARGE(G156:G160, $A165)</f>
        <v>82.43</v>
      </c>
      <c r="H165" s="39">
        <f t="shared" ref="H165:J165" si="111">LARGE(H156:H160, $A165)</f>
        <v>93.88</v>
      </c>
      <c r="I165" s="39">
        <f t="shared" si="111"/>
        <v>95.98</v>
      </c>
      <c r="J165" s="39">
        <f t="shared" si="111"/>
        <v>97.15</v>
      </c>
      <c r="K165" s="39">
        <f>SMALL(K156:K160, $A165)/($Q$9 + $Q$10)*100</f>
        <v>0.89870586355647875</v>
      </c>
      <c r="L165" s="39">
        <f t="shared" ref="L165:N165" si="112">SMALL(L156:L160, $A165)/($Q$9 + $Q$10)*100</f>
        <v>0.31155136603291261</v>
      </c>
      <c r="M165" s="39">
        <f t="shared" si="112"/>
        <v>0.13181019332161686</v>
      </c>
      <c r="N165" s="39">
        <f t="shared" si="112"/>
        <v>1.5976993129892952E-2</v>
      </c>
    </row>
    <row r="166" spans="1:14" x14ac:dyDescent="0.3">
      <c r="A166" s="15">
        <v>3</v>
      </c>
      <c r="B166" s="34" t="s">
        <v>49</v>
      </c>
      <c r="C166" s="39">
        <f>SMALL(C156:C160, $A166)</f>
        <v>51</v>
      </c>
      <c r="D166" s="39">
        <f t="shared" ref="D166:F166" si="113">SMALL(D156:D160, $A166)</f>
        <v>0.65100000000000002</v>
      </c>
      <c r="E166" s="39">
        <f t="shared" si="113"/>
        <v>1.2549999999999999</v>
      </c>
      <c r="F166" s="39">
        <f t="shared" si="113"/>
        <v>37.4</v>
      </c>
      <c r="G166" s="39">
        <f>LARGE(G156:G160, $A166)</f>
        <v>82.07</v>
      </c>
      <c r="H166" s="39">
        <f t="shared" ref="H166:J166" si="114">LARGE(H156:H160, $A166)</f>
        <v>93.76</v>
      </c>
      <c r="I166" s="39">
        <f t="shared" si="114"/>
        <v>95.72</v>
      </c>
      <c r="J166" s="39">
        <f t="shared" si="114"/>
        <v>96.98</v>
      </c>
      <c r="K166" s="39">
        <f>SMALL(K156:K160, $A166)/($Q$9 + $Q$10)*100</f>
        <v>0.95462533951110407</v>
      </c>
      <c r="L166" s="39">
        <f t="shared" ref="L166:N166" si="115">SMALL(L156:L160, $A166)/($Q$9 + $Q$10)*100</f>
        <v>0.33152260744527878</v>
      </c>
      <c r="M166" s="39">
        <f t="shared" si="115"/>
        <v>0.14778718645150984</v>
      </c>
      <c r="N166" s="39">
        <f t="shared" si="115"/>
        <v>1.9971241412366194E-2</v>
      </c>
    </row>
    <row r="167" spans="1:14" x14ac:dyDescent="0.3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27"/>
    </row>
    <row r="168" spans="1:14" x14ac:dyDescent="0.3">
      <c r="A168" s="11">
        <v>0</v>
      </c>
      <c r="B168" s="11">
        <v>3</v>
      </c>
      <c r="C168" s="10">
        <f>AVERAGE($C$9:$C$11)</f>
        <v>51.666666666666664</v>
      </c>
      <c r="D168" s="12">
        <v>0.111</v>
      </c>
      <c r="E168" s="12">
        <v>0.20899999999999999</v>
      </c>
      <c r="F168" s="12">
        <v>29.71</v>
      </c>
      <c r="G168" s="12">
        <v>99.65</v>
      </c>
      <c r="H168" s="12">
        <v>99.92</v>
      </c>
      <c r="I168" s="12">
        <v>99.96</v>
      </c>
      <c r="J168" s="12">
        <v>99.97</v>
      </c>
      <c r="K168" s="12">
        <v>15</v>
      </c>
      <c r="L168" s="12">
        <v>7</v>
      </c>
      <c r="M168" s="12">
        <v>6</v>
      </c>
      <c r="N168" s="13">
        <v>2</v>
      </c>
    </row>
    <row r="169" spans="1:14" x14ac:dyDescent="0.3">
      <c r="A169" s="1">
        <v>1</v>
      </c>
      <c r="B169" s="1">
        <v>3</v>
      </c>
      <c r="C169" s="14">
        <f>AVERAGE($C$12:$C$14)</f>
        <v>51</v>
      </c>
      <c r="D169" s="15">
        <v>0.13</v>
      </c>
      <c r="E169" s="15">
        <v>0.22600000000000001</v>
      </c>
      <c r="F169" s="15">
        <v>22.87</v>
      </c>
      <c r="G169" s="15">
        <v>99.53</v>
      </c>
      <c r="H169" s="15">
        <v>99.9</v>
      </c>
      <c r="I169" s="15">
        <v>99.95</v>
      </c>
      <c r="J169" s="15">
        <v>99.97</v>
      </c>
      <c r="K169" s="15">
        <v>20</v>
      </c>
      <c r="L169" s="15">
        <v>6</v>
      </c>
      <c r="M169" s="15">
        <v>6</v>
      </c>
      <c r="N169" s="16">
        <v>1</v>
      </c>
    </row>
    <row r="170" spans="1:14" x14ac:dyDescent="0.3">
      <c r="A170" s="1">
        <v>2</v>
      </c>
      <c r="B170" s="1">
        <v>3</v>
      </c>
      <c r="C170" s="14">
        <f>AVERAGE($C$15:$C$17)</f>
        <v>51</v>
      </c>
      <c r="D170" s="15">
        <v>0.14099999999999999</v>
      </c>
      <c r="E170" s="15">
        <v>0.23799999999999999</v>
      </c>
      <c r="F170" s="15">
        <v>24.08</v>
      </c>
      <c r="G170" s="15">
        <v>99.47</v>
      </c>
      <c r="H170" s="15">
        <v>99.9</v>
      </c>
      <c r="I170" s="15">
        <v>99.95</v>
      </c>
      <c r="J170" s="15">
        <v>99.97</v>
      </c>
      <c r="K170" s="15">
        <v>21</v>
      </c>
      <c r="L170" s="15">
        <v>7</v>
      </c>
      <c r="M170" s="15">
        <v>6</v>
      </c>
      <c r="N170" s="16">
        <v>2</v>
      </c>
    </row>
    <row r="171" spans="1:14" x14ac:dyDescent="0.3">
      <c r="A171" s="1">
        <v>3</v>
      </c>
      <c r="B171" s="1">
        <v>3</v>
      </c>
      <c r="C171" s="14">
        <f>AVERAGE($C$18:$C$20)</f>
        <v>48.333333333333336</v>
      </c>
      <c r="D171" s="15">
        <v>0.123</v>
      </c>
      <c r="E171" s="15">
        <v>0.21199999999999999</v>
      </c>
      <c r="F171" s="15">
        <v>25.24</v>
      </c>
      <c r="G171" s="15">
        <v>99.59</v>
      </c>
      <c r="H171" s="15">
        <v>99.91</v>
      </c>
      <c r="I171" s="15">
        <v>99.96</v>
      </c>
      <c r="J171" s="15">
        <v>99.98</v>
      </c>
      <c r="K171" s="15">
        <v>13</v>
      </c>
      <c r="L171" s="15">
        <v>4</v>
      </c>
      <c r="M171" s="15">
        <v>4</v>
      </c>
      <c r="N171" s="16">
        <v>1</v>
      </c>
    </row>
    <row r="172" spans="1:14" x14ac:dyDescent="0.3">
      <c r="A172" s="17">
        <v>42</v>
      </c>
      <c r="B172" s="17">
        <v>3</v>
      </c>
      <c r="C172" s="18">
        <f>AVERAGE($C$21:$C$23)</f>
        <v>51</v>
      </c>
      <c r="D172" s="19">
        <v>0.13600000000000001</v>
      </c>
      <c r="E172" s="19">
        <v>0.22900000000000001</v>
      </c>
      <c r="F172" s="19">
        <v>19.760000000000002</v>
      </c>
      <c r="G172" s="19">
        <v>99.52</v>
      </c>
      <c r="H172" s="19">
        <v>99.91</v>
      </c>
      <c r="I172" s="19">
        <v>99.95</v>
      </c>
      <c r="J172" s="19">
        <v>99.97</v>
      </c>
      <c r="K172" s="19">
        <v>19</v>
      </c>
      <c r="L172" s="19">
        <v>10</v>
      </c>
      <c r="M172" s="19">
        <v>5</v>
      </c>
      <c r="N172" s="20">
        <v>0</v>
      </c>
    </row>
    <row r="173" spans="1:14" x14ac:dyDescent="0.3">
      <c r="A173" s="1"/>
      <c r="B173" s="2" t="s">
        <v>0</v>
      </c>
      <c r="C173" s="3">
        <f t="shared" ref="C173:J173" si="116">AVERAGE(C$168:C$172)</f>
        <v>50.6</v>
      </c>
      <c r="D173" s="3">
        <f t="shared" si="116"/>
        <v>0.12820000000000001</v>
      </c>
      <c r="E173" s="3">
        <f t="shared" si="116"/>
        <v>0.22280000000000003</v>
      </c>
      <c r="F173" s="3">
        <f t="shared" si="116"/>
        <v>24.332000000000001</v>
      </c>
      <c r="G173" s="3">
        <f t="shared" si="116"/>
        <v>99.551999999999992</v>
      </c>
      <c r="H173" s="3">
        <f t="shared" si="116"/>
        <v>99.907999999999987</v>
      </c>
      <c r="I173" s="3">
        <f t="shared" si="116"/>
        <v>99.953999999999994</v>
      </c>
      <c r="J173" s="3">
        <f t="shared" si="116"/>
        <v>99.972000000000008</v>
      </c>
      <c r="K173" s="3">
        <f>AVERAGE(K$168:K$172)/$Q$11*100</f>
        <v>6.6258075202915365E-3</v>
      </c>
      <c r="L173" s="3">
        <f>AVERAGE(L$168:L$172)/$Q$11*100</f>
        <v>2.5599710873853657E-3</v>
      </c>
      <c r="M173" s="3">
        <f>AVERAGE(M$168:M$172)/$Q$11*100</f>
        <v>2.0329182164530849E-3</v>
      </c>
      <c r="N173" s="3">
        <f>AVERAGE(N$168:N$172)/$Q$11*100</f>
        <v>4.5175960365624108E-4</v>
      </c>
    </row>
    <row r="174" spans="1:14" x14ac:dyDescent="0.3">
      <c r="A174" s="1"/>
      <c r="B174" s="2" t="s">
        <v>18</v>
      </c>
      <c r="C174" s="3">
        <f t="shared" ref="C174:N174" si="117">MAX(C$168:C$172)-MIN(C$168:C$172)</f>
        <v>3.3333333333333286</v>
      </c>
      <c r="D174" s="3">
        <f t="shared" si="117"/>
        <v>2.9999999999999985E-2</v>
      </c>
      <c r="E174" s="3">
        <f t="shared" si="117"/>
        <v>2.8999999999999998E-2</v>
      </c>
      <c r="F174" s="3">
        <f t="shared" si="117"/>
        <v>9.9499999999999993</v>
      </c>
      <c r="G174" s="3">
        <f t="shared" si="117"/>
        <v>0.18000000000000682</v>
      </c>
      <c r="H174" s="3">
        <f t="shared" si="117"/>
        <v>1.9999999999996021E-2</v>
      </c>
      <c r="I174" s="3">
        <f t="shared" si="117"/>
        <v>9.9999999999909051E-3</v>
      </c>
      <c r="J174" s="3">
        <f t="shared" si="117"/>
        <v>1.0000000000005116E-2</v>
      </c>
      <c r="K174" s="3">
        <f t="shared" si="117"/>
        <v>8</v>
      </c>
      <c r="L174" s="3">
        <f t="shared" si="117"/>
        <v>6</v>
      </c>
      <c r="M174" s="3">
        <f t="shared" si="117"/>
        <v>2</v>
      </c>
      <c r="N174" s="3">
        <f t="shared" si="117"/>
        <v>2</v>
      </c>
    </row>
    <row r="175" spans="1:14" x14ac:dyDescent="0.3">
      <c r="A175" s="1"/>
      <c r="B175" s="2" t="s">
        <v>1</v>
      </c>
      <c r="C175" s="3">
        <f t="shared" ref="C175:J175" si="118">_xlfn.STDEV.S(C$168:C$172)</f>
        <v>1.2995725793078603</v>
      </c>
      <c r="D175" s="3">
        <f t="shared" si="118"/>
        <v>1.1734564329364766E-2</v>
      </c>
      <c r="E175" s="3">
        <f t="shared" si="118"/>
        <v>1.2111977542911812E-2</v>
      </c>
      <c r="F175" s="3">
        <f t="shared" si="118"/>
        <v>3.6349511688604657</v>
      </c>
      <c r="G175" s="3">
        <f t="shared" si="118"/>
        <v>6.9426219830842309E-2</v>
      </c>
      <c r="H175" s="3">
        <f t="shared" si="118"/>
        <v>8.3666002653382428E-3</v>
      </c>
      <c r="I175" s="3">
        <f t="shared" si="118"/>
        <v>5.47722557504668E-3</v>
      </c>
      <c r="J175" s="3">
        <f t="shared" si="118"/>
        <v>4.472135955001867E-3</v>
      </c>
      <c r="K175" s="3">
        <f>_xlfn.STDEV.S(K$168:K$172)/$Q$11*100</f>
        <v>1.2932043336785035E-3</v>
      </c>
      <c r="L175" s="3">
        <f>_xlfn.STDEV.S(L$168:L$172)/$Q$11*100</f>
        <v>8.1615956859513322E-4</v>
      </c>
      <c r="M175" s="3">
        <f>_xlfn.STDEV.S(M$168:M$172)/$Q$11*100</f>
        <v>3.3672172775457194E-4</v>
      </c>
      <c r="N175" s="3">
        <f>_xlfn.STDEV.S(N$168:N$172)/$Q$11*100</f>
        <v>3.1497433498504511E-4</v>
      </c>
    </row>
    <row r="176" spans="1:14" x14ac:dyDescent="0.3">
      <c r="A176" s="1"/>
      <c r="B176" s="2" t="s">
        <v>2</v>
      </c>
      <c r="C176" s="3">
        <f t="shared" ref="C176:J176" si="119">_xlfn.STDEV.P(C$168:C$172)</f>
        <v>1.162373051610845</v>
      </c>
      <c r="D176" s="3">
        <f t="shared" si="119"/>
        <v>1.0495713410721539E-2</v>
      </c>
      <c r="E176" s="3">
        <f t="shared" si="119"/>
        <v>1.0833282051160674E-2</v>
      </c>
      <c r="F176" s="3">
        <f t="shared" si="119"/>
        <v>3.2511991633857216</v>
      </c>
      <c r="G176" s="3">
        <f t="shared" si="119"/>
        <v>6.2096698785042939E-2</v>
      </c>
      <c r="H176" s="3">
        <f t="shared" si="119"/>
        <v>7.4833147735456351E-3</v>
      </c>
      <c r="I176" s="3">
        <f t="shared" si="119"/>
        <v>4.8989794855619009E-3</v>
      </c>
      <c r="J176" s="3">
        <f t="shared" si="119"/>
        <v>4.0000000000020462E-3</v>
      </c>
      <c r="K176" s="3">
        <f>_xlfn.STDEV.P(K$168:K$172)/$Q$11*100</f>
        <v>1.1566771195609812E-3</v>
      </c>
      <c r="L176" s="3">
        <f>_xlfn.STDEV.P(L$168:L$172)/$Q$11*100</f>
        <v>7.2999531034624793E-4</v>
      </c>
      <c r="M176" s="3">
        <f>_xlfn.STDEV.P(M$168:M$172)/$Q$11*100</f>
        <v>3.0117306910416072E-4</v>
      </c>
      <c r="N176" s="3">
        <f>_xlfn.STDEV.P(N$168:N$172)/$Q$11*100</f>
        <v>2.8172160967774039E-4</v>
      </c>
    </row>
    <row r="177" spans="1:14" x14ac:dyDescent="0.3">
      <c r="A177" s="15">
        <v>1</v>
      </c>
      <c r="B177" s="34" t="s">
        <v>49</v>
      </c>
      <c r="C177" s="39">
        <f>SMALL(C168:C172, $A177)</f>
        <v>48.333333333333336</v>
      </c>
      <c r="D177" s="39">
        <f t="shared" ref="D177:F177" si="120">SMALL(D168:D172, $A177)</f>
        <v>0.111</v>
      </c>
      <c r="E177" s="39">
        <f t="shared" si="120"/>
        <v>0.20899999999999999</v>
      </c>
      <c r="F177" s="39">
        <f t="shared" si="120"/>
        <v>19.760000000000002</v>
      </c>
      <c r="G177" s="39">
        <f>LARGE(G168:G172, $A177)</f>
        <v>99.65</v>
      </c>
      <c r="H177" s="39">
        <f t="shared" ref="H177:J177" si="121">LARGE(H168:H172, $A177)</f>
        <v>99.92</v>
      </c>
      <c r="I177" s="39">
        <f t="shared" si="121"/>
        <v>99.96</v>
      </c>
      <c r="J177" s="39">
        <f t="shared" si="121"/>
        <v>99.98</v>
      </c>
      <c r="K177" s="39">
        <f>SMALL(K168:K172, $A177)/$Q$11*100</f>
        <v>4.8940623729426119E-3</v>
      </c>
      <c r="L177" s="39">
        <f t="shared" ref="L177:N177" si="122">SMALL(L168:L172, $A177)/$Q$11*100</f>
        <v>1.5058653455208035E-3</v>
      </c>
      <c r="M177" s="39">
        <f t="shared" si="122"/>
        <v>1.5058653455208035E-3</v>
      </c>
      <c r="N177" s="39">
        <f t="shared" si="122"/>
        <v>0</v>
      </c>
    </row>
    <row r="178" spans="1:14" x14ac:dyDescent="0.3">
      <c r="A178" s="15">
        <v>3</v>
      </c>
      <c r="B178" s="34" t="s">
        <v>49</v>
      </c>
      <c r="C178" s="39">
        <f>SMALL(C168:C172, $A178)</f>
        <v>51</v>
      </c>
      <c r="D178" s="39">
        <f t="shared" ref="D178:F178" si="123">SMALL(D168:D172, $A178)</f>
        <v>0.13</v>
      </c>
      <c r="E178" s="39">
        <f t="shared" si="123"/>
        <v>0.22600000000000001</v>
      </c>
      <c r="F178" s="39">
        <f t="shared" si="123"/>
        <v>24.08</v>
      </c>
      <c r="G178" s="39">
        <f>LARGE(G168:G172, $A178)</f>
        <v>99.53</v>
      </c>
      <c r="H178" s="39">
        <f t="shared" ref="H178:J178" si="124">LARGE(H168:H172, $A178)</f>
        <v>99.91</v>
      </c>
      <c r="I178" s="39">
        <f t="shared" si="124"/>
        <v>99.95</v>
      </c>
      <c r="J178" s="39">
        <f t="shared" si="124"/>
        <v>99.97</v>
      </c>
      <c r="K178" s="39">
        <f>SMALL(K168:K172, $A178)/$Q$11*100</f>
        <v>7.1528603912238168E-3</v>
      </c>
      <c r="L178" s="39">
        <f t="shared" ref="L178:N178" si="125">SMALL(L168:L172, $A178)/$Q$11*100</f>
        <v>2.6352643546614062E-3</v>
      </c>
      <c r="M178" s="39">
        <f t="shared" si="125"/>
        <v>2.2587980182812053E-3</v>
      </c>
      <c r="N178" s="39">
        <f t="shared" si="125"/>
        <v>3.7646633638020087E-4</v>
      </c>
    </row>
    <row r="182" spans="1:14" x14ac:dyDescent="0.3">
      <c r="A182" s="42" t="s">
        <v>53</v>
      </c>
      <c r="B182" s="42"/>
    </row>
    <row r="183" spans="1:14" x14ac:dyDescent="0.3">
      <c r="A183" s="6" t="s">
        <v>15</v>
      </c>
      <c r="B183" s="7" t="s">
        <v>16</v>
      </c>
      <c r="C183" s="6" t="s">
        <v>14</v>
      </c>
      <c r="D183" s="8" t="s">
        <v>3</v>
      </c>
      <c r="E183" s="8" t="s">
        <v>4</v>
      </c>
      <c r="F183" s="8" t="s">
        <v>5</v>
      </c>
      <c r="G183" s="8" t="s">
        <v>6</v>
      </c>
      <c r="H183" s="8" t="s">
        <v>7</v>
      </c>
      <c r="I183" s="8" t="s">
        <v>8</v>
      </c>
      <c r="J183" s="8" t="s">
        <v>9</v>
      </c>
      <c r="K183" s="8" t="s">
        <v>10</v>
      </c>
      <c r="L183" s="8" t="s">
        <v>11</v>
      </c>
      <c r="M183" s="8" t="s">
        <v>12</v>
      </c>
      <c r="N183" s="9" t="s">
        <v>13</v>
      </c>
    </row>
    <row r="184" spans="1:14" x14ac:dyDescent="0.3">
      <c r="A184" s="11">
        <v>0</v>
      </c>
      <c r="B184" s="11">
        <v>3</v>
      </c>
      <c r="C184" s="10">
        <f>AVERAGE($C$9:$C$11)</f>
        <v>51.666666666666664</v>
      </c>
      <c r="D184" s="12">
        <f t="shared" ref="D184:N184" si="126">D156-AVERAGE(D$82:D$84)</f>
        <v>-4.7999999999999932E-2</v>
      </c>
      <c r="E184" s="12">
        <f t="shared" si="126"/>
        <v>-4.8999999999999932E-2</v>
      </c>
      <c r="F184" s="12">
        <f t="shared" si="126"/>
        <v>6.3333333333332575E-2</v>
      </c>
      <c r="G184" s="12">
        <f t="shared" si="126"/>
        <v>1.9366666666666532</v>
      </c>
      <c r="H184" s="12">
        <f t="shared" si="126"/>
        <v>0.73333333333334849</v>
      </c>
      <c r="I184" s="12">
        <f t="shared" si="126"/>
        <v>0.34333333333333371</v>
      </c>
      <c r="J184" s="12">
        <f t="shared" si="126"/>
        <v>0.25</v>
      </c>
      <c r="K184" s="12">
        <f t="shared" si="126"/>
        <v>-21</v>
      </c>
      <c r="L184" s="12">
        <f t="shared" si="126"/>
        <v>-7.3333333333333286</v>
      </c>
      <c r="M184" s="12">
        <f t="shared" si="126"/>
        <v>-1.6666666666666643</v>
      </c>
      <c r="N184" s="13">
        <f t="shared" si="126"/>
        <v>-0.66666666666666696</v>
      </c>
    </row>
    <row r="185" spans="1:14" x14ac:dyDescent="0.3">
      <c r="A185" s="1">
        <v>1</v>
      </c>
      <c r="B185" s="1">
        <v>3</v>
      </c>
      <c r="C185" s="14">
        <f>AVERAGE($C$12:$C$14)</f>
        <v>51</v>
      </c>
      <c r="D185" s="15">
        <f t="shared" ref="D185:N185" si="127">D157-AVERAGE(D$85:D$87)</f>
        <v>-6.466666666666665E-2</v>
      </c>
      <c r="E185" s="15">
        <f t="shared" si="127"/>
        <v>-6.8333333333333357E-2</v>
      </c>
      <c r="F185" s="15">
        <f t="shared" si="127"/>
        <v>-1.6666666666672825E-2</v>
      </c>
      <c r="G185" s="15">
        <f t="shared" si="127"/>
        <v>2.5700000000000074</v>
      </c>
      <c r="H185" s="15">
        <f t="shared" si="127"/>
        <v>0.7533333333333303</v>
      </c>
      <c r="I185" s="15">
        <f t="shared" si="127"/>
        <v>0.47666666666665947</v>
      </c>
      <c r="J185" s="15">
        <f t="shared" si="127"/>
        <v>0.43666666666666742</v>
      </c>
      <c r="K185" s="15">
        <f t="shared" si="127"/>
        <v>-28.666666666666686</v>
      </c>
      <c r="L185" s="15">
        <f t="shared" si="127"/>
        <v>-11.333333333333329</v>
      </c>
      <c r="M185" s="15">
        <f t="shared" si="127"/>
        <v>-6</v>
      </c>
      <c r="N185" s="16">
        <f t="shared" si="127"/>
        <v>-1</v>
      </c>
    </row>
    <row r="186" spans="1:14" x14ac:dyDescent="0.3">
      <c r="A186" s="1">
        <v>2</v>
      </c>
      <c r="B186" s="1">
        <v>3</v>
      </c>
      <c r="C186" s="14">
        <f>AVERAGE($C$15:$C$17)</f>
        <v>51</v>
      </c>
      <c r="D186" s="15">
        <f t="shared" ref="D186:N186" si="128">D158-AVERAGE(D$88:D$90)</f>
        <v>-6.7333333333333356E-2</v>
      </c>
      <c r="E186" s="15">
        <f t="shared" si="128"/>
        <v>-7.8000000000000069E-2</v>
      </c>
      <c r="F186" s="15">
        <f t="shared" si="128"/>
        <v>-0.80333333333332746</v>
      </c>
      <c r="G186" s="15">
        <f t="shared" si="128"/>
        <v>2.826666666666668</v>
      </c>
      <c r="H186" s="15">
        <f t="shared" si="128"/>
        <v>0.90999999999999659</v>
      </c>
      <c r="I186" s="15">
        <f t="shared" si="128"/>
        <v>-0.82666666666666799</v>
      </c>
      <c r="J186" s="15">
        <f t="shared" si="128"/>
        <v>0.32999999999998408</v>
      </c>
      <c r="K186" s="15">
        <f t="shared" si="128"/>
        <v>-34.333333333333314</v>
      </c>
      <c r="L186" s="15">
        <f t="shared" si="128"/>
        <v>-6.6666666666666714</v>
      </c>
      <c r="M186" s="15">
        <f t="shared" si="128"/>
        <v>-3.6666666666666643</v>
      </c>
      <c r="N186" s="16">
        <f t="shared" si="128"/>
        <v>-2</v>
      </c>
    </row>
    <row r="187" spans="1:14" x14ac:dyDescent="0.3">
      <c r="A187" s="1">
        <v>3</v>
      </c>
      <c r="B187" s="1">
        <v>3</v>
      </c>
      <c r="C187" s="14">
        <f>AVERAGE($C$18:$C$20)</f>
        <v>48.333333333333336</v>
      </c>
      <c r="D187" s="15">
        <f t="shared" ref="D187:N187" si="129">D159-AVERAGE(D$91:D$93)</f>
        <v>-6.4333333333333242E-2</v>
      </c>
      <c r="E187" s="15">
        <f t="shared" si="129"/>
        <v>-6.6999999999999948E-2</v>
      </c>
      <c r="F187" s="15">
        <f t="shared" si="129"/>
        <v>-1.0700000000000038</v>
      </c>
      <c r="G187" s="15">
        <f t="shared" si="129"/>
        <v>2.5433333333333508</v>
      </c>
      <c r="H187" s="15">
        <f t="shared" si="129"/>
        <v>0.89000000000001478</v>
      </c>
      <c r="I187" s="15">
        <f t="shared" si="129"/>
        <v>0.53000000000001535</v>
      </c>
      <c r="J187" s="15">
        <f t="shared" si="129"/>
        <v>0.29999999999999716</v>
      </c>
      <c r="K187" s="15">
        <f t="shared" si="129"/>
        <v>-19</v>
      </c>
      <c r="L187" s="15">
        <f t="shared" si="129"/>
        <v>-12</v>
      </c>
      <c r="M187" s="15">
        <f t="shared" si="129"/>
        <v>-3</v>
      </c>
      <c r="N187" s="16">
        <f t="shared" si="129"/>
        <v>0.66666666666666696</v>
      </c>
    </row>
    <row r="188" spans="1:14" x14ac:dyDescent="0.3">
      <c r="A188" s="1">
        <v>42</v>
      </c>
      <c r="B188" s="1">
        <v>3</v>
      </c>
      <c r="C188" s="14">
        <f>AVERAGE($C$21:$C$23)</f>
        <v>51</v>
      </c>
      <c r="D188" s="15">
        <f t="shared" ref="D188:N188" si="130">D160-AVERAGE(D$94:D$96)</f>
        <v>-7.1000000000000063E-2</v>
      </c>
      <c r="E188" s="15">
        <f t="shared" si="130"/>
        <v>-8.2333333333333591E-2</v>
      </c>
      <c r="F188" s="15">
        <f t="shared" si="130"/>
        <v>-3.4566666666666706</v>
      </c>
      <c r="G188" s="15">
        <f t="shared" si="130"/>
        <v>2.846666666666664</v>
      </c>
      <c r="H188" s="15">
        <f t="shared" si="130"/>
        <v>1.0566666666666578</v>
      </c>
      <c r="I188" s="15">
        <f t="shared" si="130"/>
        <v>0.69333333333332803</v>
      </c>
      <c r="J188" s="15">
        <f t="shared" si="130"/>
        <v>0.36999999999999034</v>
      </c>
      <c r="K188" s="15">
        <f t="shared" si="130"/>
        <v>-17</v>
      </c>
      <c r="L188" s="15">
        <f t="shared" si="130"/>
        <v>-0.3333333333333286</v>
      </c>
      <c r="M188" s="15">
        <f t="shared" si="130"/>
        <v>-9</v>
      </c>
      <c r="N188" s="16">
        <f t="shared" si="130"/>
        <v>-1</v>
      </c>
    </row>
    <row r="189" spans="1:14" x14ac:dyDescent="0.3">
      <c r="A189" s="11"/>
      <c r="B189" s="5" t="s">
        <v>0</v>
      </c>
      <c r="C189" s="24">
        <f t="shared" ref="C189" si="131">AVERAGE(C$156:C$160)</f>
        <v>50.6</v>
      </c>
      <c r="D189" s="24">
        <f t="shared" ref="D189:N189" si="132">AVERAGE(D$184:D$188)</f>
        <v>-6.3066666666666646E-2</v>
      </c>
      <c r="E189" s="24">
        <f t="shared" si="132"/>
        <v>-6.8933333333333374E-2</v>
      </c>
      <c r="F189" s="24">
        <f t="shared" si="132"/>
        <v>-1.0566666666666684</v>
      </c>
      <c r="G189" s="24">
        <f t="shared" si="132"/>
        <v>2.5446666666666689</v>
      </c>
      <c r="H189" s="24">
        <f t="shared" si="132"/>
        <v>0.86866666666666958</v>
      </c>
      <c r="I189" s="24">
        <f t="shared" si="132"/>
        <v>0.24333333333333371</v>
      </c>
      <c r="J189" s="24">
        <f t="shared" si="132"/>
        <v>0.33733333333332782</v>
      </c>
      <c r="K189" s="24">
        <f t="shared" si="132"/>
        <v>-24</v>
      </c>
      <c r="L189" s="24">
        <f t="shared" si="132"/>
        <v>-7.5333333333333314</v>
      </c>
      <c r="M189" s="24">
        <f t="shared" si="132"/>
        <v>-4.6666666666666661</v>
      </c>
      <c r="N189" s="25">
        <f t="shared" si="132"/>
        <v>-0.8</v>
      </c>
    </row>
    <row r="190" spans="1:14" x14ac:dyDescent="0.3">
      <c r="A190" s="1"/>
      <c r="B190" s="26" t="s">
        <v>18</v>
      </c>
      <c r="C190" s="3">
        <f t="shared" ref="C190" si="133">MAX(C$156:C$160)-MIN(C$156:C$160)</f>
        <v>3.3333333333333286</v>
      </c>
      <c r="D190" s="3">
        <f t="shared" ref="D190:N190" si="134">MAX(D$184:D$188)-MIN(D$184:D$188)</f>
        <v>2.3000000000000131E-2</v>
      </c>
      <c r="E190" s="3">
        <f t="shared" si="134"/>
        <v>3.3333333333333659E-2</v>
      </c>
      <c r="F190" s="3">
        <f t="shared" si="134"/>
        <v>3.5200000000000031</v>
      </c>
      <c r="G190" s="3">
        <f t="shared" si="134"/>
        <v>0.9100000000000108</v>
      </c>
      <c r="H190" s="3">
        <f t="shared" si="134"/>
        <v>0.32333333333330927</v>
      </c>
      <c r="I190" s="3">
        <f t="shared" si="134"/>
        <v>1.519999999999996</v>
      </c>
      <c r="J190" s="3">
        <f t="shared" si="134"/>
        <v>0.18666666666666742</v>
      </c>
      <c r="K190" s="3">
        <f t="shared" si="134"/>
        <v>17.333333333333314</v>
      </c>
      <c r="L190" s="3">
        <f t="shared" si="134"/>
        <v>11.666666666666671</v>
      </c>
      <c r="M190" s="3">
        <f t="shared" si="134"/>
        <v>7.3333333333333357</v>
      </c>
      <c r="N190" s="27">
        <f t="shared" si="134"/>
        <v>2.666666666666667</v>
      </c>
    </row>
    <row r="191" spans="1:14" x14ac:dyDescent="0.3">
      <c r="A191" s="1"/>
      <c r="B191" s="26" t="s">
        <v>1</v>
      </c>
      <c r="C191" s="3">
        <f t="shared" ref="C191" si="135">_xlfn.STDEV.S(C$156:C$160)</f>
        <v>1.2995725793078603</v>
      </c>
      <c r="D191" s="3">
        <f t="shared" ref="D191:N191" si="136">_xlfn.STDEV.S(D$184:D$188)</f>
        <v>8.8361630687634439E-3</v>
      </c>
      <c r="E191" s="3">
        <f t="shared" si="136"/>
        <v>1.2876334882256025E-2</v>
      </c>
      <c r="F191" s="3">
        <f t="shared" si="136"/>
        <v>1.4283168027048097</v>
      </c>
      <c r="G191" s="3">
        <f t="shared" si="136"/>
        <v>0.36777559583106312</v>
      </c>
      <c r="H191" s="3">
        <f t="shared" si="136"/>
        <v>0.13145763998760029</v>
      </c>
      <c r="I191" s="3">
        <f t="shared" si="136"/>
        <v>0.61115100879860818</v>
      </c>
      <c r="J191" s="3">
        <f t="shared" si="136"/>
        <v>7.0726389857126468E-2</v>
      </c>
      <c r="K191" s="3">
        <f t="shared" si="136"/>
        <v>7.2724747430904699</v>
      </c>
      <c r="L191" s="3">
        <f t="shared" si="136"/>
        <v>4.6642851065898148</v>
      </c>
      <c r="M191" s="3">
        <f t="shared" si="136"/>
        <v>2.88675134594813</v>
      </c>
      <c r="N191" s="27">
        <f t="shared" si="136"/>
        <v>0.96032401939252898</v>
      </c>
    </row>
    <row r="192" spans="1:14" x14ac:dyDescent="0.3">
      <c r="A192" s="17"/>
      <c r="B192" s="28" t="s">
        <v>2</v>
      </c>
      <c r="C192" s="29">
        <f t="shared" ref="C192" si="137">_xlfn.STDEV.P(C$156:C$160)</f>
        <v>1.162373051610845</v>
      </c>
      <c r="D192" s="29">
        <f t="shared" ref="D192:N192" si="138">_xlfn.STDEV.P(D$184:D$188)</f>
        <v>7.9033045128112586E-3</v>
      </c>
      <c r="E192" s="29">
        <f t="shared" si="138"/>
        <v>1.1516944039110471E-2</v>
      </c>
      <c r="F192" s="29">
        <f t="shared" si="138"/>
        <v>1.2775253857012439</v>
      </c>
      <c r="G192" s="29">
        <f t="shared" si="138"/>
        <v>0.32894849309749774</v>
      </c>
      <c r="H192" s="29">
        <f t="shared" si="138"/>
        <v>0.117579287669588</v>
      </c>
      <c r="I192" s="29">
        <f t="shared" si="138"/>
        <v>0.54663008007650393</v>
      </c>
      <c r="J192" s="29">
        <f t="shared" si="138"/>
        <v>6.3259606209474573E-2</v>
      </c>
      <c r="K192" s="29">
        <f t="shared" si="138"/>
        <v>6.5046991560802425</v>
      </c>
      <c r="L192" s="29">
        <f t="shared" si="138"/>
        <v>4.171863425909871</v>
      </c>
      <c r="M192" s="29">
        <f t="shared" si="138"/>
        <v>2.5819888974716116</v>
      </c>
      <c r="N192" s="30">
        <f t="shared" si="138"/>
        <v>0.85893991511500833</v>
      </c>
    </row>
    <row r="193" spans="1:14" x14ac:dyDescent="0.3">
      <c r="A193" s="15">
        <v>1</v>
      </c>
      <c r="B193" s="34" t="s">
        <v>49</v>
      </c>
      <c r="C193" s="39">
        <f>SMALL(C184:C188, $A193)</f>
        <v>48.333333333333336</v>
      </c>
      <c r="D193" s="39">
        <f t="shared" ref="D193:F193" si="139">SMALL(D184:D188, $A193)</f>
        <v>-7.1000000000000063E-2</v>
      </c>
      <c r="E193" s="39">
        <f t="shared" si="139"/>
        <v>-8.2333333333333591E-2</v>
      </c>
      <c r="F193" s="39">
        <f t="shared" si="139"/>
        <v>-3.4566666666666706</v>
      </c>
      <c r="G193" s="39">
        <f>LARGE(G184:G188, $A193)</f>
        <v>2.846666666666664</v>
      </c>
      <c r="H193" s="39">
        <f t="shared" ref="H193:J193" si="140">LARGE(H184:H188, $A193)</f>
        <v>1.0566666666666578</v>
      </c>
      <c r="I193" s="39">
        <f t="shared" si="140"/>
        <v>0.69333333333332803</v>
      </c>
      <c r="J193" s="39">
        <f t="shared" si="140"/>
        <v>0.43666666666666742</v>
      </c>
      <c r="K193" s="39">
        <f>SMALL(K184:K188, $A193)/($Q$9 + $Q$10)*100</f>
        <v>-0.13713585769824779</v>
      </c>
      <c r="L193" s="39">
        <f t="shared" ref="L193:N193" si="141">SMALL(L184:L188, $A193)/($Q$9 + $Q$10)*100</f>
        <v>-4.7930979389678864E-2</v>
      </c>
      <c r="M193" s="39">
        <f t="shared" si="141"/>
        <v>-3.5948234542259143E-2</v>
      </c>
      <c r="N193" s="39">
        <f t="shared" si="141"/>
        <v>-7.9884965649464762E-3</v>
      </c>
    </row>
    <row r="194" spans="1:14" x14ac:dyDescent="0.3">
      <c r="A194" s="15">
        <v>3</v>
      </c>
      <c r="B194" s="34" t="s">
        <v>49</v>
      </c>
      <c r="C194" s="39">
        <f>SMALL(C184:C188, $A194)</f>
        <v>51</v>
      </c>
      <c r="D194" s="39">
        <f t="shared" ref="D194:F194" si="142">SMALL(D184:D188, $A194)</f>
        <v>-6.466666666666665E-2</v>
      </c>
      <c r="E194" s="39">
        <f t="shared" si="142"/>
        <v>-6.8333333333333357E-2</v>
      </c>
      <c r="F194" s="39">
        <f t="shared" si="142"/>
        <v>-0.80333333333332746</v>
      </c>
      <c r="G194" s="39">
        <f>LARGE(G184:G188, $A194)</f>
        <v>2.5700000000000074</v>
      </c>
      <c r="H194" s="39">
        <f t="shared" ref="H194:J194" si="143">LARGE(H184:H188, $A194)</f>
        <v>0.89000000000001478</v>
      </c>
      <c r="I194" s="39">
        <f t="shared" si="143"/>
        <v>0.47666666666665947</v>
      </c>
      <c r="J194" s="39">
        <f t="shared" si="143"/>
        <v>0.32999999999998408</v>
      </c>
      <c r="K194" s="39">
        <f>SMALL(K184:K188, $A194)/($Q$9 + $Q$10)*100</f>
        <v>-8.3879213931938007E-2</v>
      </c>
      <c r="L194" s="39">
        <f t="shared" ref="L194:N194" si="144">SMALL(L184:L188, $A194)/($Q$9 + $Q$10)*100</f>
        <v>-2.9291154071470399E-2</v>
      </c>
      <c r="M194" s="39">
        <f t="shared" si="144"/>
        <v>-1.4645577035735199E-2</v>
      </c>
      <c r="N194" s="39">
        <f t="shared" si="144"/>
        <v>-3.9942482824732381E-3</v>
      </c>
    </row>
    <row r="195" spans="1:14" x14ac:dyDescent="0.3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27"/>
    </row>
    <row r="196" spans="1:14" x14ac:dyDescent="0.3">
      <c r="A196" s="11">
        <v>0</v>
      </c>
      <c r="B196" s="11">
        <v>3</v>
      </c>
      <c r="C196" s="10">
        <f>AVERAGE($C$9:$C$11)</f>
        <v>51.666666666666664</v>
      </c>
      <c r="D196" s="12">
        <f t="shared" ref="D196:N196" si="145">D168-AVERAGE(D$106:D$108)</f>
        <v>-3.4000000000000016E-2</v>
      </c>
      <c r="E196" s="12">
        <f t="shared" si="145"/>
        <v>-4.1666666666666657E-2</v>
      </c>
      <c r="F196" s="12">
        <f t="shared" si="145"/>
        <v>-12.100000000000001</v>
      </c>
      <c r="G196" s="12">
        <f t="shared" si="145"/>
        <v>7.3333333333351902E-2</v>
      </c>
      <c r="H196" s="12">
        <f t="shared" si="145"/>
        <v>1.3333333333321207E-2</v>
      </c>
      <c r="I196" s="12">
        <f t="shared" si="145"/>
        <v>3.3333333333303017E-3</v>
      </c>
      <c r="J196" s="12">
        <f t="shared" si="145"/>
        <v>0</v>
      </c>
      <c r="K196" s="12">
        <f t="shared" si="145"/>
        <v>-6</v>
      </c>
      <c r="L196" s="12">
        <f t="shared" si="145"/>
        <v>-1.6666666666666661</v>
      </c>
      <c r="M196" s="12">
        <f t="shared" si="145"/>
        <v>-0.33333333333333304</v>
      </c>
      <c r="N196" s="13">
        <f t="shared" si="145"/>
        <v>-0.33333333333333348</v>
      </c>
    </row>
    <row r="197" spans="1:14" x14ac:dyDescent="0.3">
      <c r="A197" s="1">
        <v>1</v>
      </c>
      <c r="B197" s="1">
        <v>3</v>
      </c>
      <c r="C197" s="14">
        <f>AVERAGE($C$12:$C$14)</f>
        <v>51</v>
      </c>
      <c r="D197" s="15">
        <f t="shared" ref="D197:N197" si="146">D169-AVERAGE(D$109:D$111)</f>
        <v>-4.7333333333333338E-2</v>
      </c>
      <c r="E197" s="15">
        <f t="shared" si="146"/>
        <v>-4.9666666666666665E-2</v>
      </c>
      <c r="F197" s="15">
        <f t="shared" si="146"/>
        <v>-0.586666666666666</v>
      </c>
      <c r="G197" s="15">
        <f t="shared" si="146"/>
        <v>0.14000000000000057</v>
      </c>
      <c r="H197" s="15">
        <f t="shared" si="146"/>
        <v>1.3333333333349628E-2</v>
      </c>
      <c r="I197" s="15">
        <f t="shared" si="146"/>
        <v>1.0000000000005116E-2</v>
      </c>
      <c r="J197" s="15">
        <f t="shared" si="146"/>
        <v>3.3333333333445125E-3</v>
      </c>
      <c r="K197" s="15">
        <f t="shared" si="146"/>
        <v>-1.3333333333333321</v>
      </c>
      <c r="L197" s="15">
        <f t="shared" si="146"/>
        <v>-5</v>
      </c>
      <c r="M197" s="15">
        <f t="shared" si="146"/>
        <v>-2</v>
      </c>
      <c r="N197" s="16">
        <f t="shared" si="146"/>
        <v>0</v>
      </c>
    </row>
    <row r="198" spans="1:14" x14ac:dyDescent="0.3">
      <c r="A198" s="1">
        <v>2</v>
      </c>
      <c r="B198" s="1">
        <v>3</v>
      </c>
      <c r="C198" s="14">
        <f>AVERAGE($C$15:$C$17)</f>
        <v>51</v>
      </c>
      <c r="D198" s="15">
        <f t="shared" ref="D198:N198" si="147">D170-AVERAGE(D$112:D$114)</f>
        <v>-4.933333333333334E-2</v>
      </c>
      <c r="E198" s="15">
        <f t="shared" si="147"/>
        <v>-5.9333333333333405E-2</v>
      </c>
      <c r="F198" s="15">
        <f t="shared" si="147"/>
        <v>-6.1033333333333353</v>
      </c>
      <c r="G198" s="15">
        <f t="shared" si="147"/>
        <v>0.21333333333333826</v>
      </c>
      <c r="H198" s="15">
        <f t="shared" si="147"/>
        <v>2.3333333333340533E-2</v>
      </c>
      <c r="I198" s="15">
        <f t="shared" si="147"/>
        <v>1.6666666666665719E-2</v>
      </c>
      <c r="J198" s="15">
        <f t="shared" si="147"/>
        <v>6.6666666666748142E-3</v>
      </c>
      <c r="K198" s="15">
        <f t="shared" si="147"/>
        <v>-5.3333333333333321</v>
      </c>
      <c r="L198" s="15">
        <f t="shared" si="147"/>
        <v>-6</v>
      </c>
      <c r="M198" s="15">
        <f t="shared" si="147"/>
        <v>-3.3333333333333339</v>
      </c>
      <c r="N198" s="16">
        <f t="shared" si="147"/>
        <v>0.33333333333333326</v>
      </c>
    </row>
    <row r="199" spans="1:14" x14ac:dyDescent="0.3">
      <c r="A199" s="1">
        <v>3</v>
      </c>
      <c r="B199" s="1">
        <v>3</v>
      </c>
      <c r="C199" s="14">
        <f>AVERAGE($C$18:$C$20)</f>
        <v>48.333333333333336</v>
      </c>
      <c r="D199" s="15">
        <f t="shared" ref="D199:N199" si="148">D171-AVERAGE(D$115:D$117)</f>
        <v>-5.2666666666666667E-2</v>
      </c>
      <c r="E199" s="15">
        <f t="shared" si="148"/>
        <v>-5.999999999999997E-2</v>
      </c>
      <c r="F199" s="15">
        <f t="shared" si="148"/>
        <v>2.879999999999999</v>
      </c>
      <c r="G199" s="15">
        <f t="shared" si="148"/>
        <v>0.23666666666666458</v>
      </c>
      <c r="H199" s="15">
        <f t="shared" si="148"/>
        <v>2.0000000000010232E-2</v>
      </c>
      <c r="I199" s="15">
        <f t="shared" si="148"/>
        <v>1.3333333333335418E-2</v>
      </c>
      <c r="J199" s="15">
        <f t="shared" si="148"/>
        <v>1.3333333333349628E-2</v>
      </c>
      <c r="K199" s="15">
        <f t="shared" si="148"/>
        <v>-8.3333333333333321</v>
      </c>
      <c r="L199" s="15">
        <f t="shared" si="148"/>
        <v>-4.3333333333333339</v>
      </c>
      <c r="M199" s="15">
        <f t="shared" si="148"/>
        <v>-2.666666666666667</v>
      </c>
      <c r="N199" s="16">
        <f t="shared" si="148"/>
        <v>0.33333333333333337</v>
      </c>
    </row>
    <row r="200" spans="1:14" x14ac:dyDescent="0.3">
      <c r="A200" s="17">
        <v>42</v>
      </c>
      <c r="B200" s="17">
        <v>3</v>
      </c>
      <c r="C200" s="18">
        <f>AVERAGE($C$21:$C$23)</f>
        <v>51</v>
      </c>
      <c r="D200" s="19">
        <f t="shared" ref="D200:N200" si="149">D172-AVERAGE(D$118:D$120)</f>
        <v>-5.1999999999999963E-2</v>
      </c>
      <c r="E200" s="19">
        <f t="shared" si="149"/>
        <v>-7.2666666666666629E-2</v>
      </c>
      <c r="F200" s="19">
        <f t="shared" si="149"/>
        <v>-15.073333333333334</v>
      </c>
      <c r="G200" s="19">
        <f t="shared" si="149"/>
        <v>0.31000000000000227</v>
      </c>
      <c r="H200" s="19">
        <f t="shared" si="149"/>
        <v>4.6666666666652645E-2</v>
      </c>
      <c r="I200" s="19">
        <f t="shared" si="149"/>
        <v>2.0000000000010232E-2</v>
      </c>
      <c r="J200" s="19">
        <f t="shared" si="149"/>
        <v>1.3333333333335418E-2</v>
      </c>
      <c r="K200" s="19">
        <f t="shared" si="149"/>
        <v>-14.333333333333336</v>
      </c>
      <c r="L200" s="19">
        <f t="shared" si="149"/>
        <v>-4.3333333333333339</v>
      </c>
      <c r="M200" s="19">
        <f t="shared" si="149"/>
        <v>-5.6666666666666661</v>
      </c>
      <c r="N200" s="20">
        <f t="shared" si="149"/>
        <v>-2</v>
      </c>
    </row>
    <row r="201" spans="1:14" x14ac:dyDescent="0.3">
      <c r="A201" s="1"/>
      <c r="B201" s="2" t="s">
        <v>0</v>
      </c>
      <c r="C201" s="3">
        <f t="shared" ref="C201" si="150">AVERAGE(C$168:C$172)</f>
        <v>50.6</v>
      </c>
      <c r="D201" s="3">
        <f t="shared" ref="D201:N201" si="151">AVERAGE(D$196:D$200)</f>
        <v>-4.7066666666666666E-2</v>
      </c>
      <c r="E201" s="3">
        <f t="shared" si="151"/>
        <v>-5.6666666666666664E-2</v>
      </c>
      <c r="F201" s="3">
        <f t="shared" si="151"/>
        <v>-6.1966666666666672</v>
      </c>
      <c r="G201" s="3">
        <f t="shared" si="151"/>
        <v>0.19466666666667151</v>
      </c>
      <c r="H201" s="3">
        <f t="shared" si="151"/>
        <v>2.3333333333334851E-2</v>
      </c>
      <c r="I201" s="3">
        <f t="shared" si="151"/>
        <v>1.2666666666669357E-2</v>
      </c>
      <c r="J201" s="3">
        <f t="shared" si="151"/>
        <v>7.3333333333408749E-3</v>
      </c>
      <c r="K201" s="3">
        <f t="shared" si="151"/>
        <v>-7.0666666666666655</v>
      </c>
      <c r="L201" s="3">
        <f t="shared" si="151"/>
        <v>-4.2666666666666675</v>
      </c>
      <c r="M201" s="3">
        <f t="shared" si="151"/>
        <v>-2.8</v>
      </c>
      <c r="N201" s="3">
        <f t="shared" si="151"/>
        <v>-0.33333333333333337</v>
      </c>
    </row>
    <row r="202" spans="1:14" x14ac:dyDescent="0.3">
      <c r="A202" s="1"/>
      <c r="B202" s="2" t="s">
        <v>18</v>
      </c>
      <c r="C202" s="3">
        <f t="shared" ref="C202" si="152">MAX(C$168:C$172)-MIN(C$168:C$172)</f>
        <v>3.3333333333333286</v>
      </c>
      <c r="D202" s="3">
        <f t="shared" ref="D202:N202" si="153">MAX(D$196:D$200)-MIN(D$196:D$200)</f>
        <v>1.8666666666666651E-2</v>
      </c>
      <c r="E202" s="3">
        <f t="shared" si="153"/>
        <v>3.0999999999999972E-2</v>
      </c>
      <c r="F202" s="3">
        <f t="shared" si="153"/>
        <v>17.953333333333333</v>
      </c>
      <c r="G202" s="3">
        <f t="shared" si="153"/>
        <v>0.23666666666665037</v>
      </c>
      <c r="H202" s="3">
        <f t="shared" si="153"/>
        <v>3.3333333333331439E-2</v>
      </c>
      <c r="I202" s="3">
        <f t="shared" si="153"/>
        <v>1.666666666667993E-2</v>
      </c>
      <c r="J202" s="3">
        <f t="shared" si="153"/>
        <v>1.3333333333349628E-2</v>
      </c>
      <c r="K202" s="3">
        <f t="shared" si="153"/>
        <v>13.000000000000004</v>
      </c>
      <c r="L202" s="3">
        <f t="shared" si="153"/>
        <v>4.3333333333333339</v>
      </c>
      <c r="M202" s="3">
        <f t="shared" si="153"/>
        <v>5.333333333333333</v>
      </c>
      <c r="N202" s="3">
        <f t="shared" si="153"/>
        <v>2.3333333333333335</v>
      </c>
    </row>
    <row r="203" spans="1:14" x14ac:dyDescent="0.3">
      <c r="A203" s="1"/>
      <c r="B203" s="2" t="s">
        <v>1</v>
      </c>
      <c r="C203" s="3">
        <f t="shared" ref="C203" si="154">_xlfn.STDEV.S(C$168:C$172)</f>
        <v>1.2995725793078603</v>
      </c>
      <c r="D203" s="3">
        <f t="shared" ref="D203:N203" si="155">_xlfn.STDEV.S(D$196:D$200)</f>
        <v>7.609935026733846E-3</v>
      </c>
      <c r="E203" s="3">
        <f t="shared" si="155"/>
        <v>1.1707072885890651E-2</v>
      </c>
      <c r="F203" s="3">
        <f t="shared" si="155"/>
        <v>7.5417379370481399</v>
      </c>
      <c r="G203" s="3">
        <f t="shared" si="155"/>
        <v>9.1000610498557108E-2</v>
      </c>
      <c r="H203" s="3">
        <f t="shared" si="155"/>
        <v>1.3743685418718204E-2</v>
      </c>
      <c r="I203" s="3">
        <f t="shared" si="155"/>
        <v>6.4117946872271833E-3</v>
      </c>
      <c r="J203" s="3">
        <f t="shared" si="155"/>
        <v>5.9628479400019611E-3</v>
      </c>
      <c r="K203" s="3">
        <f t="shared" si="155"/>
        <v>4.7807484304819452</v>
      </c>
      <c r="L203" s="3">
        <f t="shared" si="155"/>
        <v>1.6055459438389721</v>
      </c>
      <c r="M203" s="3">
        <f t="shared" si="155"/>
        <v>1.9522067285795093</v>
      </c>
      <c r="N203" s="3">
        <f t="shared" si="155"/>
        <v>0.97182531580755005</v>
      </c>
    </row>
    <row r="204" spans="1:14" x14ac:dyDescent="0.3">
      <c r="A204" s="1"/>
      <c r="B204" s="2" t="s">
        <v>2</v>
      </c>
      <c r="C204" s="3">
        <f t="shared" ref="C204" si="156">_xlfn.STDEV.P(C$168:C$172)</f>
        <v>1.162373051610845</v>
      </c>
      <c r="D204" s="3">
        <f t="shared" ref="D204:N204" si="157">_xlfn.STDEV.P(D$196:D$200)</f>
        <v>6.8065328096534395E-3</v>
      </c>
      <c r="E204" s="3">
        <f t="shared" si="157"/>
        <v>1.0471124316158435E-2</v>
      </c>
      <c r="F204" s="3">
        <f t="shared" si="157"/>
        <v>6.745535478291468</v>
      </c>
      <c r="G204" s="3">
        <f t="shared" si="157"/>
        <v>8.1393420427501917E-2</v>
      </c>
      <c r="H204" s="3">
        <f t="shared" si="157"/>
        <v>1.2292725943050628E-2</v>
      </c>
      <c r="I204" s="3">
        <f t="shared" si="157"/>
        <v>5.7348835113647922E-3</v>
      </c>
      <c r="J204" s="3">
        <f t="shared" si="157"/>
        <v>5.3333333333355883E-3</v>
      </c>
      <c r="K204" s="3">
        <f t="shared" si="157"/>
        <v>4.2760313895532223</v>
      </c>
      <c r="L204" s="3">
        <f t="shared" si="157"/>
        <v>1.4360439485692009</v>
      </c>
      <c r="M204" s="3">
        <f t="shared" si="157"/>
        <v>1.7461067804945061</v>
      </c>
      <c r="N204" s="3">
        <f t="shared" si="157"/>
        <v>0.86922698736035309</v>
      </c>
    </row>
    <row r="205" spans="1:14" x14ac:dyDescent="0.3">
      <c r="A205" s="15">
        <v>1</v>
      </c>
      <c r="B205" s="34" t="s">
        <v>49</v>
      </c>
      <c r="C205" s="39">
        <f>SMALL(C196:C200, $A205)</f>
        <v>48.333333333333336</v>
      </c>
      <c r="D205" s="39">
        <f t="shared" ref="D205:F205" si="158">SMALL(D196:D200, $A205)</f>
        <v>-5.2666666666666667E-2</v>
      </c>
      <c r="E205" s="39">
        <f t="shared" si="158"/>
        <v>-7.2666666666666629E-2</v>
      </c>
      <c r="F205" s="39">
        <f t="shared" si="158"/>
        <v>-15.073333333333334</v>
      </c>
      <c r="G205" s="39">
        <f>LARGE(G196:G200, $A205)</f>
        <v>0.31000000000000227</v>
      </c>
      <c r="H205" s="39">
        <f t="shared" ref="H205:J205" si="159">LARGE(H196:H200, $A205)</f>
        <v>4.6666666666652645E-2</v>
      </c>
      <c r="I205" s="39">
        <f t="shared" si="159"/>
        <v>2.0000000000010232E-2</v>
      </c>
      <c r="J205" s="39">
        <f t="shared" si="159"/>
        <v>1.3333333333349628E-2</v>
      </c>
      <c r="K205" s="39">
        <f>SMALL(K196:K200, $A205)/($Q$9 + $Q$10)*100</f>
        <v>-5.7250892048783093E-2</v>
      </c>
      <c r="L205" s="39">
        <f t="shared" ref="L205:N205" si="160">SMALL(L196:L200, $A205)/($Q$9 + $Q$10)*100</f>
        <v>-2.3965489694839432E-2</v>
      </c>
      <c r="M205" s="39">
        <f t="shared" si="160"/>
        <v>-2.2634073600681683E-2</v>
      </c>
      <c r="N205" s="39">
        <f t="shared" si="160"/>
        <v>-7.9884965649464762E-3</v>
      </c>
    </row>
    <row r="206" spans="1:14" x14ac:dyDescent="0.3">
      <c r="A206" s="15">
        <v>3</v>
      </c>
      <c r="B206" s="34" t="s">
        <v>49</v>
      </c>
      <c r="C206" s="39">
        <f>SMALL(C196:C200, $A206)</f>
        <v>51</v>
      </c>
      <c r="D206" s="39">
        <f t="shared" ref="D206:F206" si="161">SMALL(D196:D200, $A206)</f>
        <v>-4.933333333333334E-2</v>
      </c>
      <c r="E206" s="39">
        <f t="shared" si="161"/>
        <v>-5.9333333333333405E-2</v>
      </c>
      <c r="F206" s="39">
        <f t="shared" si="161"/>
        <v>-6.1033333333333353</v>
      </c>
      <c r="G206" s="39">
        <f>LARGE(G196:G200, $A206)</f>
        <v>0.21333333333333826</v>
      </c>
      <c r="H206" s="39">
        <f t="shared" ref="H206:J206" si="162">LARGE(H196:H200, $A206)</f>
        <v>2.0000000000010232E-2</v>
      </c>
      <c r="I206" s="39">
        <f t="shared" si="162"/>
        <v>1.3333333333335418E-2</v>
      </c>
      <c r="J206" s="39">
        <f t="shared" si="162"/>
        <v>6.6666666666748142E-3</v>
      </c>
      <c r="K206" s="39">
        <f>SMALL(K196:K200, $A206)/($Q$9 + $Q$10)*100</f>
        <v>-2.3965489694839432E-2</v>
      </c>
      <c r="L206" s="39">
        <f t="shared" ref="L206:N206" si="163">SMALL(L196:L200, $A206)/($Q$9 + $Q$10)*100</f>
        <v>-1.7308409224050702E-2</v>
      </c>
      <c r="M206" s="39">
        <f t="shared" si="163"/>
        <v>-1.065132875326197E-2</v>
      </c>
      <c r="N206" s="39">
        <f t="shared" si="163"/>
        <v>0</v>
      </c>
    </row>
    <row r="207" spans="1:14" x14ac:dyDescent="0.3">
      <c r="A207" s="15"/>
      <c r="B207" s="34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</row>
    <row r="209" spans="1:14" x14ac:dyDescent="0.3">
      <c r="A209" s="42" t="s">
        <v>52</v>
      </c>
      <c r="B209" s="42"/>
    </row>
    <row r="210" spans="1:14" x14ac:dyDescent="0.3">
      <c r="A210" s="6" t="s">
        <v>15</v>
      </c>
      <c r="B210" s="7" t="s">
        <v>16</v>
      </c>
      <c r="C210" s="6" t="s">
        <v>14</v>
      </c>
      <c r="D210" s="8" t="s">
        <v>3</v>
      </c>
      <c r="E210" s="8" t="s">
        <v>4</v>
      </c>
      <c r="F210" s="8" t="s">
        <v>5</v>
      </c>
      <c r="G210" s="8" t="s">
        <v>6</v>
      </c>
      <c r="H210" s="8" t="s">
        <v>7</v>
      </c>
      <c r="I210" s="8" t="s">
        <v>8</v>
      </c>
      <c r="J210" s="8" t="s">
        <v>9</v>
      </c>
      <c r="K210" s="8" t="s">
        <v>10</v>
      </c>
      <c r="L210" s="8" t="s">
        <v>11</v>
      </c>
      <c r="M210" s="8" t="s">
        <v>12</v>
      </c>
      <c r="N210" s="9" t="s">
        <v>13</v>
      </c>
    </row>
    <row r="211" spans="1:14" x14ac:dyDescent="0.3">
      <c r="A211" s="11">
        <v>0</v>
      </c>
      <c r="B211" s="11">
        <v>3</v>
      </c>
      <c r="C211" s="10">
        <f>AVERAGE($C$9:$C$11)</f>
        <v>51.666666666666664</v>
      </c>
      <c r="D211" s="12">
        <v>0.66600000000000004</v>
      </c>
      <c r="E211" s="12">
        <v>1.3939999999999999</v>
      </c>
      <c r="F211" s="12">
        <v>61.9</v>
      </c>
      <c r="G211" s="12">
        <v>82.14</v>
      </c>
      <c r="H211" s="12">
        <v>93.61</v>
      </c>
      <c r="I211" s="12">
        <v>95.45</v>
      </c>
      <c r="J211" s="12">
        <v>96.77</v>
      </c>
      <c r="K211" s="12">
        <v>117</v>
      </c>
      <c r="L211" s="12">
        <v>41</v>
      </c>
      <c r="M211" s="12">
        <v>21</v>
      </c>
      <c r="N211" s="13">
        <v>4</v>
      </c>
    </row>
    <row r="212" spans="1:14" x14ac:dyDescent="0.3">
      <c r="A212" s="1">
        <v>1</v>
      </c>
      <c r="B212" s="1">
        <v>3</v>
      </c>
      <c r="C212" s="14">
        <f>AVERAGE($C$12:$C$14)</f>
        <v>51</v>
      </c>
      <c r="D212" s="15">
        <v>0.67200000000000004</v>
      </c>
      <c r="E212" s="15">
        <v>1.407</v>
      </c>
      <c r="F212" s="15">
        <v>61.96</v>
      </c>
      <c r="G212" s="15">
        <v>81.459999999999994</v>
      </c>
      <c r="H212" s="15">
        <v>93.31</v>
      </c>
      <c r="I212" s="15">
        <v>95.42</v>
      </c>
      <c r="J212" s="15">
        <v>96.94</v>
      </c>
      <c r="K212" s="15">
        <v>111</v>
      </c>
      <c r="L212" s="15">
        <v>36</v>
      </c>
      <c r="M212" s="15">
        <v>18</v>
      </c>
      <c r="N212" s="16">
        <v>6</v>
      </c>
    </row>
    <row r="213" spans="1:14" x14ac:dyDescent="0.3">
      <c r="A213" s="1">
        <v>2</v>
      </c>
      <c r="B213" s="1">
        <v>3</v>
      </c>
      <c r="C213" s="14">
        <f>AVERAGE($C$15:$C$17)</f>
        <v>51</v>
      </c>
      <c r="D213" s="15">
        <v>0.65900000000000003</v>
      </c>
      <c r="E213" s="15">
        <v>1.286</v>
      </c>
      <c r="F213" s="15">
        <v>32.97</v>
      </c>
      <c r="G213" s="15">
        <v>82.07</v>
      </c>
      <c r="H213" s="15">
        <v>93.74</v>
      </c>
      <c r="I213" s="15">
        <v>95.73</v>
      </c>
      <c r="J213" s="15">
        <v>97.16</v>
      </c>
      <c r="K213" s="15">
        <v>107</v>
      </c>
      <c r="L213" s="15">
        <v>46</v>
      </c>
      <c r="M213" s="15">
        <v>22</v>
      </c>
      <c r="N213" s="16">
        <v>3</v>
      </c>
    </row>
    <row r="214" spans="1:14" x14ac:dyDescent="0.3">
      <c r="A214" s="1">
        <v>3</v>
      </c>
      <c r="B214" s="1">
        <v>3</v>
      </c>
      <c r="C214" s="14">
        <f>AVERAGE($C$18:$C$20)</f>
        <v>48.333333333333336</v>
      </c>
      <c r="D214" s="15">
        <v>0.63700000000000001</v>
      </c>
      <c r="E214" s="15">
        <v>1.1779999999999999</v>
      </c>
      <c r="F214" s="15">
        <v>23.03</v>
      </c>
      <c r="G214" s="15">
        <v>82.27</v>
      </c>
      <c r="H214" s="15">
        <v>93.88</v>
      </c>
      <c r="I214" s="15">
        <v>95.89</v>
      </c>
      <c r="J214" s="15">
        <v>97.15</v>
      </c>
      <c r="K214" s="15">
        <v>115</v>
      </c>
      <c r="L214" s="15">
        <v>32</v>
      </c>
      <c r="M214" s="15">
        <v>13</v>
      </c>
      <c r="N214" s="16">
        <v>1</v>
      </c>
    </row>
    <row r="215" spans="1:14" x14ac:dyDescent="0.3">
      <c r="A215" s="1">
        <v>42</v>
      </c>
      <c r="B215" s="1">
        <v>3</v>
      </c>
      <c r="C215" s="14">
        <f>AVERAGE($C$21:$C$23)</f>
        <v>51</v>
      </c>
      <c r="D215" s="15">
        <v>0.65</v>
      </c>
      <c r="E215" s="15">
        <v>1.2849999999999999</v>
      </c>
      <c r="F215" s="15">
        <v>37.42</v>
      </c>
      <c r="G215" s="15">
        <v>81.75</v>
      </c>
      <c r="H215" s="15">
        <v>93.86</v>
      </c>
      <c r="I215" s="15">
        <v>96.06</v>
      </c>
      <c r="J215" s="15">
        <v>97.29</v>
      </c>
      <c r="K215" s="15">
        <v>118</v>
      </c>
      <c r="L215" s="15">
        <v>42</v>
      </c>
      <c r="M215" s="15">
        <v>18</v>
      </c>
      <c r="N215" s="16">
        <v>4</v>
      </c>
    </row>
    <row r="216" spans="1:14" x14ac:dyDescent="0.3">
      <c r="A216" s="11"/>
      <c r="B216" s="5" t="s">
        <v>0</v>
      </c>
      <c r="C216" s="24">
        <f t="shared" ref="C216" si="164">AVERAGE(C$156:C$160)</f>
        <v>50.6</v>
      </c>
      <c r="D216" s="24">
        <f t="shared" ref="D216:J216" si="165">AVERAGE(D$211:D$215)</f>
        <v>0.65680000000000005</v>
      </c>
      <c r="E216" s="24">
        <f t="shared" si="165"/>
        <v>1.31</v>
      </c>
      <c r="F216" s="24">
        <f t="shared" si="165"/>
        <v>43.455999999999996</v>
      </c>
      <c r="G216" s="24">
        <f t="shared" si="165"/>
        <v>81.938000000000002</v>
      </c>
      <c r="H216" s="24">
        <f t="shared" si="165"/>
        <v>93.68</v>
      </c>
      <c r="I216" s="24">
        <f t="shared" si="165"/>
        <v>95.710000000000008</v>
      </c>
      <c r="J216" s="24">
        <f t="shared" si="165"/>
        <v>97.061999999999998</v>
      </c>
      <c r="K216" s="24">
        <f>AVERAGE(K$211:K$215)/$Q$9*100</f>
        <v>0.9074932097779197</v>
      </c>
      <c r="L216" s="24">
        <f>AVERAGE(L$211:L$215)/$Q$9*100</f>
        <v>0.31474676465889118</v>
      </c>
      <c r="M216" s="24">
        <f>AVERAGE(M$211:M$215)/$Q$9*100</f>
        <v>0.14698833679501516</v>
      </c>
      <c r="N216" s="25">
        <f>AVERAGE(N$211:N$215)/$Q$9*100</f>
        <v>2.8758587633807314E-2</v>
      </c>
    </row>
    <row r="217" spans="1:14" x14ac:dyDescent="0.3">
      <c r="A217" s="1"/>
      <c r="B217" s="26" t="s">
        <v>18</v>
      </c>
      <c r="C217" s="3">
        <f t="shared" ref="C217" si="166">MAX(C$156:C$160)-MIN(C$156:C$160)</f>
        <v>3.3333333333333286</v>
      </c>
      <c r="D217" s="3">
        <f t="shared" ref="D217:J217" si="167">MAX(D$211:D$215)-MIN(D$211:D$215)</f>
        <v>3.5000000000000031E-2</v>
      </c>
      <c r="E217" s="3">
        <f t="shared" si="167"/>
        <v>0.22900000000000009</v>
      </c>
      <c r="F217" s="3">
        <f t="shared" si="167"/>
        <v>38.93</v>
      </c>
      <c r="G217" s="3">
        <f t="shared" si="167"/>
        <v>0.81000000000000227</v>
      </c>
      <c r="H217" s="3">
        <f t="shared" si="167"/>
        <v>0.56999999999999318</v>
      </c>
      <c r="I217" s="3">
        <f t="shared" si="167"/>
        <v>0.64000000000000057</v>
      </c>
      <c r="J217" s="3">
        <f t="shared" si="167"/>
        <v>0.52000000000001023</v>
      </c>
      <c r="K217" s="3">
        <f>(MAX(K$211:K$215)-MIN(K$211:K$215))</f>
        <v>11</v>
      </c>
      <c r="L217" s="3">
        <f>(MAX(L$211:L$215)-MIN(L$211:L$215))</f>
        <v>14</v>
      </c>
      <c r="M217" s="3">
        <f>(MAX(M$211:M$215)-MIN(M$211:M$215))</f>
        <v>9</v>
      </c>
      <c r="N217" s="27">
        <f>(MAX(N$211:N$215)-MIN(N$211:N$215))</f>
        <v>5</v>
      </c>
    </row>
    <row r="218" spans="1:14" x14ac:dyDescent="0.3">
      <c r="A218" s="1"/>
      <c r="B218" s="26" t="s">
        <v>1</v>
      </c>
      <c r="C218" s="3">
        <f t="shared" ref="C218" si="168">_xlfn.STDEV.S(C$156:C$160)</f>
        <v>1.2995725793078603</v>
      </c>
      <c r="D218" s="3">
        <f t="shared" ref="D218:J218" si="169">_xlfn.STDEV.S(D$211:D$215)</f>
        <v>1.3773162309360924E-2</v>
      </c>
      <c r="E218" s="3">
        <f t="shared" si="169"/>
        <v>9.3661625012595215E-2</v>
      </c>
      <c r="F218" s="3">
        <f t="shared" si="169"/>
        <v>17.650709050913516</v>
      </c>
      <c r="G218" s="3">
        <f t="shared" si="169"/>
        <v>0.3287400188598894</v>
      </c>
      <c r="H218" s="3">
        <f t="shared" si="169"/>
        <v>0.23334523779155841</v>
      </c>
      <c r="I218" s="3">
        <f t="shared" si="169"/>
        <v>0.27703790354390112</v>
      </c>
      <c r="J218" s="3">
        <f t="shared" si="169"/>
        <v>0.20583974348993325</v>
      </c>
      <c r="K218" s="3">
        <f>_xlfn.STDEV.S(K$211:K$215)/$Q$9*100</f>
        <v>3.6433149867363408E-2</v>
      </c>
      <c r="L218" s="3">
        <f>_xlfn.STDEV.S(L$211:L$215)/$Q$9*100</f>
        <v>4.3608704470222623E-2</v>
      </c>
      <c r="M218" s="3">
        <f>_xlfn.STDEV.S(M$211:M$215)/$Q$9*100</f>
        <v>2.8016740560393338E-2</v>
      </c>
      <c r="N218" s="27">
        <f>_xlfn.STDEV.S(N$211:N$215)/$Q$9*100</f>
        <v>1.4511824672140079E-2</v>
      </c>
    </row>
    <row r="219" spans="1:14" x14ac:dyDescent="0.3">
      <c r="A219" s="17"/>
      <c r="B219" s="28" t="s">
        <v>2</v>
      </c>
      <c r="C219" s="29">
        <f t="shared" ref="C219" si="170">_xlfn.STDEV.P(C$156:C$160)</f>
        <v>1.162373051610845</v>
      </c>
      <c r="D219" s="29">
        <f t="shared" ref="D219:J219" si="171">_xlfn.STDEV.P(D$211:D$215)</f>
        <v>1.2319090875547606E-2</v>
      </c>
      <c r="E219" s="29">
        <f t="shared" si="171"/>
        <v>8.3773504164503007E-2</v>
      </c>
      <c r="F219" s="29">
        <f t="shared" si="171"/>
        <v>15.787274115565374</v>
      </c>
      <c r="G219" s="29">
        <f t="shared" si="171"/>
        <v>0.29403401163811022</v>
      </c>
      <c r="H219" s="29">
        <f t="shared" si="171"/>
        <v>0.20871032557111102</v>
      </c>
      <c r="I219" s="29">
        <f t="shared" si="171"/>
        <v>0.24779023386727714</v>
      </c>
      <c r="J219" s="29">
        <f t="shared" si="171"/>
        <v>0.18410866356584424</v>
      </c>
      <c r="K219" s="29">
        <f>_xlfn.STDEV.P(K$211:K$215)/$Q$9*100</f>
        <v>3.2586799895144812E-2</v>
      </c>
      <c r="L219" s="29">
        <f>_xlfn.STDEV.P(L$211:L$215)/$Q$9*100</f>
        <v>3.9004811042446727E-2</v>
      </c>
      <c r="M219" s="29">
        <f>_xlfn.STDEV.P(M$211:M$215)/$Q$9*100</f>
        <v>2.5058934560406015E-2</v>
      </c>
      <c r="N219" s="30">
        <f>_xlfn.STDEV.P(N$211:N$215)/$Q$9*100</f>
        <v>1.2979770577785526E-2</v>
      </c>
    </row>
    <row r="220" spans="1:14" x14ac:dyDescent="0.3">
      <c r="A220" s="15">
        <v>1</v>
      </c>
      <c r="B220" s="34" t="s">
        <v>49</v>
      </c>
      <c r="C220" s="39">
        <f>SMALL(C211:C215, $A220)</f>
        <v>48.333333333333336</v>
      </c>
      <c r="D220" s="39">
        <f t="shared" ref="D220:F220" si="172">SMALL(D211:D215, $A220)</f>
        <v>0.63700000000000001</v>
      </c>
      <c r="E220" s="39">
        <f t="shared" si="172"/>
        <v>1.1779999999999999</v>
      </c>
      <c r="F220" s="39">
        <f t="shared" si="172"/>
        <v>23.03</v>
      </c>
      <c r="G220" s="39">
        <f>LARGE(G211:G215, $A220)</f>
        <v>82.27</v>
      </c>
      <c r="H220" s="39">
        <f t="shared" ref="H220:J220" si="173">LARGE(H211:H215, $A220)</f>
        <v>93.88</v>
      </c>
      <c r="I220" s="39">
        <f t="shared" si="173"/>
        <v>96.06</v>
      </c>
      <c r="J220" s="39">
        <f t="shared" si="173"/>
        <v>97.29</v>
      </c>
      <c r="K220" s="39">
        <f>SMALL(K211:K215, $A220)/$Q$9*100</f>
        <v>0.85476913244927311</v>
      </c>
      <c r="L220" s="39">
        <f t="shared" ref="L220:N220" si="174">SMALL(L211:L215, $A220)/$Q$9*100</f>
        <v>0.25563189007828724</v>
      </c>
      <c r="M220" s="39">
        <f t="shared" si="174"/>
        <v>0.1038504553443042</v>
      </c>
      <c r="N220" s="39">
        <f t="shared" si="174"/>
        <v>7.9884965649464762E-3</v>
      </c>
    </row>
    <row r="221" spans="1:14" x14ac:dyDescent="0.3">
      <c r="A221" s="15">
        <v>3</v>
      </c>
      <c r="B221" s="34" t="s">
        <v>49</v>
      </c>
      <c r="C221" s="39">
        <f>SMALL(C211:C215, $A221)</f>
        <v>51</v>
      </c>
      <c r="D221" s="39">
        <f t="shared" ref="D221:F221" si="175">SMALL(D211:D215, $A221)</f>
        <v>0.65900000000000003</v>
      </c>
      <c r="E221" s="39">
        <f t="shared" si="175"/>
        <v>1.286</v>
      </c>
      <c r="F221" s="39">
        <f t="shared" si="175"/>
        <v>37.42</v>
      </c>
      <c r="G221" s="39">
        <f>LARGE(G211:G215, $A221)</f>
        <v>82.07</v>
      </c>
      <c r="H221" s="39">
        <f t="shared" ref="H221:J221" si="176">LARGE(H211:H215, $A221)</f>
        <v>93.74</v>
      </c>
      <c r="I221" s="39">
        <f t="shared" si="176"/>
        <v>95.73</v>
      </c>
      <c r="J221" s="39">
        <f t="shared" si="176"/>
        <v>97.15</v>
      </c>
      <c r="K221" s="39">
        <f>SMALL(K211:K215, $A221)/$Q$9*100</f>
        <v>0.91867710496884492</v>
      </c>
      <c r="L221" s="39">
        <f t="shared" ref="L221:N221" si="177">SMALL(L211:L215, $A221)/$Q$9*100</f>
        <v>0.32752835916280554</v>
      </c>
      <c r="M221" s="39">
        <f t="shared" si="177"/>
        <v>0.14379293816903657</v>
      </c>
      <c r="N221" s="39">
        <f t="shared" si="177"/>
        <v>3.1953986259785905E-2</v>
      </c>
    </row>
    <row r="222" spans="1:14" x14ac:dyDescent="0.3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27"/>
    </row>
    <row r="223" spans="1:14" x14ac:dyDescent="0.3">
      <c r="A223" s="11">
        <v>0</v>
      </c>
      <c r="B223" s="11">
        <v>3</v>
      </c>
      <c r="C223" s="10">
        <f>AVERAGE($C$9:$C$11)</f>
        <v>51.666666666666664</v>
      </c>
      <c r="D223" s="12">
        <v>0.64400000000000002</v>
      </c>
      <c r="E223" s="12">
        <v>1.224</v>
      </c>
      <c r="F223" s="12">
        <v>20.13</v>
      </c>
      <c r="G223" s="12">
        <v>82.6</v>
      </c>
      <c r="H223" s="12">
        <v>93.82</v>
      </c>
      <c r="I223" s="12">
        <v>95.79</v>
      </c>
      <c r="J223" s="12">
        <v>97.1</v>
      </c>
      <c r="K223" s="12">
        <v>109</v>
      </c>
      <c r="L223" s="12">
        <v>43</v>
      </c>
      <c r="M223" s="12">
        <v>22</v>
      </c>
      <c r="N223" s="13">
        <v>1</v>
      </c>
    </row>
    <row r="224" spans="1:14" x14ac:dyDescent="0.3">
      <c r="A224" s="1">
        <v>1</v>
      </c>
      <c r="B224" s="1">
        <v>3</v>
      </c>
      <c r="C224" s="14">
        <f>AVERAGE($C$12:$C$14)</f>
        <v>51</v>
      </c>
      <c r="D224" s="15">
        <v>0.66400000000000003</v>
      </c>
      <c r="E224" s="15">
        <v>1.2989999999999999</v>
      </c>
      <c r="F224" s="15">
        <v>32.26</v>
      </c>
      <c r="G224" s="15">
        <v>81.8</v>
      </c>
      <c r="H224" s="15">
        <v>93.37</v>
      </c>
      <c r="I224" s="15">
        <v>95.61</v>
      </c>
      <c r="J224" s="15">
        <v>96.88</v>
      </c>
      <c r="K224" s="15">
        <v>129</v>
      </c>
      <c r="L224" s="15">
        <v>43</v>
      </c>
      <c r="M224" s="15">
        <v>17</v>
      </c>
      <c r="N224" s="16">
        <v>4</v>
      </c>
    </row>
    <row r="225" spans="1:14" x14ac:dyDescent="0.3">
      <c r="A225" s="1">
        <v>2</v>
      </c>
      <c r="B225" s="1">
        <v>3</v>
      </c>
      <c r="C225" s="14">
        <f>AVERAGE($C$15:$C$17)</f>
        <v>51</v>
      </c>
      <c r="D225" s="15">
        <v>0.65900000000000003</v>
      </c>
      <c r="E225" s="15">
        <v>1.224</v>
      </c>
      <c r="F225" s="15">
        <v>25.42</v>
      </c>
      <c r="G225" s="15">
        <v>81.91</v>
      </c>
      <c r="H225" s="15">
        <v>93.59</v>
      </c>
      <c r="I225" s="15">
        <v>95.7</v>
      </c>
      <c r="J225" s="15">
        <v>96.86</v>
      </c>
      <c r="K225" s="15">
        <v>121</v>
      </c>
      <c r="L225" s="15">
        <v>37</v>
      </c>
      <c r="M225" s="15">
        <v>16</v>
      </c>
      <c r="N225" s="16">
        <v>1</v>
      </c>
    </row>
    <row r="226" spans="1:14" x14ac:dyDescent="0.3">
      <c r="A226" s="1">
        <v>3</v>
      </c>
      <c r="B226" s="1">
        <v>3</v>
      </c>
      <c r="C226" s="14">
        <f>AVERAGE($C$18:$C$20)</f>
        <v>48.333333333333336</v>
      </c>
      <c r="D226" s="15">
        <v>0.65200000000000002</v>
      </c>
      <c r="E226" s="15">
        <v>1.3160000000000001</v>
      </c>
      <c r="F226" s="15">
        <v>31.52</v>
      </c>
      <c r="G226" s="15">
        <v>82.64</v>
      </c>
      <c r="H226" s="15">
        <v>93.83</v>
      </c>
      <c r="I226" s="15">
        <v>95.82</v>
      </c>
      <c r="J226" s="15">
        <v>97.08</v>
      </c>
      <c r="K226" s="15">
        <v>125</v>
      </c>
      <c r="L226" s="15">
        <v>46</v>
      </c>
      <c r="M226" s="15">
        <v>24</v>
      </c>
      <c r="N226" s="16">
        <v>5</v>
      </c>
    </row>
    <row r="227" spans="1:14" x14ac:dyDescent="0.3">
      <c r="A227" s="17">
        <v>42</v>
      </c>
      <c r="B227" s="17">
        <v>3</v>
      </c>
      <c r="C227" s="18">
        <f>AVERAGE($C$21:$C$23)</f>
        <v>51</v>
      </c>
      <c r="D227" s="19">
        <v>0.65</v>
      </c>
      <c r="E227" s="19">
        <v>1.2190000000000001</v>
      </c>
      <c r="F227" s="19">
        <v>19.62</v>
      </c>
      <c r="G227" s="19">
        <v>82.23</v>
      </c>
      <c r="H227" s="19">
        <v>93.91</v>
      </c>
      <c r="I227" s="19">
        <v>95.88</v>
      </c>
      <c r="J227" s="19">
        <v>97.08</v>
      </c>
      <c r="K227" s="19">
        <v>122</v>
      </c>
      <c r="L227" s="19">
        <v>52</v>
      </c>
      <c r="M227" s="19">
        <v>15</v>
      </c>
      <c r="N227" s="20">
        <v>0</v>
      </c>
    </row>
    <row r="228" spans="1:14" x14ac:dyDescent="0.3">
      <c r="A228" s="1"/>
      <c r="B228" s="2" t="s">
        <v>0</v>
      </c>
      <c r="C228" s="3">
        <f t="shared" ref="C228" si="178">AVERAGE(C$168:C$172)</f>
        <v>50.6</v>
      </c>
      <c r="D228" s="3">
        <f t="shared" ref="D228:J228" si="179">AVERAGE(D$223:D$227)</f>
        <v>0.65380000000000005</v>
      </c>
      <c r="E228" s="3">
        <f t="shared" si="179"/>
        <v>1.2564</v>
      </c>
      <c r="F228" s="3">
        <f t="shared" si="179"/>
        <v>25.79</v>
      </c>
      <c r="G228" s="3">
        <f t="shared" si="179"/>
        <v>82.236000000000004</v>
      </c>
      <c r="H228" s="3">
        <f t="shared" si="179"/>
        <v>93.703999999999994</v>
      </c>
      <c r="I228" s="3">
        <f t="shared" si="179"/>
        <v>95.76</v>
      </c>
      <c r="J228" s="3">
        <f t="shared" si="179"/>
        <v>96.999999999999986</v>
      </c>
      <c r="K228" s="3">
        <f>AVERAGE(K$223:K$227)/$Q$10*100</f>
        <v>0.968205783671513</v>
      </c>
      <c r="L228" s="3">
        <f>AVERAGE(L$223:L$227)/$Q$10*100</f>
        <v>0.35309154817063432</v>
      </c>
      <c r="M228" s="3">
        <f>AVERAGE(M$223:M$227)/$Q$10*100</f>
        <v>0.15018373542099375</v>
      </c>
      <c r="N228" s="3">
        <f>AVERAGE(N$223:N$227)/$Q$10*100</f>
        <v>1.7574692442882251E-2</v>
      </c>
    </row>
    <row r="229" spans="1:14" x14ac:dyDescent="0.3">
      <c r="A229" s="1"/>
      <c r="B229" s="2" t="s">
        <v>18</v>
      </c>
      <c r="C229" s="3">
        <f t="shared" ref="C229" si="180">MAX(C$168:C$172)-MIN(C$168:C$172)</f>
        <v>3.3333333333333286</v>
      </c>
      <c r="D229" s="3">
        <f t="shared" ref="D229:N229" si="181">MAX(D$223:D$227)-MIN(D$223:D$227)</f>
        <v>2.0000000000000018E-2</v>
      </c>
      <c r="E229" s="3">
        <f t="shared" si="181"/>
        <v>9.6999999999999975E-2</v>
      </c>
      <c r="F229" s="3">
        <f t="shared" si="181"/>
        <v>12.639999999999997</v>
      </c>
      <c r="G229" s="3">
        <f t="shared" si="181"/>
        <v>0.84000000000000341</v>
      </c>
      <c r="H229" s="3">
        <f t="shared" si="181"/>
        <v>0.53999999999999204</v>
      </c>
      <c r="I229" s="3">
        <f t="shared" si="181"/>
        <v>0.26999999999999602</v>
      </c>
      <c r="J229" s="3">
        <f t="shared" si="181"/>
        <v>0.23999999999999488</v>
      </c>
      <c r="K229" s="3">
        <f t="shared" si="181"/>
        <v>20</v>
      </c>
      <c r="L229" s="3">
        <f t="shared" si="181"/>
        <v>15</v>
      </c>
      <c r="M229" s="3">
        <f t="shared" si="181"/>
        <v>9</v>
      </c>
      <c r="N229" s="3">
        <f t="shared" si="181"/>
        <v>5</v>
      </c>
    </row>
    <row r="230" spans="1:14" x14ac:dyDescent="0.3">
      <c r="A230" s="1"/>
      <c r="B230" s="2" t="s">
        <v>1</v>
      </c>
      <c r="C230" s="3">
        <f t="shared" ref="C230" si="182">_xlfn.STDEV.S(C$168:C$172)</f>
        <v>1.2995725793078603</v>
      </c>
      <c r="D230" s="3">
        <f t="shared" ref="D230:J230" si="183">_xlfn.STDEV.S(D$223:D$227)</f>
        <v>7.8230428862431853E-3</v>
      </c>
      <c r="E230" s="3">
        <f t="shared" si="183"/>
        <v>4.7077595520587066E-2</v>
      </c>
      <c r="F230" s="3">
        <f t="shared" si="183"/>
        <v>6.0194518022823384</v>
      </c>
      <c r="G230" s="3">
        <f t="shared" si="183"/>
        <v>0.3847466699011185</v>
      </c>
      <c r="H230" s="3">
        <f t="shared" si="183"/>
        <v>0.22154006409676374</v>
      </c>
      <c r="I230" s="3">
        <f t="shared" si="183"/>
        <v>0.10606601717798012</v>
      </c>
      <c r="J230" s="3">
        <f t="shared" si="183"/>
        <v>0.1191637528781294</v>
      </c>
      <c r="K230" s="3">
        <f>_xlfn.STDEV.S(K$223:K$227)/$Q$10*100</f>
        <v>5.9887089995179131E-2</v>
      </c>
      <c r="L230" s="3">
        <f>_xlfn.STDEV.S(L$223:L$227)/$Q$10*100</f>
        <v>4.3535474016420099E-2</v>
      </c>
      <c r="M230" s="3">
        <f>_xlfn.STDEV.S(M$223:M$227)/$Q$10*100</f>
        <v>3.1653000089725103E-2</v>
      </c>
      <c r="N230" s="3">
        <f>_xlfn.STDEV.S(N$223:N$227)/$Q$10*100</f>
        <v>1.7318647858027482E-2</v>
      </c>
    </row>
    <row r="231" spans="1:14" x14ac:dyDescent="0.3">
      <c r="A231" s="1"/>
      <c r="B231" s="2" t="s">
        <v>2</v>
      </c>
      <c r="C231" s="3">
        <f t="shared" ref="C231" si="184">_xlfn.STDEV.P(C$168:C$172)</f>
        <v>1.162373051610845</v>
      </c>
      <c r="D231" s="3">
        <f t="shared" ref="D231:J231" si="185">_xlfn.STDEV.P(D$223:D$227)</f>
        <v>6.9971422738143666E-3</v>
      </c>
      <c r="E231" s="3">
        <f t="shared" si="185"/>
        <v>4.2107481520508916E-2</v>
      </c>
      <c r="F231" s="3">
        <f t="shared" si="185"/>
        <v>5.3839613668747779</v>
      </c>
      <c r="G231" s="3">
        <f t="shared" si="185"/>
        <v>0.34412788320622928</v>
      </c>
      <c r="H231" s="3">
        <f t="shared" si="185"/>
        <v>0.19815145722400973</v>
      </c>
      <c r="I231" s="3">
        <f t="shared" si="185"/>
        <v>9.486832980504957E-2</v>
      </c>
      <c r="J231" s="3">
        <f t="shared" si="185"/>
        <v>0.10658330075579342</v>
      </c>
      <c r="K231" s="3">
        <f>_xlfn.STDEV.P(K$223:K$227)/$Q$10*100</f>
        <v>5.3564641681547238E-2</v>
      </c>
      <c r="L231" s="3">
        <f>_xlfn.STDEV.P(L$223:L$227)/$Q$10*100</f>
        <v>3.8939311733356581E-2</v>
      </c>
      <c r="M231" s="3">
        <f>_xlfn.STDEV.P(M$223:M$227)/$Q$10*100</f>
        <v>2.8311303956972921E-2</v>
      </c>
      <c r="N231" s="3">
        <f>_xlfn.STDEV.P(N$223:N$227)/$Q$10*100</f>
        <v>1.5490269555572228E-2</v>
      </c>
    </row>
    <row r="232" spans="1:14" x14ac:dyDescent="0.3">
      <c r="A232" s="15">
        <v>1</v>
      </c>
      <c r="B232" s="34" t="s">
        <v>49</v>
      </c>
      <c r="C232" s="39">
        <f>SMALL(C223:C227, $A232)</f>
        <v>48.333333333333336</v>
      </c>
      <c r="D232" s="39">
        <f t="shared" ref="D232:F232" si="186">SMALL(D223:D227, $A232)</f>
        <v>0.64400000000000002</v>
      </c>
      <c r="E232" s="39">
        <f t="shared" si="186"/>
        <v>1.2190000000000001</v>
      </c>
      <c r="F232" s="39">
        <f t="shared" si="186"/>
        <v>19.62</v>
      </c>
      <c r="G232" s="39">
        <f>LARGE(G223:G227, $A232)</f>
        <v>82.64</v>
      </c>
      <c r="H232" s="39">
        <f t="shared" ref="H232:J232" si="187">LARGE(H223:H227, $A232)</f>
        <v>93.91</v>
      </c>
      <c r="I232" s="39">
        <f t="shared" si="187"/>
        <v>95.88</v>
      </c>
      <c r="J232" s="39">
        <f t="shared" si="187"/>
        <v>97.1</v>
      </c>
      <c r="K232" s="39">
        <f>SMALL(K223:K227, $A232)/$Q$10*100</f>
        <v>0.87074612557916597</v>
      </c>
      <c r="L232" s="39">
        <f t="shared" ref="L232:N232" si="188">SMALL(L223:L227, $A232)/$Q$10*100</f>
        <v>0.29557437290301969</v>
      </c>
      <c r="M232" s="39">
        <f t="shared" si="188"/>
        <v>0.11982744847419717</v>
      </c>
      <c r="N232" s="39">
        <f t="shared" si="188"/>
        <v>0</v>
      </c>
    </row>
    <row r="233" spans="1:14" x14ac:dyDescent="0.3">
      <c r="A233" s="15">
        <v>3</v>
      </c>
      <c r="B233" s="34" t="s">
        <v>49</v>
      </c>
      <c r="C233" s="39">
        <f>SMALL(C223:C227, $A233)</f>
        <v>51</v>
      </c>
      <c r="D233" s="39">
        <f t="shared" ref="D233:F233" si="189">SMALL(D223:D227, $A233)</f>
        <v>0.65200000000000002</v>
      </c>
      <c r="E233" s="39">
        <f t="shared" si="189"/>
        <v>1.224</v>
      </c>
      <c r="F233" s="39">
        <f t="shared" si="189"/>
        <v>25.42</v>
      </c>
      <c r="G233" s="39">
        <f>LARGE(G223:G227, $A233)</f>
        <v>82.23</v>
      </c>
      <c r="H233" s="39">
        <f t="shared" ref="H233:J233" si="190">LARGE(H223:H227, $A233)</f>
        <v>93.82</v>
      </c>
      <c r="I233" s="39">
        <f t="shared" si="190"/>
        <v>95.79</v>
      </c>
      <c r="J233" s="39">
        <f t="shared" si="190"/>
        <v>97.08</v>
      </c>
      <c r="K233" s="39">
        <f>SMALL(K223:K227, $A233)/$Q$10*100</f>
        <v>0.97459658092347023</v>
      </c>
      <c r="L233" s="39">
        <f t="shared" ref="L233:N233" si="191">SMALL(L223:L227, $A233)/$Q$10*100</f>
        <v>0.34350535229269852</v>
      </c>
      <c r="M233" s="39">
        <f t="shared" si="191"/>
        <v>0.13580444160409011</v>
      </c>
      <c r="N233" s="39">
        <f t="shared" si="191"/>
        <v>7.9884965649464762E-3</v>
      </c>
    </row>
  </sheetData>
  <mergeCells count="9">
    <mergeCell ref="A209:B209"/>
    <mergeCell ref="A154:B154"/>
    <mergeCell ref="A182:B182"/>
    <mergeCell ref="A7:B7"/>
    <mergeCell ref="A31:B31"/>
    <mergeCell ref="A56:B56"/>
    <mergeCell ref="A80:B80"/>
    <mergeCell ref="A104:B104"/>
    <mergeCell ref="A129:B1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2F4F5-8BA2-43D3-8484-71D6BAB9F7A2}">
  <dimension ref="A1:AI191"/>
  <sheetViews>
    <sheetView topLeftCell="A86" zoomScale="90" zoomScaleNormal="90" workbookViewId="0">
      <selection activeCell="J116" sqref="J116"/>
    </sheetView>
  </sheetViews>
  <sheetFormatPr defaultRowHeight="14.4" x14ac:dyDescent="0.3"/>
  <cols>
    <col min="1" max="1" width="22.44140625" customWidth="1"/>
  </cols>
  <sheetData>
    <row r="1" spans="1:11" ht="27.6" x14ac:dyDescent="0.3">
      <c r="A1" t="s">
        <v>32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8</v>
      </c>
      <c r="H1" s="8" t="s">
        <v>10</v>
      </c>
      <c r="I1" s="8" t="s">
        <v>11</v>
      </c>
      <c r="J1" s="8" t="s">
        <v>12</v>
      </c>
      <c r="K1" s="9" t="s">
        <v>13</v>
      </c>
    </row>
    <row r="2" spans="1:11" x14ac:dyDescent="0.3">
      <c r="A2" s="31" t="str">
        <f>$A1</f>
        <v>Drug-Test 82 (#1)</v>
      </c>
      <c r="B2" s="11">
        <v>0</v>
      </c>
      <c r="C2" s="12">
        <v>1.097</v>
      </c>
      <c r="D2" s="12">
        <v>1.784</v>
      </c>
      <c r="E2" s="12">
        <v>11.1</v>
      </c>
      <c r="F2" s="12">
        <v>65.78</v>
      </c>
      <c r="G2" s="12">
        <v>89.44</v>
      </c>
      <c r="H2" s="12">
        <v>24</v>
      </c>
      <c r="I2" s="12">
        <v>4</v>
      </c>
      <c r="J2" s="12">
        <v>1</v>
      </c>
      <c r="K2" s="13">
        <v>0</v>
      </c>
    </row>
    <row r="3" spans="1:11" x14ac:dyDescent="0.3">
      <c r="A3" s="32" t="str">
        <f t="shared" ref="A3:A6" si="0">$A2</f>
        <v>Drug-Test 82 (#1)</v>
      </c>
      <c r="B3" s="1">
        <v>1</v>
      </c>
      <c r="C3" s="15">
        <v>1.089</v>
      </c>
      <c r="D3" s="15">
        <v>1.764</v>
      </c>
      <c r="E3" s="15">
        <v>11.46</v>
      </c>
      <c r="F3" s="15">
        <v>64.17</v>
      </c>
      <c r="G3" s="15">
        <v>89.71</v>
      </c>
      <c r="H3" s="15">
        <v>24</v>
      </c>
      <c r="I3" s="15">
        <v>4</v>
      </c>
      <c r="J3" s="15">
        <v>1</v>
      </c>
      <c r="K3" s="16">
        <v>0</v>
      </c>
    </row>
    <row r="4" spans="1:11" x14ac:dyDescent="0.3">
      <c r="A4" s="32" t="str">
        <f t="shared" si="0"/>
        <v>Drug-Test 82 (#1)</v>
      </c>
      <c r="B4" s="1">
        <v>2</v>
      </c>
      <c r="C4" s="15">
        <v>1.1319999999999999</v>
      </c>
      <c r="D4" s="15">
        <v>1.7769999999999999</v>
      </c>
      <c r="E4" s="15">
        <v>12.13</v>
      </c>
      <c r="F4" s="15">
        <v>61.36</v>
      </c>
      <c r="G4" s="15">
        <v>89.3</v>
      </c>
      <c r="H4" s="15">
        <v>22</v>
      </c>
      <c r="I4" s="15">
        <v>3</v>
      </c>
      <c r="J4" s="15">
        <v>1</v>
      </c>
      <c r="K4" s="16">
        <v>0</v>
      </c>
    </row>
    <row r="5" spans="1:11" x14ac:dyDescent="0.3">
      <c r="A5" s="32" t="str">
        <f t="shared" si="0"/>
        <v>Drug-Test 82 (#1)</v>
      </c>
      <c r="B5" s="1">
        <v>3</v>
      </c>
      <c r="C5" s="15">
        <v>1.1870000000000001</v>
      </c>
      <c r="D5" s="15">
        <v>1.855</v>
      </c>
      <c r="E5" s="15">
        <v>13.01</v>
      </c>
      <c r="F5" s="15">
        <v>60.83</v>
      </c>
      <c r="G5" s="15">
        <v>87.83</v>
      </c>
      <c r="H5" s="15">
        <v>23</v>
      </c>
      <c r="I5" s="15">
        <v>4</v>
      </c>
      <c r="J5" s="15">
        <v>1</v>
      </c>
      <c r="K5" s="16">
        <v>0</v>
      </c>
    </row>
    <row r="6" spans="1:11" x14ac:dyDescent="0.3">
      <c r="A6" s="33" t="str">
        <f t="shared" si="0"/>
        <v>Drug-Test 82 (#1)</v>
      </c>
      <c r="B6" s="17">
        <v>42</v>
      </c>
      <c r="C6" s="19">
        <v>1.1519999999999999</v>
      </c>
      <c r="D6" s="19">
        <v>1.8540000000000001</v>
      </c>
      <c r="E6" s="19">
        <v>12.79</v>
      </c>
      <c r="F6" s="19">
        <v>62.83</v>
      </c>
      <c r="G6" s="19">
        <v>88.1</v>
      </c>
      <c r="H6" s="19">
        <v>25</v>
      </c>
      <c r="I6" s="19">
        <v>6</v>
      </c>
      <c r="J6" s="19">
        <v>1</v>
      </c>
      <c r="K6" s="20">
        <v>0</v>
      </c>
    </row>
    <row r="7" spans="1:11" x14ac:dyDescent="0.3">
      <c r="A7" s="1"/>
      <c r="B7" s="2" t="s">
        <v>0</v>
      </c>
      <c r="C7" s="3">
        <f t="shared" ref="C7:K7" si="1">AVERAGE(C2:C6)</f>
        <v>1.1314</v>
      </c>
      <c r="D7" s="3">
        <f t="shared" si="1"/>
        <v>1.8067999999999997</v>
      </c>
      <c r="E7" s="3">
        <f t="shared" si="1"/>
        <v>12.098000000000001</v>
      </c>
      <c r="F7" s="3">
        <f t="shared" si="1"/>
        <v>62.993999999999993</v>
      </c>
      <c r="G7" s="3">
        <f t="shared" si="1"/>
        <v>88.876000000000005</v>
      </c>
      <c r="H7" s="3">
        <f t="shared" si="1"/>
        <v>23.6</v>
      </c>
      <c r="I7" s="3">
        <f t="shared" si="1"/>
        <v>4.2</v>
      </c>
      <c r="J7" s="3">
        <f t="shared" si="1"/>
        <v>1</v>
      </c>
      <c r="K7" s="3">
        <f t="shared" si="1"/>
        <v>0</v>
      </c>
    </row>
    <row r="8" spans="1:11" x14ac:dyDescent="0.3">
      <c r="A8" s="1"/>
      <c r="B8" s="2" t="s">
        <v>1</v>
      </c>
      <c r="C8" s="3">
        <f t="shared" ref="C8:K8" si="2">_xlfn.STDEV.S(C2:C6)</f>
        <v>4.0302605374839005E-2</v>
      </c>
      <c r="D8" s="3">
        <f t="shared" si="2"/>
        <v>4.4132754276160945E-2</v>
      </c>
      <c r="E8" s="3">
        <f t="shared" si="2"/>
        <v>0.82381429946317364</v>
      </c>
      <c r="F8" s="3">
        <f t="shared" si="2"/>
        <v>2.0325181426004555</v>
      </c>
      <c r="G8" s="3">
        <f t="shared" si="2"/>
        <v>0.84995882253200905</v>
      </c>
      <c r="H8" s="3">
        <f t="shared" si="2"/>
        <v>1.1401754250991378</v>
      </c>
      <c r="I8" s="3">
        <f t="shared" si="2"/>
        <v>1.0954451150103319</v>
      </c>
      <c r="J8" s="3">
        <f t="shared" si="2"/>
        <v>0</v>
      </c>
      <c r="K8" s="3">
        <f t="shared" si="2"/>
        <v>0</v>
      </c>
    </row>
    <row r="9" spans="1:11" x14ac:dyDescent="0.3">
      <c r="A9" s="1"/>
      <c r="B9" s="2" t="s">
        <v>2</v>
      </c>
      <c r="C9" s="3">
        <f t="shared" ref="C9:K9" si="3">_xlfn.STDEV.P(C2:C6)</f>
        <v>3.6047746115395359E-2</v>
      </c>
      <c r="D9" s="3">
        <f t="shared" si="3"/>
        <v>3.9473535438316158E-2</v>
      </c>
      <c r="E9" s="3">
        <f t="shared" si="3"/>
        <v>0.73684190977440989</v>
      </c>
      <c r="F9" s="3">
        <f t="shared" si="3"/>
        <v>1.8179394929424917</v>
      </c>
      <c r="G9" s="3">
        <f t="shared" si="3"/>
        <v>0.76022628210290077</v>
      </c>
      <c r="H9" s="3">
        <f t="shared" si="3"/>
        <v>1.0198039027185568</v>
      </c>
      <c r="I9" s="3">
        <f t="shared" si="3"/>
        <v>0.9797958971132712</v>
      </c>
      <c r="J9" s="3">
        <f t="shared" si="3"/>
        <v>0</v>
      </c>
      <c r="K9" s="3">
        <f t="shared" si="3"/>
        <v>0</v>
      </c>
    </row>
    <row r="10" spans="1:11" x14ac:dyDescent="0.3">
      <c r="A10" s="15">
        <v>1</v>
      </c>
      <c r="B10" s="34" t="s">
        <v>49</v>
      </c>
      <c r="C10" s="39">
        <f>SMALL(C2:C6, $A10)</f>
        <v>1.089</v>
      </c>
      <c r="D10" s="39">
        <f t="shared" ref="D10:K10" si="4">SMALL(D2:D6, $A10)</f>
        <v>1.764</v>
      </c>
      <c r="E10" s="39">
        <f t="shared" si="4"/>
        <v>11.1</v>
      </c>
      <c r="F10" s="39">
        <f>LARGE(F2:F6, $A10)</f>
        <v>65.78</v>
      </c>
      <c r="G10" s="39">
        <f>LARGE(G2:G6, $A10)</f>
        <v>89.71</v>
      </c>
      <c r="H10" s="39">
        <f t="shared" si="4"/>
        <v>22</v>
      </c>
      <c r="I10" s="39">
        <f t="shared" si="4"/>
        <v>3</v>
      </c>
      <c r="J10" s="39">
        <f t="shared" si="4"/>
        <v>1</v>
      </c>
      <c r="K10" s="39">
        <f t="shared" si="4"/>
        <v>0</v>
      </c>
    </row>
    <row r="11" spans="1:11" x14ac:dyDescent="0.3">
      <c r="A11" s="15">
        <v>3</v>
      </c>
      <c r="B11" s="34" t="s">
        <v>49</v>
      </c>
      <c r="C11" s="39">
        <f>SMALL(C2:C6, $A11)</f>
        <v>1.1319999999999999</v>
      </c>
      <c r="D11" s="39">
        <f t="shared" ref="D11:K11" si="5">SMALL(D2:D6, $A11)</f>
        <v>1.784</v>
      </c>
      <c r="E11" s="39">
        <f t="shared" si="5"/>
        <v>12.13</v>
      </c>
      <c r="F11" s="39">
        <f>LARGE(F2:F6, $A11)</f>
        <v>62.83</v>
      </c>
      <c r="G11" s="39">
        <f>LARGE(G2:G6, $A11)</f>
        <v>89.3</v>
      </c>
      <c r="H11" s="39">
        <f t="shared" si="5"/>
        <v>24</v>
      </c>
      <c r="I11" s="39">
        <f t="shared" si="5"/>
        <v>4</v>
      </c>
      <c r="J11" s="39">
        <f t="shared" si="5"/>
        <v>1</v>
      </c>
      <c r="K11" s="39">
        <f t="shared" si="5"/>
        <v>0</v>
      </c>
    </row>
    <row r="12" spans="1:11" x14ac:dyDescent="0.3">
      <c r="A12" s="1"/>
      <c r="B12" s="2"/>
      <c r="C12" s="3"/>
      <c r="D12" s="3"/>
      <c r="E12" s="3"/>
      <c r="F12" s="3"/>
      <c r="G12" s="3"/>
      <c r="H12" s="3"/>
      <c r="I12" s="3"/>
      <c r="J12" s="3"/>
      <c r="K12" s="3"/>
    </row>
    <row r="13" spans="1:11" ht="27.6" x14ac:dyDescent="0.3">
      <c r="A13" t="s">
        <v>33</v>
      </c>
      <c r="C13" s="8" t="s">
        <v>3</v>
      </c>
      <c r="D13" s="8" t="s">
        <v>4</v>
      </c>
      <c r="E13" s="8" t="s">
        <v>5</v>
      </c>
      <c r="F13" s="8" t="s">
        <v>6</v>
      </c>
      <c r="G13" s="8" t="s">
        <v>8</v>
      </c>
      <c r="H13" s="8" t="s">
        <v>10</v>
      </c>
      <c r="I13" s="8" t="s">
        <v>11</v>
      </c>
      <c r="J13" s="8" t="s">
        <v>12</v>
      </c>
      <c r="K13" s="9" t="s">
        <v>13</v>
      </c>
    </row>
    <row r="14" spans="1:11" x14ac:dyDescent="0.3">
      <c r="A14" s="31" t="str">
        <f>$A13</f>
        <v>Drug-Test 82 (#2)</v>
      </c>
      <c r="B14" s="11">
        <v>0</v>
      </c>
      <c r="C14" s="12">
        <v>1.0680000000000001</v>
      </c>
      <c r="D14" s="12">
        <v>1.7410000000000001</v>
      </c>
      <c r="E14" s="12">
        <v>9.9239999999999995</v>
      </c>
      <c r="F14" s="12">
        <v>66.98</v>
      </c>
      <c r="G14" s="12">
        <v>90.24</v>
      </c>
      <c r="H14" s="12">
        <v>24</v>
      </c>
      <c r="I14" s="12">
        <v>4</v>
      </c>
      <c r="J14" s="12">
        <v>0</v>
      </c>
      <c r="K14" s="13">
        <v>0</v>
      </c>
    </row>
    <row r="15" spans="1:11" x14ac:dyDescent="0.3">
      <c r="A15" s="32" t="str">
        <f t="shared" ref="A15:A18" si="6">$A14</f>
        <v>Drug-Test 82 (#2)</v>
      </c>
      <c r="B15" s="1">
        <v>1</v>
      </c>
      <c r="C15" s="15">
        <v>1.0620000000000001</v>
      </c>
      <c r="D15" s="15">
        <v>1.7170000000000001</v>
      </c>
      <c r="E15" s="15">
        <v>10.28</v>
      </c>
      <c r="F15" s="15">
        <v>64.97</v>
      </c>
      <c r="G15" s="15">
        <v>90.11</v>
      </c>
      <c r="H15" s="15">
        <v>22</v>
      </c>
      <c r="I15" s="15">
        <v>4</v>
      </c>
      <c r="J15" s="15">
        <v>1</v>
      </c>
      <c r="K15" s="16">
        <v>0</v>
      </c>
    </row>
    <row r="16" spans="1:11" x14ac:dyDescent="0.3">
      <c r="A16" s="32" t="str">
        <f t="shared" si="6"/>
        <v>Drug-Test 82 (#2)</v>
      </c>
      <c r="B16" s="1">
        <v>2</v>
      </c>
      <c r="C16" s="15">
        <v>1.0920000000000001</v>
      </c>
      <c r="D16" s="15">
        <v>1.7270000000000001</v>
      </c>
      <c r="E16" s="15">
        <v>10.96</v>
      </c>
      <c r="F16" s="15">
        <v>63.9</v>
      </c>
      <c r="G16" s="15">
        <v>89.71</v>
      </c>
      <c r="H16" s="15">
        <v>21</v>
      </c>
      <c r="I16" s="15">
        <v>3</v>
      </c>
      <c r="J16" s="15">
        <v>1</v>
      </c>
      <c r="K16" s="16">
        <v>0</v>
      </c>
    </row>
    <row r="17" spans="1:12" x14ac:dyDescent="0.3">
      <c r="A17" s="32" t="str">
        <f t="shared" si="6"/>
        <v>Drug-Test 82 (#2)</v>
      </c>
      <c r="B17" s="1">
        <v>3</v>
      </c>
      <c r="C17" s="15">
        <v>1.1539999999999999</v>
      </c>
      <c r="D17" s="15">
        <v>1.8049999999999999</v>
      </c>
      <c r="E17" s="15">
        <v>11.83</v>
      </c>
      <c r="F17" s="15">
        <v>61.5</v>
      </c>
      <c r="G17" s="15">
        <v>88.37</v>
      </c>
      <c r="H17" s="15">
        <v>22</v>
      </c>
      <c r="I17" s="15">
        <v>4</v>
      </c>
      <c r="J17" s="15">
        <v>1</v>
      </c>
      <c r="K17" s="16">
        <v>0</v>
      </c>
    </row>
    <row r="18" spans="1:12" x14ac:dyDescent="0.3">
      <c r="A18" s="33" t="str">
        <f t="shared" si="6"/>
        <v>Drug-Test 82 (#2)</v>
      </c>
      <c r="B18" s="17">
        <v>42</v>
      </c>
      <c r="C18" s="19">
        <v>1.123</v>
      </c>
      <c r="D18" s="19">
        <v>1.806</v>
      </c>
      <c r="E18" s="19">
        <v>11.61</v>
      </c>
      <c r="F18" s="19">
        <v>63.77</v>
      </c>
      <c r="G18" s="19">
        <v>88.63</v>
      </c>
      <c r="H18" s="19">
        <v>24</v>
      </c>
      <c r="I18" s="19">
        <v>6</v>
      </c>
      <c r="J18" s="19">
        <v>1</v>
      </c>
      <c r="K18" s="20">
        <v>0</v>
      </c>
    </row>
    <row r="19" spans="1:12" x14ac:dyDescent="0.3">
      <c r="A19" s="1"/>
      <c r="B19" s="2" t="s">
        <v>0</v>
      </c>
      <c r="C19" s="3">
        <f t="shared" ref="C19:K19" si="7">AVERAGE(C14:C18)</f>
        <v>1.0997999999999999</v>
      </c>
      <c r="D19" s="3">
        <f t="shared" si="7"/>
        <v>1.7591999999999999</v>
      </c>
      <c r="E19" s="3">
        <f t="shared" si="7"/>
        <v>10.9208</v>
      </c>
      <c r="F19" s="3">
        <f t="shared" si="7"/>
        <v>64.224000000000004</v>
      </c>
      <c r="G19" s="3">
        <f t="shared" si="7"/>
        <v>89.412000000000006</v>
      </c>
      <c r="H19" s="3">
        <f t="shared" si="7"/>
        <v>22.6</v>
      </c>
      <c r="I19" s="3">
        <f t="shared" si="7"/>
        <v>4.2</v>
      </c>
      <c r="J19" s="3">
        <f t="shared" si="7"/>
        <v>0.8</v>
      </c>
      <c r="K19" s="3">
        <f t="shared" si="7"/>
        <v>0</v>
      </c>
    </row>
    <row r="20" spans="1:12" x14ac:dyDescent="0.3">
      <c r="A20" s="1"/>
      <c r="B20" s="2" t="s">
        <v>1</v>
      </c>
      <c r="C20" s="3">
        <f t="shared" ref="C20:K20" si="8">_xlfn.STDEV.S(C14:C18)</f>
        <v>3.8654883262014841E-2</v>
      </c>
      <c r="D20" s="3">
        <f t="shared" si="8"/>
        <v>4.3118441530277919E-2</v>
      </c>
      <c r="E20" s="3">
        <f t="shared" si="8"/>
        <v>0.82271088481920562</v>
      </c>
      <c r="F20" s="3">
        <f t="shared" si="8"/>
        <v>1.9926941561614528</v>
      </c>
      <c r="G20" s="3">
        <f t="shared" si="8"/>
        <v>0.86006976461214824</v>
      </c>
      <c r="H20" s="3">
        <f t="shared" si="8"/>
        <v>1.3416407864998738</v>
      </c>
      <c r="I20" s="3">
        <f t="shared" si="8"/>
        <v>1.0954451150103319</v>
      </c>
      <c r="J20" s="3">
        <f t="shared" si="8"/>
        <v>0.44721359549995787</v>
      </c>
      <c r="K20" s="3">
        <f t="shared" si="8"/>
        <v>0</v>
      </c>
    </row>
    <row r="21" spans="1:12" x14ac:dyDescent="0.3">
      <c r="A21" s="1"/>
      <c r="B21" s="2" t="s">
        <v>2</v>
      </c>
      <c r="C21" s="3">
        <f t="shared" ref="C21:K21" si="9">_xlfn.STDEV.P(C14:C18)</f>
        <v>3.4573978654473599E-2</v>
      </c>
      <c r="D21" s="3">
        <f t="shared" si="9"/>
        <v>3.8566306538220595E-2</v>
      </c>
      <c r="E21" s="3">
        <f t="shared" si="9"/>
        <v>0.7358549857138974</v>
      </c>
      <c r="F21" s="3">
        <f t="shared" si="9"/>
        <v>1.7823198366174358</v>
      </c>
      <c r="G21" s="3">
        <f t="shared" si="9"/>
        <v>0.76926978362600262</v>
      </c>
      <c r="H21" s="3">
        <f t="shared" si="9"/>
        <v>1.2000000000000002</v>
      </c>
      <c r="I21" s="3">
        <f t="shared" si="9"/>
        <v>0.9797958971132712</v>
      </c>
      <c r="J21" s="3">
        <f t="shared" si="9"/>
        <v>0.4</v>
      </c>
      <c r="K21" s="3">
        <f t="shared" si="9"/>
        <v>0</v>
      </c>
    </row>
    <row r="22" spans="1:12" x14ac:dyDescent="0.3">
      <c r="A22" s="15">
        <v>1</v>
      </c>
      <c r="B22" s="34" t="s">
        <v>49</v>
      </c>
      <c r="C22" s="39">
        <f>SMALL(C14:C18, $A22)</f>
        <v>1.0620000000000001</v>
      </c>
      <c r="D22" s="39">
        <f t="shared" ref="D22:E22" si="10">SMALL(D14:D18, $A22)</f>
        <v>1.7170000000000001</v>
      </c>
      <c r="E22" s="39">
        <f t="shared" si="10"/>
        <v>9.9239999999999995</v>
      </c>
      <c r="F22" s="39">
        <f>LARGE(F14:F18, $A22)</f>
        <v>66.98</v>
      </c>
      <c r="G22" s="39">
        <f>LARGE(G14:G18, $A22)</f>
        <v>90.24</v>
      </c>
      <c r="H22" s="39">
        <f t="shared" ref="H22:K22" si="11">SMALL(H14:H18, $A22)</f>
        <v>21</v>
      </c>
      <c r="I22" s="39">
        <f t="shared" si="11"/>
        <v>3</v>
      </c>
      <c r="J22" s="39">
        <f t="shared" si="11"/>
        <v>0</v>
      </c>
      <c r="K22" s="39">
        <f t="shared" si="11"/>
        <v>0</v>
      </c>
    </row>
    <row r="23" spans="1:12" x14ac:dyDescent="0.3">
      <c r="A23" s="15">
        <v>3</v>
      </c>
      <c r="B23" s="34" t="s">
        <v>49</v>
      </c>
      <c r="C23" s="39">
        <f>SMALL(C14:C18, $A23)</f>
        <v>1.0920000000000001</v>
      </c>
      <c r="D23" s="39">
        <f t="shared" ref="D23:E23" si="12">SMALL(D14:D18, $A23)</f>
        <v>1.7410000000000001</v>
      </c>
      <c r="E23" s="39">
        <f t="shared" si="12"/>
        <v>10.96</v>
      </c>
      <c r="F23" s="39">
        <f>LARGE(F14:F18, $A23)</f>
        <v>63.9</v>
      </c>
      <c r="G23" s="39">
        <f>LARGE(G14:G18, $A23)</f>
        <v>89.71</v>
      </c>
      <c r="H23" s="39">
        <f t="shared" ref="H23:K23" si="13">SMALL(H14:H18, $A23)</f>
        <v>22</v>
      </c>
      <c r="I23" s="39">
        <f t="shared" si="13"/>
        <v>4</v>
      </c>
      <c r="J23" s="39">
        <f t="shared" si="13"/>
        <v>1</v>
      </c>
      <c r="K23" s="39">
        <f t="shared" si="13"/>
        <v>0</v>
      </c>
    </row>
    <row r="25" spans="1:12" ht="27.6" x14ac:dyDescent="0.3">
      <c r="A25" t="s">
        <v>34</v>
      </c>
      <c r="C25" s="8" t="s">
        <v>3</v>
      </c>
      <c r="D25" s="8" t="s">
        <v>4</v>
      </c>
      <c r="E25" s="8" t="s">
        <v>5</v>
      </c>
      <c r="F25" s="8" t="s">
        <v>6</v>
      </c>
      <c r="G25" s="8" t="s">
        <v>8</v>
      </c>
      <c r="H25" s="8" t="s">
        <v>10</v>
      </c>
      <c r="I25" s="8" t="s">
        <v>11</v>
      </c>
      <c r="J25" s="8" t="s">
        <v>12</v>
      </c>
      <c r="K25" s="9" t="s">
        <v>13</v>
      </c>
    </row>
    <row r="26" spans="1:12" x14ac:dyDescent="0.3">
      <c r="A26" s="31" t="str">
        <f>$A25</f>
        <v>Drug-Test 93 (DFT)</v>
      </c>
      <c r="B26" s="11">
        <v>0</v>
      </c>
      <c r="C26" s="12">
        <v>1.0469999999999999</v>
      </c>
      <c r="D26" s="12">
        <v>1.7509999999999999</v>
      </c>
      <c r="E26" s="12">
        <v>9.6150000000000002</v>
      </c>
      <c r="F26" s="12">
        <v>68.599999999999994</v>
      </c>
      <c r="G26" s="12">
        <v>90.08</v>
      </c>
      <c r="H26" s="12">
        <v>28</v>
      </c>
      <c r="I26" s="12">
        <v>7</v>
      </c>
      <c r="J26" s="12">
        <v>0</v>
      </c>
      <c r="K26" s="13">
        <v>0</v>
      </c>
    </row>
    <row r="27" spans="1:12" x14ac:dyDescent="0.3">
      <c r="A27" s="32" t="str">
        <f t="shared" ref="A27:A30" si="14">$A26</f>
        <v>Drug-Test 93 (DFT)</v>
      </c>
      <c r="B27" s="1">
        <v>1</v>
      </c>
      <c r="C27" s="15">
        <v>0.97699999999999998</v>
      </c>
      <c r="D27" s="15">
        <v>1.492</v>
      </c>
      <c r="E27" s="15">
        <v>6.6619999999999999</v>
      </c>
      <c r="F27" s="15">
        <v>68.12</v>
      </c>
      <c r="G27" s="15">
        <v>91.62</v>
      </c>
      <c r="H27" s="15">
        <v>12</v>
      </c>
      <c r="I27" s="15">
        <v>0</v>
      </c>
      <c r="J27" s="15">
        <v>0</v>
      </c>
      <c r="K27" s="16">
        <v>0</v>
      </c>
    </row>
    <row r="28" spans="1:12" x14ac:dyDescent="0.3">
      <c r="A28" s="32" t="str">
        <f t="shared" si="14"/>
        <v>Drug-Test 93 (DFT)</v>
      </c>
      <c r="B28" s="1">
        <v>2</v>
      </c>
      <c r="C28" s="15">
        <v>0.95199999999999996</v>
      </c>
      <c r="D28" s="15">
        <v>1.514</v>
      </c>
      <c r="E28" s="15">
        <v>8.33</v>
      </c>
      <c r="F28" s="15">
        <v>70.010000000000005</v>
      </c>
      <c r="G28" s="15">
        <v>92.21</v>
      </c>
      <c r="H28" s="15">
        <v>16</v>
      </c>
      <c r="I28" s="15">
        <v>3</v>
      </c>
      <c r="J28" s="15">
        <v>0</v>
      </c>
      <c r="K28" s="16">
        <v>0</v>
      </c>
    </row>
    <row r="29" spans="1:12" x14ac:dyDescent="0.3">
      <c r="A29" s="32" t="str">
        <f t="shared" si="14"/>
        <v>Drug-Test 93 (DFT)</v>
      </c>
      <c r="B29" s="1">
        <v>3</v>
      </c>
      <c r="C29" s="15">
        <v>1.006</v>
      </c>
      <c r="D29" s="15">
        <v>1.5069999999999999</v>
      </c>
      <c r="E29" s="15">
        <v>7.7009999999999996</v>
      </c>
      <c r="F29" s="15">
        <v>65.05</v>
      </c>
      <c r="G29" s="15">
        <v>89.85</v>
      </c>
      <c r="H29" s="15">
        <v>10</v>
      </c>
      <c r="I29" s="15">
        <v>1</v>
      </c>
      <c r="J29" s="15">
        <v>0</v>
      </c>
      <c r="K29" s="16">
        <v>0</v>
      </c>
      <c r="L29" s="15"/>
    </row>
    <row r="30" spans="1:12" x14ac:dyDescent="0.3">
      <c r="A30" s="33" t="str">
        <f t="shared" si="14"/>
        <v>Drug-Test 93 (DFT)</v>
      </c>
      <c r="B30" s="17">
        <v>42</v>
      </c>
      <c r="C30" s="19">
        <v>0.96499999999999997</v>
      </c>
      <c r="D30" s="19">
        <v>1.488</v>
      </c>
      <c r="E30" s="19">
        <v>8.11</v>
      </c>
      <c r="F30" s="19">
        <v>67.650000000000006</v>
      </c>
      <c r="G30" s="19">
        <v>90.79</v>
      </c>
      <c r="H30" s="19">
        <v>12</v>
      </c>
      <c r="I30" s="19">
        <v>1</v>
      </c>
      <c r="J30" s="19">
        <v>0</v>
      </c>
      <c r="K30" s="20">
        <v>0</v>
      </c>
    </row>
    <row r="31" spans="1:12" x14ac:dyDescent="0.3">
      <c r="A31" s="1"/>
      <c r="B31" s="2" t="s">
        <v>0</v>
      </c>
      <c r="C31" s="3">
        <f t="shared" ref="C31:K31" si="15">AVERAGE(C26:C30)</f>
        <v>0.98940000000000006</v>
      </c>
      <c r="D31" s="3">
        <f t="shared" si="15"/>
        <v>1.5503999999999998</v>
      </c>
      <c r="E31" s="3">
        <f t="shared" si="15"/>
        <v>8.0836000000000006</v>
      </c>
      <c r="F31" s="3">
        <f t="shared" si="15"/>
        <v>67.88600000000001</v>
      </c>
      <c r="G31" s="3">
        <f t="shared" si="15"/>
        <v>90.91</v>
      </c>
      <c r="H31" s="3">
        <f t="shared" si="15"/>
        <v>15.6</v>
      </c>
      <c r="I31" s="3">
        <f t="shared" si="15"/>
        <v>2.4</v>
      </c>
      <c r="J31" s="3">
        <f t="shared" si="15"/>
        <v>0</v>
      </c>
      <c r="K31" s="3">
        <f t="shared" si="15"/>
        <v>0</v>
      </c>
    </row>
    <row r="32" spans="1:12" x14ac:dyDescent="0.3">
      <c r="A32" s="1"/>
      <c r="B32" s="2" t="s">
        <v>1</v>
      </c>
      <c r="C32" s="3">
        <f t="shared" ref="C32:K32" si="16">_xlfn.STDEV.S(C26:C30)</f>
        <v>3.7885353370398951E-2</v>
      </c>
      <c r="D32" s="3">
        <f t="shared" si="16"/>
        <v>0.11264235437880368</v>
      </c>
      <c r="E32" s="3">
        <f t="shared" si="16"/>
        <v>1.0693368505760965</v>
      </c>
      <c r="F32" s="3">
        <f t="shared" si="16"/>
        <v>1.8148360807522004</v>
      </c>
      <c r="G32" s="3">
        <f t="shared" si="16"/>
        <v>1.0026215637018789</v>
      </c>
      <c r="H32" s="3">
        <f t="shared" si="16"/>
        <v>7.2663608498339807</v>
      </c>
      <c r="I32" s="3">
        <f t="shared" si="16"/>
        <v>2.7928480087537881</v>
      </c>
      <c r="J32" s="3">
        <f t="shared" si="16"/>
        <v>0</v>
      </c>
      <c r="K32" s="3">
        <f t="shared" si="16"/>
        <v>0</v>
      </c>
    </row>
    <row r="33" spans="1:11" x14ac:dyDescent="0.3">
      <c r="A33" s="1"/>
      <c r="B33" s="2" t="s">
        <v>2</v>
      </c>
      <c r="C33" s="3">
        <f t="shared" ref="C33:K33" si="17">_xlfn.STDEV.P(C26:C30)</f>
        <v>3.3885690195125134E-2</v>
      </c>
      <c r="D33" s="3">
        <f t="shared" si="17"/>
        <v>0.10075038461465045</v>
      </c>
      <c r="E33" s="3">
        <f t="shared" si="17"/>
        <v>0.95644395549347594</v>
      </c>
      <c r="F33" s="3">
        <f t="shared" si="17"/>
        <v>1.6232387378324871</v>
      </c>
      <c r="G33" s="3">
        <f t="shared" si="17"/>
        <v>0.89677198885781484</v>
      </c>
      <c r="H33" s="3">
        <f t="shared" si="17"/>
        <v>6.4992307237087683</v>
      </c>
      <c r="I33" s="3">
        <f t="shared" si="17"/>
        <v>2.4979991993593593</v>
      </c>
      <c r="J33" s="3">
        <f t="shared" si="17"/>
        <v>0</v>
      </c>
      <c r="K33" s="3">
        <f t="shared" si="17"/>
        <v>0</v>
      </c>
    </row>
    <row r="34" spans="1:11" x14ac:dyDescent="0.3">
      <c r="A34" s="15">
        <v>1</v>
      </c>
      <c r="B34" s="34" t="s">
        <v>49</v>
      </c>
      <c r="C34" s="39">
        <f>SMALL(C26:C30, $A34)</f>
        <v>0.95199999999999996</v>
      </c>
      <c r="D34" s="39">
        <f t="shared" ref="D34:E34" si="18">SMALL(D26:D30, $A34)</f>
        <v>1.488</v>
      </c>
      <c r="E34" s="39">
        <f t="shared" si="18"/>
        <v>6.6619999999999999</v>
      </c>
      <c r="F34" s="39">
        <f>LARGE(F26:F30, $A34)</f>
        <v>70.010000000000005</v>
      </c>
      <c r="G34" s="39">
        <f>LARGE(G26:G30, $A34)</f>
        <v>92.21</v>
      </c>
      <c r="H34" s="39">
        <f t="shared" ref="H34:K34" si="19">SMALL(H26:H30, $A34)</f>
        <v>10</v>
      </c>
      <c r="I34" s="39">
        <f t="shared" si="19"/>
        <v>0</v>
      </c>
      <c r="J34" s="39">
        <f t="shared" si="19"/>
        <v>0</v>
      </c>
      <c r="K34" s="39">
        <f t="shared" si="19"/>
        <v>0</v>
      </c>
    </row>
    <row r="35" spans="1:11" x14ac:dyDescent="0.3">
      <c r="A35" s="15">
        <v>3</v>
      </c>
      <c r="B35" s="34" t="s">
        <v>49</v>
      </c>
      <c r="C35" s="39">
        <f>SMALL(C26:C30, $A35)</f>
        <v>0.97699999999999998</v>
      </c>
      <c r="D35" s="39">
        <f t="shared" ref="D35:E35" si="20">SMALL(D26:D30, $A35)</f>
        <v>1.5069999999999999</v>
      </c>
      <c r="E35" s="39">
        <f t="shared" si="20"/>
        <v>8.11</v>
      </c>
      <c r="F35" s="39">
        <f>LARGE(F26:F30, $A35)</f>
        <v>68.12</v>
      </c>
      <c r="G35" s="39">
        <f>LARGE(G26:G30, $A35)</f>
        <v>90.79</v>
      </c>
      <c r="H35" s="39">
        <f t="shared" ref="H35:K35" si="21">SMALL(H26:H30, $A35)</f>
        <v>12</v>
      </c>
      <c r="I35" s="39">
        <f t="shared" si="21"/>
        <v>1</v>
      </c>
      <c r="J35" s="39">
        <f t="shared" si="21"/>
        <v>0</v>
      </c>
      <c r="K35" s="39">
        <f t="shared" si="21"/>
        <v>0</v>
      </c>
    </row>
    <row r="36" spans="1:11" x14ac:dyDescent="0.3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</row>
    <row r="37" spans="1:11" ht="27.6" x14ac:dyDescent="0.3">
      <c r="A37" t="s">
        <v>35</v>
      </c>
      <c r="C37" s="8" t="s">
        <v>3</v>
      </c>
      <c r="D37" s="8" t="s">
        <v>4</v>
      </c>
      <c r="E37" s="8" t="s">
        <v>5</v>
      </c>
      <c r="F37" s="8" t="s">
        <v>6</v>
      </c>
      <c r="G37" s="8" t="s">
        <v>8</v>
      </c>
      <c r="H37" s="8" t="s">
        <v>10</v>
      </c>
      <c r="I37" s="8" t="s">
        <v>11</v>
      </c>
      <c r="J37" s="8" t="s">
        <v>12</v>
      </c>
      <c r="K37" s="9" t="s">
        <v>13</v>
      </c>
    </row>
    <row r="38" spans="1:11" x14ac:dyDescent="0.3">
      <c r="A38" s="31" t="str">
        <f>$A37</f>
        <v>Drug-Test 93 (Exp)</v>
      </c>
      <c r="B38" s="11">
        <v>0</v>
      </c>
      <c r="C38" s="12">
        <v>1.393</v>
      </c>
      <c r="D38" s="12">
        <v>2.4510000000000001</v>
      </c>
      <c r="E38" s="12">
        <v>19.010000000000002</v>
      </c>
      <c r="F38" s="12">
        <v>62.93</v>
      </c>
      <c r="G38" s="12">
        <v>86.42</v>
      </c>
      <c r="H38" s="12">
        <v>63</v>
      </c>
      <c r="I38" s="12">
        <v>23</v>
      </c>
      <c r="J38" s="12">
        <v>7</v>
      </c>
      <c r="K38" s="13">
        <v>0</v>
      </c>
    </row>
    <row r="39" spans="1:11" x14ac:dyDescent="0.3">
      <c r="A39" s="32" t="str">
        <f t="shared" ref="A39:A42" si="22">$A38</f>
        <v>Drug-Test 93 (Exp)</v>
      </c>
      <c r="B39" s="1">
        <v>1</v>
      </c>
      <c r="C39" s="15">
        <v>1.2709999999999999</v>
      </c>
      <c r="D39" s="15">
        <v>2.1459999999999999</v>
      </c>
      <c r="E39" s="15">
        <v>18.48</v>
      </c>
      <c r="F39" s="15">
        <v>61.98</v>
      </c>
      <c r="G39" s="15">
        <v>86.42</v>
      </c>
      <c r="H39" s="15">
        <v>47</v>
      </c>
      <c r="I39" s="15">
        <v>9</v>
      </c>
      <c r="J39" s="15">
        <v>1</v>
      </c>
      <c r="K39" s="16">
        <v>0</v>
      </c>
    </row>
    <row r="40" spans="1:11" x14ac:dyDescent="0.3">
      <c r="A40" s="32" t="str">
        <f t="shared" si="22"/>
        <v>Drug-Test 93 (Exp)</v>
      </c>
      <c r="B40" s="1">
        <v>2</v>
      </c>
      <c r="C40" s="15">
        <v>1.1160000000000001</v>
      </c>
      <c r="D40" s="15">
        <v>1.784</v>
      </c>
      <c r="E40" s="15">
        <v>17</v>
      </c>
      <c r="F40" s="15">
        <v>61.87</v>
      </c>
      <c r="G40" s="15">
        <v>89.72</v>
      </c>
      <c r="H40" s="15">
        <v>20</v>
      </c>
      <c r="I40" s="15">
        <v>7</v>
      </c>
      <c r="J40" s="15">
        <v>1</v>
      </c>
      <c r="K40" s="16">
        <v>0</v>
      </c>
    </row>
    <row r="41" spans="1:11" x14ac:dyDescent="0.3">
      <c r="A41" s="32" t="str">
        <f t="shared" si="22"/>
        <v>Drug-Test 93 (Exp)</v>
      </c>
      <c r="B41" s="1">
        <v>3</v>
      </c>
      <c r="C41" s="15">
        <v>1.3089999999999999</v>
      </c>
      <c r="D41" s="15">
        <v>2.12</v>
      </c>
      <c r="E41" s="15">
        <v>17.420000000000002</v>
      </c>
      <c r="F41" s="15">
        <v>59.15</v>
      </c>
      <c r="G41" s="15">
        <v>85.6</v>
      </c>
      <c r="H41" s="15">
        <v>41</v>
      </c>
      <c r="I41" s="15">
        <v>9</v>
      </c>
      <c r="J41" s="15">
        <v>1</v>
      </c>
      <c r="K41" s="16">
        <v>0</v>
      </c>
    </row>
    <row r="42" spans="1:11" x14ac:dyDescent="0.3">
      <c r="A42" s="33" t="str">
        <f t="shared" si="22"/>
        <v>Drug-Test 93 (Exp)</v>
      </c>
      <c r="B42" s="17">
        <v>42</v>
      </c>
      <c r="C42" s="19">
        <v>1.2190000000000001</v>
      </c>
      <c r="D42" s="19">
        <v>1.988</v>
      </c>
      <c r="E42" s="19">
        <v>19.09</v>
      </c>
      <c r="F42" s="19">
        <v>62.81</v>
      </c>
      <c r="G42" s="19">
        <v>87.01</v>
      </c>
      <c r="H42" s="19">
        <v>31</v>
      </c>
      <c r="I42" s="19">
        <v>10</v>
      </c>
      <c r="J42" s="19">
        <v>1</v>
      </c>
      <c r="K42" s="20">
        <v>0</v>
      </c>
    </row>
    <row r="43" spans="1:11" x14ac:dyDescent="0.3">
      <c r="A43" s="1"/>
      <c r="B43" s="2" t="s">
        <v>0</v>
      </c>
      <c r="C43" s="3">
        <f t="shared" ref="C43:K43" si="23">AVERAGE(C38:C42)</f>
        <v>1.2616000000000001</v>
      </c>
      <c r="D43" s="3">
        <f t="shared" si="23"/>
        <v>2.0977999999999999</v>
      </c>
      <c r="E43" s="3">
        <f t="shared" si="23"/>
        <v>18.2</v>
      </c>
      <c r="F43" s="3">
        <f t="shared" si="23"/>
        <v>61.748000000000005</v>
      </c>
      <c r="G43" s="3">
        <f t="shared" si="23"/>
        <v>87.033999999999992</v>
      </c>
      <c r="H43" s="3">
        <f t="shared" si="23"/>
        <v>40.4</v>
      </c>
      <c r="I43" s="3">
        <f t="shared" si="23"/>
        <v>11.6</v>
      </c>
      <c r="J43" s="3">
        <f t="shared" si="23"/>
        <v>2.2000000000000002</v>
      </c>
      <c r="K43" s="3">
        <f t="shared" si="23"/>
        <v>0</v>
      </c>
    </row>
    <row r="44" spans="1:11" x14ac:dyDescent="0.3">
      <c r="A44" s="1"/>
      <c r="B44" s="2" t="s">
        <v>1</v>
      </c>
      <c r="C44" s="3">
        <f t="shared" ref="C44:K44" si="24">_xlfn.STDEV.S(C38:C42)</f>
        <v>0.10321724662090144</v>
      </c>
      <c r="D44" s="3">
        <f t="shared" si="24"/>
        <v>0.24397376908184412</v>
      </c>
      <c r="E44" s="3">
        <f t="shared" si="24"/>
        <v>0.94538352005945181</v>
      </c>
      <c r="F44" s="3">
        <f t="shared" si="24"/>
        <v>1.528338967637743</v>
      </c>
      <c r="G44" s="3">
        <f t="shared" si="24"/>
        <v>1.583155077685064</v>
      </c>
      <c r="H44" s="3">
        <f t="shared" si="24"/>
        <v>16.272676485446393</v>
      </c>
      <c r="I44" s="3">
        <f t="shared" si="24"/>
        <v>6.4652919500978463</v>
      </c>
      <c r="J44" s="3">
        <f t="shared" si="24"/>
        <v>2.6832815729997477</v>
      </c>
      <c r="K44" s="3">
        <f t="shared" si="24"/>
        <v>0</v>
      </c>
    </row>
    <row r="45" spans="1:11" x14ac:dyDescent="0.3">
      <c r="A45" s="1"/>
      <c r="B45" s="2" t="s">
        <v>2</v>
      </c>
      <c r="C45" s="3">
        <f t="shared" ref="C45:K45" si="25">_xlfn.STDEV.P(C38:C42)</f>
        <v>9.2320311957878431E-2</v>
      </c>
      <c r="D45" s="3">
        <f t="shared" si="25"/>
        <v>0.21821677295753594</v>
      </c>
      <c r="E45" s="3">
        <f t="shared" si="25"/>
        <v>0.84557672626438818</v>
      </c>
      <c r="F45" s="3">
        <f t="shared" si="25"/>
        <v>1.3669879297199379</v>
      </c>
      <c r="G45" s="3">
        <f t="shared" si="25"/>
        <v>1.4160169490511054</v>
      </c>
      <c r="H45" s="3">
        <f t="shared" si="25"/>
        <v>14.554724318928201</v>
      </c>
      <c r="I45" s="3">
        <f t="shared" si="25"/>
        <v>5.7827329179203844</v>
      </c>
      <c r="J45" s="3">
        <f t="shared" si="25"/>
        <v>2.4</v>
      </c>
      <c r="K45" s="3">
        <f t="shared" si="25"/>
        <v>0</v>
      </c>
    </row>
    <row r="46" spans="1:11" x14ac:dyDescent="0.3">
      <c r="A46" s="15">
        <v>1</v>
      </c>
      <c r="B46" s="34" t="s">
        <v>49</v>
      </c>
      <c r="C46" s="39">
        <f>SMALL(C38:C42, $A46)</f>
        <v>1.1160000000000001</v>
      </c>
      <c r="D46" s="39">
        <f t="shared" ref="D46:E46" si="26">SMALL(D38:D42, $A46)</f>
        <v>1.784</v>
      </c>
      <c r="E46" s="39">
        <f t="shared" si="26"/>
        <v>17</v>
      </c>
      <c r="F46" s="39">
        <f>LARGE(F38:F42, $A46)</f>
        <v>62.93</v>
      </c>
      <c r="G46" s="39">
        <f>LARGE(G38:G42, $A46)</f>
        <v>89.72</v>
      </c>
      <c r="H46" s="39">
        <f t="shared" ref="H46:K46" si="27">SMALL(H38:H42, $A46)</f>
        <v>20</v>
      </c>
      <c r="I46" s="39">
        <f t="shared" si="27"/>
        <v>7</v>
      </c>
      <c r="J46" s="39">
        <f t="shared" si="27"/>
        <v>1</v>
      </c>
      <c r="K46" s="39">
        <f t="shared" si="27"/>
        <v>0</v>
      </c>
    </row>
    <row r="47" spans="1:11" x14ac:dyDescent="0.3">
      <c r="A47" s="15">
        <v>3</v>
      </c>
      <c r="B47" s="34" t="s">
        <v>49</v>
      </c>
      <c r="C47" s="39">
        <f>SMALL(C38:C42, $A47)</f>
        <v>1.2709999999999999</v>
      </c>
      <c r="D47" s="39">
        <f t="shared" ref="D47:E47" si="28">SMALL(D38:D42, $A47)</f>
        <v>2.12</v>
      </c>
      <c r="E47" s="39">
        <f t="shared" si="28"/>
        <v>18.48</v>
      </c>
      <c r="F47" s="39">
        <f>LARGE(F38:F42, $A47)</f>
        <v>61.98</v>
      </c>
      <c r="G47" s="39">
        <f>LARGE(G38:G42, $A47)</f>
        <v>86.42</v>
      </c>
      <c r="H47" s="39">
        <f t="shared" ref="H47:K47" si="29">SMALL(H38:H42, $A47)</f>
        <v>41</v>
      </c>
      <c r="I47" s="39">
        <f t="shared" si="29"/>
        <v>9</v>
      </c>
      <c r="J47" s="39">
        <f t="shared" si="29"/>
        <v>1</v>
      </c>
      <c r="K47" s="39">
        <f t="shared" si="29"/>
        <v>0</v>
      </c>
    </row>
    <row r="49" spans="1:11" ht="57.6" x14ac:dyDescent="0.3">
      <c r="A49" s="41" t="s">
        <v>50</v>
      </c>
      <c r="C49" s="8" t="s">
        <v>3</v>
      </c>
      <c r="D49" s="8" t="s">
        <v>4</v>
      </c>
      <c r="E49" s="8" t="s">
        <v>5</v>
      </c>
      <c r="F49" s="8" t="s">
        <v>6</v>
      </c>
      <c r="G49" s="8" t="s">
        <v>8</v>
      </c>
      <c r="H49" s="8" t="s">
        <v>10</v>
      </c>
      <c r="I49" s="8" t="s">
        <v>11</v>
      </c>
      <c r="J49" s="8" t="s">
        <v>12</v>
      </c>
      <c r="K49" s="9" t="s">
        <v>13</v>
      </c>
    </row>
    <row r="50" spans="1:11" x14ac:dyDescent="0.3">
      <c r="A50" s="31" t="str">
        <f>$A49</f>
        <v>Drug Metabolism (216 known / 268 reactions)</v>
      </c>
      <c r="B50" s="11">
        <v>0</v>
      </c>
      <c r="C50" s="12">
        <v>1.405</v>
      </c>
      <c r="D50" s="12">
        <v>1.008</v>
      </c>
      <c r="E50" s="12">
        <v>19.010000000000002</v>
      </c>
      <c r="F50" s="12">
        <v>61.11</v>
      </c>
      <c r="G50" s="12">
        <v>87.5</v>
      </c>
      <c r="H50" s="12">
        <v>16</v>
      </c>
      <c r="I50" s="12">
        <v>5</v>
      </c>
      <c r="J50" s="12">
        <v>2</v>
      </c>
      <c r="K50" s="13">
        <v>0</v>
      </c>
    </row>
    <row r="51" spans="1:11" x14ac:dyDescent="0.3">
      <c r="A51" s="32" t="str">
        <f t="shared" ref="A51:A54" si="30">$A50</f>
        <v>Drug Metabolism (216 known / 268 reactions)</v>
      </c>
      <c r="B51" s="1">
        <v>1</v>
      </c>
      <c r="C51" s="15">
        <v>1.292</v>
      </c>
      <c r="D51" s="15">
        <v>0.91100000000000003</v>
      </c>
      <c r="E51" s="15">
        <v>18.48</v>
      </c>
      <c r="F51" s="15">
        <v>60.65</v>
      </c>
      <c r="G51" s="15">
        <v>88.43</v>
      </c>
      <c r="H51" s="15">
        <v>12</v>
      </c>
      <c r="I51" s="15">
        <v>4</v>
      </c>
      <c r="J51" s="15">
        <v>1</v>
      </c>
      <c r="K51" s="16">
        <v>0</v>
      </c>
    </row>
    <row r="52" spans="1:11" x14ac:dyDescent="0.3">
      <c r="A52" s="32" t="str">
        <f t="shared" si="30"/>
        <v>Drug Metabolism (216 known / 268 reactions)</v>
      </c>
      <c r="B52" s="1">
        <v>2</v>
      </c>
      <c r="C52" s="15">
        <v>1.105</v>
      </c>
      <c r="D52" s="15">
        <v>0.76300000000000001</v>
      </c>
      <c r="E52" s="15">
        <v>17</v>
      </c>
      <c r="F52" s="15">
        <v>62.5</v>
      </c>
      <c r="G52" s="15">
        <v>90.28</v>
      </c>
      <c r="H52" s="15">
        <v>4</v>
      </c>
      <c r="I52" s="15">
        <v>2</v>
      </c>
      <c r="J52" s="15">
        <v>1</v>
      </c>
      <c r="K52" s="16">
        <v>0</v>
      </c>
    </row>
    <row r="53" spans="1:11" x14ac:dyDescent="0.3">
      <c r="A53" s="32" t="str">
        <f t="shared" si="30"/>
        <v>Drug Metabolism (216 known / 268 reactions)</v>
      </c>
      <c r="B53" s="1">
        <v>3</v>
      </c>
      <c r="C53" s="15">
        <v>1.2210000000000001</v>
      </c>
      <c r="D53" s="15">
        <v>0.83499999999999996</v>
      </c>
      <c r="E53" s="15">
        <v>17.420000000000002</v>
      </c>
      <c r="F53" s="15">
        <v>62.5</v>
      </c>
      <c r="G53" s="15">
        <v>88.43</v>
      </c>
      <c r="H53" s="15">
        <v>8</v>
      </c>
      <c r="I53" s="15">
        <v>2</v>
      </c>
      <c r="J53" s="15">
        <v>1</v>
      </c>
      <c r="K53" s="16">
        <v>0</v>
      </c>
    </row>
    <row r="54" spans="1:11" x14ac:dyDescent="0.3">
      <c r="A54" s="33" t="str">
        <f t="shared" si="30"/>
        <v>Drug Metabolism (216 known / 268 reactions)</v>
      </c>
      <c r="B54" s="17">
        <v>42</v>
      </c>
      <c r="C54" s="19">
        <v>1.159</v>
      </c>
      <c r="D54" s="19">
        <v>0.83299999999999996</v>
      </c>
      <c r="E54" s="19">
        <v>19.09</v>
      </c>
      <c r="F54" s="19">
        <v>64.81</v>
      </c>
      <c r="G54" s="19">
        <v>88.89</v>
      </c>
      <c r="H54" s="19">
        <v>5</v>
      </c>
      <c r="I54" s="19">
        <v>3</v>
      </c>
      <c r="J54" s="19">
        <v>1</v>
      </c>
      <c r="K54" s="20">
        <v>0</v>
      </c>
    </row>
    <row r="55" spans="1:11" x14ac:dyDescent="0.3">
      <c r="A55" s="1"/>
      <c r="B55" s="2" t="s">
        <v>0</v>
      </c>
      <c r="C55" s="3">
        <f t="shared" ref="C55:K55" si="31">AVERAGE(C50:C54)</f>
        <v>1.2363999999999999</v>
      </c>
      <c r="D55" s="3">
        <f t="shared" si="31"/>
        <v>0.86999999999999988</v>
      </c>
      <c r="E55" s="3">
        <f t="shared" si="31"/>
        <v>18.2</v>
      </c>
      <c r="F55" s="3">
        <f t="shared" si="31"/>
        <v>62.314</v>
      </c>
      <c r="G55" s="3">
        <f t="shared" si="31"/>
        <v>88.706000000000003</v>
      </c>
      <c r="H55" s="3">
        <f t="shared" si="31"/>
        <v>9</v>
      </c>
      <c r="I55" s="3">
        <f t="shared" si="31"/>
        <v>3.2</v>
      </c>
      <c r="J55" s="3">
        <f t="shared" si="31"/>
        <v>1.2</v>
      </c>
      <c r="K55" s="3">
        <f t="shared" si="31"/>
        <v>0</v>
      </c>
    </row>
    <row r="56" spans="1:11" x14ac:dyDescent="0.3">
      <c r="A56" s="1"/>
      <c r="B56" s="2" t="s">
        <v>1</v>
      </c>
      <c r="C56" s="3">
        <f t="shared" ref="C56:K56" si="32">_xlfn.STDEV.S(C50:C54)</f>
        <v>0.11727233262794767</v>
      </c>
      <c r="D56" s="3">
        <f t="shared" si="32"/>
        <v>9.3230896166453331E-2</v>
      </c>
      <c r="E56" s="3">
        <f t="shared" si="32"/>
        <v>0.94538352005945181</v>
      </c>
      <c r="F56" s="3">
        <f t="shared" si="32"/>
        <v>1.6215517259711465</v>
      </c>
      <c r="G56" s="3">
        <f t="shared" si="32"/>
        <v>1.0146575777078684</v>
      </c>
      <c r="H56" s="3">
        <f t="shared" si="32"/>
        <v>5</v>
      </c>
      <c r="I56" s="3">
        <f t="shared" si="32"/>
        <v>1.3038404810405295</v>
      </c>
      <c r="J56" s="3">
        <f t="shared" si="32"/>
        <v>0.44721359549995787</v>
      </c>
      <c r="K56" s="3">
        <f t="shared" si="32"/>
        <v>0</v>
      </c>
    </row>
    <row r="57" spans="1:11" x14ac:dyDescent="0.3">
      <c r="A57" s="1"/>
      <c r="B57" s="2" t="s">
        <v>2</v>
      </c>
      <c r="C57" s="3">
        <f t="shared" ref="C57:K57" si="33">_xlfn.STDEV.P(C50:C54)</f>
        <v>0.10489156305442301</v>
      </c>
      <c r="D57" s="3">
        <f t="shared" si="33"/>
        <v>8.3388248572565687E-2</v>
      </c>
      <c r="E57" s="3">
        <f t="shared" si="33"/>
        <v>0.84557672626438818</v>
      </c>
      <c r="F57" s="3">
        <f t="shared" si="33"/>
        <v>1.4503599553214379</v>
      </c>
      <c r="G57" s="3">
        <f t="shared" si="33"/>
        <v>0.90753732705602752</v>
      </c>
      <c r="H57" s="3">
        <f t="shared" si="33"/>
        <v>4.4721359549995796</v>
      </c>
      <c r="I57" s="3">
        <f t="shared" si="33"/>
        <v>1.1661903789690602</v>
      </c>
      <c r="J57" s="3">
        <f t="shared" si="33"/>
        <v>0.4</v>
      </c>
      <c r="K57" s="3">
        <f t="shared" si="33"/>
        <v>0</v>
      </c>
    </row>
    <row r="58" spans="1:11" x14ac:dyDescent="0.3">
      <c r="A58" s="15">
        <v>1</v>
      </c>
      <c r="B58" s="34" t="s">
        <v>49</v>
      </c>
      <c r="C58" s="39">
        <f>SMALL(C50:C54, $A58)</f>
        <v>1.105</v>
      </c>
      <c r="D58" s="39">
        <f t="shared" ref="D58:E58" si="34">SMALL(D50:D54, $A58)</f>
        <v>0.76300000000000001</v>
      </c>
      <c r="E58" s="39">
        <f t="shared" si="34"/>
        <v>17</v>
      </c>
      <c r="F58" s="39">
        <f>LARGE(F50:F54, $A58)</f>
        <v>64.81</v>
      </c>
      <c r="G58" s="39">
        <f>LARGE(G50:G54, $A58)</f>
        <v>90.28</v>
      </c>
      <c r="H58" s="39">
        <f t="shared" ref="H58:K58" si="35">SMALL(H50:H54, $A58)</f>
        <v>4</v>
      </c>
      <c r="I58" s="39">
        <f t="shared" si="35"/>
        <v>2</v>
      </c>
      <c r="J58" s="39">
        <f t="shared" si="35"/>
        <v>1</v>
      </c>
      <c r="K58" s="39">
        <f t="shared" si="35"/>
        <v>0</v>
      </c>
    </row>
    <row r="59" spans="1:11" x14ac:dyDescent="0.3">
      <c r="A59" s="15">
        <v>3</v>
      </c>
      <c r="B59" s="34" t="s">
        <v>49</v>
      </c>
      <c r="C59" s="39">
        <f>SMALL(C50:C54, $A59)</f>
        <v>1.2210000000000001</v>
      </c>
      <c r="D59" s="39">
        <f t="shared" ref="D59:E59" si="36">SMALL(D50:D54, $A59)</f>
        <v>0.83499999999999996</v>
      </c>
      <c r="E59" s="39">
        <f t="shared" si="36"/>
        <v>18.48</v>
      </c>
      <c r="F59" s="39">
        <f>LARGE(F50:F54, $A59)</f>
        <v>62.5</v>
      </c>
      <c r="G59" s="39">
        <f>LARGE(G50:G54, $A59)</f>
        <v>88.43</v>
      </c>
      <c r="H59" s="39">
        <f t="shared" ref="H59:K59" si="37">SMALL(H50:H54, $A59)</f>
        <v>8</v>
      </c>
      <c r="I59" s="39">
        <f t="shared" si="37"/>
        <v>3</v>
      </c>
      <c r="J59" s="39">
        <f t="shared" si="37"/>
        <v>1</v>
      </c>
      <c r="K59" s="39">
        <f t="shared" si="37"/>
        <v>0</v>
      </c>
    </row>
    <row r="60" spans="1:11" x14ac:dyDescent="0.3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</row>
    <row r="61" spans="1:11" ht="27.6" x14ac:dyDescent="0.3">
      <c r="A61" t="s">
        <v>36</v>
      </c>
      <c r="C61" s="8" t="s">
        <v>3</v>
      </c>
      <c r="D61" s="8" t="s">
        <v>4</v>
      </c>
      <c r="E61" s="8" t="s">
        <v>5</v>
      </c>
      <c r="F61" s="8" t="s">
        <v>6</v>
      </c>
      <c r="G61" s="8" t="s">
        <v>8</v>
      </c>
      <c r="H61" s="8" t="s">
        <v>10</v>
      </c>
      <c r="I61" s="8" t="s">
        <v>11</v>
      </c>
      <c r="J61" s="8" t="s">
        <v>12</v>
      </c>
      <c r="K61" s="9" t="s">
        <v>13</v>
      </c>
    </row>
    <row r="62" spans="1:11" x14ac:dyDescent="0.3">
      <c r="A62" s="31" t="str">
        <f>$A61</f>
        <v>Methyl Linolenate (Cis)</v>
      </c>
      <c r="B62" s="11">
        <v>0</v>
      </c>
      <c r="C62" s="12">
        <v>1.022</v>
      </c>
      <c r="D62" s="12">
        <v>1.349</v>
      </c>
      <c r="E62" s="12">
        <v>3.742</v>
      </c>
      <c r="F62" s="12">
        <v>55.88</v>
      </c>
      <c r="G62" s="12">
        <v>94.12</v>
      </c>
      <c r="H62" s="12">
        <v>0</v>
      </c>
      <c r="I62" s="12">
        <v>0</v>
      </c>
      <c r="J62" s="12">
        <v>0</v>
      </c>
      <c r="K62" s="13">
        <v>0</v>
      </c>
    </row>
    <row r="63" spans="1:11" x14ac:dyDescent="0.3">
      <c r="A63" s="32" t="str">
        <f t="shared" ref="A63:A66" si="38">$A62</f>
        <v>Methyl Linolenate (Cis)</v>
      </c>
      <c r="B63" s="1">
        <v>1</v>
      </c>
      <c r="C63" s="15">
        <v>1.0129999999999999</v>
      </c>
      <c r="D63" s="15">
        <v>1.3620000000000001</v>
      </c>
      <c r="E63" s="15">
        <v>4.0179999999999998</v>
      </c>
      <c r="F63" s="15">
        <v>61.76</v>
      </c>
      <c r="G63" s="15">
        <v>94.12</v>
      </c>
      <c r="H63" s="15">
        <v>0</v>
      </c>
      <c r="I63" s="15">
        <v>0</v>
      </c>
      <c r="J63" s="15">
        <v>0</v>
      </c>
      <c r="K63" s="16">
        <v>0</v>
      </c>
    </row>
    <row r="64" spans="1:11" x14ac:dyDescent="0.3">
      <c r="A64" s="32" t="str">
        <f t="shared" si="38"/>
        <v>Methyl Linolenate (Cis)</v>
      </c>
      <c r="B64" s="1">
        <v>2</v>
      </c>
      <c r="C64" s="15">
        <v>1.026</v>
      </c>
      <c r="D64" s="15">
        <v>1.359</v>
      </c>
      <c r="E64" s="15">
        <v>4.0839999999999996</v>
      </c>
      <c r="F64" s="15">
        <v>58.82</v>
      </c>
      <c r="G64" s="15">
        <v>97.06</v>
      </c>
      <c r="H64" s="15">
        <v>0</v>
      </c>
      <c r="I64" s="15">
        <v>0</v>
      </c>
      <c r="J64" s="15">
        <v>0</v>
      </c>
      <c r="K64" s="16">
        <v>0</v>
      </c>
    </row>
    <row r="65" spans="1:11" x14ac:dyDescent="0.3">
      <c r="A65" s="32" t="str">
        <f t="shared" si="38"/>
        <v>Methyl Linolenate (Cis)</v>
      </c>
      <c r="B65" s="1">
        <v>3</v>
      </c>
      <c r="C65" s="15">
        <v>1.081</v>
      </c>
      <c r="D65" s="15">
        <v>1.403</v>
      </c>
      <c r="E65" s="15">
        <v>3.91</v>
      </c>
      <c r="F65" s="15">
        <v>52.94</v>
      </c>
      <c r="G65" s="15">
        <v>94.12</v>
      </c>
      <c r="H65" s="15">
        <v>0</v>
      </c>
      <c r="I65" s="15">
        <v>0</v>
      </c>
      <c r="J65" s="15">
        <v>0</v>
      </c>
      <c r="K65" s="16">
        <v>0</v>
      </c>
    </row>
    <row r="66" spans="1:11" x14ac:dyDescent="0.3">
      <c r="A66" s="33" t="str">
        <f t="shared" si="38"/>
        <v>Methyl Linolenate (Cis)</v>
      </c>
      <c r="B66" s="17">
        <v>42</v>
      </c>
      <c r="C66" s="19">
        <v>0.97499999999999998</v>
      </c>
      <c r="D66" s="19">
        <v>1.3109999999999999</v>
      </c>
      <c r="E66" s="19">
        <v>4.0309999999999997</v>
      </c>
      <c r="F66" s="19">
        <v>58.82</v>
      </c>
      <c r="G66" s="19">
        <v>97.06</v>
      </c>
      <c r="H66" s="19">
        <v>0</v>
      </c>
      <c r="I66" s="19">
        <v>0</v>
      </c>
      <c r="J66" s="19">
        <v>0</v>
      </c>
      <c r="K66" s="20">
        <v>0</v>
      </c>
    </row>
    <row r="67" spans="1:11" x14ac:dyDescent="0.3">
      <c r="A67" s="1"/>
      <c r="B67" s="2" t="s">
        <v>0</v>
      </c>
      <c r="C67" s="3">
        <f t="shared" ref="C67:K67" si="39">AVERAGE(C62:C66)</f>
        <v>1.0233999999999999</v>
      </c>
      <c r="D67" s="3">
        <f t="shared" si="39"/>
        <v>1.3568000000000002</v>
      </c>
      <c r="E67" s="3">
        <f t="shared" si="39"/>
        <v>3.9569999999999999</v>
      </c>
      <c r="F67" s="3">
        <f t="shared" si="39"/>
        <v>57.644000000000005</v>
      </c>
      <c r="G67" s="3">
        <f t="shared" si="39"/>
        <v>95.296000000000006</v>
      </c>
      <c r="H67" s="3">
        <f t="shared" si="39"/>
        <v>0</v>
      </c>
      <c r="I67" s="3">
        <f t="shared" si="39"/>
        <v>0</v>
      </c>
      <c r="J67" s="3">
        <f t="shared" si="39"/>
        <v>0</v>
      </c>
      <c r="K67" s="3">
        <f t="shared" si="39"/>
        <v>0</v>
      </c>
    </row>
    <row r="68" spans="1:11" x14ac:dyDescent="0.3">
      <c r="A68" s="1"/>
      <c r="B68" s="2" t="s">
        <v>1</v>
      </c>
      <c r="C68" s="3">
        <f t="shared" ref="C68:K68" si="40">_xlfn.STDEV.S(C62:C66)</f>
        <v>3.8003947163419746E-2</v>
      </c>
      <c r="D68" s="3">
        <f t="shared" si="40"/>
        <v>3.2881605800203891E-2</v>
      </c>
      <c r="E68" s="3">
        <f t="shared" si="40"/>
        <v>0.1357939615741435</v>
      </c>
      <c r="F68" s="3">
        <f t="shared" si="40"/>
        <v>3.3521157497914658</v>
      </c>
      <c r="G68" s="3">
        <f t="shared" si="40"/>
        <v>1.6103043190651871</v>
      </c>
      <c r="H68" s="3">
        <f t="shared" si="40"/>
        <v>0</v>
      </c>
      <c r="I68" s="3">
        <f t="shared" si="40"/>
        <v>0</v>
      </c>
      <c r="J68" s="3">
        <f t="shared" si="40"/>
        <v>0</v>
      </c>
      <c r="K68" s="3">
        <f t="shared" si="40"/>
        <v>0</v>
      </c>
    </row>
    <row r="69" spans="1:11" x14ac:dyDescent="0.3">
      <c r="A69" s="1"/>
      <c r="B69" s="2" t="s">
        <v>2</v>
      </c>
      <c r="C69" s="3">
        <f t="shared" ref="C69:K69" si="41">_xlfn.STDEV.P(C62:C66)</f>
        <v>3.399176370828675E-2</v>
      </c>
      <c r="D69" s="3">
        <f t="shared" si="41"/>
        <v>2.9410202311442906E-2</v>
      </c>
      <c r="E69" s="3">
        <f t="shared" si="41"/>
        <v>0.12145781160551168</v>
      </c>
      <c r="F69" s="3">
        <f t="shared" si="41"/>
        <v>2.9982234739925575</v>
      </c>
      <c r="G69" s="3">
        <f t="shared" si="41"/>
        <v>1.4402999687565077</v>
      </c>
      <c r="H69" s="3">
        <f t="shared" si="41"/>
        <v>0</v>
      </c>
      <c r="I69" s="3">
        <f t="shared" si="41"/>
        <v>0</v>
      </c>
      <c r="J69" s="3">
        <f t="shared" si="41"/>
        <v>0</v>
      </c>
      <c r="K69" s="3">
        <f t="shared" si="41"/>
        <v>0</v>
      </c>
    </row>
    <row r="70" spans="1:11" x14ac:dyDescent="0.3">
      <c r="A70" s="15">
        <v>1</v>
      </c>
      <c r="B70" s="34" t="s">
        <v>49</v>
      </c>
      <c r="C70" s="39">
        <f>SMALL(C62:C66, $A70)</f>
        <v>0.97499999999999998</v>
      </c>
      <c r="D70" s="39">
        <f t="shared" ref="D70:E70" si="42">SMALL(D62:D66, $A70)</f>
        <v>1.3109999999999999</v>
      </c>
      <c r="E70" s="39">
        <f t="shared" si="42"/>
        <v>3.742</v>
      </c>
      <c r="F70" s="39">
        <f>LARGE(F62:F66, $A70)</f>
        <v>61.76</v>
      </c>
      <c r="G70" s="39">
        <f>LARGE(G62:G66, $A70)</f>
        <v>97.06</v>
      </c>
      <c r="H70" s="39">
        <f t="shared" ref="H70:K70" si="43">SMALL(H62:H66, $A70)</f>
        <v>0</v>
      </c>
      <c r="I70" s="39">
        <f t="shared" si="43"/>
        <v>0</v>
      </c>
      <c r="J70" s="39">
        <f t="shared" si="43"/>
        <v>0</v>
      </c>
      <c r="K70" s="39">
        <f t="shared" si="43"/>
        <v>0</v>
      </c>
    </row>
    <row r="71" spans="1:11" x14ac:dyDescent="0.3">
      <c r="A71" s="15">
        <v>3</v>
      </c>
      <c r="B71" s="34" t="s">
        <v>49</v>
      </c>
      <c r="C71" s="39">
        <f>SMALL(C62:C66, $A71)</f>
        <v>1.022</v>
      </c>
      <c r="D71" s="39">
        <f t="shared" ref="D71:E71" si="44">SMALL(D62:D66, $A71)</f>
        <v>1.359</v>
      </c>
      <c r="E71" s="39">
        <f t="shared" si="44"/>
        <v>4.0179999999999998</v>
      </c>
      <c r="F71" s="39">
        <f>LARGE(F62:F66, $A71)</f>
        <v>58.82</v>
      </c>
      <c r="G71" s="39">
        <f>LARGE(G62:G66, $A71)</f>
        <v>94.12</v>
      </c>
      <c r="H71" s="39">
        <f t="shared" ref="H71:K71" si="45">SMALL(H62:H66, $A71)</f>
        <v>0</v>
      </c>
      <c r="I71" s="39">
        <f t="shared" si="45"/>
        <v>0</v>
      </c>
      <c r="J71" s="39">
        <f t="shared" si="45"/>
        <v>0</v>
      </c>
      <c r="K71" s="39">
        <f t="shared" si="45"/>
        <v>0</v>
      </c>
    </row>
    <row r="72" spans="1:11" x14ac:dyDescent="0.3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</row>
    <row r="73" spans="1:11" ht="27.6" x14ac:dyDescent="0.3">
      <c r="A73" t="s">
        <v>37</v>
      </c>
      <c r="C73" s="8" t="s">
        <v>3</v>
      </c>
      <c r="D73" s="8" t="s">
        <v>4</v>
      </c>
      <c r="E73" s="8" t="s">
        <v>5</v>
      </c>
      <c r="F73" s="8" t="s">
        <v>6</v>
      </c>
      <c r="G73" s="8" t="s">
        <v>8</v>
      </c>
      <c r="H73" s="8" t="s">
        <v>10</v>
      </c>
      <c r="I73" s="8" t="s">
        <v>11</v>
      </c>
      <c r="J73" s="8" t="s">
        <v>12</v>
      </c>
      <c r="K73" s="9" t="s">
        <v>13</v>
      </c>
    </row>
    <row r="74" spans="1:11" x14ac:dyDescent="0.3">
      <c r="A74" s="31" t="str">
        <f>$A73</f>
        <v>Methyl Linolenate (Trans)</v>
      </c>
      <c r="B74" s="11">
        <v>0</v>
      </c>
      <c r="C74" s="12">
        <v>1.022</v>
      </c>
      <c r="D74" s="12">
        <v>1.349</v>
      </c>
      <c r="E74" s="12">
        <v>3.742</v>
      </c>
      <c r="F74" s="12">
        <v>55.88</v>
      </c>
      <c r="G74" s="12">
        <v>94.12</v>
      </c>
      <c r="H74" s="12">
        <v>0</v>
      </c>
      <c r="I74" s="12">
        <v>0</v>
      </c>
      <c r="J74" s="12">
        <v>0</v>
      </c>
      <c r="K74" s="13">
        <v>0</v>
      </c>
    </row>
    <row r="75" spans="1:11" x14ac:dyDescent="0.3">
      <c r="A75" s="32" t="str">
        <f t="shared" ref="A75:A78" si="46">$A74</f>
        <v>Methyl Linolenate (Trans)</v>
      </c>
      <c r="B75" s="1">
        <v>1</v>
      </c>
      <c r="C75" s="15">
        <v>1.0129999999999999</v>
      </c>
      <c r="D75" s="15">
        <v>1.3620000000000001</v>
      </c>
      <c r="E75" s="15">
        <v>4.0179999999999998</v>
      </c>
      <c r="F75" s="15">
        <v>61.76</v>
      </c>
      <c r="G75" s="15">
        <v>94.12</v>
      </c>
      <c r="H75" s="15">
        <v>0</v>
      </c>
      <c r="I75" s="15">
        <v>0</v>
      </c>
      <c r="J75" s="15">
        <v>0</v>
      </c>
      <c r="K75" s="16">
        <v>0</v>
      </c>
    </row>
    <row r="76" spans="1:11" x14ac:dyDescent="0.3">
      <c r="A76" s="32" t="str">
        <f t="shared" si="46"/>
        <v>Methyl Linolenate (Trans)</v>
      </c>
      <c r="B76" s="1">
        <v>2</v>
      </c>
      <c r="C76" s="15">
        <v>1.026</v>
      </c>
      <c r="D76" s="15">
        <v>1.359</v>
      </c>
      <c r="E76" s="15">
        <v>4.0839999999999996</v>
      </c>
      <c r="F76" s="15">
        <v>58.82</v>
      </c>
      <c r="G76" s="15">
        <v>97.06</v>
      </c>
      <c r="H76" s="15">
        <v>0</v>
      </c>
      <c r="I76" s="15">
        <v>0</v>
      </c>
      <c r="J76" s="15">
        <v>0</v>
      </c>
      <c r="K76" s="16">
        <v>0</v>
      </c>
    </row>
    <row r="77" spans="1:11" x14ac:dyDescent="0.3">
      <c r="A77" s="32" t="str">
        <f t="shared" si="46"/>
        <v>Methyl Linolenate (Trans)</v>
      </c>
      <c r="B77" s="1">
        <v>3</v>
      </c>
      <c r="C77" s="15">
        <v>1.081</v>
      </c>
      <c r="D77" s="15">
        <v>1.403</v>
      </c>
      <c r="E77" s="15">
        <v>3.91</v>
      </c>
      <c r="F77" s="15">
        <v>52.94</v>
      </c>
      <c r="G77" s="15">
        <v>94.12</v>
      </c>
      <c r="H77" s="15">
        <v>0</v>
      </c>
      <c r="I77" s="15">
        <v>0</v>
      </c>
      <c r="J77" s="15">
        <v>0</v>
      </c>
      <c r="K77" s="16">
        <v>0</v>
      </c>
    </row>
    <row r="78" spans="1:11" x14ac:dyDescent="0.3">
      <c r="A78" s="33" t="str">
        <f t="shared" si="46"/>
        <v>Methyl Linolenate (Trans)</v>
      </c>
      <c r="B78" s="17">
        <v>42</v>
      </c>
      <c r="C78" s="19">
        <v>0.97499999999999998</v>
      </c>
      <c r="D78" s="19">
        <v>1.3109999999999999</v>
      </c>
      <c r="E78" s="19">
        <v>4.0309999999999997</v>
      </c>
      <c r="F78" s="19">
        <v>58.82</v>
      </c>
      <c r="G78" s="19">
        <v>97.06</v>
      </c>
      <c r="H78" s="19">
        <v>0</v>
      </c>
      <c r="I78" s="19">
        <v>0</v>
      </c>
      <c r="J78" s="19">
        <v>0</v>
      </c>
      <c r="K78" s="20">
        <v>0</v>
      </c>
    </row>
    <row r="79" spans="1:11" x14ac:dyDescent="0.3">
      <c r="A79" s="1"/>
      <c r="B79" s="2" t="s">
        <v>0</v>
      </c>
      <c r="C79" s="3">
        <f t="shared" ref="C79:K79" si="47">AVERAGE(C74:C78)</f>
        <v>1.0233999999999999</v>
      </c>
      <c r="D79" s="3">
        <f t="shared" si="47"/>
        <v>1.3568000000000002</v>
      </c>
      <c r="E79" s="3">
        <f t="shared" si="47"/>
        <v>3.9569999999999999</v>
      </c>
      <c r="F79" s="3">
        <f t="shared" si="47"/>
        <v>57.644000000000005</v>
      </c>
      <c r="G79" s="3">
        <f t="shared" si="47"/>
        <v>95.296000000000006</v>
      </c>
      <c r="H79" s="3">
        <f t="shared" si="47"/>
        <v>0</v>
      </c>
      <c r="I79" s="3">
        <f t="shared" si="47"/>
        <v>0</v>
      </c>
      <c r="J79" s="3">
        <f t="shared" si="47"/>
        <v>0</v>
      </c>
      <c r="K79" s="3">
        <f t="shared" si="47"/>
        <v>0</v>
      </c>
    </row>
    <row r="80" spans="1:11" x14ac:dyDescent="0.3">
      <c r="A80" s="1"/>
      <c r="B80" s="2" t="s">
        <v>1</v>
      </c>
      <c r="C80" s="3">
        <f t="shared" ref="C80:K80" si="48">_xlfn.STDEV.S(C74:C78)</f>
        <v>3.8003947163419746E-2</v>
      </c>
      <c r="D80" s="3">
        <f t="shared" si="48"/>
        <v>3.2881605800203891E-2</v>
      </c>
      <c r="E80" s="3">
        <f t="shared" si="48"/>
        <v>0.1357939615741435</v>
      </c>
      <c r="F80" s="3">
        <f t="shared" si="48"/>
        <v>3.3521157497914658</v>
      </c>
      <c r="G80" s="3">
        <f t="shared" si="48"/>
        <v>1.6103043190651871</v>
      </c>
      <c r="H80" s="3">
        <f t="shared" si="48"/>
        <v>0</v>
      </c>
      <c r="I80" s="3">
        <f t="shared" si="48"/>
        <v>0</v>
      </c>
      <c r="J80" s="3">
        <f t="shared" si="48"/>
        <v>0</v>
      </c>
      <c r="K80" s="3">
        <f t="shared" si="48"/>
        <v>0</v>
      </c>
    </row>
    <row r="81" spans="1:11" x14ac:dyDescent="0.3">
      <c r="A81" s="1"/>
      <c r="B81" s="2" t="s">
        <v>2</v>
      </c>
      <c r="C81" s="3">
        <f t="shared" ref="C81:K81" si="49">_xlfn.STDEV.P(C74:C78)</f>
        <v>3.399176370828675E-2</v>
      </c>
      <c r="D81" s="3">
        <f t="shared" si="49"/>
        <v>2.9410202311442906E-2</v>
      </c>
      <c r="E81" s="3">
        <f t="shared" si="49"/>
        <v>0.12145781160551168</v>
      </c>
      <c r="F81" s="3">
        <f t="shared" si="49"/>
        <v>2.9982234739925575</v>
      </c>
      <c r="G81" s="3">
        <f t="shared" si="49"/>
        <v>1.4402999687565077</v>
      </c>
      <c r="H81" s="3">
        <f t="shared" si="49"/>
        <v>0</v>
      </c>
      <c r="I81" s="3">
        <f t="shared" si="49"/>
        <v>0</v>
      </c>
      <c r="J81" s="3">
        <f t="shared" si="49"/>
        <v>0</v>
      </c>
      <c r="K81" s="3">
        <f t="shared" si="49"/>
        <v>0</v>
      </c>
    </row>
    <row r="82" spans="1:11" x14ac:dyDescent="0.3">
      <c r="A82" s="15">
        <v>1</v>
      </c>
      <c r="B82" s="34" t="s">
        <v>49</v>
      </c>
      <c r="C82" s="39">
        <f>SMALL(C74:C78, $A82)</f>
        <v>0.97499999999999998</v>
      </c>
      <c r="D82" s="39">
        <f t="shared" ref="D82:E82" si="50">SMALL(D74:D78, $A82)</f>
        <v>1.3109999999999999</v>
      </c>
      <c r="E82" s="39">
        <f t="shared" si="50"/>
        <v>3.742</v>
      </c>
      <c r="F82" s="39">
        <f>LARGE(F74:F78, $A82)</f>
        <v>61.76</v>
      </c>
      <c r="G82" s="39">
        <f>LARGE(G74:G78, $A82)</f>
        <v>97.06</v>
      </c>
      <c r="H82" s="39">
        <f t="shared" ref="H82:K82" si="51">SMALL(H74:H78, $A82)</f>
        <v>0</v>
      </c>
      <c r="I82" s="39">
        <f t="shared" si="51"/>
        <v>0</v>
      </c>
      <c r="J82" s="39">
        <f t="shared" si="51"/>
        <v>0</v>
      </c>
      <c r="K82" s="39">
        <f t="shared" si="51"/>
        <v>0</v>
      </c>
    </row>
    <row r="83" spans="1:11" x14ac:dyDescent="0.3">
      <c r="A83" s="15">
        <v>3</v>
      </c>
      <c r="B83" s="34" t="s">
        <v>49</v>
      </c>
      <c r="C83" s="39">
        <f>SMALL(C74:C78, $A83)</f>
        <v>1.022</v>
      </c>
      <c r="D83" s="39">
        <f t="shared" ref="D83:E83" si="52">SMALL(D74:D78, $A83)</f>
        <v>1.359</v>
      </c>
      <c r="E83" s="39">
        <f t="shared" si="52"/>
        <v>4.0179999999999998</v>
      </c>
      <c r="F83" s="39">
        <f>LARGE(F74:F78, $A83)</f>
        <v>58.82</v>
      </c>
      <c r="G83" s="39">
        <f>LARGE(G74:G78, $A83)</f>
        <v>94.12</v>
      </c>
      <c r="H83" s="39">
        <f t="shared" ref="H83:K83" si="53">SMALL(H74:H78, $A83)</f>
        <v>0</v>
      </c>
      <c r="I83" s="39">
        <f t="shared" si="53"/>
        <v>0</v>
      </c>
      <c r="J83" s="39">
        <f t="shared" si="53"/>
        <v>0</v>
      </c>
      <c r="K83" s="39">
        <f t="shared" si="53"/>
        <v>0</v>
      </c>
    </row>
    <row r="84" spans="1:11" x14ac:dyDescent="0.3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</row>
    <row r="85" spans="1:11" ht="27.6" x14ac:dyDescent="0.3">
      <c r="A85" t="s">
        <v>38</v>
      </c>
      <c r="C85" s="8" t="s">
        <v>3</v>
      </c>
      <c r="D85" s="8" t="s">
        <v>4</v>
      </c>
      <c r="E85" s="8" t="s">
        <v>5</v>
      </c>
      <c r="F85" s="8" t="s">
        <v>6</v>
      </c>
      <c r="G85" s="8" t="s">
        <v>8</v>
      </c>
      <c r="H85" s="8" t="s">
        <v>10</v>
      </c>
      <c r="I85" s="8" t="s">
        <v>11</v>
      </c>
      <c r="J85" s="8" t="s">
        <v>12</v>
      </c>
      <c r="K85" s="9" t="s">
        <v>13</v>
      </c>
    </row>
    <row r="86" spans="1:11" x14ac:dyDescent="0.3">
      <c r="A86" s="31" t="str">
        <f>$A85</f>
        <v>Methyl Linolenate (Avg)</v>
      </c>
      <c r="B86" s="11">
        <v>0</v>
      </c>
      <c r="C86" s="12">
        <v>1.022</v>
      </c>
      <c r="D86" s="12">
        <v>1.349</v>
      </c>
      <c r="E86" s="12">
        <v>3.742</v>
      </c>
      <c r="F86" s="12">
        <v>55.88</v>
      </c>
      <c r="G86" s="12">
        <v>94.12</v>
      </c>
      <c r="H86" s="12">
        <v>0</v>
      </c>
      <c r="I86" s="12">
        <v>0</v>
      </c>
      <c r="J86" s="12">
        <v>0</v>
      </c>
      <c r="K86" s="13">
        <v>0</v>
      </c>
    </row>
    <row r="87" spans="1:11" x14ac:dyDescent="0.3">
      <c r="A87" s="32" t="str">
        <f t="shared" ref="A87:A90" si="54">$A86</f>
        <v>Methyl Linolenate (Avg)</v>
      </c>
      <c r="B87" s="1">
        <v>1</v>
      </c>
      <c r="C87" s="15">
        <v>1.0129999999999999</v>
      </c>
      <c r="D87" s="15">
        <v>1.3620000000000001</v>
      </c>
      <c r="E87" s="15">
        <v>4.0179999999999998</v>
      </c>
      <c r="F87" s="15">
        <v>61.76</v>
      </c>
      <c r="G87" s="15">
        <v>94.12</v>
      </c>
      <c r="H87" s="15">
        <v>0</v>
      </c>
      <c r="I87" s="15">
        <v>0</v>
      </c>
      <c r="J87" s="15">
        <v>0</v>
      </c>
      <c r="K87" s="16">
        <v>0</v>
      </c>
    </row>
    <row r="88" spans="1:11" x14ac:dyDescent="0.3">
      <c r="A88" s="32" t="str">
        <f t="shared" si="54"/>
        <v>Methyl Linolenate (Avg)</v>
      </c>
      <c r="B88" s="1">
        <v>2</v>
      </c>
      <c r="C88" s="15">
        <v>1.026</v>
      </c>
      <c r="D88" s="15">
        <v>1.359</v>
      </c>
      <c r="E88" s="15">
        <v>4.0839999999999996</v>
      </c>
      <c r="F88" s="15">
        <v>58.82</v>
      </c>
      <c r="G88" s="15">
        <v>97.06</v>
      </c>
      <c r="H88" s="15">
        <v>0</v>
      </c>
      <c r="I88" s="15">
        <v>0</v>
      </c>
      <c r="J88" s="15">
        <v>0</v>
      </c>
      <c r="K88" s="16">
        <v>0</v>
      </c>
    </row>
    <row r="89" spans="1:11" x14ac:dyDescent="0.3">
      <c r="A89" s="32" t="str">
        <f t="shared" si="54"/>
        <v>Methyl Linolenate (Avg)</v>
      </c>
      <c r="B89" s="1">
        <v>3</v>
      </c>
      <c r="C89" s="15">
        <v>1.081</v>
      </c>
      <c r="D89" s="15">
        <v>1.403</v>
      </c>
      <c r="E89" s="15">
        <v>3.91</v>
      </c>
      <c r="F89" s="15">
        <v>52.94</v>
      </c>
      <c r="G89" s="15">
        <v>94.12</v>
      </c>
      <c r="H89" s="15">
        <v>0</v>
      </c>
      <c r="I89" s="15">
        <v>0</v>
      </c>
      <c r="J89" s="15">
        <v>0</v>
      </c>
      <c r="K89" s="16">
        <v>0</v>
      </c>
    </row>
    <row r="90" spans="1:11" x14ac:dyDescent="0.3">
      <c r="A90" s="33" t="str">
        <f t="shared" si="54"/>
        <v>Methyl Linolenate (Avg)</v>
      </c>
      <c r="B90" s="17">
        <v>42</v>
      </c>
      <c r="C90" s="19">
        <v>0.97499999999999998</v>
      </c>
      <c r="D90" s="19">
        <v>1.3109999999999999</v>
      </c>
      <c r="E90" s="19">
        <v>4.0309999999999997</v>
      </c>
      <c r="F90" s="19">
        <v>58.82</v>
      </c>
      <c r="G90" s="19">
        <v>97.06</v>
      </c>
      <c r="H90" s="19">
        <v>0</v>
      </c>
      <c r="I90" s="19">
        <v>0</v>
      </c>
      <c r="J90" s="19">
        <v>0</v>
      </c>
      <c r="K90" s="20">
        <v>0</v>
      </c>
    </row>
    <row r="91" spans="1:11" x14ac:dyDescent="0.3">
      <c r="A91" s="1"/>
      <c r="B91" s="2" t="s">
        <v>0</v>
      </c>
      <c r="C91" s="3">
        <f t="shared" ref="C91:K91" si="55">AVERAGE(C86:C90)</f>
        <v>1.0233999999999999</v>
      </c>
      <c r="D91" s="3">
        <f t="shared" si="55"/>
        <v>1.3568000000000002</v>
      </c>
      <c r="E91" s="3">
        <f t="shared" si="55"/>
        <v>3.9569999999999999</v>
      </c>
      <c r="F91" s="3">
        <f t="shared" si="55"/>
        <v>57.644000000000005</v>
      </c>
      <c r="G91" s="3">
        <f t="shared" si="55"/>
        <v>95.296000000000006</v>
      </c>
      <c r="H91" s="3">
        <f t="shared" si="55"/>
        <v>0</v>
      </c>
      <c r="I91" s="3">
        <f t="shared" si="55"/>
        <v>0</v>
      </c>
      <c r="J91" s="3">
        <f t="shared" si="55"/>
        <v>0</v>
      </c>
      <c r="K91" s="3">
        <f t="shared" si="55"/>
        <v>0</v>
      </c>
    </row>
    <row r="92" spans="1:11" x14ac:dyDescent="0.3">
      <c r="A92" s="1"/>
      <c r="B92" s="2" t="s">
        <v>1</v>
      </c>
      <c r="C92" s="3">
        <f t="shared" ref="C92:K92" si="56">_xlfn.STDEV.S(C86:C90)</f>
        <v>3.8003947163419746E-2</v>
      </c>
      <c r="D92" s="3">
        <f t="shared" si="56"/>
        <v>3.2881605800203891E-2</v>
      </c>
      <c r="E92" s="3">
        <f t="shared" si="56"/>
        <v>0.1357939615741435</v>
      </c>
      <c r="F92" s="3">
        <f t="shared" si="56"/>
        <v>3.3521157497914658</v>
      </c>
      <c r="G92" s="3">
        <f t="shared" si="56"/>
        <v>1.6103043190651871</v>
      </c>
      <c r="H92" s="3">
        <f t="shared" si="56"/>
        <v>0</v>
      </c>
      <c r="I92" s="3">
        <f t="shared" si="56"/>
        <v>0</v>
      </c>
      <c r="J92" s="3">
        <f t="shared" si="56"/>
        <v>0</v>
      </c>
      <c r="K92" s="3">
        <f t="shared" si="56"/>
        <v>0</v>
      </c>
    </row>
    <row r="93" spans="1:11" x14ac:dyDescent="0.3">
      <c r="A93" s="1"/>
      <c r="B93" s="2" t="s">
        <v>2</v>
      </c>
      <c r="C93" s="3">
        <f t="shared" ref="C93:K93" si="57">_xlfn.STDEV.P(C86:C90)</f>
        <v>3.399176370828675E-2</v>
      </c>
      <c r="D93" s="3">
        <f t="shared" si="57"/>
        <v>2.9410202311442906E-2</v>
      </c>
      <c r="E93" s="3">
        <f t="shared" si="57"/>
        <v>0.12145781160551168</v>
      </c>
      <c r="F93" s="3">
        <f t="shared" si="57"/>
        <v>2.9982234739925575</v>
      </c>
      <c r="G93" s="3">
        <f t="shared" si="57"/>
        <v>1.4402999687565077</v>
      </c>
      <c r="H93" s="3">
        <f t="shared" si="57"/>
        <v>0</v>
      </c>
      <c r="I93" s="3">
        <f t="shared" si="57"/>
        <v>0</v>
      </c>
      <c r="J93" s="3">
        <f t="shared" si="57"/>
        <v>0</v>
      </c>
      <c r="K93" s="3">
        <f t="shared" si="57"/>
        <v>0</v>
      </c>
    </row>
    <row r="94" spans="1:11" x14ac:dyDescent="0.3">
      <c r="A94" s="15">
        <v>1</v>
      </c>
      <c r="B94" s="34" t="s">
        <v>49</v>
      </c>
      <c r="C94" s="39">
        <f>SMALL(C86:C90, $A94)</f>
        <v>0.97499999999999998</v>
      </c>
      <c r="D94" s="39">
        <f t="shared" ref="D94:E94" si="58">SMALL(D86:D90, $A94)</f>
        <v>1.3109999999999999</v>
      </c>
      <c r="E94" s="39">
        <f t="shared" si="58"/>
        <v>3.742</v>
      </c>
      <c r="F94" s="39">
        <f>LARGE(F86:F90, $A94)</f>
        <v>61.76</v>
      </c>
      <c r="G94" s="39">
        <f>LARGE(G86:G90, $A94)</f>
        <v>97.06</v>
      </c>
      <c r="H94" s="39">
        <f t="shared" ref="H94:K94" si="59">SMALL(H86:H90, $A94)</f>
        <v>0</v>
      </c>
      <c r="I94" s="39">
        <f t="shared" si="59"/>
        <v>0</v>
      </c>
      <c r="J94" s="39">
        <f t="shared" si="59"/>
        <v>0</v>
      </c>
      <c r="K94" s="39">
        <f t="shared" si="59"/>
        <v>0</v>
      </c>
    </row>
    <row r="95" spans="1:11" x14ac:dyDescent="0.3">
      <c r="A95" s="15">
        <v>3</v>
      </c>
      <c r="B95" s="34" t="s">
        <v>49</v>
      </c>
      <c r="C95" s="39">
        <f>SMALL(C86:C90, $A95)</f>
        <v>1.022</v>
      </c>
      <c r="D95" s="39">
        <f t="shared" ref="D95:E95" si="60">SMALL(D86:D90, $A95)</f>
        <v>1.359</v>
      </c>
      <c r="E95" s="39">
        <f t="shared" si="60"/>
        <v>4.0179999999999998</v>
      </c>
      <c r="F95" s="39">
        <f>LARGE(F86:F90, $A95)</f>
        <v>58.82</v>
      </c>
      <c r="G95" s="39">
        <f>LARGE(G86:G90, $A95)</f>
        <v>94.12</v>
      </c>
      <c r="H95" s="39">
        <f t="shared" ref="H95:K95" si="61">SMALL(H86:H90, $A95)</f>
        <v>0</v>
      </c>
      <c r="I95" s="39">
        <f t="shared" si="61"/>
        <v>0</v>
      </c>
      <c r="J95" s="39">
        <f t="shared" si="61"/>
        <v>0</v>
      </c>
      <c r="K95" s="39">
        <f t="shared" si="61"/>
        <v>0</v>
      </c>
    </row>
    <row r="97" spans="1:35" ht="27.6" x14ac:dyDescent="0.3">
      <c r="A97" t="s">
        <v>57</v>
      </c>
      <c r="C97" s="8" t="s">
        <v>3</v>
      </c>
      <c r="D97" s="8" t="s">
        <v>4</v>
      </c>
      <c r="E97" s="8" t="s">
        <v>5</v>
      </c>
      <c r="F97" s="8" t="s">
        <v>6</v>
      </c>
      <c r="G97" s="8" t="s">
        <v>8</v>
      </c>
      <c r="H97" s="8" t="s">
        <v>10</v>
      </c>
      <c r="I97" s="8" t="s">
        <v>11</v>
      </c>
      <c r="J97" s="8" t="s">
        <v>12</v>
      </c>
      <c r="K97" s="9" t="s">
        <v>13</v>
      </c>
      <c r="M97" t="s">
        <v>55</v>
      </c>
      <c r="O97" s="8" t="s">
        <v>3</v>
      </c>
      <c r="P97" s="8" t="s">
        <v>4</v>
      </c>
      <c r="Q97" s="8" t="s">
        <v>5</v>
      </c>
      <c r="R97" s="8" t="s">
        <v>6</v>
      </c>
      <c r="S97" s="8" t="s">
        <v>8</v>
      </c>
      <c r="T97" s="8" t="s">
        <v>10</v>
      </c>
      <c r="U97" s="8" t="s">
        <v>11</v>
      </c>
      <c r="V97" s="8" t="s">
        <v>12</v>
      </c>
      <c r="W97" s="9" t="s">
        <v>13</v>
      </c>
      <c r="Y97" t="s">
        <v>60</v>
      </c>
      <c r="AA97" s="8" t="s">
        <v>3</v>
      </c>
      <c r="AB97" s="8" t="s">
        <v>4</v>
      </c>
      <c r="AC97" s="8" t="s">
        <v>5</v>
      </c>
      <c r="AD97" s="8" t="s">
        <v>6</v>
      </c>
      <c r="AE97" s="8" t="s">
        <v>8</v>
      </c>
      <c r="AF97" s="8" t="s">
        <v>10</v>
      </c>
      <c r="AG97" s="8" t="s">
        <v>11</v>
      </c>
      <c r="AH97" s="8" t="s">
        <v>12</v>
      </c>
      <c r="AI97" s="9" t="s">
        <v>13</v>
      </c>
    </row>
    <row r="98" spans="1:35" x14ac:dyDescent="0.3">
      <c r="A98" s="31" t="str">
        <f>$A97</f>
        <v>ZINC Subset - 0Out (DFT)</v>
      </c>
      <c r="B98" s="11">
        <v>0</v>
      </c>
      <c r="C98" s="12">
        <v>1.4039999999999999</v>
      </c>
      <c r="D98" s="12">
        <v>3.1160000000000001</v>
      </c>
      <c r="E98" s="12">
        <v>26.15</v>
      </c>
      <c r="F98" s="12">
        <v>72.64</v>
      </c>
      <c r="G98" s="12">
        <v>83.18</v>
      </c>
      <c r="H98" s="12">
        <v>53</v>
      </c>
      <c r="I98" s="12">
        <v>29</v>
      </c>
      <c r="J98" s="12">
        <v>11</v>
      </c>
      <c r="K98" s="13">
        <v>1</v>
      </c>
      <c r="M98" s="31" t="str">
        <f>$A97</f>
        <v>ZINC Subset - 0Out (DFT)</v>
      </c>
      <c r="N98" s="11">
        <v>0</v>
      </c>
      <c r="O98" s="12">
        <v>1.5760000000000001</v>
      </c>
      <c r="P98" s="12">
        <v>4.2930000000000001</v>
      </c>
      <c r="Q98" s="12">
        <v>55.03</v>
      </c>
      <c r="R98" s="12">
        <v>72.38</v>
      </c>
      <c r="S98" s="12">
        <v>82.87</v>
      </c>
      <c r="T98" s="12">
        <v>55</v>
      </c>
      <c r="U98" s="12">
        <v>31</v>
      </c>
      <c r="V98" s="12">
        <v>13</v>
      </c>
      <c r="W98" s="13">
        <v>3</v>
      </c>
      <c r="Y98" s="31" t="str">
        <f>$A97</f>
        <v>ZINC Subset - 0Out (DFT)</v>
      </c>
      <c r="Z98" s="11">
        <v>0</v>
      </c>
      <c r="AA98" s="12"/>
      <c r="AB98" s="12"/>
      <c r="AC98" s="12"/>
      <c r="AD98" s="12"/>
      <c r="AE98" s="12"/>
      <c r="AF98" s="12"/>
      <c r="AG98" s="12"/>
      <c r="AH98" s="12"/>
      <c r="AI98" s="13"/>
    </row>
    <row r="99" spans="1:35" x14ac:dyDescent="0.3">
      <c r="A99" s="32" t="str">
        <f t="shared" ref="A99:A102" si="62">$A98</f>
        <v>ZINC Subset - 0Out (DFT)</v>
      </c>
      <c r="B99" s="1">
        <v>1</v>
      </c>
      <c r="C99" s="15">
        <v>1.353</v>
      </c>
      <c r="D99" s="15">
        <v>2.956</v>
      </c>
      <c r="E99" s="15">
        <v>20.64</v>
      </c>
      <c r="F99" s="15">
        <v>75.23</v>
      </c>
      <c r="G99" s="15">
        <v>82.99</v>
      </c>
      <c r="H99" s="15">
        <v>56</v>
      </c>
      <c r="I99" s="15">
        <v>29</v>
      </c>
      <c r="J99" s="15">
        <v>7</v>
      </c>
      <c r="K99" s="16">
        <v>1</v>
      </c>
      <c r="M99" s="32" t="str">
        <f t="shared" ref="M99:M102" si="63">$A98</f>
        <v>ZINC Subset - 0Out (DFT)</v>
      </c>
      <c r="N99" s="1">
        <v>1</v>
      </c>
      <c r="O99" s="15">
        <v>1.52</v>
      </c>
      <c r="P99" s="15">
        <v>4.1050000000000004</v>
      </c>
      <c r="Q99" s="15">
        <v>52.24</v>
      </c>
      <c r="R99" s="15">
        <v>74.95</v>
      </c>
      <c r="S99" s="15">
        <v>82.69</v>
      </c>
      <c r="T99" s="15">
        <v>58</v>
      </c>
      <c r="U99" s="15">
        <v>31</v>
      </c>
      <c r="V99" s="15">
        <v>9</v>
      </c>
      <c r="W99" s="16">
        <v>3</v>
      </c>
      <c r="Y99" s="32" t="str">
        <f t="shared" ref="Y99:Y102" si="64">$A98</f>
        <v>ZINC Subset - 0Out (DFT)</v>
      </c>
      <c r="Z99" s="1">
        <v>1</v>
      </c>
      <c r="AA99" s="15"/>
      <c r="AB99" s="15"/>
      <c r="AC99" s="15"/>
      <c r="AD99" s="15"/>
      <c r="AE99" s="15"/>
      <c r="AF99" s="15"/>
      <c r="AG99" s="15"/>
      <c r="AH99" s="15"/>
      <c r="AI99" s="16"/>
    </row>
    <row r="100" spans="1:35" x14ac:dyDescent="0.3">
      <c r="A100" s="32" t="str">
        <f t="shared" si="62"/>
        <v>ZINC Subset - 0Out (DFT)</v>
      </c>
      <c r="B100" s="1">
        <v>2</v>
      </c>
      <c r="C100" s="15">
        <v>1.127</v>
      </c>
      <c r="D100" s="15">
        <v>2.2839999999999998</v>
      </c>
      <c r="E100" s="15">
        <v>12.02</v>
      </c>
      <c r="F100" s="15">
        <v>75.05</v>
      </c>
      <c r="G100" s="15">
        <v>83.73</v>
      </c>
      <c r="H100" s="15">
        <v>39</v>
      </c>
      <c r="I100" s="15">
        <v>11</v>
      </c>
      <c r="J100" s="15">
        <v>3</v>
      </c>
      <c r="K100" s="16">
        <v>0</v>
      </c>
      <c r="M100" s="32" t="str">
        <f t="shared" si="63"/>
        <v>ZINC Subset - 0Out (DFT)</v>
      </c>
      <c r="N100" s="1">
        <v>2</v>
      </c>
      <c r="O100" s="15"/>
      <c r="P100" s="15"/>
      <c r="Q100" s="15"/>
      <c r="R100" s="15"/>
      <c r="S100" s="15"/>
      <c r="T100" s="15"/>
      <c r="U100" s="15"/>
      <c r="V100" s="15"/>
      <c r="W100" s="16"/>
      <c r="Y100" s="32" t="str">
        <f t="shared" si="64"/>
        <v>ZINC Subset - 0Out (DFT)</v>
      </c>
      <c r="Z100" s="1">
        <v>2</v>
      </c>
      <c r="AA100" s="15"/>
      <c r="AB100" s="15"/>
      <c r="AC100" s="15"/>
      <c r="AD100" s="15"/>
      <c r="AE100" s="15"/>
      <c r="AF100" s="15"/>
      <c r="AG100" s="15"/>
      <c r="AH100" s="15"/>
      <c r="AI100" s="16"/>
    </row>
    <row r="101" spans="1:35" x14ac:dyDescent="0.3">
      <c r="A101" s="32" t="str">
        <f t="shared" si="62"/>
        <v>ZINC Subset - 0Out (DFT)</v>
      </c>
      <c r="B101" s="1">
        <v>3</v>
      </c>
      <c r="C101" s="15">
        <v>1.2829999999999999</v>
      </c>
      <c r="D101" s="15">
        <v>2.7919999999999998</v>
      </c>
      <c r="E101" s="15">
        <v>23.35</v>
      </c>
      <c r="F101" s="15">
        <v>73.94</v>
      </c>
      <c r="G101" s="15">
        <v>84.29</v>
      </c>
      <c r="H101" s="15">
        <v>51</v>
      </c>
      <c r="I101" s="15">
        <v>20</v>
      </c>
      <c r="J101" s="15">
        <v>5</v>
      </c>
      <c r="K101" s="16">
        <v>1</v>
      </c>
      <c r="M101" s="32" t="str">
        <f t="shared" si="63"/>
        <v>ZINC Subset - 0Out (DFT)</v>
      </c>
      <c r="N101" s="1">
        <v>3</v>
      </c>
      <c r="O101" s="15"/>
      <c r="P101" s="15"/>
      <c r="Q101" s="15"/>
      <c r="R101" s="15"/>
      <c r="S101" s="15"/>
      <c r="T101" s="15"/>
      <c r="U101" s="15"/>
      <c r="V101" s="15"/>
      <c r="W101" s="16"/>
      <c r="Y101" s="32" t="str">
        <f t="shared" si="64"/>
        <v>ZINC Subset - 0Out (DFT)</v>
      </c>
      <c r="Z101" s="1">
        <v>3</v>
      </c>
      <c r="AA101" s="15"/>
      <c r="AB101" s="15"/>
      <c r="AC101" s="15"/>
      <c r="AD101" s="15"/>
      <c r="AE101" s="15"/>
      <c r="AF101" s="15"/>
      <c r="AG101" s="15"/>
      <c r="AH101" s="15"/>
      <c r="AI101" s="16"/>
    </row>
    <row r="102" spans="1:35" x14ac:dyDescent="0.3">
      <c r="A102" s="33" t="str">
        <f t="shared" si="62"/>
        <v>ZINC Subset - 0Out (DFT)</v>
      </c>
      <c r="B102" s="17">
        <v>42</v>
      </c>
      <c r="C102" s="19">
        <v>1.131</v>
      </c>
      <c r="D102" s="19">
        <v>2.395</v>
      </c>
      <c r="E102" s="19">
        <v>16.98</v>
      </c>
      <c r="F102" s="19">
        <v>74.680000000000007</v>
      </c>
      <c r="G102" s="19">
        <v>85.77</v>
      </c>
      <c r="H102" s="19">
        <v>40</v>
      </c>
      <c r="I102" s="19">
        <v>14</v>
      </c>
      <c r="J102" s="19">
        <v>3</v>
      </c>
      <c r="K102" s="20">
        <v>0</v>
      </c>
      <c r="M102" s="33" t="str">
        <f t="shared" si="63"/>
        <v>ZINC Subset - 0Out (DFT)</v>
      </c>
      <c r="N102" s="17">
        <v>42</v>
      </c>
      <c r="O102" s="19"/>
      <c r="P102" s="19"/>
      <c r="Q102" s="19"/>
      <c r="R102" s="19"/>
      <c r="S102" s="19"/>
      <c r="T102" s="19"/>
      <c r="U102" s="19"/>
      <c r="V102" s="19"/>
      <c r="W102" s="20"/>
      <c r="Y102" s="33" t="str">
        <f t="shared" si="64"/>
        <v>ZINC Subset - 0Out (DFT)</v>
      </c>
      <c r="Z102" s="17">
        <v>42</v>
      </c>
      <c r="AA102" s="19"/>
      <c r="AB102" s="19"/>
      <c r="AC102" s="19"/>
      <c r="AD102" s="19"/>
      <c r="AE102" s="19"/>
      <c r="AF102" s="19"/>
      <c r="AG102" s="19"/>
      <c r="AH102" s="19"/>
      <c r="AI102" s="20"/>
    </row>
    <row r="103" spans="1:35" x14ac:dyDescent="0.3">
      <c r="A103" s="1"/>
      <c r="B103" s="2" t="s">
        <v>0</v>
      </c>
      <c r="C103" s="3">
        <f t="shared" ref="C103:K103" si="65">AVERAGE(C98:C102)</f>
        <v>1.2596000000000001</v>
      </c>
      <c r="D103" s="3">
        <f t="shared" si="65"/>
        <v>2.7085999999999997</v>
      </c>
      <c r="E103" s="3">
        <f t="shared" si="65"/>
        <v>19.827999999999999</v>
      </c>
      <c r="F103" s="3">
        <f t="shared" si="65"/>
        <v>74.308000000000007</v>
      </c>
      <c r="G103" s="3">
        <f t="shared" si="65"/>
        <v>83.992000000000004</v>
      </c>
      <c r="H103" s="3">
        <f t="shared" si="65"/>
        <v>47.8</v>
      </c>
      <c r="I103" s="3">
        <f t="shared" si="65"/>
        <v>20.6</v>
      </c>
      <c r="J103" s="3">
        <f t="shared" si="65"/>
        <v>5.8</v>
      </c>
      <c r="K103" s="3">
        <f t="shared" si="65"/>
        <v>0.6</v>
      </c>
      <c r="M103" s="1"/>
      <c r="N103" s="2" t="s">
        <v>0</v>
      </c>
      <c r="O103" s="3">
        <f t="shared" ref="O103:W103" si="66">AVERAGE(O98:O102)</f>
        <v>1.548</v>
      </c>
      <c r="P103" s="3">
        <f t="shared" si="66"/>
        <v>4.1989999999999998</v>
      </c>
      <c r="Q103" s="3">
        <f t="shared" si="66"/>
        <v>53.635000000000005</v>
      </c>
      <c r="R103" s="3">
        <f t="shared" si="66"/>
        <v>73.664999999999992</v>
      </c>
      <c r="S103" s="3">
        <f t="shared" si="66"/>
        <v>82.78</v>
      </c>
      <c r="T103" s="3">
        <f t="shared" si="66"/>
        <v>56.5</v>
      </c>
      <c r="U103" s="3">
        <f t="shared" si="66"/>
        <v>31</v>
      </c>
      <c r="V103" s="3">
        <f t="shared" si="66"/>
        <v>11</v>
      </c>
      <c r="W103" s="3">
        <f t="shared" si="66"/>
        <v>3</v>
      </c>
      <c r="Y103" s="1"/>
      <c r="Z103" s="2" t="s">
        <v>0</v>
      </c>
      <c r="AA103" s="3" t="e">
        <f t="shared" ref="AA103:AI103" si="67">AVERAGE(AA98:AA102)</f>
        <v>#DIV/0!</v>
      </c>
      <c r="AB103" s="3" t="e">
        <f t="shared" si="67"/>
        <v>#DIV/0!</v>
      </c>
      <c r="AC103" s="3" t="e">
        <f t="shared" si="67"/>
        <v>#DIV/0!</v>
      </c>
      <c r="AD103" s="3" t="e">
        <f t="shared" si="67"/>
        <v>#DIV/0!</v>
      </c>
      <c r="AE103" s="3" t="e">
        <f t="shared" si="67"/>
        <v>#DIV/0!</v>
      </c>
      <c r="AF103" s="3" t="e">
        <f t="shared" si="67"/>
        <v>#DIV/0!</v>
      </c>
      <c r="AG103" s="3" t="e">
        <f t="shared" si="67"/>
        <v>#DIV/0!</v>
      </c>
      <c r="AH103" s="3" t="e">
        <f t="shared" si="67"/>
        <v>#DIV/0!</v>
      </c>
      <c r="AI103" s="3" t="e">
        <f t="shared" si="67"/>
        <v>#DIV/0!</v>
      </c>
    </row>
    <row r="104" spans="1:35" x14ac:dyDescent="0.3">
      <c r="A104" s="1"/>
      <c r="B104" s="2" t="s">
        <v>1</v>
      </c>
      <c r="C104" s="3">
        <f t="shared" ref="C104:K104" si="68">_xlfn.STDEV.S(C98:C102)</f>
        <v>0.1267312116252346</v>
      </c>
      <c r="D104" s="3">
        <f t="shared" si="68"/>
        <v>0.35803882471039578</v>
      </c>
      <c r="E104" s="3">
        <f t="shared" si="68"/>
        <v>5.5251126685344545</v>
      </c>
      <c r="F104" s="3">
        <f t="shared" si="68"/>
        <v>1.0555425145393256</v>
      </c>
      <c r="G104" s="3">
        <f t="shared" si="68"/>
        <v>1.1160286734667693</v>
      </c>
      <c r="H104" s="3">
        <f t="shared" si="68"/>
        <v>7.7910204723129706</v>
      </c>
      <c r="I104" s="3">
        <f t="shared" si="68"/>
        <v>8.324662155306962</v>
      </c>
      <c r="J104" s="3">
        <f t="shared" si="68"/>
        <v>3.3466401061363027</v>
      </c>
      <c r="K104" s="3">
        <f t="shared" si="68"/>
        <v>0.54772255750516607</v>
      </c>
      <c r="M104" s="1"/>
      <c r="N104" s="2" t="s">
        <v>1</v>
      </c>
      <c r="O104" s="3">
        <f t="shared" ref="O104:W104" si="69">_xlfn.STDEV.S(O98:O102)</f>
        <v>3.9597979746446695E-2</v>
      </c>
      <c r="P104" s="3">
        <f t="shared" si="69"/>
        <v>0.13293607486307074</v>
      </c>
      <c r="Q104" s="3">
        <f t="shared" si="69"/>
        <v>1.972827919510467</v>
      </c>
      <c r="R104" s="3">
        <f t="shared" si="69"/>
        <v>1.8172644276494323</v>
      </c>
      <c r="S104" s="3">
        <f t="shared" si="69"/>
        <v>0.12727922061358338</v>
      </c>
      <c r="T104" s="3">
        <f t="shared" si="69"/>
        <v>2.1213203435596424</v>
      </c>
      <c r="U104" s="3">
        <f t="shared" si="69"/>
        <v>0</v>
      </c>
      <c r="V104" s="3">
        <f t="shared" si="69"/>
        <v>2.8284271247461903</v>
      </c>
      <c r="W104" s="3">
        <f t="shared" si="69"/>
        <v>0</v>
      </c>
      <c r="Y104" s="1"/>
      <c r="Z104" s="2" t="s">
        <v>1</v>
      </c>
      <c r="AA104" s="3" t="e">
        <f t="shared" ref="AA104:AI104" si="70">_xlfn.STDEV.S(AA98:AA102)</f>
        <v>#DIV/0!</v>
      </c>
      <c r="AB104" s="3" t="e">
        <f t="shared" si="70"/>
        <v>#DIV/0!</v>
      </c>
      <c r="AC104" s="3" t="e">
        <f t="shared" si="70"/>
        <v>#DIV/0!</v>
      </c>
      <c r="AD104" s="3" t="e">
        <f t="shared" si="70"/>
        <v>#DIV/0!</v>
      </c>
      <c r="AE104" s="3" t="e">
        <f t="shared" si="70"/>
        <v>#DIV/0!</v>
      </c>
      <c r="AF104" s="3" t="e">
        <f t="shared" si="70"/>
        <v>#DIV/0!</v>
      </c>
      <c r="AG104" s="3" t="e">
        <f t="shared" si="70"/>
        <v>#DIV/0!</v>
      </c>
      <c r="AH104" s="3" t="e">
        <f t="shared" si="70"/>
        <v>#DIV/0!</v>
      </c>
      <c r="AI104" s="3" t="e">
        <f t="shared" si="70"/>
        <v>#DIV/0!</v>
      </c>
    </row>
    <row r="105" spans="1:35" x14ac:dyDescent="0.3">
      <c r="A105" s="1"/>
      <c r="B105" s="2" t="s">
        <v>2</v>
      </c>
      <c r="C105" s="3">
        <f t="shared" ref="C105:K105" si="71">_xlfn.STDEV.P(C98:C102)</f>
        <v>0.11335184162597445</v>
      </c>
      <c r="D105" s="3">
        <f t="shared" si="71"/>
        <v>0.32023966025463102</v>
      </c>
      <c r="E105" s="3">
        <f t="shared" si="71"/>
        <v>4.9418110040753245</v>
      </c>
      <c r="F105" s="3">
        <f t="shared" si="71"/>
        <v>0.94410592626039669</v>
      </c>
      <c r="G105" s="3">
        <f t="shared" si="71"/>
        <v>0.99820639148424473</v>
      </c>
      <c r="H105" s="3">
        <f t="shared" si="71"/>
        <v>6.9685005560737387</v>
      </c>
      <c r="I105" s="3">
        <f t="shared" si="71"/>
        <v>7.445804187594514</v>
      </c>
      <c r="J105" s="3">
        <f t="shared" si="71"/>
        <v>2.9933259094191533</v>
      </c>
      <c r="K105" s="3">
        <f t="shared" si="71"/>
        <v>0.4898979485566356</v>
      </c>
      <c r="M105" s="1"/>
      <c r="N105" s="2" t="s">
        <v>2</v>
      </c>
      <c r="O105" s="3">
        <f t="shared" ref="O105:W105" si="72">_xlfn.STDEV.P(O98:O102)</f>
        <v>2.8000000000000025E-2</v>
      </c>
      <c r="P105" s="3">
        <f t="shared" si="72"/>
        <v>9.3999999999999861E-2</v>
      </c>
      <c r="Q105" s="3">
        <f t="shared" si="72"/>
        <v>1.3949999999999996</v>
      </c>
      <c r="R105" s="3">
        <f t="shared" si="72"/>
        <v>1.2850000000000037</v>
      </c>
      <c r="S105" s="3">
        <f t="shared" si="72"/>
        <v>9.0000000000003411E-2</v>
      </c>
      <c r="T105" s="3">
        <f t="shared" si="72"/>
        <v>1.5</v>
      </c>
      <c r="U105" s="3">
        <f t="shared" si="72"/>
        <v>0</v>
      </c>
      <c r="V105" s="3">
        <f t="shared" si="72"/>
        <v>2</v>
      </c>
      <c r="W105" s="3">
        <f t="shared" si="72"/>
        <v>0</v>
      </c>
      <c r="Y105" s="1"/>
      <c r="Z105" s="2" t="s">
        <v>2</v>
      </c>
      <c r="AA105" s="3" t="e">
        <f t="shared" ref="AA105:AI105" si="73">_xlfn.STDEV.P(AA98:AA102)</f>
        <v>#DIV/0!</v>
      </c>
      <c r="AB105" s="3" t="e">
        <f t="shared" si="73"/>
        <v>#DIV/0!</v>
      </c>
      <c r="AC105" s="3" t="e">
        <f t="shared" si="73"/>
        <v>#DIV/0!</v>
      </c>
      <c r="AD105" s="3" t="e">
        <f t="shared" si="73"/>
        <v>#DIV/0!</v>
      </c>
      <c r="AE105" s="3" t="e">
        <f t="shared" si="73"/>
        <v>#DIV/0!</v>
      </c>
      <c r="AF105" s="3" t="e">
        <f t="shared" si="73"/>
        <v>#DIV/0!</v>
      </c>
      <c r="AG105" s="3" t="e">
        <f t="shared" si="73"/>
        <v>#DIV/0!</v>
      </c>
      <c r="AH105" s="3" t="e">
        <f t="shared" si="73"/>
        <v>#DIV/0!</v>
      </c>
      <c r="AI105" s="3" t="e">
        <f t="shared" si="73"/>
        <v>#DIV/0!</v>
      </c>
    </row>
    <row r="106" spans="1:35" x14ac:dyDescent="0.3">
      <c r="A106" s="15">
        <v>1</v>
      </c>
      <c r="B106" s="34" t="s">
        <v>49</v>
      </c>
      <c r="C106" s="39">
        <f>SMALL(C98:C102, $A106)</f>
        <v>1.127</v>
      </c>
      <c r="D106" s="39">
        <f t="shared" ref="D106:E106" si="74">SMALL(D98:D102, $A106)</f>
        <v>2.2839999999999998</v>
      </c>
      <c r="E106" s="39">
        <f t="shared" si="74"/>
        <v>12.02</v>
      </c>
      <c r="F106" s="39">
        <f>LARGE(F98:F102, $A106)</f>
        <v>75.23</v>
      </c>
      <c r="G106" s="39">
        <f>LARGE(G98:G102, $A106)</f>
        <v>85.77</v>
      </c>
      <c r="H106" s="39">
        <f t="shared" ref="H106:K106" si="75">SMALL(H98:H102, $A106)</f>
        <v>39</v>
      </c>
      <c r="I106" s="39">
        <f t="shared" si="75"/>
        <v>11</v>
      </c>
      <c r="J106" s="39">
        <f t="shared" si="75"/>
        <v>3</v>
      </c>
      <c r="K106" s="39">
        <f t="shared" si="75"/>
        <v>0</v>
      </c>
      <c r="M106" s="15">
        <v>1</v>
      </c>
      <c r="N106" s="34" t="s">
        <v>49</v>
      </c>
      <c r="O106" s="39">
        <f>SMALL(O98:O102, $A106)</f>
        <v>1.52</v>
      </c>
      <c r="P106" s="39">
        <f t="shared" ref="P106:Q106" si="76">SMALL(P98:P102, $A106)</f>
        <v>4.1050000000000004</v>
      </c>
      <c r="Q106" s="39">
        <f t="shared" si="76"/>
        <v>52.24</v>
      </c>
      <c r="R106" s="39">
        <f>LARGE(R98:R102, $A106)</f>
        <v>74.95</v>
      </c>
      <c r="S106" s="39">
        <f>LARGE(S98:S102, $A106)</f>
        <v>82.87</v>
      </c>
      <c r="T106" s="39">
        <f t="shared" ref="T106:W106" si="77">SMALL(T98:T102, $A106)</f>
        <v>55</v>
      </c>
      <c r="U106" s="39">
        <f t="shared" si="77"/>
        <v>31</v>
      </c>
      <c r="V106" s="39">
        <f t="shared" si="77"/>
        <v>9</v>
      </c>
      <c r="W106" s="39">
        <f t="shared" si="77"/>
        <v>3</v>
      </c>
      <c r="Y106" s="15">
        <v>1</v>
      </c>
      <c r="Z106" s="34" t="s">
        <v>49</v>
      </c>
      <c r="AA106" s="39" t="e">
        <f>SMALL(AA98:AA102, $A106)</f>
        <v>#NUM!</v>
      </c>
      <c r="AB106" s="39" t="e">
        <f t="shared" ref="AB106:AC106" si="78">SMALL(AB98:AB102, $A106)</f>
        <v>#NUM!</v>
      </c>
      <c r="AC106" s="39" t="e">
        <f t="shared" si="78"/>
        <v>#NUM!</v>
      </c>
      <c r="AD106" s="39" t="e">
        <f>LARGE(AD98:AD102, $A106)</f>
        <v>#NUM!</v>
      </c>
      <c r="AE106" s="39" t="e">
        <f>LARGE(AE98:AE102, $A106)</f>
        <v>#NUM!</v>
      </c>
      <c r="AF106" s="39" t="e">
        <f t="shared" ref="AF106:AI106" si="79">SMALL(AF98:AF102, $A106)</f>
        <v>#NUM!</v>
      </c>
      <c r="AG106" s="39" t="e">
        <f t="shared" si="79"/>
        <v>#NUM!</v>
      </c>
      <c r="AH106" s="39" t="e">
        <f t="shared" si="79"/>
        <v>#NUM!</v>
      </c>
      <c r="AI106" s="39" t="e">
        <f t="shared" si="79"/>
        <v>#NUM!</v>
      </c>
    </row>
    <row r="107" spans="1:35" x14ac:dyDescent="0.3">
      <c r="A107" s="15">
        <v>3</v>
      </c>
      <c r="B107" s="34" t="s">
        <v>49</v>
      </c>
      <c r="C107" s="39">
        <f>SMALL(C98:C102, $A107)</f>
        <v>1.2829999999999999</v>
      </c>
      <c r="D107" s="39">
        <f t="shared" ref="D107:E107" si="80">SMALL(D98:D102, $A107)</f>
        <v>2.7919999999999998</v>
      </c>
      <c r="E107" s="39">
        <f t="shared" si="80"/>
        <v>20.64</v>
      </c>
      <c r="F107" s="39">
        <f>LARGE(F98:F102, $A107)</f>
        <v>74.680000000000007</v>
      </c>
      <c r="G107" s="39">
        <f>LARGE(G98:G102, $A107)</f>
        <v>83.73</v>
      </c>
      <c r="H107" s="39">
        <f t="shared" ref="H107:K107" si="81">SMALL(H98:H102, $A107)</f>
        <v>51</v>
      </c>
      <c r="I107" s="39">
        <f t="shared" si="81"/>
        <v>20</v>
      </c>
      <c r="J107" s="39">
        <f t="shared" si="81"/>
        <v>5</v>
      </c>
      <c r="K107" s="39">
        <f t="shared" si="81"/>
        <v>1</v>
      </c>
      <c r="M107" s="15">
        <v>3</v>
      </c>
      <c r="N107" s="34" t="s">
        <v>49</v>
      </c>
      <c r="O107" s="39" t="e">
        <f>SMALL(O98:O102, $A107)</f>
        <v>#NUM!</v>
      </c>
      <c r="P107" s="39" t="e">
        <f t="shared" ref="P107:Q107" si="82">SMALL(P98:P102, $A107)</f>
        <v>#NUM!</v>
      </c>
      <c r="Q107" s="39" t="e">
        <f t="shared" si="82"/>
        <v>#NUM!</v>
      </c>
      <c r="R107" s="39" t="e">
        <f>LARGE(R98:R102, $A107)</f>
        <v>#NUM!</v>
      </c>
      <c r="S107" s="39" t="e">
        <f>LARGE(S98:S102, $A107)</f>
        <v>#NUM!</v>
      </c>
      <c r="T107" s="39" t="e">
        <f t="shared" ref="T107:W107" si="83">SMALL(T98:T102, $A107)</f>
        <v>#NUM!</v>
      </c>
      <c r="U107" s="39" t="e">
        <f t="shared" si="83"/>
        <v>#NUM!</v>
      </c>
      <c r="V107" s="39" t="e">
        <f t="shared" si="83"/>
        <v>#NUM!</v>
      </c>
      <c r="W107" s="39" t="e">
        <f t="shared" si="83"/>
        <v>#NUM!</v>
      </c>
      <c r="Y107" s="15">
        <v>3</v>
      </c>
      <c r="Z107" s="34" t="s">
        <v>49</v>
      </c>
      <c r="AA107" s="39" t="e">
        <f>SMALL(AA98:AA102, $A107)</f>
        <v>#NUM!</v>
      </c>
      <c r="AB107" s="39" t="e">
        <f t="shared" ref="AB107:AC107" si="84">SMALL(AB98:AB102, $A107)</f>
        <v>#NUM!</v>
      </c>
      <c r="AC107" s="39" t="e">
        <f t="shared" si="84"/>
        <v>#NUM!</v>
      </c>
      <c r="AD107" s="39" t="e">
        <f>LARGE(AD98:AD102, $A107)</f>
        <v>#NUM!</v>
      </c>
      <c r="AE107" s="39" t="e">
        <f>LARGE(AE98:AE102, $A107)</f>
        <v>#NUM!</v>
      </c>
      <c r="AF107" s="39" t="e">
        <f t="shared" ref="AF107:AI107" si="85">SMALL(AF98:AF102, $A107)</f>
        <v>#NUM!</v>
      </c>
      <c r="AG107" s="39" t="e">
        <f t="shared" si="85"/>
        <v>#NUM!</v>
      </c>
      <c r="AH107" s="39" t="e">
        <f t="shared" si="85"/>
        <v>#NUM!</v>
      </c>
      <c r="AI107" s="39" t="e">
        <f t="shared" si="85"/>
        <v>#NUM!</v>
      </c>
    </row>
    <row r="108" spans="1:35" x14ac:dyDescent="0.3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M108" s="1"/>
      <c r="N108" s="2"/>
      <c r="O108" s="3"/>
      <c r="P108" s="3"/>
      <c r="Q108" s="3"/>
      <c r="R108" s="3"/>
      <c r="S108" s="3"/>
      <c r="T108" s="3"/>
      <c r="U108" s="3"/>
      <c r="V108" s="3"/>
      <c r="W108" s="3"/>
      <c r="Y108" s="1"/>
      <c r="Z108" s="2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27.6" x14ac:dyDescent="0.3">
      <c r="A109" t="s">
        <v>58</v>
      </c>
      <c r="C109" s="8" t="s">
        <v>3</v>
      </c>
      <c r="D109" s="8" t="s">
        <v>4</v>
      </c>
      <c r="E109" s="8" t="s">
        <v>5</v>
      </c>
      <c r="F109" s="8" t="s">
        <v>6</v>
      </c>
      <c r="G109" s="8" t="s">
        <v>8</v>
      </c>
      <c r="H109" s="8" t="s">
        <v>10</v>
      </c>
      <c r="I109" s="8" t="s">
        <v>11</v>
      </c>
      <c r="J109" s="8" t="s">
        <v>12</v>
      </c>
      <c r="K109" s="9" t="s">
        <v>13</v>
      </c>
      <c r="M109" t="s">
        <v>56</v>
      </c>
      <c r="O109" s="8" t="s">
        <v>3</v>
      </c>
      <c r="P109" s="8" t="s">
        <v>4</v>
      </c>
      <c r="Q109" s="8" t="s">
        <v>5</v>
      </c>
      <c r="R109" s="8" t="s">
        <v>6</v>
      </c>
      <c r="S109" s="8" t="s">
        <v>8</v>
      </c>
      <c r="T109" s="8" t="s">
        <v>10</v>
      </c>
      <c r="U109" s="8" t="s">
        <v>11</v>
      </c>
      <c r="V109" s="8" t="s">
        <v>12</v>
      </c>
      <c r="W109" s="9" t="s">
        <v>13</v>
      </c>
      <c r="Y109" t="s">
        <v>61</v>
      </c>
      <c r="AA109" s="8" t="s">
        <v>3</v>
      </c>
      <c r="AB109" s="8" t="s">
        <v>4</v>
      </c>
      <c r="AC109" s="8" t="s">
        <v>5</v>
      </c>
      <c r="AD109" s="8" t="s">
        <v>6</v>
      </c>
      <c r="AE109" s="8" t="s">
        <v>8</v>
      </c>
      <c r="AF109" s="8" t="s">
        <v>10</v>
      </c>
      <c r="AG109" s="8" t="s">
        <v>11</v>
      </c>
      <c r="AH109" s="8" t="s">
        <v>12</v>
      </c>
      <c r="AI109" s="9" t="s">
        <v>13</v>
      </c>
    </row>
    <row r="110" spans="1:35" x14ac:dyDescent="0.3">
      <c r="A110" s="31" t="str">
        <f>$A109</f>
        <v>ZINC Subset -0Out (Exp)</v>
      </c>
      <c r="B110" s="11">
        <v>0</v>
      </c>
      <c r="C110" s="12">
        <v>2.73</v>
      </c>
      <c r="D110" s="12">
        <v>3.9769999999999999</v>
      </c>
      <c r="E110" s="12">
        <v>20.79</v>
      </c>
      <c r="F110" s="12">
        <v>36.229999999999997</v>
      </c>
      <c r="G110" s="12">
        <v>60.07</v>
      </c>
      <c r="H110" s="12">
        <v>90</v>
      </c>
      <c r="I110" s="12">
        <v>34</v>
      </c>
      <c r="J110" s="12">
        <v>16</v>
      </c>
      <c r="K110" s="13">
        <v>2</v>
      </c>
      <c r="M110" s="31" t="str">
        <f>$A109</f>
        <v>ZINC Subset -0Out (Exp)</v>
      </c>
      <c r="N110" s="11">
        <v>0</v>
      </c>
      <c r="O110" s="12">
        <v>2.9420000000000002</v>
      </c>
      <c r="P110" s="12">
        <v>5.4240000000000004</v>
      </c>
      <c r="Q110" s="12">
        <v>69.790000000000006</v>
      </c>
      <c r="R110" s="12">
        <v>36.06</v>
      </c>
      <c r="S110" s="12">
        <v>59.85</v>
      </c>
      <c r="T110" s="12">
        <v>92</v>
      </c>
      <c r="U110" s="12">
        <v>36</v>
      </c>
      <c r="V110" s="12">
        <v>18</v>
      </c>
      <c r="W110" s="13">
        <v>4</v>
      </c>
      <c r="Y110" s="31" t="str">
        <f>$A109</f>
        <v>ZINC Subset -0Out (Exp)</v>
      </c>
      <c r="Z110" s="11">
        <v>0</v>
      </c>
      <c r="AA110" s="12"/>
      <c r="AB110" s="12"/>
      <c r="AC110" s="12"/>
      <c r="AD110" s="12"/>
      <c r="AE110" s="12"/>
      <c r="AF110" s="12"/>
      <c r="AG110" s="12"/>
      <c r="AH110" s="12"/>
      <c r="AI110" s="13"/>
    </row>
    <row r="111" spans="1:35" x14ac:dyDescent="0.3">
      <c r="A111" s="32" t="str">
        <f t="shared" ref="A111:A114" si="86">$A110</f>
        <v>ZINC Subset -0Out (Exp)</v>
      </c>
      <c r="B111" s="1">
        <v>1</v>
      </c>
      <c r="C111" s="15">
        <v>2.6840000000000002</v>
      </c>
      <c r="D111" s="15">
        <v>3.8580000000000001</v>
      </c>
      <c r="E111" s="15">
        <v>19.2</v>
      </c>
      <c r="F111" s="15">
        <v>35.67</v>
      </c>
      <c r="G111" s="15">
        <v>61.18</v>
      </c>
      <c r="H111" s="15">
        <v>96</v>
      </c>
      <c r="I111" s="15">
        <v>34</v>
      </c>
      <c r="J111" s="15">
        <v>13</v>
      </c>
      <c r="K111" s="16">
        <v>0</v>
      </c>
      <c r="M111" s="32" t="str">
        <f t="shared" ref="M111:M114" si="87">$A110</f>
        <v>ZINC Subset -0Out (Exp)</v>
      </c>
      <c r="N111" s="1">
        <v>1</v>
      </c>
      <c r="O111" s="15">
        <v>2.89</v>
      </c>
      <c r="P111" s="15">
        <v>5.2640000000000002</v>
      </c>
      <c r="Q111" s="15">
        <v>67</v>
      </c>
      <c r="R111" s="15">
        <v>35.54</v>
      </c>
      <c r="S111" s="15">
        <v>60.96</v>
      </c>
      <c r="T111" s="15">
        <v>98</v>
      </c>
      <c r="U111" s="15">
        <v>36</v>
      </c>
      <c r="V111" s="15">
        <v>15</v>
      </c>
      <c r="W111" s="16">
        <v>2</v>
      </c>
      <c r="Y111" s="32" t="str">
        <f t="shared" ref="Y111:Y114" si="88">$A110</f>
        <v>ZINC Subset -0Out (Exp)</v>
      </c>
      <c r="Z111" s="1">
        <v>1</v>
      </c>
      <c r="AA111" s="15"/>
      <c r="AB111" s="15"/>
      <c r="AC111" s="15"/>
      <c r="AD111" s="15"/>
      <c r="AE111" s="15"/>
      <c r="AF111" s="15"/>
      <c r="AG111" s="15"/>
      <c r="AH111" s="15"/>
      <c r="AI111" s="16"/>
    </row>
    <row r="112" spans="1:35" x14ac:dyDescent="0.3">
      <c r="A112" s="32" t="str">
        <f t="shared" si="86"/>
        <v>ZINC Subset -0Out (Exp)</v>
      </c>
      <c r="B112" s="1">
        <v>2</v>
      </c>
      <c r="C112" s="15">
        <v>2.4609999999999999</v>
      </c>
      <c r="D112" s="15">
        <v>3.4860000000000002</v>
      </c>
      <c r="E112" s="15">
        <v>20.39</v>
      </c>
      <c r="F112" s="15">
        <v>35.67</v>
      </c>
      <c r="G112" s="15">
        <v>64.33</v>
      </c>
      <c r="H112" s="15">
        <v>72</v>
      </c>
      <c r="I112" s="15">
        <v>20</v>
      </c>
      <c r="J112" s="15">
        <v>8</v>
      </c>
      <c r="K112" s="16">
        <v>1</v>
      </c>
      <c r="M112" s="32" t="str">
        <f t="shared" si="87"/>
        <v>ZINC Subset -0Out (Exp)</v>
      </c>
      <c r="N112" s="1">
        <v>2</v>
      </c>
      <c r="O112" s="15"/>
      <c r="P112" s="15"/>
      <c r="Q112" s="15"/>
      <c r="R112" s="15"/>
      <c r="S112" s="15"/>
      <c r="T112" s="15"/>
      <c r="U112" s="15"/>
      <c r="V112" s="15"/>
      <c r="W112" s="16"/>
      <c r="Y112" s="32" t="str">
        <f t="shared" si="88"/>
        <v>ZINC Subset -0Out (Exp)</v>
      </c>
      <c r="Z112" s="1">
        <v>2</v>
      </c>
      <c r="AA112" s="15"/>
      <c r="AB112" s="15"/>
      <c r="AC112" s="15"/>
      <c r="AD112" s="15"/>
      <c r="AE112" s="15"/>
      <c r="AF112" s="15"/>
      <c r="AG112" s="15"/>
      <c r="AH112" s="15"/>
      <c r="AI112" s="16"/>
    </row>
    <row r="113" spans="1:35" x14ac:dyDescent="0.3">
      <c r="A113" s="32" t="str">
        <f t="shared" si="86"/>
        <v>ZINC Subset -0Out (Exp)</v>
      </c>
      <c r="B113" s="1">
        <v>3</v>
      </c>
      <c r="C113" s="15">
        <v>2.605</v>
      </c>
      <c r="D113" s="15">
        <v>3.7480000000000002</v>
      </c>
      <c r="E113" s="15">
        <v>20.7</v>
      </c>
      <c r="F113" s="15">
        <v>35.299999999999997</v>
      </c>
      <c r="G113" s="15">
        <v>63.22</v>
      </c>
      <c r="H113" s="15">
        <v>90</v>
      </c>
      <c r="I113" s="15">
        <v>28</v>
      </c>
      <c r="J113" s="15">
        <v>10</v>
      </c>
      <c r="K113" s="16">
        <v>1</v>
      </c>
      <c r="M113" s="32" t="str">
        <f t="shared" si="87"/>
        <v>ZINC Subset -0Out (Exp)</v>
      </c>
      <c r="N113" s="1">
        <v>3</v>
      </c>
      <c r="O113" s="15"/>
      <c r="P113" s="15"/>
      <c r="Q113" s="15"/>
      <c r="R113" s="15"/>
      <c r="S113" s="15"/>
      <c r="T113" s="15"/>
      <c r="U113" s="15"/>
      <c r="V113" s="15"/>
      <c r="W113" s="16"/>
      <c r="Y113" s="32" t="str">
        <f t="shared" si="88"/>
        <v>ZINC Subset -0Out (Exp)</v>
      </c>
      <c r="Z113" s="1">
        <v>3</v>
      </c>
      <c r="AA113" s="15"/>
      <c r="AB113" s="15"/>
      <c r="AC113" s="15"/>
      <c r="AD113" s="15"/>
      <c r="AE113" s="15"/>
      <c r="AF113" s="15"/>
      <c r="AG113" s="15"/>
      <c r="AH113" s="15"/>
      <c r="AI113" s="16"/>
    </row>
    <row r="114" spans="1:35" x14ac:dyDescent="0.3">
      <c r="A114" s="33" t="str">
        <f t="shared" si="86"/>
        <v>ZINC Subset -0Out (Exp)</v>
      </c>
      <c r="B114" s="17">
        <v>42</v>
      </c>
      <c r="C114" s="19">
        <v>2.4390000000000001</v>
      </c>
      <c r="D114" s="19">
        <v>3.456</v>
      </c>
      <c r="E114" s="19">
        <v>19.8</v>
      </c>
      <c r="F114" s="19">
        <v>36.04</v>
      </c>
      <c r="G114" s="19">
        <v>63.22</v>
      </c>
      <c r="H114" s="19">
        <v>76</v>
      </c>
      <c r="I114" s="19">
        <v>18</v>
      </c>
      <c r="J114" s="19">
        <v>8</v>
      </c>
      <c r="K114" s="20">
        <v>0</v>
      </c>
      <c r="M114" s="33" t="str">
        <f t="shared" si="87"/>
        <v>ZINC Subset -0Out (Exp)</v>
      </c>
      <c r="N114" s="17">
        <v>42</v>
      </c>
      <c r="O114" s="19"/>
      <c r="P114" s="19"/>
      <c r="Q114" s="19"/>
      <c r="R114" s="19"/>
      <c r="S114" s="19"/>
      <c r="T114" s="19"/>
      <c r="U114" s="19"/>
      <c r="V114" s="19"/>
      <c r="W114" s="20"/>
      <c r="Y114" s="33" t="str">
        <f t="shared" si="88"/>
        <v>ZINC Subset -0Out (Exp)</v>
      </c>
      <c r="Z114" s="17">
        <v>42</v>
      </c>
      <c r="AA114" s="19"/>
      <c r="AB114" s="19"/>
      <c r="AC114" s="19"/>
      <c r="AD114" s="19"/>
      <c r="AE114" s="19"/>
      <c r="AF114" s="19"/>
      <c r="AG114" s="19"/>
      <c r="AH114" s="19"/>
      <c r="AI114" s="20"/>
    </row>
    <row r="115" spans="1:35" x14ac:dyDescent="0.3">
      <c r="A115" s="1"/>
      <c r="B115" s="2" t="s">
        <v>0</v>
      </c>
      <c r="C115" s="3">
        <f t="shared" ref="C115:K115" si="89">AVERAGE(C110:C114)</f>
        <v>2.5838000000000001</v>
      </c>
      <c r="D115" s="3">
        <f t="shared" si="89"/>
        <v>3.7049999999999996</v>
      </c>
      <c r="E115" s="3">
        <f t="shared" si="89"/>
        <v>20.175999999999998</v>
      </c>
      <c r="F115" s="3">
        <f t="shared" si="89"/>
        <v>35.781999999999996</v>
      </c>
      <c r="G115" s="3">
        <f t="shared" si="89"/>
        <v>62.403999999999996</v>
      </c>
      <c r="H115" s="3">
        <f t="shared" si="89"/>
        <v>84.8</v>
      </c>
      <c r="I115" s="3">
        <f t="shared" si="89"/>
        <v>26.8</v>
      </c>
      <c r="J115" s="3">
        <f t="shared" si="89"/>
        <v>11</v>
      </c>
      <c r="K115" s="3">
        <f t="shared" si="89"/>
        <v>0.8</v>
      </c>
      <c r="M115" s="1"/>
      <c r="N115" s="2" t="s">
        <v>0</v>
      </c>
      <c r="O115" s="3">
        <f t="shared" ref="O115:W115" si="90">AVERAGE(O110:O114)</f>
        <v>2.9160000000000004</v>
      </c>
      <c r="P115" s="3">
        <f t="shared" si="90"/>
        <v>5.3440000000000003</v>
      </c>
      <c r="Q115" s="3">
        <f t="shared" si="90"/>
        <v>68.39500000000001</v>
      </c>
      <c r="R115" s="3">
        <f t="shared" si="90"/>
        <v>35.799999999999997</v>
      </c>
      <c r="S115" s="3">
        <f t="shared" si="90"/>
        <v>60.405000000000001</v>
      </c>
      <c r="T115" s="3">
        <f t="shared" si="90"/>
        <v>95</v>
      </c>
      <c r="U115" s="3">
        <f t="shared" si="90"/>
        <v>36</v>
      </c>
      <c r="V115" s="3">
        <f t="shared" si="90"/>
        <v>16.5</v>
      </c>
      <c r="W115" s="3">
        <f t="shared" si="90"/>
        <v>3</v>
      </c>
      <c r="Y115" s="1"/>
      <c r="Z115" s="2" t="s">
        <v>0</v>
      </c>
      <c r="AA115" s="3" t="e">
        <f t="shared" ref="AA115:AI115" si="91">AVERAGE(AA110:AA114)</f>
        <v>#DIV/0!</v>
      </c>
      <c r="AB115" s="3" t="e">
        <f t="shared" si="91"/>
        <v>#DIV/0!</v>
      </c>
      <c r="AC115" s="3" t="e">
        <f t="shared" si="91"/>
        <v>#DIV/0!</v>
      </c>
      <c r="AD115" s="3" t="e">
        <f t="shared" si="91"/>
        <v>#DIV/0!</v>
      </c>
      <c r="AE115" s="3" t="e">
        <f t="shared" si="91"/>
        <v>#DIV/0!</v>
      </c>
      <c r="AF115" s="3" t="e">
        <f t="shared" si="91"/>
        <v>#DIV/0!</v>
      </c>
      <c r="AG115" s="3" t="e">
        <f t="shared" si="91"/>
        <v>#DIV/0!</v>
      </c>
      <c r="AH115" s="3" t="e">
        <f t="shared" si="91"/>
        <v>#DIV/0!</v>
      </c>
      <c r="AI115" s="3" t="e">
        <f t="shared" si="91"/>
        <v>#DIV/0!</v>
      </c>
    </row>
    <row r="116" spans="1:35" x14ac:dyDescent="0.3">
      <c r="A116" s="1"/>
      <c r="B116" s="2" t="s">
        <v>1</v>
      </c>
      <c r="C116" s="3">
        <f t="shared" ref="C116:K116" si="92">_xlfn.STDEV.S(C110:C114)</f>
        <v>0.13029850344497443</v>
      </c>
      <c r="D116" s="3">
        <f t="shared" si="92"/>
        <v>0.22869411885748173</v>
      </c>
      <c r="E116" s="3">
        <f t="shared" si="92"/>
        <v>0.66920101613790139</v>
      </c>
      <c r="F116" s="3">
        <f t="shared" si="92"/>
        <v>0.36217399133565581</v>
      </c>
      <c r="G116" s="3">
        <f t="shared" si="92"/>
        <v>1.7311065825072691</v>
      </c>
      <c r="H116" s="3">
        <f t="shared" si="92"/>
        <v>10.256705123966503</v>
      </c>
      <c r="I116" s="3">
        <f t="shared" si="92"/>
        <v>7.563068160475618</v>
      </c>
      <c r="J116" s="3">
        <f t="shared" si="92"/>
        <v>3.4641016151377544</v>
      </c>
      <c r="K116" s="3">
        <f t="shared" si="92"/>
        <v>0.83666002653407556</v>
      </c>
      <c r="M116" s="1"/>
      <c r="N116" s="2" t="s">
        <v>1</v>
      </c>
      <c r="O116" s="3">
        <f t="shared" ref="O116:W116" si="93">_xlfn.STDEV.S(O110:O114)</f>
        <v>3.6769552621700508E-2</v>
      </c>
      <c r="P116" s="3">
        <f t="shared" si="93"/>
        <v>0.1131370849898477</v>
      </c>
      <c r="Q116" s="3">
        <f t="shared" si="93"/>
        <v>1.9728279195104719</v>
      </c>
      <c r="R116" s="3">
        <f t="shared" si="93"/>
        <v>0.36769552621700691</v>
      </c>
      <c r="S116" s="3">
        <f t="shared" si="93"/>
        <v>0.78488852711706736</v>
      </c>
      <c r="T116" s="3">
        <f t="shared" si="93"/>
        <v>4.2426406871192848</v>
      </c>
      <c r="U116" s="3">
        <f t="shared" si="93"/>
        <v>0</v>
      </c>
      <c r="V116" s="3">
        <f t="shared" si="93"/>
        <v>2.1213203435596424</v>
      </c>
      <c r="W116" s="3">
        <f t="shared" si="93"/>
        <v>1.4142135623730951</v>
      </c>
      <c r="Y116" s="1"/>
      <c r="Z116" s="2" t="s">
        <v>1</v>
      </c>
      <c r="AA116" s="3" t="e">
        <f t="shared" ref="AA116:AI116" si="94">_xlfn.STDEV.S(AA110:AA114)</f>
        <v>#DIV/0!</v>
      </c>
      <c r="AB116" s="3" t="e">
        <f t="shared" si="94"/>
        <v>#DIV/0!</v>
      </c>
      <c r="AC116" s="3" t="e">
        <f t="shared" si="94"/>
        <v>#DIV/0!</v>
      </c>
      <c r="AD116" s="3" t="e">
        <f t="shared" si="94"/>
        <v>#DIV/0!</v>
      </c>
      <c r="AE116" s="3" t="e">
        <f t="shared" si="94"/>
        <v>#DIV/0!</v>
      </c>
      <c r="AF116" s="3" t="e">
        <f t="shared" si="94"/>
        <v>#DIV/0!</v>
      </c>
      <c r="AG116" s="3" t="e">
        <f t="shared" si="94"/>
        <v>#DIV/0!</v>
      </c>
      <c r="AH116" s="3" t="e">
        <f t="shared" si="94"/>
        <v>#DIV/0!</v>
      </c>
      <c r="AI116" s="3" t="e">
        <f t="shared" si="94"/>
        <v>#DIV/0!</v>
      </c>
    </row>
    <row r="117" spans="1:35" x14ac:dyDescent="0.3">
      <c r="A117" s="1"/>
      <c r="B117" s="2" t="s">
        <v>2</v>
      </c>
      <c r="C117" s="3">
        <f t="shared" ref="C117:K117" si="95">_xlfn.STDEV.P(C110:C114)</f>
        <v>0.11654252442778133</v>
      </c>
      <c r="D117" s="3">
        <f t="shared" si="95"/>
        <v>0.20455023832789826</v>
      </c>
      <c r="E117" s="3">
        <f t="shared" si="95"/>
        <v>0.59855158507851247</v>
      </c>
      <c r="F117" s="3">
        <f t="shared" si="95"/>
        <v>0.32393826572357848</v>
      </c>
      <c r="G117" s="3">
        <f t="shared" si="95"/>
        <v>1.5483487979134409</v>
      </c>
      <c r="H117" s="3">
        <f t="shared" si="95"/>
        <v>9.1738759529437726</v>
      </c>
      <c r="I117" s="3">
        <f t="shared" si="95"/>
        <v>6.7646138101151054</v>
      </c>
      <c r="J117" s="3">
        <f t="shared" si="95"/>
        <v>3.0983866769659336</v>
      </c>
      <c r="K117" s="3">
        <f t="shared" si="95"/>
        <v>0.74833147735478833</v>
      </c>
      <c r="M117" s="1"/>
      <c r="N117" s="2" t="s">
        <v>2</v>
      </c>
      <c r="O117" s="3">
        <f t="shared" ref="O117:W117" si="96">_xlfn.STDEV.P(O110:O114)</f>
        <v>2.6000000000000023E-2</v>
      </c>
      <c r="P117" s="3">
        <f t="shared" si="96"/>
        <v>8.0000000000000071E-2</v>
      </c>
      <c r="Q117" s="3">
        <f t="shared" si="96"/>
        <v>1.3950000000000031</v>
      </c>
      <c r="R117" s="3">
        <f t="shared" si="96"/>
        <v>0.26000000000000156</v>
      </c>
      <c r="S117" s="3">
        <f t="shared" si="96"/>
        <v>0.55499999999999972</v>
      </c>
      <c r="T117" s="3">
        <f t="shared" si="96"/>
        <v>3</v>
      </c>
      <c r="U117" s="3">
        <f t="shared" si="96"/>
        <v>0</v>
      </c>
      <c r="V117" s="3">
        <f t="shared" si="96"/>
        <v>1.5</v>
      </c>
      <c r="W117" s="3">
        <f t="shared" si="96"/>
        <v>1</v>
      </c>
      <c r="Y117" s="1"/>
      <c r="Z117" s="2" t="s">
        <v>2</v>
      </c>
      <c r="AA117" s="3" t="e">
        <f t="shared" ref="AA117:AI117" si="97">_xlfn.STDEV.P(AA110:AA114)</f>
        <v>#DIV/0!</v>
      </c>
      <c r="AB117" s="3" t="e">
        <f t="shared" si="97"/>
        <v>#DIV/0!</v>
      </c>
      <c r="AC117" s="3" t="e">
        <f t="shared" si="97"/>
        <v>#DIV/0!</v>
      </c>
      <c r="AD117" s="3" t="e">
        <f t="shared" si="97"/>
        <v>#DIV/0!</v>
      </c>
      <c r="AE117" s="3" t="e">
        <f t="shared" si="97"/>
        <v>#DIV/0!</v>
      </c>
      <c r="AF117" s="3" t="e">
        <f t="shared" si="97"/>
        <v>#DIV/0!</v>
      </c>
      <c r="AG117" s="3" t="e">
        <f t="shared" si="97"/>
        <v>#DIV/0!</v>
      </c>
      <c r="AH117" s="3" t="e">
        <f t="shared" si="97"/>
        <v>#DIV/0!</v>
      </c>
      <c r="AI117" s="3" t="e">
        <f t="shared" si="97"/>
        <v>#DIV/0!</v>
      </c>
    </row>
    <row r="118" spans="1:35" x14ac:dyDescent="0.3">
      <c r="A118" s="15">
        <v>1</v>
      </c>
      <c r="B118" s="34" t="s">
        <v>49</v>
      </c>
      <c r="C118" s="39">
        <f>SMALL(C110:C114, $A118)</f>
        <v>2.4390000000000001</v>
      </c>
      <c r="D118" s="39">
        <f t="shared" ref="D118:E118" si="98">SMALL(D110:D114, $A118)</f>
        <v>3.456</v>
      </c>
      <c r="E118" s="39">
        <f t="shared" si="98"/>
        <v>19.2</v>
      </c>
      <c r="F118" s="39">
        <f>LARGE(F110:F114, $A118)</f>
        <v>36.229999999999997</v>
      </c>
      <c r="G118" s="39">
        <f>LARGE(G110:G114, $A118)</f>
        <v>64.33</v>
      </c>
      <c r="H118" s="39">
        <f t="shared" ref="H118:K118" si="99">SMALL(H110:H114, $A118)</f>
        <v>72</v>
      </c>
      <c r="I118" s="39">
        <f t="shared" si="99"/>
        <v>18</v>
      </c>
      <c r="J118" s="39">
        <f t="shared" si="99"/>
        <v>8</v>
      </c>
      <c r="K118" s="39">
        <f t="shared" si="99"/>
        <v>0</v>
      </c>
      <c r="M118" s="15">
        <v>1</v>
      </c>
      <c r="N118" s="34" t="s">
        <v>49</v>
      </c>
      <c r="O118" s="39">
        <f>SMALL(O110:O114, $A118)</f>
        <v>2.89</v>
      </c>
      <c r="P118" s="39">
        <f t="shared" ref="P118:Q118" si="100">SMALL(P110:P114, $A118)</f>
        <v>5.2640000000000002</v>
      </c>
      <c r="Q118" s="39">
        <f t="shared" si="100"/>
        <v>67</v>
      </c>
      <c r="R118" s="39">
        <f>LARGE(R110:R114, $A118)</f>
        <v>36.06</v>
      </c>
      <c r="S118" s="39">
        <f>LARGE(S110:S114, $A118)</f>
        <v>60.96</v>
      </c>
      <c r="T118" s="39">
        <f t="shared" ref="T118:W118" si="101">SMALL(T110:T114, $A118)</f>
        <v>92</v>
      </c>
      <c r="U118" s="39">
        <f t="shared" si="101"/>
        <v>36</v>
      </c>
      <c r="V118" s="39">
        <f t="shared" si="101"/>
        <v>15</v>
      </c>
      <c r="W118" s="39">
        <f t="shared" si="101"/>
        <v>2</v>
      </c>
      <c r="Y118" s="15">
        <v>1</v>
      </c>
      <c r="Z118" s="34" t="s">
        <v>49</v>
      </c>
      <c r="AA118" s="39" t="e">
        <f>SMALL(AA110:AA114, $A118)</f>
        <v>#NUM!</v>
      </c>
      <c r="AB118" s="39" t="e">
        <f t="shared" ref="AB118:AC118" si="102">SMALL(AB110:AB114, $A118)</f>
        <v>#NUM!</v>
      </c>
      <c r="AC118" s="39" t="e">
        <f t="shared" si="102"/>
        <v>#NUM!</v>
      </c>
      <c r="AD118" s="39" t="e">
        <f>LARGE(AD110:AD114, $A118)</f>
        <v>#NUM!</v>
      </c>
      <c r="AE118" s="39" t="e">
        <f>LARGE(AE110:AE114, $A118)</f>
        <v>#NUM!</v>
      </c>
      <c r="AF118" s="39" t="e">
        <f t="shared" ref="AF118:AI118" si="103">SMALL(AF110:AF114, $A118)</f>
        <v>#NUM!</v>
      </c>
      <c r="AG118" s="39" t="e">
        <f t="shared" si="103"/>
        <v>#NUM!</v>
      </c>
      <c r="AH118" s="39" t="e">
        <f t="shared" si="103"/>
        <v>#NUM!</v>
      </c>
      <c r="AI118" s="39" t="e">
        <f t="shared" si="103"/>
        <v>#NUM!</v>
      </c>
    </row>
    <row r="119" spans="1:35" x14ac:dyDescent="0.3">
      <c r="A119" s="15">
        <v>3</v>
      </c>
      <c r="B119" s="34" t="s">
        <v>49</v>
      </c>
      <c r="C119" s="39">
        <f>SMALL(C110:C114, $A119)</f>
        <v>2.605</v>
      </c>
      <c r="D119" s="39">
        <f t="shared" ref="D119:E119" si="104">SMALL(D110:D114, $A119)</f>
        <v>3.7480000000000002</v>
      </c>
      <c r="E119" s="39">
        <f t="shared" si="104"/>
        <v>20.39</v>
      </c>
      <c r="F119" s="39">
        <f>LARGE(F110:F114, $A119)</f>
        <v>35.67</v>
      </c>
      <c r="G119" s="39">
        <f>LARGE(G110:G114, $A119)</f>
        <v>63.22</v>
      </c>
      <c r="H119" s="39">
        <f t="shared" ref="H119:K119" si="105">SMALL(H110:H114, $A119)</f>
        <v>90</v>
      </c>
      <c r="I119" s="39">
        <f t="shared" si="105"/>
        <v>28</v>
      </c>
      <c r="J119" s="39">
        <f t="shared" si="105"/>
        <v>10</v>
      </c>
      <c r="K119" s="39">
        <f t="shared" si="105"/>
        <v>1</v>
      </c>
      <c r="M119" s="15">
        <v>3</v>
      </c>
      <c r="N119" s="34" t="s">
        <v>49</v>
      </c>
      <c r="O119" s="39" t="e">
        <f>SMALL(O110:O114, $A119)</f>
        <v>#NUM!</v>
      </c>
      <c r="P119" s="39" t="e">
        <f t="shared" ref="P119:Q119" si="106">SMALL(P110:P114, $A119)</f>
        <v>#NUM!</v>
      </c>
      <c r="Q119" s="39" t="e">
        <f t="shared" si="106"/>
        <v>#NUM!</v>
      </c>
      <c r="R119" s="39" t="e">
        <f>LARGE(R110:R114, $A119)</f>
        <v>#NUM!</v>
      </c>
      <c r="S119" s="39" t="e">
        <f>LARGE(S110:S114, $A119)</f>
        <v>#NUM!</v>
      </c>
      <c r="T119" s="39" t="e">
        <f t="shared" ref="T119:W119" si="107">SMALL(T110:T114, $A119)</f>
        <v>#NUM!</v>
      </c>
      <c r="U119" s="39" t="e">
        <f t="shared" si="107"/>
        <v>#NUM!</v>
      </c>
      <c r="V119" s="39" t="e">
        <f t="shared" si="107"/>
        <v>#NUM!</v>
      </c>
      <c r="W119" s="39" t="e">
        <f t="shared" si="107"/>
        <v>#NUM!</v>
      </c>
      <c r="Y119" s="15">
        <v>3</v>
      </c>
      <c r="Z119" s="34" t="s">
        <v>49</v>
      </c>
      <c r="AA119" s="39" t="e">
        <f>SMALL(AA110:AA114, $A119)</f>
        <v>#NUM!</v>
      </c>
      <c r="AB119" s="39" t="e">
        <f t="shared" ref="AB119:AC119" si="108">SMALL(AB110:AB114, $A119)</f>
        <v>#NUM!</v>
      </c>
      <c r="AC119" s="39" t="e">
        <f t="shared" si="108"/>
        <v>#NUM!</v>
      </c>
      <c r="AD119" s="39" t="e">
        <f>LARGE(AD110:AD114, $A119)</f>
        <v>#NUM!</v>
      </c>
      <c r="AE119" s="39" t="e">
        <f>LARGE(AE110:AE114, $A119)</f>
        <v>#NUM!</v>
      </c>
      <c r="AF119" s="39" t="e">
        <f t="shared" ref="AF119:AI119" si="109">SMALL(AF110:AF114, $A119)</f>
        <v>#NUM!</v>
      </c>
      <c r="AG119" s="39" t="e">
        <f t="shared" si="109"/>
        <v>#NUM!</v>
      </c>
      <c r="AH119" s="39" t="e">
        <f t="shared" si="109"/>
        <v>#NUM!</v>
      </c>
      <c r="AI119" s="39" t="e">
        <f t="shared" si="109"/>
        <v>#NUM!</v>
      </c>
    </row>
    <row r="121" spans="1:35" ht="27.6" x14ac:dyDescent="0.3">
      <c r="A121" t="s">
        <v>39</v>
      </c>
      <c r="C121" s="8" t="s">
        <v>3</v>
      </c>
      <c r="D121" s="8" t="s">
        <v>4</v>
      </c>
      <c r="E121" s="8" t="s">
        <v>5</v>
      </c>
      <c r="F121" s="8" t="s">
        <v>6</v>
      </c>
      <c r="G121" s="8" t="s">
        <v>8</v>
      </c>
      <c r="H121" s="8" t="s">
        <v>10</v>
      </c>
      <c r="I121" s="8" t="s">
        <v>11</v>
      </c>
      <c r="J121" s="8" t="s">
        <v>12</v>
      </c>
      <c r="K121" s="9" t="s">
        <v>13</v>
      </c>
      <c r="M121" t="s">
        <v>65</v>
      </c>
      <c r="O121" s="8" t="s">
        <v>3</v>
      </c>
      <c r="P121" s="8" t="s">
        <v>4</v>
      </c>
      <c r="Q121" s="8" t="s">
        <v>5</v>
      </c>
      <c r="R121" s="8" t="s">
        <v>6</v>
      </c>
      <c r="S121" s="8" t="s">
        <v>8</v>
      </c>
      <c r="T121" s="8" t="s">
        <v>10</v>
      </c>
      <c r="U121" s="8" t="s">
        <v>11</v>
      </c>
      <c r="V121" s="8" t="s">
        <v>12</v>
      </c>
      <c r="W121" s="9" t="s">
        <v>13</v>
      </c>
    </row>
    <row r="122" spans="1:35" x14ac:dyDescent="0.3">
      <c r="A122" s="31" t="str">
        <f>$A121</f>
        <v>Exp-BDE (AIP-BDET)</v>
      </c>
      <c r="B122" s="11">
        <v>0</v>
      </c>
      <c r="C122" s="12">
        <v>1.6930000000000001</v>
      </c>
      <c r="D122" s="12">
        <v>2.6509999999999998</v>
      </c>
      <c r="E122" s="12">
        <v>19.8</v>
      </c>
      <c r="F122" s="12">
        <v>52.46</v>
      </c>
      <c r="G122" s="12">
        <v>77.680000000000007</v>
      </c>
      <c r="H122" s="12">
        <v>108</v>
      </c>
      <c r="I122" s="12">
        <v>28</v>
      </c>
      <c r="J122" s="12">
        <v>9</v>
      </c>
      <c r="K122" s="13">
        <v>0</v>
      </c>
      <c r="M122" s="31" t="str">
        <f>$A121</f>
        <v>Exp-BDE (AIP-BDET)</v>
      </c>
      <c r="N122" s="11">
        <v>0</v>
      </c>
      <c r="O122" s="12">
        <v>1.23</v>
      </c>
      <c r="P122" s="12">
        <v>2.669</v>
      </c>
      <c r="Q122" s="12">
        <v>20.04</v>
      </c>
      <c r="R122" s="12">
        <v>73.94</v>
      </c>
      <c r="S122" s="12">
        <v>84.1</v>
      </c>
      <c r="T122" s="12">
        <v>47</v>
      </c>
      <c r="U122" s="12">
        <v>23</v>
      </c>
      <c r="V122" s="12">
        <v>6</v>
      </c>
      <c r="W122" s="13">
        <v>1</v>
      </c>
    </row>
    <row r="123" spans="1:35" x14ac:dyDescent="0.3">
      <c r="A123" s="32" t="str">
        <f t="shared" ref="A123:A126" si="110">$A122</f>
        <v>Exp-BDE (AIP-BDET)</v>
      </c>
      <c r="B123" s="1">
        <v>1</v>
      </c>
      <c r="C123" s="15">
        <v>1.8160000000000001</v>
      </c>
      <c r="D123" s="15">
        <v>2.8639999999999999</v>
      </c>
      <c r="E123" s="15">
        <v>20.7</v>
      </c>
      <c r="F123" s="15">
        <v>49.93</v>
      </c>
      <c r="G123" s="15">
        <v>76.62</v>
      </c>
      <c r="H123" s="15">
        <v>134</v>
      </c>
      <c r="I123" s="15">
        <v>38</v>
      </c>
      <c r="J123" s="15">
        <v>11</v>
      </c>
      <c r="K123" s="16">
        <v>1</v>
      </c>
      <c r="M123" s="32" t="str">
        <f t="shared" ref="M123:M126" si="111">$A122</f>
        <v>Exp-BDE (AIP-BDET)</v>
      </c>
      <c r="N123" s="1">
        <v>1</v>
      </c>
      <c r="O123" s="15">
        <v>1.1910000000000001</v>
      </c>
      <c r="P123" s="15">
        <v>2.5529999999999999</v>
      </c>
      <c r="Q123" s="15">
        <v>16.09</v>
      </c>
      <c r="R123" s="15">
        <v>74.849999999999994</v>
      </c>
      <c r="S123" s="15">
        <v>84.84</v>
      </c>
      <c r="T123" s="15">
        <v>42</v>
      </c>
      <c r="U123" s="15">
        <v>22</v>
      </c>
      <c r="V123" s="15">
        <v>5</v>
      </c>
      <c r="W123" s="16">
        <v>0</v>
      </c>
    </row>
    <row r="124" spans="1:35" x14ac:dyDescent="0.3">
      <c r="A124" s="32" t="str">
        <f t="shared" si="110"/>
        <v>Exp-BDE (AIP-BDET)</v>
      </c>
      <c r="B124" s="1">
        <v>2</v>
      </c>
      <c r="C124" s="15">
        <v>1.6439999999999999</v>
      </c>
      <c r="D124" s="15">
        <v>2.585</v>
      </c>
      <c r="E124" s="15">
        <v>20.39</v>
      </c>
      <c r="F124" s="15">
        <v>51.69</v>
      </c>
      <c r="G124" s="15">
        <v>79.72</v>
      </c>
      <c r="H124" s="15">
        <v>94</v>
      </c>
      <c r="I124" s="15">
        <v>27</v>
      </c>
      <c r="J124" s="15">
        <v>9</v>
      </c>
      <c r="K124" s="16">
        <v>1</v>
      </c>
      <c r="M124" s="32" t="str">
        <f t="shared" si="111"/>
        <v>Exp-BDE (AIP-BDET)</v>
      </c>
      <c r="N124" s="1">
        <v>2</v>
      </c>
      <c r="O124" s="15">
        <v>1.044</v>
      </c>
      <c r="P124" s="15">
        <v>2.153</v>
      </c>
      <c r="Q124" s="15">
        <v>10.63</v>
      </c>
      <c r="R124" s="15">
        <v>75.23</v>
      </c>
      <c r="S124" s="15">
        <v>85.4</v>
      </c>
      <c r="T124" s="15">
        <v>38</v>
      </c>
      <c r="U124" s="15">
        <v>10</v>
      </c>
      <c r="V124" s="15">
        <v>3</v>
      </c>
      <c r="W124" s="16">
        <v>0</v>
      </c>
    </row>
    <row r="125" spans="1:35" x14ac:dyDescent="0.3">
      <c r="A125" s="32" t="str">
        <f t="shared" si="110"/>
        <v>Exp-BDE (AIP-BDET)</v>
      </c>
      <c r="B125" s="1">
        <v>3</v>
      </c>
      <c r="C125" s="15">
        <v>1.823</v>
      </c>
      <c r="D125" s="15">
        <v>2.9279999999999999</v>
      </c>
      <c r="E125" s="15">
        <v>19.2</v>
      </c>
      <c r="F125" s="15">
        <v>51.76</v>
      </c>
      <c r="G125" s="15">
        <v>76.41</v>
      </c>
      <c r="H125" s="15">
        <v>146</v>
      </c>
      <c r="I125" s="15">
        <v>43</v>
      </c>
      <c r="J125" s="15">
        <v>14</v>
      </c>
      <c r="K125" s="16">
        <v>0</v>
      </c>
      <c r="M125" s="32" t="str">
        <f t="shared" si="111"/>
        <v>Exp-BDE (AIP-BDET)</v>
      </c>
      <c r="N125" s="1">
        <v>3</v>
      </c>
      <c r="O125" s="15">
        <v>1.159</v>
      </c>
      <c r="P125" s="15">
        <v>2.4740000000000002</v>
      </c>
      <c r="Q125" s="15">
        <v>18.510000000000002</v>
      </c>
      <c r="R125" s="15">
        <v>75.42</v>
      </c>
      <c r="S125" s="15">
        <v>84.66</v>
      </c>
      <c r="T125" s="15">
        <v>41</v>
      </c>
      <c r="U125" s="15">
        <v>18</v>
      </c>
      <c r="V125" s="15">
        <v>3</v>
      </c>
      <c r="W125" s="16">
        <v>0</v>
      </c>
    </row>
    <row r="126" spans="1:35" x14ac:dyDescent="0.3">
      <c r="A126" s="33" t="str">
        <f t="shared" si="110"/>
        <v>Exp-BDE (AIP-BDET)</v>
      </c>
      <c r="B126" s="17">
        <v>42</v>
      </c>
      <c r="C126" s="19">
        <v>1.9079999999999999</v>
      </c>
      <c r="D126" s="19">
        <v>3.12</v>
      </c>
      <c r="E126" s="19">
        <v>20.79</v>
      </c>
      <c r="F126" s="19">
        <v>52.46</v>
      </c>
      <c r="G126" s="19">
        <v>76.13</v>
      </c>
      <c r="H126" s="19">
        <v>154</v>
      </c>
      <c r="I126" s="19">
        <v>57</v>
      </c>
      <c r="J126" s="19">
        <v>23</v>
      </c>
      <c r="K126" s="20">
        <v>2</v>
      </c>
      <c r="M126" s="33" t="str">
        <f t="shared" si="111"/>
        <v>Exp-BDE (AIP-BDET)</v>
      </c>
      <c r="N126" s="17">
        <v>42</v>
      </c>
      <c r="O126" s="19">
        <v>1.052</v>
      </c>
      <c r="P126" s="19">
        <v>2.2160000000000002</v>
      </c>
      <c r="Q126" s="19">
        <v>14.02</v>
      </c>
      <c r="R126" s="19">
        <v>73.94</v>
      </c>
      <c r="S126" s="19">
        <v>86.69</v>
      </c>
      <c r="T126" s="19">
        <v>35</v>
      </c>
      <c r="U126" s="19">
        <v>10</v>
      </c>
      <c r="V126" s="19">
        <v>2</v>
      </c>
      <c r="W126" s="20">
        <v>0</v>
      </c>
    </row>
    <row r="127" spans="1:35" x14ac:dyDescent="0.3">
      <c r="A127" s="1"/>
      <c r="B127" s="2" t="s">
        <v>0</v>
      </c>
      <c r="C127" s="3">
        <f t="shared" ref="C127:K127" si="112">AVERAGE(C122:C126)</f>
        <v>1.7768000000000002</v>
      </c>
      <c r="D127" s="3">
        <f t="shared" si="112"/>
        <v>2.8296000000000001</v>
      </c>
      <c r="E127" s="3">
        <f t="shared" si="112"/>
        <v>20.175999999999998</v>
      </c>
      <c r="F127" s="3">
        <f t="shared" si="112"/>
        <v>51.659999999999989</v>
      </c>
      <c r="G127" s="3">
        <f t="shared" si="112"/>
        <v>77.311999999999998</v>
      </c>
      <c r="H127" s="3">
        <f t="shared" si="112"/>
        <v>127.2</v>
      </c>
      <c r="I127" s="3">
        <f t="shared" si="112"/>
        <v>38.6</v>
      </c>
      <c r="J127" s="3">
        <f t="shared" si="112"/>
        <v>13.2</v>
      </c>
      <c r="K127" s="3">
        <f t="shared" si="112"/>
        <v>0.8</v>
      </c>
      <c r="M127" s="1"/>
      <c r="N127" s="2" t="s">
        <v>0</v>
      </c>
      <c r="O127" s="3">
        <f t="shared" ref="O127:W127" si="113">AVERAGE(O122:O126)</f>
        <v>1.1352</v>
      </c>
      <c r="P127" s="3">
        <f t="shared" si="113"/>
        <v>2.4130000000000003</v>
      </c>
      <c r="Q127" s="3">
        <f t="shared" si="113"/>
        <v>15.857999999999999</v>
      </c>
      <c r="R127" s="3">
        <f t="shared" si="113"/>
        <v>74.676000000000002</v>
      </c>
      <c r="S127" s="3">
        <f t="shared" si="113"/>
        <v>85.138000000000005</v>
      </c>
      <c r="T127" s="3">
        <f t="shared" si="113"/>
        <v>40.6</v>
      </c>
      <c r="U127" s="3">
        <f t="shared" si="113"/>
        <v>16.600000000000001</v>
      </c>
      <c r="V127" s="3">
        <f t="shared" si="113"/>
        <v>3.8</v>
      </c>
      <c r="W127" s="3">
        <f t="shared" si="113"/>
        <v>0.2</v>
      </c>
    </row>
    <row r="128" spans="1:35" x14ac:dyDescent="0.3">
      <c r="A128" s="1"/>
      <c r="B128" s="2" t="s">
        <v>1</v>
      </c>
      <c r="C128" s="3">
        <f t="shared" ref="C128:K128" si="114">_xlfn.STDEV.S(C122:C126)</f>
        <v>0.10670379562133672</v>
      </c>
      <c r="D128" s="3">
        <f t="shared" si="114"/>
        <v>0.21617423528256097</v>
      </c>
      <c r="E128" s="3">
        <f t="shared" si="114"/>
        <v>0.66920101613790151</v>
      </c>
      <c r="F128" s="3">
        <f t="shared" si="114"/>
        <v>1.0348671412311827</v>
      </c>
      <c r="G128" s="3">
        <f t="shared" si="114"/>
        <v>1.4682881188649599</v>
      </c>
      <c r="H128" s="3">
        <f t="shared" si="114"/>
        <v>25.440125785852569</v>
      </c>
      <c r="I128" s="3">
        <f t="shared" si="114"/>
        <v>12.300406497347963</v>
      </c>
      <c r="J128" s="3">
        <f t="shared" si="114"/>
        <v>5.8480766068853773</v>
      </c>
      <c r="K128" s="3">
        <f t="shared" si="114"/>
        <v>0.83666002653407556</v>
      </c>
      <c r="M128" s="1"/>
      <c r="N128" s="2" t="s">
        <v>1</v>
      </c>
      <c r="O128" s="3">
        <f t="shared" ref="O128:W128" si="115">_xlfn.STDEV.S(O122:O126)</f>
        <v>8.3526642456164826E-2</v>
      </c>
      <c r="P128" s="3">
        <f t="shared" si="115"/>
        <v>0.2209445631827133</v>
      </c>
      <c r="Q128" s="3">
        <f t="shared" si="115"/>
        <v>3.7177372150274506</v>
      </c>
      <c r="R128" s="3">
        <f t="shared" si="115"/>
        <v>0.70251690371122244</v>
      </c>
      <c r="S128" s="3">
        <f t="shared" si="115"/>
        <v>0.98388007399276167</v>
      </c>
      <c r="T128" s="3">
        <f t="shared" si="115"/>
        <v>4.5055521304275237</v>
      </c>
      <c r="U128" s="3">
        <f t="shared" si="115"/>
        <v>6.3087241182350029</v>
      </c>
      <c r="V128" s="3">
        <f t="shared" si="115"/>
        <v>1.6431676725154982</v>
      </c>
      <c r="W128" s="3">
        <f t="shared" si="115"/>
        <v>0.44721359549995793</v>
      </c>
    </row>
    <row r="129" spans="1:23" x14ac:dyDescent="0.3">
      <c r="A129" s="1"/>
      <c r="B129" s="2" t="s">
        <v>2</v>
      </c>
      <c r="C129" s="3">
        <f t="shared" ref="C129:K129" si="116">_xlfn.STDEV.P(C122:C126)</f>
        <v>9.5438776186621332E-2</v>
      </c>
      <c r="D129" s="3">
        <f t="shared" si="116"/>
        <v>0.19335211403033592</v>
      </c>
      <c r="E129" s="3">
        <f t="shared" si="116"/>
        <v>0.59855158507851258</v>
      </c>
      <c r="F129" s="3">
        <f t="shared" si="116"/>
        <v>0.92561331018952009</v>
      </c>
      <c r="G129" s="3">
        <f t="shared" si="116"/>
        <v>1.3132768177349368</v>
      </c>
      <c r="H129" s="3">
        <f t="shared" si="116"/>
        <v>22.754340245324627</v>
      </c>
      <c r="I129" s="3">
        <f t="shared" si="116"/>
        <v>11.001818031580054</v>
      </c>
      <c r="J129" s="3">
        <f t="shared" si="116"/>
        <v>5.2306787322488084</v>
      </c>
      <c r="K129" s="3">
        <f t="shared" si="116"/>
        <v>0.74833147735478833</v>
      </c>
      <c r="M129" s="1"/>
      <c r="N129" s="2" t="s">
        <v>2</v>
      </c>
      <c r="O129" s="3">
        <f t="shared" ref="O129:W129" si="117">_xlfn.STDEV.P(O122:O126)</f>
        <v>7.4708500185721824E-2</v>
      </c>
      <c r="P129" s="3">
        <f t="shared" si="117"/>
        <v>0.19761882501421768</v>
      </c>
      <c r="Q129" s="3">
        <f t="shared" si="117"/>
        <v>3.3252452541128581</v>
      </c>
      <c r="R129" s="3">
        <f t="shared" si="117"/>
        <v>0.62835022081638703</v>
      </c>
      <c r="S129" s="3">
        <f t="shared" si="117"/>
        <v>0.88000909086213519</v>
      </c>
      <c r="T129" s="3">
        <f t="shared" si="117"/>
        <v>4.029888335921977</v>
      </c>
      <c r="U129" s="3">
        <f t="shared" si="117"/>
        <v>5.6426943918663541</v>
      </c>
      <c r="V129" s="3">
        <f t="shared" si="117"/>
        <v>1.4696938456699069</v>
      </c>
      <c r="W129" s="3">
        <f t="shared" si="117"/>
        <v>0.4</v>
      </c>
    </row>
    <row r="130" spans="1:23" x14ac:dyDescent="0.3">
      <c r="A130" s="15">
        <v>1</v>
      </c>
      <c r="B130" s="34" t="s">
        <v>49</v>
      </c>
      <c r="C130" s="39">
        <f>SMALL(C122:C126, $A130)</f>
        <v>1.6439999999999999</v>
      </c>
      <c r="D130" s="39">
        <f t="shared" ref="D130:E130" si="118">SMALL(D122:D126, $A130)</f>
        <v>2.585</v>
      </c>
      <c r="E130" s="39">
        <f t="shared" si="118"/>
        <v>19.2</v>
      </c>
      <c r="F130" s="39">
        <f>LARGE(F122:F126, $A130)</f>
        <v>52.46</v>
      </c>
      <c r="G130" s="39">
        <f>LARGE(G122:G126, $A130)</f>
        <v>79.72</v>
      </c>
      <c r="H130" s="39">
        <f t="shared" ref="H130:K130" si="119">SMALL(H122:H126, $A130)</f>
        <v>94</v>
      </c>
      <c r="I130" s="39">
        <f t="shared" si="119"/>
        <v>27</v>
      </c>
      <c r="J130" s="39">
        <f t="shared" si="119"/>
        <v>9</v>
      </c>
      <c r="K130" s="39">
        <f t="shared" si="119"/>
        <v>0</v>
      </c>
      <c r="M130" s="15">
        <v>1</v>
      </c>
      <c r="N130" s="34" t="s">
        <v>49</v>
      </c>
      <c r="O130" s="39">
        <f>SMALL(O122:O126, $A130)</f>
        <v>1.044</v>
      </c>
      <c r="P130" s="39">
        <f t="shared" ref="P130:Q130" si="120">SMALL(P122:P126, $A130)</f>
        <v>2.153</v>
      </c>
      <c r="Q130" s="39">
        <f t="shared" si="120"/>
        <v>10.63</v>
      </c>
      <c r="R130" s="39">
        <f>LARGE(R122:R126, $A130)</f>
        <v>75.42</v>
      </c>
      <c r="S130" s="39">
        <f>LARGE(S122:S126, $A130)</f>
        <v>86.69</v>
      </c>
      <c r="T130" s="39">
        <f t="shared" ref="T130:W130" si="121">SMALL(T122:T126, $A130)</f>
        <v>35</v>
      </c>
      <c r="U130" s="39">
        <f t="shared" si="121"/>
        <v>10</v>
      </c>
      <c r="V130" s="39">
        <f t="shared" si="121"/>
        <v>2</v>
      </c>
      <c r="W130" s="39">
        <f t="shared" si="121"/>
        <v>0</v>
      </c>
    </row>
    <row r="131" spans="1:23" x14ac:dyDescent="0.3">
      <c r="A131" s="15">
        <v>3</v>
      </c>
      <c r="B131" s="34" t="s">
        <v>49</v>
      </c>
      <c r="C131" s="39">
        <f>SMALL(C122:C126, $A131)</f>
        <v>1.8160000000000001</v>
      </c>
      <c r="D131" s="39">
        <f t="shared" ref="D131:E131" si="122">SMALL(D122:D126, $A131)</f>
        <v>2.8639999999999999</v>
      </c>
      <c r="E131" s="39">
        <f t="shared" si="122"/>
        <v>20.39</v>
      </c>
      <c r="F131" s="39">
        <f>LARGE(F122:F126, $A131)</f>
        <v>51.76</v>
      </c>
      <c r="G131" s="39">
        <f>LARGE(G122:G126, $A131)</f>
        <v>76.62</v>
      </c>
      <c r="H131" s="39">
        <f t="shared" ref="H131:K131" si="123">SMALL(H122:H126, $A131)</f>
        <v>134</v>
      </c>
      <c r="I131" s="39">
        <f t="shared" si="123"/>
        <v>38</v>
      </c>
      <c r="J131" s="39">
        <f t="shared" si="123"/>
        <v>11</v>
      </c>
      <c r="K131" s="39">
        <f t="shared" si="123"/>
        <v>1</v>
      </c>
      <c r="M131" s="15">
        <v>3</v>
      </c>
      <c r="N131" s="34" t="s">
        <v>49</v>
      </c>
      <c r="O131" s="39">
        <f>SMALL(O122:O126, $A131)</f>
        <v>1.159</v>
      </c>
      <c r="P131" s="39">
        <f t="shared" ref="P131:Q131" si="124">SMALL(P122:P126, $A131)</f>
        <v>2.4740000000000002</v>
      </c>
      <c r="Q131" s="39">
        <f t="shared" si="124"/>
        <v>16.09</v>
      </c>
      <c r="R131" s="39">
        <f>LARGE(R122:R126, $A131)</f>
        <v>74.849999999999994</v>
      </c>
      <c r="S131" s="39">
        <f>LARGE(S122:S126, $A131)</f>
        <v>84.84</v>
      </c>
      <c r="T131" s="39">
        <f t="shared" ref="T131:W131" si="125">SMALL(T122:T126, $A131)</f>
        <v>41</v>
      </c>
      <c r="U131" s="39">
        <f t="shared" si="125"/>
        <v>18</v>
      </c>
      <c r="V131" s="39">
        <f t="shared" si="125"/>
        <v>3</v>
      </c>
      <c r="W131" s="39">
        <f t="shared" si="125"/>
        <v>0</v>
      </c>
    </row>
    <row r="132" spans="1:23" x14ac:dyDescent="0.3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M132" s="1"/>
      <c r="N132" s="2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27.6" x14ac:dyDescent="0.3">
      <c r="A133" t="s">
        <v>40</v>
      </c>
      <c r="C133" s="8" t="s">
        <v>3</v>
      </c>
      <c r="D133" s="8" t="s">
        <v>4</v>
      </c>
      <c r="E133" s="8" t="s">
        <v>5</v>
      </c>
      <c r="F133" s="8" t="s">
        <v>6</v>
      </c>
      <c r="G133" s="8" t="s">
        <v>8</v>
      </c>
      <c r="H133" s="8" t="s">
        <v>10</v>
      </c>
      <c r="I133" s="8" t="s">
        <v>11</v>
      </c>
      <c r="J133" s="8" t="s">
        <v>12</v>
      </c>
      <c r="K133" s="9" t="s">
        <v>13</v>
      </c>
      <c r="M133" t="s">
        <v>66</v>
      </c>
      <c r="O133" s="8" t="s">
        <v>3</v>
      </c>
      <c r="P133" s="8" t="s">
        <v>4</v>
      </c>
      <c r="Q133" s="8" t="s">
        <v>5</v>
      </c>
      <c r="R133" s="8" t="s">
        <v>6</v>
      </c>
      <c r="S133" s="8" t="s">
        <v>8</v>
      </c>
      <c r="T133" s="8" t="s">
        <v>10</v>
      </c>
      <c r="U133" s="8" t="s">
        <v>11</v>
      </c>
      <c r="V133" s="8" t="s">
        <v>12</v>
      </c>
      <c r="W133" s="9" t="s">
        <v>13</v>
      </c>
    </row>
    <row r="134" spans="1:23" x14ac:dyDescent="0.3">
      <c r="A134" s="31" t="str">
        <f>$A133</f>
        <v>Exp-BDE (Linearized)</v>
      </c>
      <c r="B134" s="11">
        <v>0</v>
      </c>
      <c r="C134" s="12">
        <v>1.619</v>
      </c>
      <c r="D134" s="12">
        <v>2.5059999999999998</v>
      </c>
      <c r="E134" s="12">
        <v>19.260000000000002</v>
      </c>
      <c r="F134" s="12">
        <v>51.2</v>
      </c>
      <c r="G134" s="12">
        <v>79.650000000000006</v>
      </c>
      <c r="H134" s="12">
        <v>88</v>
      </c>
      <c r="I134" s="12">
        <v>28</v>
      </c>
      <c r="J134" s="12">
        <v>6</v>
      </c>
      <c r="K134" s="13">
        <v>0</v>
      </c>
      <c r="M134" s="31" t="str">
        <f>$A133</f>
        <v>Exp-BDE (Linearized)</v>
      </c>
      <c r="N134" s="11">
        <v>0</v>
      </c>
      <c r="O134" s="12">
        <v>2.5419999999999998</v>
      </c>
      <c r="P134" s="12">
        <v>3.6579999999999999</v>
      </c>
      <c r="Q134" s="12">
        <v>19.02</v>
      </c>
      <c r="R134" s="12">
        <v>37.340000000000003</v>
      </c>
      <c r="S134" s="12">
        <v>63.22</v>
      </c>
      <c r="T134" s="12">
        <v>83</v>
      </c>
      <c r="U134" s="12">
        <v>28</v>
      </c>
      <c r="V134" s="12">
        <v>12</v>
      </c>
      <c r="W134" s="13">
        <v>0</v>
      </c>
    </row>
    <row r="135" spans="1:23" x14ac:dyDescent="0.3">
      <c r="A135" s="32" t="str">
        <f t="shared" ref="A135:A138" si="126">$A134</f>
        <v>Exp-BDE (Linearized)</v>
      </c>
      <c r="B135" s="1">
        <v>1</v>
      </c>
      <c r="C135" s="15">
        <v>1.6859999999999999</v>
      </c>
      <c r="D135" s="15">
        <v>2.5979999999999999</v>
      </c>
      <c r="E135" s="15">
        <v>18.760000000000002</v>
      </c>
      <c r="F135" s="15">
        <v>50.99</v>
      </c>
      <c r="G135" s="15">
        <v>78.94</v>
      </c>
      <c r="H135" s="15">
        <v>100</v>
      </c>
      <c r="I135" s="15">
        <v>30</v>
      </c>
      <c r="J135" s="15">
        <v>9</v>
      </c>
      <c r="K135" s="16">
        <v>0</v>
      </c>
      <c r="M135" s="32" t="str">
        <f t="shared" ref="M135:M138" si="127">$A134</f>
        <v>Exp-BDE (Linearized)</v>
      </c>
      <c r="N135" s="1">
        <v>1</v>
      </c>
      <c r="O135" s="15">
        <v>2.5099999999999998</v>
      </c>
      <c r="P135" s="15">
        <v>3.5790000000000002</v>
      </c>
      <c r="Q135" s="15">
        <v>17.88</v>
      </c>
      <c r="R135" s="15">
        <v>36.97</v>
      </c>
      <c r="S135" s="15">
        <v>63.59</v>
      </c>
      <c r="T135" s="15">
        <v>82</v>
      </c>
      <c r="U135" s="15">
        <v>28</v>
      </c>
      <c r="V135" s="15">
        <v>11</v>
      </c>
      <c r="W135" s="16">
        <v>0</v>
      </c>
    </row>
    <row r="136" spans="1:23" x14ac:dyDescent="0.3">
      <c r="A136" s="32" t="str">
        <f t="shared" si="126"/>
        <v>Exp-BDE (Linearized)</v>
      </c>
      <c r="B136" s="1">
        <v>2</v>
      </c>
      <c r="C136" s="15">
        <v>1.5680000000000001</v>
      </c>
      <c r="D136" s="15">
        <v>2.4540000000000002</v>
      </c>
      <c r="E136" s="15">
        <v>17.760000000000002</v>
      </c>
      <c r="F136" s="15">
        <v>53.03</v>
      </c>
      <c r="G136" s="15">
        <v>81.13</v>
      </c>
      <c r="H136" s="15">
        <v>81</v>
      </c>
      <c r="I136" s="15">
        <v>27</v>
      </c>
      <c r="J136" s="15">
        <v>6</v>
      </c>
      <c r="K136" s="16">
        <v>0</v>
      </c>
      <c r="M136" s="32" t="str">
        <f t="shared" si="127"/>
        <v>Exp-BDE (Linearized)</v>
      </c>
      <c r="N136" s="1">
        <v>2</v>
      </c>
      <c r="O136" s="15">
        <v>2.3879999999999999</v>
      </c>
      <c r="P136" s="15">
        <v>3.3849999999999998</v>
      </c>
      <c r="Q136" s="15">
        <v>18.79</v>
      </c>
      <c r="R136" s="15">
        <v>36.97</v>
      </c>
      <c r="S136" s="15">
        <v>64.510000000000005</v>
      </c>
      <c r="T136" s="15">
        <v>70</v>
      </c>
      <c r="U136" s="15">
        <v>18</v>
      </c>
      <c r="V136" s="15">
        <v>7</v>
      </c>
      <c r="W136" s="16">
        <v>0</v>
      </c>
    </row>
    <row r="137" spans="1:23" x14ac:dyDescent="0.3">
      <c r="A137" s="32" t="str">
        <f t="shared" si="126"/>
        <v>Exp-BDE (Linearized)</v>
      </c>
      <c r="B137" s="1">
        <v>3</v>
      </c>
      <c r="C137" s="15">
        <v>1.6950000000000001</v>
      </c>
      <c r="D137" s="15">
        <v>2.613</v>
      </c>
      <c r="E137" s="15">
        <v>19.29</v>
      </c>
      <c r="F137" s="15">
        <v>50.07</v>
      </c>
      <c r="G137" s="15">
        <v>79.150000000000006</v>
      </c>
      <c r="H137" s="15">
        <v>100</v>
      </c>
      <c r="I137" s="15">
        <v>28</v>
      </c>
      <c r="J137" s="15">
        <v>9</v>
      </c>
      <c r="K137" s="16">
        <v>0</v>
      </c>
      <c r="M137" s="32" t="str">
        <f t="shared" si="127"/>
        <v>Exp-BDE (Linearized)</v>
      </c>
      <c r="N137" s="1">
        <v>3</v>
      </c>
      <c r="O137" s="15">
        <v>2.4729999999999999</v>
      </c>
      <c r="P137" s="15">
        <v>3.532</v>
      </c>
      <c r="Q137" s="15">
        <v>19.07</v>
      </c>
      <c r="R137" s="15">
        <v>36.97</v>
      </c>
      <c r="S137" s="15">
        <v>63.77</v>
      </c>
      <c r="T137" s="15">
        <v>76</v>
      </c>
      <c r="U137" s="15">
        <v>23</v>
      </c>
      <c r="V137" s="15">
        <v>8</v>
      </c>
      <c r="W137" s="16">
        <v>0</v>
      </c>
    </row>
    <row r="138" spans="1:23" x14ac:dyDescent="0.3">
      <c r="A138" s="33" t="str">
        <f t="shared" si="126"/>
        <v>Exp-BDE (Linearized)</v>
      </c>
      <c r="B138" s="17">
        <v>42</v>
      </c>
      <c r="C138" s="19">
        <v>1.712</v>
      </c>
      <c r="D138" s="19">
        <v>2.67</v>
      </c>
      <c r="E138" s="19">
        <v>19.87</v>
      </c>
      <c r="F138" s="19">
        <v>50.07</v>
      </c>
      <c r="G138" s="19">
        <v>79.08</v>
      </c>
      <c r="H138" s="19">
        <v>104</v>
      </c>
      <c r="I138" s="19">
        <v>32</v>
      </c>
      <c r="J138" s="19">
        <v>10</v>
      </c>
      <c r="K138" s="20">
        <v>0</v>
      </c>
      <c r="M138" s="33" t="str">
        <f t="shared" si="127"/>
        <v>Exp-BDE (Linearized)</v>
      </c>
      <c r="N138" s="17">
        <v>42</v>
      </c>
      <c r="O138" s="19">
        <v>2.3639999999999999</v>
      </c>
      <c r="P138" s="19">
        <v>3.3519999999999999</v>
      </c>
      <c r="Q138" s="19">
        <v>18.41</v>
      </c>
      <c r="R138" s="19">
        <v>37.15</v>
      </c>
      <c r="S138" s="19">
        <v>64.14</v>
      </c>
      <c r="T138" s="19">
        <v>65</v>
      </c>
      <c r="U138" s="19">
        <v>19</v>
      </c>
      <c r="V138" s="19">
        <v>5</v>
      </c>
      <c r="W138" s="20">
        <v>0</v>
      </c>
    </row>
    <row r="139" spans="1:23" x14ac:dyDescent="0.3">
      <c r="A139" s="1"/>
      <c r="B139" s="2" t="s">
        <v>0</v>
      </c>
      <c r="C139" s="3">
        <f t="shared" ref="C139:K139" si="128">AVERAGE(C134:C138)</f>
        <v>1.6559999999999999</v>
      </c>
      <c r="D139" s="3">
        <f t="shared" si="128"/>
        <v>2.5682</v>
      </c>
      <c r="E139" s="3">
        <f t="shared" si="128"/>
        <v>18.988</v>
      </c>
      <c r="F139" s="3">
        <f t="shared" si="128"/>
        <v>51.071999999999996</v>
      </c>
      <c r="G139" s="3">
        <f t="shared" si="128"/>
        <v>79.59</v>
      </c>
      <c r="H139" s="3">
        <f t="shared" si="128"/>
        <v>94.6</v>
      </c>
      <c r="I139" s="3">
        <f t="shared" si="128"/>
        <v>29</v>
      </c>
      <c r="J139" s="3">
        <f t="shared" si="128"/>
        <v>8</v>
      </c>
      <c r="K139" s="3">
        <f t="shared" si="128"/>
        <v>0</v>
      </c>
      <c r="M139" s="1"/>
      <c r="N139" s="2" t="s">
        <v>0</v>
      </c>
      <c r="O139" s="3">
        <f t="shared" ref="O139:W139" si="129">AVERAGE(O134:O138)</f>
        <v>2.4554</v>
      </c>
      <c r="P139" s="3">
        <f t="shared" si="129"/>
        <v>3.5011999999999999</v>
      </c>
      <c r="Q139" s="3">
        <f t="shared" si="129"/>
        <v>18.633999999999997</v>
      </c>
      <c r="R139" s="3">
        <f t="shared" si="129"/>
        <v>37.08</v>
      </c>
      <c r="S139" s="3">
        <f t="shared" si="129"/>
        <v>63.846000000000004</v>
      </c>
      <c r="T139" s="3">
        <f t="shared" si="129"/>
        <v>75.2</v>
      </c>
      <c r="U139" s="3">
        <f t="shared" si="129"/>
        <v>23.2</v>
      </c>
      <c r="V139" s="3">
        <f t="shared" si="129"/>
        <v>8.6</v>
      </c>
      <c r="W139" s="3">
        <f t="shared" si="129"/>
        <v>0</v>
      </c>
    </row>
    <row r="140" spans="1:23" x14ac:dyDescent="0.3">
      <c r="A140" s="1"/>
      <c r="B140" s="2" t="s">
        <v>1</v>
      </c>
      <c r="C140" s="3">
        <f t="shared" ref="C140:K140" si="130">_xlfn.STDEV.S(C134:C138)</f>
        <v>6.0559887714559023E-2</v>
      </c>
      <c r="D140" s="3">
        <f t="shared" si="130"/>
        <v>8.6845840430040108E-2</v>
      </c>
      <c r="E140" s="3">
        <f t="shared" si="130"/>
        <v>0.7910562559009312</v>
      </c>
      <c r="F140" s="3">
        <f t="shared" si="130"/>
        <v>1.2108757161657844</v>
      </c>
      <c r="G140" s="3">
        <f t="shared" si="130"/>
        <v>0.90158194303124584</v>
      </c>
      <c r="H140" s="3">
        <f t="shared" si="130"/>
        <v>9.6850400102426022</v>
      </c>
      <c r="I140" s="3">
        <f t="shared" si="130"/>
        <v>2</v>
      </c>
      <c r="J140" s="3">
        <f t="shared" si="130"/>
        <v>1.8708286933869707</v>
      </c>
      <c r="K140" s="3">
        <f t="shared" si="130"/>
        <v>0</v>
      </c>
      <c r="M140" s="1"/>
      <c r="N140" s="2" t="s">
        <v>1</v>
      </c>
      <c r="O140" s="3">
        <f t="shared" ref="O140:W140" si="131">_xlfn.STDEV.S(O134:O138)</f>
        <v>7.6953232550686229E-2</v>
      </c>
      <c r="P140" s="3">
        <f t="shared" si="131"/>
        <v>0.12976016337844226</v>
      </c>
      <c r="Q140" s="3">
        <f t="shared" si="131"/>
        <v>0.4955098384492484</v>
      </c>
      <c r="R140" s="3">
        <f t="shared" si="131"/>
        <v>0.16492422502470819</v>
      </c>
      <c r="S140" s="3">
        <f t="shared" si="131"/>
        <v>0.49762435631709345</v>
      </c>
      <c r="T140" s="3">
        <f t="shared" si="131"/>
        <v>7.7265775088327437</v>
      </c>
      <c r="U140" s="3">
        <f t="shared" si="131"/>
        <v>4.7644516998286432</v>
      </c>
      <c r="V140" s="3">
        <f t="shared" si="131"/>
        <v>2.8809720581775862</v>
      </c>
      <c r="W140" s="3">
        <f t="shared" si="131"/>
        <v>0</v>
      </c>
    </row>
    <row r="141" spans="1:23" x14ac:dyDescent="0.3">
      <c r="A141" s="1"/>
      <c r="B141" s="2" t="s">
        <v>2</v>
      </c>
      <c r="C141" s="3">
        <f t="shared" ref="C141:K141" si="132">_xlfn.STDEV.P(C134:C138)</f>
        <v>5.4166410255803342E-2</v>
      </c>
      <c r="D141" s="3">
        <f t="shared" si="132"/>
        <v>7.7677281105867704E-2</v>
      </c>
      <c r="E141" s="3">
        <f t="shared" si="132"/>
        <v>0.70754222488838048</v>
      </c>
      <c r="F141" s="3">
        <f t="shared" si="132"/>
        <v>1.0830401654601738</v>
      </c>
      <c r="G141" s="3">
        <f t="shared" si="132"/>
        <v>0.80639940476168337</v>
      </c>
      <c r="H141" s="3">
        <f t="shared" si="132"/>
        <v>8.6625631310830862</v>
      </c>
      <c r="I141" s="3">
        <f t="shared" si="132"/>
        <v>1.7888543819998317</v>
      </c>
      <c r="J141" s="3">
        <f t="shared" si="132"/>
        <v>1.6733200530681511</v>
      </c>
      <c r="K141" s="3">
        <f t="shared" si="132"/>
        <v>0</v>
      </c>
      <c r="M141" s="1"/>
      <c r="N141" s="2" t="s">
        <v>2</v>
      </c>
      <c r="O141" s="3">
        <f t="shared" ref="O141:W141" si="133">_xlfn.STDEV.P(O134:O138)</f>
        <v>6.8829063628673567E-2</v>
      </c>
      <c r="P141" s="3">
        <f t="shared" si="133"/>
        <v>0.11606101843427025</v>
      </c>
      <c r="Q141" s="3">
        <f t="shared" si="133"/>
        <v>0.44319747291698336</v>
      </c>
      <c r="R141" s="3">
        <f t="shared" si="133"/>
        <v>0.14751271131668778</v>
      </c>
      <c r="S141" s="3">
        <f t="shared" si="133"/>
        <v>0.44508875519383917</v>
      </c>
      <c r="T141" s="3">
        <f t="shared" si="133"/>
        <v>6.9108610172683989</v>
      </c>
      <c r="U141" s="3">
        <f t="shared" si="133"/>
        <v>4.2614551505325036</v>
      </c>
      <c r="V141" s="3">
        <f t="shared" si="133"/>
        <v>2.5768197453450252</v>
      </c>
      <c r="W141" s="3">
        <f t="shared" si="133"/>
        <v>0</v>
      </c>
    </row>
    <row r="142" spans="1:23" x14ac:dyDescent="0.3">
      <c r="A142" s="15">
        <v>1</v>
      </c>
      <c r="B142" s="34" t="s">
        <v>49</v>
      </c>
      <c r="C142" s="39">
        <f>SMALL(C134:C138, $A142)</f>
        <v>1.5680000000000001</v>
      </c>
      <c r="D142" s="39">
        <f t="shared" ref="D142:E142" si="134">SMALL(D134:D138, $A142)</f>
        <v>2.4540000000000002</v>
      </c>
      <c r="E142" s="39">
        <f t="shared" si="134"/>
        <v>17.760000000000002</v>
      </c>
      <c r="F142" s="39">
        <f>LARGE(F134:F138, $A142)</f>
        <v>53.03</v>
      </c>
      <c r="G142" s="39">
        <f>LARGE(G134:G138, $A142)</f>
        <v>81.13</v>
      </c>
      <c r="H142" s="39">
        <f t="shared" ref="H142:K142" si="135">SMALL(H134:H138, $A142)</f>
        <v>81</v>
      </c>
      <c r="I142" s="39">
        <f t="shared" si="135"/>
        <v>27</v>
      </c>
      <c r="J142" s="39">
        <f t="shared" si="135"/>
        <v>6</v>
      </c>
      <c r="K142" s="39">
        <f t="shared" si="135"/>
        <v>0</v>
      </c>
      <c r="M142" s="15">
        <v>1</v>
      </c>
      <c r="N142" s="34" t="s">
        <v>49</v>
      </c>
      <c r="O142" s="39">
        <f>SMALL(O134:O138, $A142)</f>
        <v>2.3639999999999999</v>
      </c>
      <c r="P142" s="39">
        <f t="shared" ref="P142:Q142" si="136">SMALL(P134:P138, $A142)</f>
        <v>3.3519999999999999</v>
      </c>
      <c r="Q142" s="39">
        <f t="shared" si="136"/>
        <v>17.88</v>
      </c>
      <c r="R142" s="39">
        <f>LARGE(R134:R138, $A142)</f>
        <v>37.340000000000003</v>
      </c>
      <c r="S142" s="39">
        <f>LARGE(S134:S138, $A142)</f>
        <v>64.510000000000005</v>
      </c>
      <c r="T142" s="39">
        <f t="shared" ref="T142:W142" si="137">SMALL(T134:T138, $A142)</f>
        <v>65</v>
      </c>
      <c r="U142" s="39">
        <f t="shared" si="137"/>
        <v>18</v>
      </c>
      <c r="V142" s="39">
        <f t="shared" si="137"/>
        <v>5</v>
      </c>
      <c r="W142" s="39">
        <f t="shared" si="137"/>
        <v>0</v>
      </c>
    </row>
    <row r="143" spans="1:23" x14ac:dyDescent="0.3">
      <c r="A143" s="15">
        <v>3</v>
      </c>
      <c r="B143" s="34" t="s">
        <v>49</v>
      </c>
      <c r="C143" s="39">
        <f>SMALL(C134:C138, $A143)</f>
        <v>1.6859999999999999</v>
      </c>
      <c r="D143" s="39">
        <f t="shared" ref="D143:E143" si="138">SMALL(D134:D138, $A143)</f>
        <v>2.5979999999999999</v>
      </c>
      <c r="E143" s="39">
        <f t="shared" si="138"/>
        <v>19.260000000000002</v>
      </c>
      <c r="F143" s="39">
        <f>LARGE(F134:F138, $A143)</f>
        <v>50.99</v>
      </c>
      <c r="G143" s="39">
        <f>LARGE(G134:G138, $A143)</f>
        <v>79.150000000000006</v>
      </c>
      <c r="H143" s="39">
        <f t="shared" ref="H143:K143" si="139">SMALL(H134:H138, $A143)</f>
        <v>100</v>
      </c>
      <c r="I143" s="39">
        <f t="shared" si="139"/>
        <v>28</v>
      </c>
      <c r="J143" s="39">
        <f t="shared" si="139"/>
        <v>9</v>
      </c>
      <c r="K143" s="39">
        <f t="shared" si="139"/>
        <v>0</v>
      </c>
      <c r="M143" s="15">
        <v>3</v>
      </c>
      <c r="N143" s="34" t="s">
        <v>49</v>
      </c>
      <c r="O143" s="39">
        <f>SMALL(O134:O138, $A143)</f>
        <v>2.4729999999999999</v>
      </c>
      <c r="P143" s="39">
        <f t="shared" ref="P143:Q143" si="140">SMALL(P134:P138, $A143)</f>
        <v>3.532</v>
      </c>
      <c r="Q143" s="39">
        <f t="shared" si="140"/>
        <v>18.79</v>
      </c>
      <c r="R143" s="39">
        <f>LARGE(R134:R138, $A143)</f>
        <v>36.97</v>
      </c>
      <c r="S143" s="39">
        <f>LARGE(S134:S138, $A143)</f>
        <v>63.77</v>
      </c>
      <c r="T143" s="39">
        <f t="shared" ref="T143:W143" si="141">SMALL(T134:T138, $A143)</f>
        <v>76</v>
      </c>
      <c r="U143" s="39">
        <f t="shared" si="141"/>
        <v>23</v>
      </c>
      <c r="V143" s="39">
        <f t="shared" si="141"/>
        <v>8</v>
      </c>
      <c r="W143" s="39">
        <f t="shared" si="141"/>
        <v>0</v>
      </c>
    </row>
    <row r="144" spans="1:23" x14ac:dyDescent="0.3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27.6" x14ac:dyDescent="0.3">
      <c r="A145" t="s">
        <v>41</v>
      </c>
      <c r="C145" s="8" t="s">
        <v>3</v>
      </c>
      <c r="D145" s="8" t="s">
        <v>4</v>
      </c>
      <c r="E145" s="8" t="s">
        <v>5</v>
      </c>
      <c r="F145" s="8" t="s">
        <v>6</v>
      </c>
      <c r="G145" s="8" t="s">
        <v>8</v>
      </c>
      <c r="H145" s="8" t="s">
        <v>10</v>
      </c>
      <c r="I145" s="8" t="s">
        <v>11</v>
      </c>
      <c r="J145" s="8" t="s">
        <v>12</v>
      </c>
      <c r="K145" s="9" t="s">
        <v>13</v>
      </c>
    </row>
    <row r="146" spans="1:11" x14ac:dyDescent="0.3">
      <c r="A146" s="31" t="str">
        <f>$A145</f>
        <v>Exp-BDE (Adapt)</v>
      </c>
      <c r="B146" s="11">
        <v>0</v>
      </c>
      <c r="C146" s="12">
        <v>1.637</v>
      </c>
      <c r="D146" s="12">
        <v>2.589</v>
      </c>
      <c r="E146" s="12">
        <v>19.920000000000002</v>
      </c>
      <c r="F146" s="12">
        <v>53.31</v>
      </c>
      <c r="G146" s="12">
        <v>79.08</v>
      </c>
      <c r="H146" s="12">
        <v>99</v>
      </c>
      <c r="I146" s="12">
        <v>25</v>
      </c>
      <c r="J146" s="12">
        <v>7</v>
      </c>
      <c r="K146" s="13">
        <v>0</v>
      </c>
    </row>
    <row r="147" spans="1:11" x14ac:dyDescent="0.3">
      <c r="A147" s="32" t="str">
        <f t="shared" ref="A147:A150" si="142">$A146</f>
        <v>Exp-BDE (Adapt)</v>
      </c>
      <c r="B147" s="1">
        <v>1</v>
      </c>
      <c r="C147" s="15">
        <v>1.718</v>
      </c>
      <c r="D147" s="15">
        <v>2.7240000000000002</v>
      </c>
      <c r="E147" s="15">
        <v>19.07</v>
      </c>
      <c r="F147" s="15">
        <v>51.62</v>
      </c>
      <c r="G147" s="15">
        <v>78.099999999999994</v>
      </c>
      <c r="H147" s="15">
        <v>117</v>
      </c>
      <c r="I147" s="15">
        <v>30</v>
      </c>
      <c r="J147" s="15">
        <v>10</v>
      </c>
      <c r="K147" s="16">
        <v>0</v>
      </c>
    </row>
    <row r="148" spans="1:11" x14ac:dyDescent="0.3">
      <c r="A148" s="32" t="str">
        <f t="shared" si="142"/>
        <v>Exp-BDE (Adapt)</v>
      </c>
      <c r="B148" s="1">
        <v>2</v>
      </c>
      <c r="C148" s="15">
        <v>1.5820000000000001</v>
      </c>
      <c r="D148" s="15">
        <v>2.5310000000000001</v>
      </c>
      <c r="E148" s="15">
        <v>18.79</v>
      </c>
      <c r="F148" s="15">
        <v>53.8</v>
      </c>
      <c r="G148" s="15">
        <v>80.56</v>
      </c>
      <c r="H148" s="15">
        <v>96</v>
      </c>
      <c r="I148" s="15">
        <v>23</v>
      </c>
      <c r="J148" s="15">
        <v>8</v>
      </c>
      <c r="K148" s="16">
        <v>0</v>
      </c>
    </row>
    <row r="149" spans="1:11" x14ac:dyDescent="0.3">
      <c r="A149" s="32" t="str">
        <f t="shared" si="142"/>
        <v>Exp-BDE (Adapt)</v>
      </c>
      <c r="B149" s="1">
        <v>3</v>
      </c>
      <c r="C149" s="15">
        <v>1.712</v>
      </c>
      <c r="D149" s="15">
        <v>2.7570000000000001</v>
      </c>
      <c r="E149" s="15">
        <v>19.600000000000001</v>
      </c>
      <c r="F149" s="15">
        <v>53.17</v>
      </c>
      <c r="G149" s="15">
        <v>77.39</v>
      </c>
      <c r="H149" s="15">
        <v>126</v>
      </c>
      <c r="I149" s="15">
        <v>37</v>
      </c>
      <c r="J149" s="15">
        <v>13</v>
      </c>
      <c r="K149" s="16">
        <v>0</v>
      </c>
    </row>
    <row r="150" spans="1:11" x14ac:dyDescent="0.3">
      <c r="A150" s="33" t="str">
        <f t="shared" si="142"/>
        <v>Exp-BDE (Adapt)</v>
      </c>
      <c r="B150" s="17">
        <v>42</v>
      </c>
      <c r="C150" s="19">
        <v>1.7669999999999999</v>
      </c>
      <c r="D150" s="19">
        <v>2.8820000000000001</v>
      </c>
      <c r="E150" s="19">
        <v>19.89</v>
      </c>
      <c r="F150" s="19">
        <v>54.65</v>
      </c>
      <c r="G150" s="19">
        <v>77.25</v>
      </c>
      <c r="H150" s="19">
        <v>134</v>
      </c>
      <c r="I150" s="19">
        <v>43</v>
      </c>
      <c r="J150" s="19">
        <v>15</v>
      </c>
      <c r="K150" s="20">
        <v>0</v>
      </c>
    </row>
    <row r="151" spans="1:11" x14ac:dyDescent="0.3">
      <c r="A151" s="1"/>
      <c r="B151" s="2" t="s">
        <v>0</v>
      </c>
      <c r="C151" s="3">
        <f t="shared" ref="C151:K151" si="143">AVERAGE(C146:C150)</f>
        <v>1.6832</v>
      </c>
      <c r="D151" s="3">
        <f t="shared" si="143"/>
        <v>2.6966000000000001</v>
      </c>
      <c r="E151" s="3">
        <f t="shared" si="143"/>
        <v>19.454000000000001</v>
      </c>
      <c r="F151" s="3">
        <f t="shared" si="143"/>
        <v>53.31</v>
      </c>
      <c r="G151" s="3">
        <f t="shared" si="143"/>
        <v>78.475999999999999</v>
      </c>
      <c r="H151" s="3">
        <f t="shared" si="143"/>
        <v>114.4</v>
      </c>
      <c r="I151" s="3">
        <f t="shared" si="143"/>
        <v>31.6</v>
      </c>
      <c r="J151" s="3">
        <f t="shared" si="143"/>
        <v>10.6</v>
      </c>
      <c r="K151" s="3">
        <f t="shared" si="143"/>
        <v>0</v>
      </c>
    </row>
    <row r="152" spans="1:11" x14ac:dyDescent="0.3">
      <c r="A152" s="1"/>
      <c r="B152" s="2" t="s">
        <v>1</v>
      </c>
      <c r="C152" s="3">
        <f t="shared" ref="C152:K152" si="144">_xlfn.STDEV.S(C146:C150)</f>
        <v>7.3209971998355466E-2</v>
      </c>
      <c r="D152" s="3">
        <f t="shared" si="144"/>
        <v>0.13943923407707032</v>
      </c>
      <c r="E152" s="3">
        <f t="shared" si="144"/>
        <v>0.50421225689187765</v>
      </c>
      <c r="F152" s="3">
        <f t="shared" si="144"/>
        <v>1.1080839318391007</v>
      </c>
      <c r="G152" s="3">
        <f t="shared" si="144"/>
        <v>1.3721989651650386</v>
      </c>
      <c r="H152" s="3">
        <f t="shared" si="144"/>
        <v>16.592166826547981</v>
      </c>
      <c r="I152" s="3">
        <f t="shared" si="144"/>
        <v>8.354639429682166</v>
      </c>
      <c r="J152" s="3">
        <f t="shared" si="144"/>
        <v>3.3615472627943239</v>
      </c>
      <c r="K152" s="3">
        <f t="shared" si="144"/>
        <v>0</v>
      </c>
    </row>
    <row r="153" spans="1:11" x14ac:dyDescent="0.3">
      <c r="A153" s="1"/>
      <c r="B153" s="2" t="s">
        <v>2</v>
      </c>
      <c r="C153" s="3">
        <f t="shared" ref="C153:K153" si="145">_xlfn.STDEV.P(C146:C150)</f>
        <v>6.5480989607671569E-2</v>
      </c>
      <c r="D153" s="3">
        <f t="shared" si="145"/>
        <v>0.12471824245073376</v>
      </c>
      <c r="E153" s="3">
        <f t="shared" si="145"/>
        <v>0.45098115259953014</v>
      </c>
      <c r="F153" s="3">
        <f t="shared" si="145"/>
        <v>0.99110039854698906</v>
      </c>
      <c r="G153" s="3">
        <f t="shared" si="145"/>
        <v>1.2273320659055569</v>
      </c>
      <c r="H153" s="3">
        <f t="shared" si="145"/>
        <v>14.840485167271318</v>
      </c>
      <c r="I153" s="3">
        <f t="shared" si="145"/>
        <v>7.4726166769077622</v>
      </c>
      <c r="J153" s="3">
        <f t="shared" si="145"/>
        <v>3.0066592756745814</v>
      </c>
      <c r="K153" s="3">
        <f t="shared" si="145"/>
        <v>0</v>
      </c>
    </row>
    <row r="154" spans="1:11" x14ac:dyDescent="0.3">
      <c r="A154" s="15">
        <v>1</v>
      </c>
      <c r="B154" s="34" t="s">
        <v>49</v>
      </c>
      <c r="C154" s="39">
        <f>SMALL(C146:C150, $A154)</f>
        <v>1.5820000000000001</v>
      </c>
      <c r="D154" s="39">
        <f t="shared" ref="D154:E154" si="146">SMALL(D146:D150, $A154)</f>
        <v>2.5310000000000001</v>
      </c>
      <c r="E154" s="39">
        <f t="shared" si="146"/>
        <v>18.79</v>
      </c>
      <c r="F154" s="39">
        <f>LARGE(F146:F150, $A154)</f>
        <v>54.65</v>
      </c>
      <c r="G154" s="39">
        <f>LARGE(G146:G150, $A154)</f>
        <v>80.56</v>
      </c>
      <c r="H154" s="39">
        <f t="shared" ref="H154:K154" si="147">SMALL(H146:H150, $A154)</f>
        <v>96</v>
      </c>
      <c r="I154" s="39">
        <f t="shared" si="147"/>
        <v>23</v>
      </c>
      <c r="J154" s="39">
        <f t="shared" si="147"/>
        <v>7</v>
      </c>
      <c r="K154" s="39">
        <f t="shared" si="147"/>
        <v>0</v>
      </c>
    </row>
    <row r="155" spans="1:11" x14ac:dyDescent="0.3">
      <c r="A155" s="15">
        <v>3</v>
      </c>
      <c r="B155" s="34" t="s">
        <v>49</v>
      </c>
      <c r="C155" s="39">
        <f>SMALL(C146:C150, $A155)</f>
        <v>1.712</v>
      </c>
      <c r="D155" s="39">
        <f t="shared" ref="D155:E155" si="148">SMALL(D146:D150, $A155)</f>
        <v>2.7240000000000002</v>
      </c>
      <c r="E155" s="39">
        <f t="shared" si="148"/>
        <v>19.600000000000001</v>
      </c>
      <c r="F155" s="39">
        <f>LARGE(F146:F150, $A155)</f>
        <v>53.31</v>
      </c>
      <c r="G155" s="39">
        <f>LARGE(G146:G150, $A155)</f>
        <v>78.099999999999994</v>
      </c>
      <c r="H155" s="39">
        <f t="shared" ref="H155:K155" si="149">SMALL(H146:H150, $A155)</f>
        <v>117</v>
      </c>
      <c r="I155" s="39">
        <f t="shared" si="149"/>
        <v>30</v>
      </c>
      <c r="J155" s="39">
        <f t="shared" si="149"/>
        <v>10</v>
      </c>
      <c r="K155" s="39">
        <f t="shared" si="149"/>
        <v>0</v>
      </c>
    </row>
    <row r="156" spans="1:11" x14ac:dyDescent="0.3">
      <c r="A156" s="1"/>
    </row>
    <row r="157" spans="1:11" ht="27.6" x14ac:dyDescent="0.3">
      <c r="A157" t="s">
        <v>42</v>
      </c>
      <c r="C157" s="8" t="s">
        <v>3</v>
      </c>
      <c r="D157" s="8" t="s">
        <v>4</v>
      </c>
      <c r="E157" s="8" t="s">
        <v>5</v>
      </c>
      <c r="F157" s="8" t="s">
        <v>6</v>
      </c>
      <c r="G157" s="8" t="s">
        <v>7</v>
      </c>
      <c r="H157" s="8" t="s">
        <v>10</v>
      </c>
      <c r="I157" s="8" t="s">
        <v>11</v>
      </c>
      <c r="J157" s="8" t="s">
        <v>12</v>
      </c>
      <c r="K157" s="9" t="s">
        <v>13</v>
      </c>
    </row>
    <row r="158" spans="1:11" x14ac:dyDescent="0.3">
      <c r="A158" s="31" t="str">
        <f>$A157</f>
        <v>Homolysis</v>
      </c>
      <c r="B158" s="11">
        <v>0</v>
      </c>
      <c r="C158" s="12">
        <v>0.157</v>
      </c>
      <c r="D158" s="12">
        <v>0.433</v>
      </c>
      <c r="E158" s="12">
        <v>61.96</v>
      </c>
      <c r="F158" s="12">
        <v>98.16</v>
      </c>
      <c r="G158" s="12">
        <v>99.39</v>
      </c>
      <c r="H158" s="12">
        <v>241</v>
      </c>
      <c r="I158" s="12">
        <v>91</v>
      </c>
      <c r="J158" s="12">
        <v>49</v>
      </c>
      <c r="K158" s="13">
        <v>7</v>
      </c>
    </row>
    <row r="159" spans="1:11" x14ac:dyDescent="0.3">
      <c r="A159" s="32" t="str">
        <f t="shared" ref="A159:A162" si="150">$A158</f>
        <v>Homolysis</v>
      </c>
      <c r="B159" s="1">
        <v>1</v>
      </c>
      <c r="C159" s="15">
        <v>0.17599999999999999</v>
      </c>
      <c r="D159" s="15">
        <v>0.45200000000000001</v>
      </c>
      <c r="E159" s="15">
        <v>61.91</v>
      </c>
      <c r="F159" s="15">
        <v>98</v>
      </c>
      <c r="G159" s="15">
        <v>99.34</v>
      </c>
      <c r="H159" s="15">
        <v>261</v>
      </c>
      <c r="I159" s="15">
        <v>84</v>
      </c>
      <c r="J159" s="15">
        <v>41</v>
      </c>
      <c r="K159" s="16">
        <v>11</v>
      </c>
    </row>
    <row r="160" spans="1:11" x14ac:dyDescent="0.3">
      <c r="A160" s="32" t="str">
        <f t="shared" si="150"/>
        <v>Homolysis</v>
      </c>
      <c r="B160" s="1">
        <v>2</v>
      </c>
      <c r="C160" s="15">
        <v>0.185</v>
      </c>
      <c r="D160" s="15">
        <v>0.433</v>
      </c>
      <c r="E160" s="15">
        <v>32.93</v>
      </c>
      <c r="F160" s="15">
        <v>97.97</v>
      </c>
      <c r="G160" s="15">
        <v>99.37</v>
      </c>
      <c r="H160" s="15">
        <v>251</v>
      </c>
      <c r="I160" s="15">
        <v>90</v>
      </c>
      <c r="J160" s="15">
        <v>44</v>
      </c>
      <c r="K160" s="16">
        <v>6</v>
      </c>
    </row>
    <row r="161" spans="1:11" x14ac:dyDescent="0.3">
      <c r="A161" s="32" t="str">
        <f t="shared" si="150"/>
        <v>Homolysis</v>
      </c>
      <c r="B161" s="1">
        <v>3</v>
      </c>
      <c r="C161" s="15">
        <v>0.16800000000000001</v>
      </c>
      <c r="D161" s="15">
        <v>0.41899999999999998</v>
      </c>
      <c r="E161" s="15">
        <v>31.56</v>
      </c>
      <c r="F161" s="15">
        <v>98.11</v>
      </c>
      <c r="G161" s="15">
        <v>99.39</v>
      </c>
      <c r="H161" s="15">
        <v>254</v>
      </c>
      <c r="I161" s="15">
        <v>82</v>
      </c>
      <c r="J161" s="15">
        <v>41</v>
      </c>
      <c r="K161" s="16">
        <v>7</v>
      </c>
    </row>
    <row r="162" spans="1:11" x14ac:dyDescent="0.3">
      <c r="A162" s="33" t="str">
        <f t="shared" si="150"/>
        <v>Homolysis</v>
      </c>
      <c r="B162" s="17">
        <v>42</v>
      </c>
      <c r="C162" s="19">
        <v>0.18</v>
      </c>
      <c r="D162" s="19">
        <v>0.42799999999999999</v>
      </c>
      <c r="E162" s="19">
        <v>37.4</v>
      </c>
      <c r="F162" s="19">
        <v>98.02</v>
      </c>
      <c r="G162" s="19">
        <v>99.38</v>
      </c>
      <c r="H162" s="19">
        <v>258</v>
      </c>
      <c r="I162" s="19">
        <v>106</v>
      </c>
      <c r="J162" s="19">
        <v>38</v>
      </c>
      <c r="K162" s="20">
        <v>4</v>
      </c>
    </row>
    <row r="163" spans="1:11" x14ac:dyDescent="0.3">
      <c r="A163" s="11"/>
      <c r="B163" s="2" t="s">
        <v>0</v>
      </c>
      <c r="C163" s="3">
        <f t="shared" ref="C163:K163" si="151">AVERAGE(C158:C162)</f>
        <v>0.17320000000000002</v>
      </c>
      <c r="D163" s="3">
        <f t="shared" si="151"/>
        <v>0.433</v>
      </c>
      <c r="E163" s="3">
        <f t="shared" si="151"/>
        <v>45.152000000000001</v>
      </c>
      <c r="F163" s="3">
        <f t="shared" si="151"/>
        <v>98.051999999999992</v>
      </c>
      <c r="G163" s="3">
        <f t="shared" si="151"/>
        <v>99.373999999999995</v>
      </c>
      <c r="H163" s="3">
        <f t="shared" si="151"/>
        <v>253</v>
      </c>
      <c r="I163" s="3">
        <f t="shared" si="151"/>
        <v>90.6</v>
      </c>
      <c r="J163" s="3">
        <f t="shared" si="151"/>
        <v>42.6</v>
      </c>
      <c r="K163" s="3">
        <f t="shared" si="151"/>
        <v>7</v>
      </c>
    </row>
    <row r="164" spans="1:11" x14ac:dyDescent="0.3">
      <c r="A164" s="1"/>
      <c r="B164" s="2" t="s">
        <v>1</v>
      </c>
      <c r="C164" s="3">
        <f t="shared" ref="C164:K164" si="152">_xlfn.STDEV.S(C158:C162)</f>
        <v>1.098635517357781E-2</v>
      </c>
      <c r="D164" s="3">
        <f t="shared" si="152"/>
        <v>1.206233808181483E-2</v>
      </c>
      <c r="E164" s="3">
        <f t="shared" si="152"/>
        <v>15.472174055380831</v>
      </c>
      <c r="F164" s="3">
        <f t="shared" si="152"/>
        <v>7.9812279756939095E-2</v>
      </c>
      <c r="G164" s="3">
        <f t="shared" si="152"/>
        <v>2.0736441353325995E-2</v>
      </c>
      <c r="H164" s="3">
        <f t="shared" si="152"/>
        <v>7.713624310270756</v>
      </c>
      <c r="I164" s="3">
        <f t="shared" si="152"/>
        <v>9.4233751915117967</v>
      </c>
      <c r="J164" s="3">
        <f t="shared" si="152"/>
        <v>4.1593268686170841</v>
      </c>
      <c r="K164" s="3">
        <f t="shared" si="152"/>
        <v>2.5495097567963922</v>
      </c>
    </row>
    <row r="165" spans="1:11" x14ac:dyDescent="0.3">
      <c r="A165" s="1"/>
      <c r="B165" s="2" t="s">
        <v>2</v>
      </c>
      <c r="C165" s="3">
        <f t="shared" ref="C165:K165" si="153">_xlfn.STDEV.P(C158:C162)</f>
        <v>9.8264947972305939E-3</v>
      </c>
      <c r="D165" s="3">
        <f t="shared" si="153"/>
        <v>1.078888316740895E-2</v>
      </c>
      <c r="E165" s="3">
        <f t="shared" si="153"/>
        <v>13.838733179016057</v>
      </c>
      <c r="F165" s="3">
        <f t="shared" si="153"/>
        <v>7.1386273190298485E-2</v>
      </c>
      <c r="G165" s="3">
        <f t="shared" si="153"/>
        <v>1.8547236990989865E-2</v>
      </c>
      <c r="H165" s="3">
        <f t="shared" si="153"/>
        <v>6.8992753242641358</v>
      </c>
      <c r="I165" s="3">
        <f t="shared" si="153"/>
        <v>8.4285230022821906</v>
      </c>
      <c r="J165" s="3">
        <f t="shared" si="153"/>
        <v>3.7202150475476548</v>
      </c>
      <c r="K165" s="3">
        <f t="shared" si="153"/>
        <v>2.2803508501982761</v>
      </c>
    </row>
    <row r="166" spans="1:11" x14ac:dyDescent="0.3">
      <c r="A166" s="15">
        <v>1</v>
      </c>
      <c r="B166" s="34" t="s">
        <v>49</v>
      </c>
      <c r="C166" s="39">
        <f>SMALL(C158:C162, $A166)</f>
        <v>0.157</v>
      </c>
      <c r="D166" s="39">
        <f t="shared" ref="D166:E166" si="154">SMALL(D158:D162, $A166)</f>
        <v>0.41899999999999998</v>
      </c>
      <c r="E166" s="39">
        <f t="shared" si="154"/>
        <v>31.56</v>
      </c>
      <c r="F166" s="39">
        <f>LARGE(F158:F162, $A166)</f>
        <v>98.16</v>
      </c>
      <c r="G166" s="39">
        <f>LARGE(G158:G162, $A166)</f>
        <v>99.39</v>
      </c>
      <c r="H166" s="39">
        <f t="shared" ref="H166:K166" si="155">SMALL(H158:H162, $A166)</f>
        <v>241</v>
      </c>
      <c r="I166" s="39">
        <f t="shared" si="155"/>
        <v>82</v>
      </c>
      <c r="J166" s="39">
        <f t="shared" si="155"/>
        <v>38</v>
      </c>
      <c r="K166" s="39">
        <f t="shared" si="155"/>
        <v>4</v>
      </c>
    </row>
    <row r="167" spans="1:11" x14ac:dyDescent="0.3">
      <c r="A167" s="15">
        <v>3</v>
      </c>
      <c r="B167" s="34" t="s">
        <v>49</v>
      </c>
      <c r="C167" s="39">
        <f>SMALL(C158:C162, $A167)</f>
        <v>0.17599999999999999</v>
      </c>
      <c r="D167" s="39">
        <f t="shared" ref="D167:E167" si="156">SMALL(D158:D162, $A167)</f>
        <v>0.433</v>
      </c>
      <c r="E167" s="39">
        <f t="shared" si="156"/>
        <v>37.4</v>
      </c>
      <c r="F167" s="39">
        <f>LARGE(F158:F162, $A167)</f>
        <v>98.02</v>
      </c>
      <c r="G167" s="39">
        <f>LARGE(G158:G162, $A167)</f>
        <v>99.38</v>
      </c>
      <c r="H167" s="39">
        <f t="shared" ref="H167:K167" si="157">SMALL(H158:H162, $A167)</f>
        <v>254</v>
      </c>
      <c r="I167" s="39">
        <f t="shared" si="157"/>
        <v>90</v>
      </c>
      <c r="J167" s="39">
        <f t="shared" si="157"/>
        <v>41</v>
      </c>
      <c r="K167" s="39">
        <f t="shared" si="157"/>
        <v>7</v>
      </c>
    </row>
    <row r="168" spans="1:11" x14ac:dyDescent="0.3">
      <c r="A168" s="1"/>
    </row>
    <row r="169" spans="1:11" ht="27.6" x14ac:dyDescent="0.3">
      <c r="A169" t="s">
        <v>43</v>
      </c>
      <c r="C169" s="8" t="s">
        <v>3</v>
      </c>
      <c r="D169" s="8" t="s">
        <v>4</v>
      </c>
      <c r="E169" s="8" t="s">
        <v>5</v>
      </c>
      <c r="F169" s="8" t="s">
        <v>6</v>
      </c>
      <c r="G169" s="8" t="s">
        <v>7</v>
      </c>
      <c r="H169" s="8" t="s">
        <v>10</v>
      </c>
      <c r="I169" s="8" t="s">
        <v>11</v>
      </c>
      <c r="J169" s="8" t="s">
        <v>12</v>
      </c>
      <c r="K169" s="9" t="s">
        <v>13</v>
      </c>
    </row>
    <row r="170" spans="1:11" x14ac:dyDescent="0.3">
      <c r="A170" s="31" t="str">
        <f>$A169</f>
        <v>Homolysis (Linearized)</v>
      </c>
      <c r="B170" s="11">
        <v>0</v>
      </c>
      <c r="C170" s="12">
        <v>0.16500000000000001</v>
      </c>
      <c r="D170" s="12">
        <v>0.374</v>
      </c>
      <c r="E170" s="12">
        <v>40.4</v>
      </c>
      <c r="F170" s="12">
        <v>98.27</v>
      </c>
      <c r="G170" s="12">
        <v>99.55</v>
      </c>
      <c r="H170" s="12">
        <v>133</v>
      </c>
      <c r="I170" s="12">
        <v>52</v>
      </c>
      <c r="J170" s="12">
        <v>25</v>
      </c>
      <c r="K170" s="13">
        <v>5</v>
      </c>
    </row>
    <row r="171" spans="1:11" x14ac:dyDescent="0.3">
      <c r="A171" s="32" t="str">
        <f t="shared" ref="A171:A174" si="158">$A170</f>
        <v>Homolysis (Linearized)</v>
      </c>
      <c r="B171" s="1">
        <v>1</v>
      </c>
      <c r="C171" s="15">
        <v>0.17599999999999999</v>
      </c>
      <c r="D171" s="15">
        <v>0.38600000000000001</v>
      </c>
      <c r="E171" s="15">
        <v>40.9</v>
      </c>
      <c r="F171" s="15">
        <v>98.11</v>
      </c>
      <c r="G171" s="15">
        <v>99.53</v>
      </c>
      <c r="H171" s="15">
        <v>139</v>
      </c>
      <c r="I171" s="15">
        <v>49</v>
      </c>
      <c r="J171" s="15">
        <v>27</v>
      </c>
      <c r="K171" s="16">
        <v>5</v>
      </c>
    </row>
    <row r="172" spans="1:11" x14ac:dyDescent="0.3">
      <c r="A172" s="32" t="str">
        <f t="shared" si="158"/>
        <v>Homolysis (Linearized)</v>
      </c>
      <c r="B172" s="1">
        <v>2</v>
      </c>
      <c r="C172" s="15">
        <v>0.17899999999999999</v>
      </c>
      <c r="D172" s="15">
        <v>0.379</v>
      </c>
      <c r="E172" s="15">
        <v>26.67</v>
      </c>
      <c r="F172" s="15">
        <v>98.14</v>
      </c>
      <c r="G172" s="15">
        <v>99.52</v>
      </c>
      <c r="H172" s="15">
        <v>140</v>
      </c>
      <c r="I172" s="15">
        <v>44</v>
      </c>
      <c r="J172" s="15">
        <v>24</v>
      </c>
      <c r="K172" s="16">
        <v>3</v>
      </c>
    </row>
    <row r="173" spans="1:11" x14ac:dyDescent="0.3">
      <c r="A173" s="32" t="str">
        <f t="shared" si="158"/>
        <v>Homolysis (Linearized)</v>
      </c>
      <c r="B173" s="1">
        <v>3</v>
      </c>
      <c r="C173" s="15">
        <v>0.16900000000000001</v>
      </c>
      <c r="D173" s="15">
        <v>0.36699999999999999</v>
      </c>
      <c r="E173" s="15">
        <v>24.68</v>
      </c>
      <c r="F173" s="15">
        <v>98.25</v>
      </c>
      <c r="G173" s="15">
        <v>99.56</v>
      </c>
      <c r="H173" s="15">
        <v>139</v>
      </c>
      <c r="I173" s="15">
        <v>48</v>
      </c>
      <c r="J173" s="15">
        <v>21</v>
      </c>
      <c r="K173" s="16">
        <v>3</v>
      </c>
    </row>
    <row r="174" spans="1:11" x14ac:dyDescent="0.3">
      <c r="A174" s="33" t="str">
        <f t="shared" si="158"/>
        <v>Homolysis (Linearized)</v>
      </c>
      <c r="B174" s="17">
        <v>42</v>
      </c>
      <c r="C174" s="19">
        <v>0.17499999999999999</v>
      </c>
      <c r="D174" s="19">
        <v>0.373</v>
      </c>
      <c r="E174" s="19">
        <v>25.47</v>
      </c>
      <c r="F174" s="19">
        <v>98.18</v>
      </c>
      <c r="G174" s="19">
        <v>99.55</v>
      </c>
      <c r="H174" s="19">
        <v>151</v>
      </c>
      <c r="I174" s="19">
        <v>43</v>
      </c>
      <c r="J174" s="19">
        <v>22</v>
      </c>
      <c r="K174" s="20">
        <v>4</v>
      </c>
    </row>
    <row r="175" spans="1:11" x14ac:dyDescent="0.3">
      <c r="A175" s="11"/>
      <c r="B175" s="2" t="s">
        <v>0</v>
      </c>
      <c r="C175" s="3">
        <f t="shared" ref="C175:K175" si="159">AVERAGE(C170:C174)</f>
        <v>0.17280000000000001</v>
      </c>
      <c r="D175" s="3">
        <f t="shared" si="159"/>
        <v>0.37580000000000002</v>
      </c>
      <c r="E175" s="3">
        <f t="shared" si="159"/>
        <v>31.624000000000002</v>
      </c>
      <c r="F175" s="3">
        <f t="shared" si="159"/>
        <v>98.19</v>
      </c>
      <c r="G175" s="3">
        <f t="shared" si="159"/>
        <v>99.542000000000002</v>
      </c>
      <c r="H175" s="3">
        <f t="shared" si="159"/>
        <v>140.4</v>
      </c>
      <c r="I175" s="3">
        <f t="shared" si="159"/>
        <v>47.2</v>
      </c>
      <c r="J175" s="3">
        <f t="shared" si="159"/>
        <v>23.8</v>
      </c>
      <c r="K175" s="3">
        <f t="shared" si="159"/>
        <v>4</v>
      </c>
    </row>
    <row r="176" spans="1:11" x14ac:dyDescent="0.3">
      <c r="A176" s="1"/>
      <c r="B176" s="2" t="s">
        <v>1</v>
      </c>
      <c r="C176" s="3">
        <f t="shared" ref="C176:K176" si="160">_xlfn.STDEV.S(C170:C174)</f>
        <v>5.6745043836444334E-3</v>
      </c>
      <c r="D176" s="3">
        <f t="shared" si="160"/>
        <v>7.1203932475671656E-3</v>
      </c>
      <c r="E176" s="3">
        <f t="shared" si="160"/>
        <v>8.2718698007161571</v>
      </c>
      <c r="F176" s="3">
        <f t="shared" si="160"/>
        <v>6.8920243760449765E-2</v>
      </c>
      <c r="G176" s="3">
        <f t="shared" si="160"/>
        <v>1.6431676725156039E-2</v>
      </c>
      <c r="H176" s="3">
        <f t="shared" si="160"/>
        <v>6.5421708935184499</v>
      </c>
      <c r="I176" s="3">
        <f t="shared" si="160"/>
        <v>3.7013511046643495</v>
      </c>
      <c r="J176" s="3">
        <f t="shared" si="160"/>
        <v>2.3874672772626644</v>
      </c>
      <c r="K176" s="3">
        <f t="shared" si="160"/>
        <v>1</v>
      </c>
    </row>
    <row r="177" spans="1:11" x14ac:dyDescent="0.3">
      <c r="A177" s="1"/>
      <c r="B177" s="2" t="s">
        <v>2</v>
      </c>
      <c r="C177" s="3">
        <f t="shared" ref="C177:K177" si="161">_xlfn.STDEV.P(C170:C174)</f>
        <v>5.0754310161797997E-3</v>
      </c>
      <c r="D177" s="3">
        <f t="shared" si="161"/>
        <v>6.3686733312362685E-3</v>
      </c>
      <c r="E177" s="3">
        <f t="shared" si="161"/>
        <v>7.3985852701715835</v>
      </c>
      <c r="F177" s="3">
        <f t="shared" si="161"/>
        <v>6.1644140029688564E-2</v>
      </c>
      <c r="G177" s="3">
        <f t="shared" si="161"/>
        <v>1.4696938456700013E-2</v>
      </c>
      <c r="H177" s="3">
        <f t="shared" si="161"/>
        <v>5.8514955353311171</v>
      </c>
      <c r="I177" s="3">
        <f t="shared" si="161"/>
        <v>3.3105890714493698</v>
      </c>
      <c r="J177" s="3">
        <f t="shared" si="161"/>
        <v>2.1354156504062622</v>
      </c>
      <c r="K177" s="3">
        <f t="shared" si="161"/>
        <v>0.89442719099991586</v>
      </c>
    </row>
    <row r="178" spans="1:11" x14ac:dyDescent="0.3">
      <c r="A178" s="15">
        <v>1</v>
      </c>
      <c r="B178" s="34" t="s">
        <v>49</v>
      </c>
      <c r="C178" s="39">
        <f>SMALL(C170:C174, $A178)</f>
        <v>0.16500000000000001</v>
      </c>
      <c r="D178" s="39">
        <f t="shared" ref="D178:E178" si="162">SMALL(D170:D174, $A178)</f>
        <v>0.36699999999999999</v>
      </c>
      <c r="E178" s="39">
        <f t="shared" si="162"/>
        <v>24.68</v>
      </c>
      <c r="F178" s="39">
        <f>LARGE(F170:F174, $A178)</f>
        <v>98.27</v>
      </c>
      <c r="G178" s="39">
        <f>LARGE(G170:G174, $A178)</f>
        <v>99.56</v>
      </c>
      <c r="H178" s="39">
        <f t="shared" ref="H178:K178" si="163">SMALL(H170:H174, $A178)</f>
        <v>133</v>
      </c>
      <c r="I178" s="39">
        <f t="shared" si="163"/>
        <v>43</v>
      </c>
      <c r="J178" s="39">
        <f t="shared" si="163"/>
        <v>21</v>
      </c>
      <c r="K178" s="39">
        <f t="shared" si="163"/>
        <v>3</v>
      </c>
    </row>
    <row r="179" spans="1:11" x14ac:dyDescent="0.3">
      <c r="A179" s="15">
        <v>3</v>
      </c>
      <c r="B179" s="34" t="s">
        <v>49</v>
      </c>
      <c r="C179" s="39">
        <f>SMALL(C170:C174, $A179)</f>
        <v>0.17499999999999999</v>
      </c>
      <c r="D179" s="39">
        <f t="shared" ref="D179:E179" si="164">SMALL(D170:D174, $A179)</f>
        <v>0.374</v>
      </c>
      <c r="E179" s="39">
        <f t="shared" si="164"/>
        <v>26.67</v>
      </c>
      <c r="F179" s="39">
        <f>LARGE(F170:F174, $A179)</f>
        <v>98.18</v>
      </c>
      <c r="G179" s="39">
        <f>LARGE(G170:G174, $A179)</f>
        <v>99.55</v>
      </c>
      <c r="H179" s="39">
        <f t="shared" ref="H179:K179" si="165">SMALL(H170:H174, $A179)</f>
        <v>139</v>
      </c>
      <c r="I179" s="39">
        <f t="shared" si="165"/>
        <v>48</v>
      </c>
      <c r="J179" s="39">
        <f t="shared" si="165"/>
        <v>24</v>
      </c>
      <c r="K179" s="39">
        <f t="shared" si="165"/>
        <v>4</v>
      </c>
    </row>
    <row r="181" spans="1:11" ht="27.6" x14ac:dyDescent="0.3">
      <c r="A181" t="s">
        <v>48</v>
      </c>
      <c r="C181" s="8" t="s">
        <v>3</v>
      </c>
      <c r="D181" s="8" t="s">
        <v>4</v>
      </c>
      <c r="E181" s="8" t="s">
        <v>5</v>
      </c>
      <c r="F181" s="8" t="s">
        <v>6</v>
      </c>
      <c r="G181" s="8" t="s">
        <v>7</v>
      </c>
      <c r="H181" s="8" t="s">
        <v>10</v>
      </c>
      <c r="I181" s="8" t="s">
        <v>11</v>
      </c>
      <c r="J181" s="8" t="s">
        <v>12</v>
      </c>
      <c r="K181" s="9" t="s">
        <v>13</v>
      </c>
    </row>
    <row r="182" spans="1:11" x14ac:dyDescent="0.3">
      <c r="A182" s="31" t="str">
        <f>$A181</f>
        <v>Homolysis (Adapted)</v>
      </c>
      <c r="B182" s="11">
        <v>0</v>
      </c>
      <c r="C182" s="12">
        <v>0.73099999999999998</v>
      </c>
      <c r="D182" s="12">
        <v>0.92300000000000004</v>
      </c>
      <c r="E182" s="12">
        <v>53.67</v>
      </c>
      <c r="F182" s="12">
        <v>76.02</v>
      </c>
      <c r="G182" s="12">
        <v>97.68</v>
      </c>
      <c r="H182" s="12">
        <v>218</v>
      </c>
      <c r="I182" s="12">
        <v>56</v>
      </c>
      <c r="J182" s="12">
        <v>34</v>
      </c>
      <c r="K182" s="13">
        <v>4</v>
      </c>
    </row>
    <row r="183" spans="1:11" x14ac:dyDescent="0.3">
      <c r="A183" s="32" t="str">
        <f t="shared" ref="A183:A186" si="166">$A182</f>
        <v>Homolysis (Adapted)</v>
      </c>
      <c r="B183" s="1">
        <v>1</v>
      </c>
      <c r="C183" s="15">
        <v>0.71899999999999997</v>
      </c>
      <c r="D183" s="15">
        <v>0.90600000000000003</v>
      </c>
      <c r="E183" s="15">
        <v>44.15</v>
      </c>
      <c r="F183" s="15">
        <v>76.3</v>
      </c>
      <c r="G183" s="15">
        <v>97.71</v>
      </c>
      <c r="H183" s="15">
        <v>174</v>
      </c>
      <c r="I183" s="15">
        <v>52</v>
      </c>
      <c r="J183" s="15">
        <v>28</v>
      </c>
      <c r="K183" s="16">
        <v>4</v>
      </c>
    </row>
    <row r="184" spans="1:11" x14ac:dyDescent="0.3">
      <c r="A184" s="32" t="str">
        <f t="shared" si="166"/>
        <v>Homolysis (Adapted)</v>
      </c>
      <c r="B184" s="1">
        <v>2</v>
      </c>
      <c r="C184" s="15">
        <v>0.55800000000000005</v>
      </c>
      <c r="D184" s="15">
        <v>0.745</v>
      </c>
      <c r="E184" s="15">
        <v>26.82</v>
      </c>
      <c r="F184" s="15">
        <v>86.74</v>
      </c>
      <c r="G184" s="15">
        <v>98.54</v>
      </c>
      <c r="H184" s="15">
        <v>165</v>
      </c>
      <c r="I184" s="15">
        <v>47</v>
      </c>
      <c r="J184" s="15">
        <v>24</v>
      </c>
      <c r="K184" s="16">
        <v>4</v>
      </c>
    </row>
    <row r="185" spans="1:11" x14ac:dyDescent="0.3">
      <c r="A185" s="32" t="str">
        <f t="shared" si="166"/>
        <v>Homolysis (Adapted)</v>
      </c>
      <c r="B185" s="1">
        <v>3</v>
      </c>
      <c r="C185" s="15">
        <v>0.65900000000000003</v>
      </c>
      <c r="D185" s="15">
        <v>0.84899999999999998</v>
      </c>
      <c r="E185" s="15">
        <v>42.26</v>
      </c>
      <c r="F185" s="15">
        <v>80.569999999999993</v>
      </c>
      <c r="G185" s="15">
        <v>97.97</v>
      </c>
      <c r="H185" s="15">
        <v>167</v>
      </c>
      <c r="I185" s="15">
        <v>50</v>
      </c>
      <c r="J185" s="15">
        <v>26</v>
      </c>
      <c r="K185" s="16">
        <v>3</v>
      </c>
    </row>
    <row r="186" spans="1:11" x14ac:dyDescent="0.3">
      <c r="A186" s="33" t="str">
        <f t="shared" si="166"/>
        <v>Homolysis (Adapted)</v>
      </c>
      <c r="B186" s="17">
        <v>42</v>
      </c>
      <c r="C186" s="19">
        <v>0.59299999999999997</v>
      </c>
      <c r="D186" s="19">
        <v>0.77300000000000002</v>
      </c>
      <c r="E186" s="19">
        <v>29.49</v>
      </c>
      <c r="F186" s="19">
        <v>85.06</v>
      </c>
      <c r="G186" s="19">
        <v>98.54</v>
      </c>
      <c r="H186" s="19">
        <v>156</v>
      </c>
      <c r="I186" s="19">
        <v>46</v>
      </c>
      <c r="J186" s="19">
        <v>22</v>
      </c>
      <c r="K186" s="20">
        <v>4</v>
      </c>
    </row>
    <row r="187" spans="1:11" x14ac:dyDescent="0.3">
      <c r="A187" s="11"/>
      <c r="B187" s="2" t="s">
        <v>0</v>
      </c>
      <c r="C187" s="3">
        <f t="shared" ref="C187:K187" si="167">AVERAGE(C182:C186)</f>
        <v>0.65199999999999991</v>
      </c>
      <c r="D187" s="3">
        <f t="shared" si="167"/>
        <v>0.83919999999999995</v>
      </c>
      <c r="E187" s="3">
        <f t="shared" si="167"/>
        <v>39.277999999999999</v>
      </c>
      <c r="F187" s="3">
        <f t="shared" si="167"/>
        <v>80.938000000000002</v>
      </c>
      <c r="G187" s="3">
        <f t="shared" si="167"/>
        <v>98.087999999999994</v>
      </c>
      <c r="H187" s="3">
        <f t="shared" si="167"/>
        <v>176</v>
      </c>
      <c r="I187" s="3">
        <f t="shared" si="167"/>
        <v>50.2</v>
      </c>
      <c r="J187" s="3">
        <f t="shared" si="167"/>
        <v>26.8</v>
      </c>
      <c r="K187" s="3">
        <f t="shared" si="167"/>
        <v>3.8</v>
      </c>
    </row>
    <row r="188" spans="1:11" x14ac:dyDescent="0.3">
      <c r="A188" s="1"/>
      <c r="B188" s="2" t="s">
        <v>1</v>
      </c>
      <c r="C188" s="3">
        <f t="shared" ref="C188:K188" si="168">_xlfn.STDEV.S(C182:C186)</f>
        <v>7.5986840966051863E-2</v>
      </c>
      <c r="D188" s="3">
        <f t="shared" si="168"/>
        <v>7.879847714264536E-2</v>
      </c>
      <c r="E188" s="3">
        <f t="shared" si="168"/>
        <v>11.076609138179419</v>
      </c>
      <c r="F188" s="3">
        <f t="shared" si="168"/>
        <v>4.9113969499522234</v>
      </c>
      <c r="G188" s="3">
        <f t="shared" si="168"/>
        <v>0.42774992694330488</v>
      </c>
      <c r="H188" s="3">
        <f t="shared" si="168"/>
        <v>24.341322889276171</v>
      </c>
      <c r="I188" s="3">
        <f t="shared" si="168"/>
        <v>4.0249223594996213</v>
      </c>
      <c r="J188" s="3">
        <f t="shared" si="168"/>
        <v>4.6043457732885402</v>
      </c>
      <c r="K188" s="3">
        <f t="shared" si="168"/>
        <v>0.44721359549995715</v>
      </c>
    </row>
    <row r="189" spans="1:11" x14ac:dyDescent="0.3">
      <c r="A189" s="1"/>
      <c r="B189" s="2" t="s">
        <v>2</v>
      </c>
      <c r="C189" s="3">
        <f t="shared" ref="C189:K189" si="169">_xlfn.STDEV.P(C182:C186)</f>
        <v>6.7964696718223222E-2</v>
      </c>
      <c r="D189" s="3">
        <f t="shared" si="169"/>
        <v>7.0479500565767364E-2</v>
      </c>
      <c r="E189" s="3">
        <f t="shared" si="169"/>
        <v>9.9072203972658119</v>
      </c>
      <c r="F189" s="3">
        <f t="shared" si="169"/>
        <v>4.3928869778313215</v>
      </c>
      <c r="G189" s="3">
        <f t="shared" si="169"/>
        <v>0.38259116560631945</v>
      </c>
      <c r="H189" s="3">
        <f t="shared" si="169"/>
        <v>21.77154105707724</v>
      </c>
      <c r="I189" s="3">
        <f t="shared" si="169"/>
        <v>3.6</v>
      </c>
      <c r="J189" s="3">
        <f t="shared" si="169"/>
        <v>4.1182520563948</v>
      </c>
      <c r="K189" s="3">
        <f t="shared" si="169"/>
        <v>0.4</v>
      </c>
    </row>
    <row r="190" spans="1:11" x14ac:dyDescent="0.3">
      <c r="A190" s="15">
        <v>1</v>
      </c>
      <c r="B190" s="34" t="s">
        <v>49</v>
      </c>
      <c r="C190" s="39">
        <f>SMALL(C182:C186, $A190)</f>
        <v>0.55800000000000005</v>
      </c>
      <c r="D190" s="39">
        <f t="shared" ref="D190:E190" si="170">SMALL(D182:D186, $A190)</f>
        <v>0.745</v>
      </c>
      <c r="E190" s="39">
        <f t="shared" si="170"/>
        <v>26.82</v>
      </c>
      <c r="F190" s="39">
        <f>LARGE(F182:F186, $A190)</f>
        <v>86.74</v>
      </c>
      <c r="G190" s="39">
        <f>LARGE(G182:G186, $A190)</f>
        <v>98.54</v>
      </c>
      <c r="H190" s="39">
        <f t="shared" ref="H190:K190" si="171">SMALL(H182:H186, $A190)</f>
        <v>156</v>
      </c>
      <c r="I190" s="39">
        <f t="shared" si="171"/>
        <v>46</v>
      </c>
      <c r="J190" s="39">
        <f t="shared" si="171"/>
        <v>22</v>
      </c>
      <c r="K190" s="39">
        <f t="shared" si="171"/>
        <v>3</v>
      </c>
    </row>
    <row r="191" spans="1:11" x14ac:dyDescent="0.3">
      <c r="A191" s="15">
        <v>3</v>
      </c>
      <c r="B191" s="34" t="s">
        <v>49</v>
      </c>
      <c r="C191" s="39">
        <f>SMALL(C182:C186, $A191)</f>
        <v>0.65900000000000003</v>
      </c>
      <c r="D191" s="39">
        <f t="shared" ref="D191:E191" si="172">SMALL(D182:D186, $A191)</f>
        <v>0.84899999999999998</v>
      </c>
      <c r="E191" s="39">
        <f t="shared" si="172"/>
        <v>42.26</v>
      </c>
      <c r="F191" s="39">
        <f>LARGE(F182:F186, $A191)</f>
        <v>80.569999999999993</v>
      </c>
      <c r="G191" s="39">
        <f>LARGE(G182:G186, $A191)</f>
        <v>97.97</v>
      </c>
      <c r="H191" s="39">
        <f t="shared" ref="H191:K191" si="173">SMALL(H182:H186, $A191)</f>
        <v>167</v>
      </c>
      <c r="I191" s="39">
        <f t="shared" si="173"/>
        <v>50</v>
      </c>
      <c r="J191" s="39">
        <f t="shared" si="173"/>
        <v>26</v>
      </c>
      <c r="K191" s="39">
        <f t="shared" si="17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C36B-BB36-482D-944C-04177D66E839}">
  <dimension ref="A1:W134"/>
  <sheetViews>
    <sheetView tabSelected="1" topLeftCell="A87" zoomScale="70" zoomScaleNormal="70" workbookViewId="0">
      <selection activeCell="D99" sqref="D99"/>
    </sheetView>
  </sheetViews>
  <sheetFormatPr defaultRowHeight="14.4" x14ac:dyDescent="0.3"/>
  <cols>
    <col min="1" max="1" width="18" style="35" customWidth="1"/>
    <col min="2" max="12" width="8.88671875" style="35"/>
    <col min="13" max="13" width="22.21875" style="35" bestFit="1" customWidth="1"/>
    <col min="14" max="16384" width="8.88671875" style="35"/>
  </cols>
  <sheetData>
    <row r="1" spans="1:23" ht="27.6" x14ac:dyDescent="0.3">
      <c r="A1" s="35" t="s">
        <v>32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8</v>
      </c>
      <c r="H1" s="8" t="s">
        <v>10</v>
      </c>
      <c r="I1" s="8" t="s">
        <v>11</v>
      </c>
      <c r="J1" s="8" t="s">
        <v>12</v>
      </c>
      <c r="K1" s="9" t="s">
        <v>13</v>
      </c>
      <c r="M1" s="35" t="s">
        <v>33</v>
      </c>
      <c r="O1" s="8" t="s">
        <v>3</v>
      </c>
      <c r="P1" s="8" t="s">
        <v>4</v>
      </c>
      <c r="Q1" s="8" t="s">
        <v>5</v>
      </c>
      <c r="R1" s="8" t="s">
        <v>6</v>
      </c>
      <c r="S1" s="8" t="s">
        <v>8</v>
      </c>
      <c r="T1" s="8" t="s">
        <v>10</v>
      </c>
      <c r="U1" s="8" t="s">
        <v>11</v>
      </c>
      <c r="V1" s="8" t="s">
        <v>12</v>
      </c>
      <c r="W1" s="9" t="s">
        <v>13</v>
      </c>
    </row>
    <row r="2" spans="1:23" x14ac:dyDescent="0.3">
      <c r="A2" s="36">
        <v>0</v>
      </c>
      <c r="B2" s="12">
        <v>1</v>
      </c>
      <c r="C2" s="12">
        <v>1.17</v>
      </c>
      <c r="D2" s="12">
        <v>1.8819999999999999</v>
      </c>
      <c r="E2" s="12">
        <v>10.45</v>
      </c>
      <c r="F2" s="12">
        <v>61.9</v>
      </c>
      <c r="G2" s="12">
        <v>88.64</v>
      </c>
      <c r="H2" s="12">
        <v>27</v>
      </c>
      <c r="I2" s="12">
        <v>5</v>
      </c>
      <c r="J2" s="12">
        <v>2</v>
      </c>
      <c r="K2" s="13">
        <v>0</v>
      </c>
      <c r="M2" s="36">
        <v>0</v>
      </c>
      <c r="N2" s="12">
        <v>1</v>
      </c>
      <c r="O2" s="12">
        <v>1.1399999999999999</v>
      </c>
      <c r="P2" s="12">
        <v>1.8460000000000001</v>
      </c>
      <c r="Q2" s="12">
        <v>10.33</v>
      </c>
      <c r="R2" s="12">
        <v>62.97</v>
      </c>
      <c r="S2" s="12">
        <v>88.64</v>
      </c>
      <c r="T2" s="12">
        <v>26</v>
      </c>
      <c r="U2" s="12">
        <v>5</v>
      </c>
      <c r="V2" s="12">
        <v>1</v>
      </c>
      <c r="W2" s="13">
        <v>0</v>
      </c>
    </row>
    <row r="3" spans="1:23" x14ac:dyDescent="0.3">
      <c r="A3" s="37">
        <v>0</v>
      </c>
      <c r="B3" s="15">
        <v>2</v>
      </c>
      <c r="C3" s="15">
        <v>1.1419999999999999</v>
      </c>
      <c r="D3" s="15">
        <v>1.79</v>
      </c>
      <c r="E3" s="15">
        <v>12.55</v>
      </c>
      <c r="F3" s="15">
        <v>64.569999999999993</v>
      </c>
      <c r="G3" s="15">
        <v>87.43</v>
      </c>
      <c r="H3" s="15">
        <v>23</v>
      </c>
      <c r="I3" s="15">
        <v>2</v>
      </c>
      <c r="J3" s="15">
        <v>1</v>
      </c>
      <c r="K3" s="16">
        <v>0</v>
      </c>
      <c r="M3" s="37">
        <v>0</v>
      </c>
      <c r="N3" s="15">
        <v>2</v>
      </c>
      <c r="O3" s="15">
        <v>1.1200000000000001</v>
      </c>
      <c r="P3" s="15">
        <v>1.7470000000000001</v>
      </c>
      <c r="Q3" s="15">
        <v>11.37</v>
      </c>
      <c r="R3" s="15">
        <v>64.84</v>
      </c>
      <c r="S3" s="15">
        <v>88.1</v>
      </c>
      <c r="T3" s="15">
        <v>22</v>
      </c>
      <c r="U3" s="15">
        <v>2</v>
      </c>
      <c r="V3" s="15">
        <v>1</v>
      </c>
      <c r="W3" s="16">
        <v>0</v>
      </c>
    </row>
    <row r="4" spans="1:23" x14ac:dyDescent="0.3">
      <c r="A4" s="37">
        <v>0</v>
      </c>
      <c r="B4" s="15">
        <v>3</v>
      </c>
      <c r="C4" s="15">
        <v>1.19</v>
      </c>
      <c r="D4" s="15">
        <v>1.857</v>
      </c>
      <c r="E4" s="15">
        <v>11.11</v>
      </c>
      <c r="F4" s="15">
        <v>61.76</v>
      </c>
      <c r="G4" s="15">
        <v>87.97</v>
      </c>
      <c r="H4" s="15">
        <v>24</v>
      </c>
      <c r="I4" s="15">
        <v>5</v>
      </c>
      <c r="J4" s="15">
        <v>1</v>
      </c>
      <c r="K4" s="16">
        <v>0</v>
      </c>
      <c r="M4" s="37">
        <v>0</v>
      </c>
      <c r="N4" s="15">
        <v>3</v>
      </c>
      <c r="O4" s="15">
        <v>1.153</v>
      </c>
      <c r="P4" s="15">
        <v>1.81</v>
      </c>
      <c r="Q4" s="15">
        <v>9.93</v>
      </c>
      <c r="R4" s="15">
        <v>62.3</v>
      </c>
      <c r="S4" s="15">
        <v>88.64</v>
      </c>
      <c r="T4" s="15">
        <v>23</v>
      </c>
      <c r="U4" s="15">
        <v>5</v>
      </c>
      <c r="V4" s="15">
        <v>0</v>
      </c>
      <c r="W4" s="16">
        <v>0</v>
      </c>
    </row>
    <row r="5" spans="1:23" x14ac:dyDescent="0.3">
      <c r="A5" s="37">
        <v>1</v>
      </c>
      <c r="B5" s="15">
        <v>1</v>
      </c>
      <c r="C5" s="15">
        <v>1.2110000000000001</v>
      </c>
      <c r="D5" s="15">
        <v>1.8740000000000001</v>
      </c>
      <c r="E5" s="15">
        <v>10.55</v>
      </c>
      <c r="F5" s="15">
        <v>60.7</v>
      </c>
      <c r="G5" s="15">
        <v>87.83</v>
      </c>
      <c r="H5" s="15">
        <v>24</v>
      </c>
      <c r="I5" s="15">
        <v>6</v>
      </c>
      <c r="J5" s="15">
        <v>1</v>
      </c>
      <c r="K5" s="16">
        <v>0</v>
      </c>
      <c r="M5" s="37">
        <v>1</v>
      </c>
      <c r="N5" s="15">
        <v>1</v>
      </c>
      <c r="O5" s="15">
        <v>1.1850000000000001</v>
      </c>
      <c r="P5" s="15">
        <v>1.833</v>
      </c>
      <c r="Q5" s="15">
        <v>9.3710000000000004</v>
      </c>
      <c r="R5" s="15">
        <v>61.76</v>
      </c>
      <c r="S5" s="15">
        <v>87.97</v>
      </c>
      <c r="T5" s="15">
        <v>23</v>
      </c>
      <c r="U5" s="15">
        <v>6</v>
      </c>
      <c r="V5" s="15">
        <v>0</v>
      </c>
      <c r="W5" s="16">
        <v>0</v>
      </c>
    </row>
    <row r="6" spans="1:23" x14ac:dyDescent="0.3">
      <c r="A6" s="37">
        <v>1</v>
      </c>
      <c r="B6" s="15">
        <v>2</v>
      </c>
      <c r="C6" s="15">
        <v>1.1919999999999999</v>
      </c>
      <c r="D6" s="15">
        <v>1.8680000000000001</v>
      </c>
      <c r="E6" s="15">
        <v>10.95</v>
      </c>
      <c r="F6" s="15">
        <v>62.17</v>
      </c>
      <c r="G6" s="15">
        <v>87.17</v>
      </c>
      <c r="H6" s="15">
        <v>23</v>
      </c>
      <c r="I6" s="15">
        <v>4</v>
      </c>
      <c r="J6" s="15">
        <v>1</v>
      </c>
      <c r="K6" s="16">
        <v>0</v>
      </c>
      <c r="M6" s="37">
        <v>1</v>
      </c>
      <c r="N6" s="15">
        <v>2</v>
      </c>
      <c r="O6" s="15">
        <v>1.1559999999999999</v>
      </c>
      <c r="P6" s="15">
        <v>1.8149999999999999</v>
      </c>
      <c r="Q6" s="15">
        <v>9.7720000000000002</v>
      </c>
      <c r="R6" s="15">
        <v>62.97</v>
      </c>
      <c r="S6" s="15">
        <v>88.1</v>
      </c>
      <c r="T6" s="15">
        <v>20</v>
      </c>
      <c r="U6" s="15">
        <v>4</v>
      </c>
      <c r="V6" s="15">
        <v>0</v>
      </c>
      <c r="W6" s="16">
        <v>0</v>
      </c>
    </row>
    <row r="7" spans="1:23" x14ac:dyDescent="0.3">
      <c r="A7" s="37">
        <v>1</v>
      </c>
      <c r="B7" s="15">
        <v>3</v>
      </c>
      <c r="C7" s="15">
        <v>1.206</v>
      </c>
      <c r="D7" s="15">
        <v>1.897</v>
      </c>
      <c r="E7" s="15">
        <v>13.13</v>
      </c>
      <c r="F7" s="15">
        <v>60.7</v>
      </c>
      <c r="G7" s="15">
        <v>87.17</v>
      </c>
      <c r="H7" s="15">
        <v>23</v>
      </c>
      <c r="I7" s="15">
        <v>4</v>
      </c>
      <c r="J7" s="15">
        <v>1</v>
      </c>
      <c r="K7" s="16">
        <v>0</v>
      </c>
      <c r="M7" s="37">
        <v>1</v>
      </c>
      <c r="N7" s="15">
        <v>3</v>
      </c>
      <c r="O7" s="15">
        <v>1.1830000000000001</v>
      </c>
      <c r="P7" s="15">
        <v>1.859</v>
      </c>
      <c r="Q7" s="15">
        <v>11.95</v>
      </c>
      <c r="R7" s="15">
        <v>61.5</v>
      </c>
      <c r="S7" s="15">
        <v>88.24</v>
      </c>
      <c r="T7" s="15">
        <v>22</v>
      </c>
      <c r="U7" s="15">
        <v>5</v>
      </c>
      <c r="V7" s="15">
        <v>1</v>
      </c>
      <c r="W7" s="16">
        <v>0</v>
      </c>
    </row>
    <row r="8" spans="1:23" x14ac:dyDescent="0.3">
      <c r="A8" s="37">
        <v>2</v>
      </c>
      <c r="B8" s="15">
        <v>1</v>
      </c>
      <c r="C8" s="15">
        <v>1.28</v>
      </c>
      <c r="D8" s="15">
        <v>1.9470000000000001</v>
      </c>
      <c r="E8" s="15">
        <v>11.1</v>
      </c>
      <c r="F8" s="15">
        <v>58.42</v>
      </c>
      <c r="G8" s="15">
        <v>85.16</v>
      </c>
      <c r="H8" s="15">
        <v>25</v>
      </c>
      <c r="I8" s="15">
        <v>4</v>
      </c>
      <c r="J8" s="15">
        <v>1</v>
      </c>
      <c r="K8" s="16">
        <v>0</v>
      </c>
      <c r="M8" s="37">
        <v>2</v>
      </c>
      <c r="N8" s="15">
        <v>1</v>
      </c>
      <c r="O8" s="15">
        <v>1.2569999999999999</v>
      </c>
      <c r="P8" s="15">
        <v>1.909</v>
      </c>
      <c r="Q8" s="15">
        <v>9.9260000000000002</v>
      </c>
      <c r="R8" s="15">
        <v>59.76</v>
      </c>
      <c r="S8" s="15">
        <v>85.7</v>
      </c>
      <c r="T8" s="15">
        <v>24</v>
      </c>
      <c r="U8" s="15">
        <v>4</v>
      </c>
      <c r="V8" s="15">
        <v>0</v>
      </c>
      <c r="W8" s="16">
        <v>0</v>
      </c>
    </row>
    <row r="9" spans="1:23" x14ac:dyDescent="0.3">
      <c r="A9" s="37">
        <v>2</v>
      </c>
      <c r="B9" s="15">
        <v>2</v>
      </c>
      <c r="C9" s="15">
        <v>1.21</v>
      </c>
      <c r="D9" s="15">
        <v>1.863</v>
      </c>
      <c r="E9" s="15">
        <v>12.57</v>
      </c>
      <c r="F9" s="15">
        <v>59.49</v>
      </c>
      <c r="G9" s="15">
        <v>87.83</v>
      </c>
      <c r="H9" s="15">
        <v>25</v>
      </c>
      <c r="I9" s="15">
        <v>4</v>
      </c>
      <c r="J9" s="15">
        <v>1</v>
      </c>
      <c r="K9" s="16">
        <v>0</v>
      </c>
      <c r="M9" s="37">
        <v>2</v>
      </c>
      <c r="N9" s="15">
        <v>2</v>
      </c>
      <c r="O9" s="15">
        <v>1.1659999999999999</v>
      </c>
      <c r="P9" s="15">
        <v>1.8109999999999999</v>
      </c>
      <c r="Q9" s="15">
        <v>11.39</v>
      </c>
      <c r="R9" s="15">
        <v>60.83</v>
      </c>
      <c r="S9" s="15">
        <v>88.5</v>
      </c>
      <c r="T9" s="15">
        <v>23</v>
      </c>
      <c r="U9" s="15">
        <v>4</v>
      </c>
      <c r="V9" s="15">
        <v>1</v>
      </c>
      <c r="W9" s="16">
        <v>0</v>
      </c>
    </row>
    <row r="10" spans="1:23" x14ac:dyDescent="0.3">
      <c r="A10" s="37">
        <v>2</v>
      </c>
      <c r="B10" s="15">
        <v>3</v>
      </c>
      <c r="C10" s="15">
        <v>1.268</v>
      </c>
      <c r="D10" s="15">
        <v>1.897</v>
      </c>
      <c r="E10" s="15">
        <v>12.12</v>
      </c>
      <c r="F10" s="15">
        <v>56.28</v>
      </c>
      <c r="G10" s="15">
        <v>85.83</v>
      </c>
      <c r="H10" s="15">
        <v>17</v>
      </c>
      <c r="I10" s="15">
        <v>4</v>
      </c>
      <c r="J10" s="15">
        <v>1</v>
      </c>
      <c r="K10" s="16">
        <v>0</v>
      </c>
      <c r="M10" s="37">
        <v>2</v>
      </c>
      <c r="N10" s="15">
        <v>3</v>
      </c>
      <c r="O10" s="15">
        <v>1.2370000000000001</v>
      </c>
      <c r="P10" s="15">
        <v>1.8540000000000001</v>
      </c>
      <c r="Q10" s="15">
        <v>10.94</v>
      </c>
      <c r="R10" s="15">
        <v>57.62</v>
      </c>
      <c r="S10" s="15">
        <v>86.23</v>
      </c>
      <c r="T10" s="15">
        <v>16</v>
      </c>
      <c r="U10" s="15">
        <v>4</v>
      </c>
      <c r="V10" s="15">
        <v>1</v>
      </c>
      <c r="W10" s="16">
        <v>0</v>
      </c>
    </row>
    <row r="11" spans="1:23" x14ac:dyDescent="0.3">
      <c r="A11" s="37">
        <v>3</v>
      </c>
      <c r="B11" s="15">
        <v>1</v>
      </c>
      <c r="C11" s="15">
        <v>1.3129999999999999</v>
      </c>
      <c r="D11" s="15">
        <v>1.9550000000000001</v>
      </c>
      <c r="E11" s="15">
        <v>13.76</v>
      </c>
      <c r="F11" s="15">
        <v>54.14</v>
      </c>
      <c r="G11" s="15">
        <v>85.83</v>
      </c>
      <c r="H11" s="15">
        <v>21</v>
      </c>
      <c r="I11" s="15">
        <v>5</v>
      </c>
      <c r="J11" s="15">
        <v>1</v>
      </c>
      <c r="K11" s="16">
        <v>0</v>
      </c>
      <c r="M11" s="37">
        <v>3</v>
      </c>
      <c r="N11" s="15">
        <v>1</v>
      </c>
      <c r="O11" s="15">
        <v>1.278</v>
      </c>
      <c r="P11" s="15">
        <v>1.913</v>
      </c>
      <c r="Q11" s="15">
        <v>12.58</v>
      </c>
      <c r="R11" s="15">
        <v>55.48</v>
      </c>
      <c r="S11" s="15">
        <v>86.5</v>
      </c>
      <c r="T11" s="15">
        <v>21</v>
      </c>
      <c r="U11" s="15">
        <v>5</v>
      </c>
      <c r="V11" s="15">
        <v>1</v>
      </c>
      <c r="W11" s="16">
        <v>0</v>
      </c>
    </row>
    <row r="12" spans="1:23" x14ac:dyDescent="0.3">
      <c r="A12" s="37">
        <v>3</v>
      </c>
      <c r="B12" s="15">
        <v>2</v>
      </c>
      <c r="C12" s="15">
        <v>1.327</v>
      </c>
      <c r="D12" s="15">
        <v>2.036</v>
      </c>
      <c r="E12" s="15">
        <v>14.34</v>
      </c>
      <c r="F12" s="15">
        <v>56.02</v>
      </c>
      <c r="G12" s="15">
        <v>84.22</v>
      </c>
      <c r="H12" s="15">
        <v>24</v>
      </c>
      <c r="I12" s="15">
        <v>6</v>
      </c>
      <c r="J12" s="15">
        <v>2</v>
      </c>
      <c r="K12" s="16">
        <v>0</v>
      </c>
      <c r="M12" s="37">
        <v>3</v>
      </c>
      <c r="N12" s="15">
        <v>2</v>
      </c>
      <c r="O12" s="15">
        <v>1.2849999999999999</v>
      </c>
      <c r="P12" s="15">
        <v>1.978</v>
      </c>
      <c r="Q12" s="15">
        <v>13.16</v>
      </c>
      <c r="R12" s="15">
        <v>57.75</v>
      </c>
      <c r="S12" s="15">
        <v>84.76</v>
      </c>
      <c r="T12" s="15">
        <v>22</v>
      </c>
      <c r="U12" s="15">
        <v>5</v>
      </c>
      <c r="V12" s="15">
        <v>2</v>
      </c>
      <c r="W12" s="16">
        <v>0</v>
      </c>
    </row>
    <row r="13" spans="1:23" x14ac:dyDescent="0.3">
      <c r="A13" s="37">
        <v>3</v>
      </c>
      <c r="B13" s="15">
        <v>3</v>
      </c>
      <c r="C13" s="15">
        <v>1.254</v>
      </c>
      <c r="D13" s="15">
        <v>1.9239999999999999</v>
      </c>
      <c r="E13" s="15">
        <v>12.46</v>
      </c>
      <c r="F13" s="15">
        <v>57.49</v>
      </c>
      <c r="G13" s="15">
        <v>85.56</v>
      </c>
      <c r="H13" s="15">
        <v>25</v>
      </c>
      <c r="I13" s="15">
        <v>6</v>
      </c>
      <c r="J13" s="15">
        <v>1</v>
      </c>
      <c r="K13" s="16">
        <v>0</v>
      </c>
      <c r="M13" s="37">
        <v>3</v>
      </c>
      <c r="N13" s="15">
        <v>3</v>
      </c>
      <c r="O13" s="15">
        <v>1.2270000000000001</v>
      </c>
      <c r="P13" s="15">
        <v>1.877</v>
      </c>
      <c r="Q13" s="15">
        <v>11.28</v>
      </c>
      <c r="R13" s="15">
        <v>57.75</v>
      </c>
      <c r="S13" s="15">
        <v>85.96</v>
      </c>
      <c r="T13" s="15">
        <v>23</v>
      </c>
      <c r="U13" s="15">
        <v>5</v>
      </c>
      <c r="V13" s="15">
        <v>1</v>
      </c>
      <c r="W13" s="16">
        <v>0</v>
      </c>
    </row>
    <row r="14" spans="1:23" x14ac:dyDescent="0.3">
      <c r="A14" s="37">
        <v>42</v>
      </c>
      <c r="B14" s="15">
        <v>1</v>
      </c>
      <c r="C14" s="15">
        <v>1.1870000000000001</v>
      </c>
      <c r="D14" s="15">
        <v>1.919</v>
      </c>
      <c r="E14" s="15">
        <v>14.12</v>
      </c>
      <c r="F14" s="15">
        <v>62.03</v>
      </c>
      <c r="G14" s="15">
        <v>87.7</v>
      </c>
      <c r="H14" s="15">
        <v>29</v>
      </c>
      <c r="I14" s="15">
        <v>5</v>
      </c>
      <c r="J14" s="15">
        <v>1</v>
      </c>
      <c r="K14" s="16">
        <v>0</v>
      </c>
      <c r="M14" s="37">
        <v>42</v>
      </c>
      <c r="N14" s="15">
        <v>1</v>
      </c>
      <c r="O14" s="15">
        <v>1.1639999999999999</v>
      </c>
      <c r="P14" s="15">
        <v>1.875</v>
      </c>
      <c r="Q14" s="15">
        <v>12.94</v>
      </c>
      <c r="R14" s="15">
        <v>61.63</v>
      </c>
      <c r="S14" s="15">
        <v>87.83</v>
      </c>
      <c r="T14" s="15">
        <v>28</v>
      </c>
      <c r="U14" s="15">
        <v>5</v>
      </c>
      <c r="V14" s="15">
        <v>1</v>
      </c>
      <c r="W14" s="16">
        <v>0</v>
      </c>
    </row>
    <row r="15" spans="1:23" x14ac:dyDescent="0.3">
      <c r="A15" s="37">
        <v>42</v>
      </c>
      <c r="B15" s="15">
        <v>2</v>
      </c>
      <c r="C15" s="15">
        <v>1.2929999999999999</v>
      </c>
      <c r="D15" s="15">
        <v>2.0070000000000001</v>
      </c>
      <c r="E15" s="15">
        <v>11.36</v>
      </c>
      <c r="F15" s="15">
        <v>56.82</v>
      </c>
      <c r="G15" s="15">
        <v>87.43</v>
      </c>
      <c r="H15" s="15">
        <v>27</v>
      </c>
      <c r="I15" s="15">
        <v>10</v>
      </c>
      <c r="J15" s="15">
        <v>3</v>
      </c>
      <c r="K15" s="16">
        <v>0</v>
      </c>
      <c r="M15" s="37">
        <v>42</v>
      </c>
      <c r="N15" s="15">
        <v>2</v>
      </c>
      <c r="O15" s="15">
        <v>1.25</v>
      </c>
      <c r="P15" s="15">
        <v>1.952</v>
      </c>
      <c r="Q15" s="15">
        <v>10.85</v>
      </c>
      <c r="R15" s="15">
        <v>58.42</v>
      </c>
      <c r="S15" s="15">
        <v>87.3</v>
      </c>
      <c r="T15" s="15">
        <v>24</v>
      </c>
      <c r="U15" s="15">
        <v>9</v>
      </c>
      <c r="V15" s="15">
        <v>3</v>
      </c>
      <c r="W15" s="16">
        <v>0</v>
      </c>
    </row>
    <row r="16" spans="1:23" x14ac:dyDescent="0.3">
      <c r="A16" s="38">
        <v>42</v>
      </c>
      <c r="B16" s="19">
        <v>3</v>
      </c>
      <c r="C16" s="19">
        <v>1.3979999999999999</v>
      </c>
      <c r="D16" s="19">
        <v>2.052</v>
      </c>
      <c r="E16" s="19">
        <v>9.49</v>
      </c>
      <c r="F16" s="19">
        <v>54.68</v>
      </c>
      <c r="G16" s="19">
        <v>81.42</v>
      </c>
      <c r="H16" s="19">
        <v>23</v>
      </c>
      <c r="I16" s="19">
        <v>6</v>
      </c>
      <c r="J16" s="19">
        <v>0</v>
      </c>
      <c r="K16" s="20">
        <v>0</v>
      </c>
      <c r="M16" s="38">
        <v>42</v>
      </c>
      <c r="N16" s="19">
        <v>3</v>
      </c>
      <c r="O16" s="19">
        <v>1.377</v>
      </c>
      <c r="P16" s="19">
        <v>2.024</v>
      </c>
      <c r="Q16" s="19">
        <v>9.9920000000000009</v>
      </c>
      <c r="R16" s="19">
        <v>54.68</v>
      </c>
      <c r="S16" s="19">
        <v>81.41</v>
      </c>
      <c r="T16" s="19">
        <v>22</v>
      </c>
      <c r="U16" s="19">
        <v>6</v>
      </c>
      <c r="V16" s="19">
        <v>0</v>
      </c>
      <c r="W16" s="20">
        <v>0</v>
      </c>
    </row>
    <row r="17" spans="1:23" x14ac:dyDescent="0.3">
      <c r="A17" s="15"/>
      <c r="B17" s="34" t="s">
        <v>0</v>
      </c>
      <c r="C17" s="39">
        <f>AVERAGE(C2:C16)</f>
        <v>1.2427333333333332</v>
      </c>
      <c r="D17" s="39">
        <f t="shared" ref="D17:K17" si="0">AVERAGE(D2:D16)</f>
        <v>1.9178666666666666</v>
      </c>
      <c r="E17" s="39">
        <f t="shared" si="0"/>
        <v>12.004</v>
      </c>
      <c r="F17" s="39">
        <f t="shared" si="0"/>
        <v>59.144666666666666</v>
      </c>
      <c r="G17" s="39">
        <f t="shared" si="0"/>
        <v>86.479333333333358</v>
      </c>
      <c r="H17" s="39">
        <f t="shared" si="0"/>
        <v>24</v>
      </c>
      <c r="I17" s="39">
        <f t="shared" si="0"/>
        <v>5.0666666666666664</v>
      </c>
      <c r="J17" s="39">
        <f t="shared" si="0"/>
        <v>1.2</v>
      </c>
      <c r="K17" s="39">
        <f t="shared" si="0"/>
        <v>0</v>
      </c>
      <c r="M17" s="15"/>
      <c r="N17" s="34" t="s">
        <v>0</v>
      </c>
      <c r="O17" s="39">
        <f>AVERAGE(O2:O16)</f>
        <v>1.2118666666666666</v>
      </c>
      <c r="P17" s="39">
        <f t="shared" ref="P17" si="1">AVERAGE(P2:P16)</f>
        <v>1.8735333333333335</v>
      </c>
      <c r="Q17" s="39">
        <f t="shared" ref="Q17" si="2">AVERAGE(Q2:Q16)</f>
        <v>11.052066666666665</v>
      </c>
      <c r="R17" s="39">
        <f t="shared" ref="R17" si="3">AVERAGE(R2:R16)</f>
        <v>60.017333333333326</v>
      </c>
      <c r="S17" s="39">
        <f t="shared" ref="S17" si="4">AVERAGE(S2:S16)</f>
        <v>86.925333333333342</v>
      </c>
      <c r="T17" s="39">
        <f t="shared" ref="T17" si="5">AVERAGE(T2:T16)</f>
        <v>22.6</v>
      </c>
      <c r="U17" s="39">
        <f t="shared" ref="U17" si="6">AVERAGE(U2:U16)</f>
        <v>4.9333333333333336</v>
      </c>
      <c r="V17" s="39">
        <f t="shared" ref="V17" si="7">AVERAGE(V2:V16)</f>
        <v>0.8666666666666667</v>
      </c>
      <c r="W17" s="39">
        <f t="shared" ref="W17" si="8">AVERAGE(W2:W16)</f>
        <v>0</v>
      </c>
    </row>
    <row r="18" spans="1:23" x14ac:dyDescent="0.3">
      <c r="A18" s="15"/>
      <c r="B18" s="34" t="s">
        <v>1</v>
      </c>
      <c r="C18" s="39">
        <f>_xlfn.STDEV.S(C2:C16)</f>
        <v>6.9771531921455368E-2</v>
      </c>
      <c r="D18" s="39">
        <f t="shared" ref="D18:K18" si="9">_xlfn.STDEV.S(D2:D16)</f>
        <v>7.1609922164326878E-2</v>
      </c>
      <c r="E18" s="39">
        <f t="shared" si="9"/>
        <v>1.4421452274798281</v>
      </c>
      <c r="F18" s="39">
        <f t="shared" si="9"/>
        <v>3.1386777622492708</v>
      </c>
      <c r="G18" s="39">
        <f t="shared" si="9"/>
        <v>1.8693255722955531</v>
      </c>
      <c r="H18" s="39">
        <f t="shared" si="9"/>
        <v>2.7774602993176543</v>
      </c>
      <c r="I18" s="39">
        <f t="shared" si="9"/>
        <v>1.7511900715418263</v>
      </c>
      <c r="J18" s="39">
        <f t="shared" si="9"/>
        <v>0.67612340378281321</v>
      </c>
      <c r="K18" s="39">
        <f t="shared" si="9"/>
        <v>0</v>
      </c>
      <c r="M18" s="15"/>
      <c r="N18" s="34" t="s">
        <v>1</v>
      </c>
      <c r="O18" s="39">
        <f>_xlfn.STDEV.S(O2:O16)</f>
        <v>6.9428140308283259E-2</v>
      </c>
      <c r="P18" s="39">
        <f t="shared" ref="P18:W18" si="10">_xlfn.STDEV.S(P2:P16)</f>
        <v>7.2169311509876016E-2</v>
      </c>
      <c r="Q18" s="39">
        <f t="shared" si="10"/>
        <v>1.1983888271143153</v>
      </c>
      <c r="R18" s="39">
        <f t="shared" si="10"/>
        <v>2.9534784979910111</v>
      </c>
      <c r="S18" s="39">
        <f t="shared" si="10"/>
        <v>1.9475840956230381</v>
      </c>
      <c r="T18" s="39">
        <f t="shared" si="10"/>
        <v>2.6672618383439111</v>
      </c>
      <c r="U18" s="39">
        <f t="shared" si="10"/>
        <v>1.4864467059144131</v>
      </c>
      <c r="V18" s="39">
        <f t="shared" si="10"/>
        <v>0.8338093878327919</v>
      </c>
      <c r="W18" s="39">
        <f t="shared" si="10"/>
        <v>0</v>
      </c>
    </row>
    <row r="19" spans="1:23" x14ac:dyDescent="0.3">
      <c r="A19" s="15"/>
      <c r="B19" s="34" t="s">
        <v>2</v>
      </c>
      <c r="C19" s="39">
        <f>_xlfn.STDEV.P(C2:C16)</f>
        <v>6.7405703682172829E-2</v>
      </c>
      <c r="D19" s="39">
        <f t="shared" ref="D19:K19" si="11">_xlfn.STDEV.P(D2:D16)</f>
        <v>6.9181757389904147E-2</v>
      </c>
      <c r="E19" s="39">
        <f t="shared" si="11"/>
        <v>1.3932446542752848</v>
      </c>
      <c r="F19" s="39">
        <f t="shared" si="11"/>
        <v>3.032250795842732</v>
      </c>
      <c r="G19" s="39">
        <f t="shared" si="11"/>
        <v>1.8059400752947361</v>
      </c>
      <c r="H19" s="39">
        <f t="shared" si="11"/>
        <v>2.6832815729997477</v>
      </c>
      <c r="I19" s="39">
        <f t="shared" si="11"/>
        <v>1.6918103387266026</v>
      </c>
      <c r="J19" s="39">
        <f t="shared" si="11"/>
        <v>0.65319726474218087</v>
      </c>
      <c r="K19" s="39">
        <f t="shared" si="11"/>
        <v>0</v>
      </c>
      <c r="M19" s="15"/>
      <c r="N19" s="34" t="s">
        <v>2</v>
      </c>
      <c r="O19" s="39">
        <f>_xlfn.STDEV.P(O2:O16)</f>
        <v>6.7073955866308904E-2</v>
      </c>
      <c r="P19" s="39">
        <f t="shared" ref="P19:W19" si="12">_xlfn.STDEV.P(P2:P16)</f>
        <v>6.9722178840181268E-2</v>
      </c>
      <c r="Q19" s="39">
        <f t="shared" si="12"/>
        <v>1.1577535988091767</v>
      </c>
      <c r="R19" s="39">
        <f t="shared" si="12"/>
        <v>2.8533313084104965</v>
      </c>
      <c r="S19" s="39">
        <f t="shared" si="12"/>
        <v>1.8815449916373388</v>
      </c>
      <c r="T19" s="39">
        <f t="shared" si="12"/>
        <v>2.5768197453450252</v>
      </c>
      <c r="U19" s="39">
        <f t="shared" si="12"/>
        <v>1.4360439485692011</v>
      </c>
      <c r="V19" s="39">
        <f t="shared" si="12"/>
        <v>0.80553639823963807</v>
      </c>
      <c r="W19" s="39">
        <f t="shared" si="12"/>
        <v>0</v>
      </c>
    </row>
    <row r="20" spans="1:23" x14ac:dyDescent="0.3">
      <c r="A20" s="15">
        <v>3</v>
      </c>
      <c r="B20" s="34" t="s">
        <v>49</v>
      </c>
      <c r="C20" s="39">
        <f>SMALL(C2:C16, A20)</f>
        <v>1.1870000000000001</v>
      </c>
      <c r="D20" s="39">
        <f>SMALL(D2:D16, A20)</f>
        <v>1.863</v>
      </c>
      <c r="E20" s="39">
        <f>SMALL(E2:E16, A20)</f>
        <v>10.55</v>
      </c>
      <c r="F20" s="39">
        <f>LARGE(F2:F16, A20)</f>
        <v>62.03</v>
      </c>
      <c r="G20" s="39">
        <f>LARGE(G2:G16, A20)</f>
        <v>87.83</v>
      </c>
      <c r="H20" s="39">
        <f>SMALL(H2:H16, A20)</f>
        <v>23</v>
      </c>
      <c r="I20" s="39">
        <f>SMALL(I2:I16, A20)</f>
        <v>4</v>
      </c>
      <c r="J20" s="39">
        <f>SMALL(J2:J16, A20)</f>
        <v>1</v>
      </c>
      <c r="K20" s="39">
        <f>SMALL(K2:K16, A20)</f>
        <v>0</v>
      </c>
      <c r="M20" s="15">
        <v>3</v>
      </c>
      <c r="N20" s="34" t="s">
        <v>49</v>
      </c>
      <c r="O20" s="39">
        <f>SMALL(O2:O16, M20)</f>
        <v>1.153</v>
      </c>
      <c r="P20" s="39">
        <f>SMALL(P2:P16, M20)</f>
        <v>1.8109999999999999</v>
      </c>
      <c r="Q20" s="39">
        <f>SMALL(Q2:Q16, M20)</f>
        <v>9.9260000000000002</v>
      </c>
      <c r="R20" s="39">
        <f>LARGE(R2:R16, M20)</f>
        <v>62.97</v>
      </c>
      <c r="S20" s="39">
        <f>LARGE(S2:S16, M20)</f>
        <v>88.5</v>
      </c>
      <c r="T20" s="39">
        <f>SMALL(T2:T16, M20)</f>
        <v>21</v>
      </c>
      <c r="U20" s="39">
        <f>SMALL(U2:U16, M20)</f>
        <v>4</v>
      </c>
      <c r="V20" s="39">
        <f>SMALL(V2:V16, M20)</f>
        <v>0</v>
      </c>
      <c r="W20" s="39">
        <f>SMALL(W2:W16, M20)</f>
        <v>0</v>
      </c>
    </row>
    <row r="21" spans="1:23" x14ac:dyDescent="0.3">
      <c r="A21" s="15">
        <v>5</v>
      </c>
      <c r="B21" s="34" t="s">
        <v>49</v>
      </c>
      <c r="C21" s="39">
        <f>SMALL(C2:C16, A21)</f>
        <v>1.1919999999999999</v>
      </c>
      <c r="D21" s="39">
        <f>SMALL(D2:D16, A21)</f>
        <v>1.8740000000000001</v>
      </c>
      <c r="E21" s="39">
        <f>SMALL(E2:E16, A21)</f>
        <v>11.1</v>
      </c>
      <c r="F21" s="39">
        <f>LARGE(F2:F16, A21)</f>
        <v>61.76</v>
      </c>
      <c r="G21" s="39">
        <f>LARGE(G2:G16, A21)</f>
        <v>87.7</v>
      </c>
      <c r="H21" s="39">
        <f>SMALL(H2:H16, A21)</f>
        <v>23</v>
      </c>
      <c r="I21" s="39">
        <f>SMALL(I2:I16, A21)</f>
        <v>4</v>
      </c>
      <c r="J21" s="39">
        <f>SMALL(J2:J16, A21)</f>
        <v>1</v>
      </c>
      <c r="K21" s="39">
        <f>SMALL(K2:K16, A21)</f>
        <v>0</v>
      </c>
      <c r="M21" s="15">
        <v>5</v>
      </c>
      <c r="N21" s="34" t="s">
        <v>49</v>
      </c>
      <c r="O21" s="39">
        <f>SMALL(O2:O16, M21)</f>
        <v>1.1639999999999999</v>
      </c>
      <c r="P21" s="39">
        <f>SMALL(P2:P16, M21)</f>
        <v>1.833</v>
      </c>
      <c r="Q21" s="39">
        <f>SMALL(Q2:Q16, M21)</f>
        <v>9.9920000000000009</v>
      </c>
      <c r="R21" s="39">
        <f>LARGE(R2:R16, M21)</f>
        <v>61.76</v>
      </c>
      <c r="S21" s="39">
        <f>LARGE(S2:S16, M21)</f>
        <v>88.1</v>
      </c>
      <c r="T21" s="39">
        <f>SMALL(T2:T16, M21)</f>
        <v>22</v>
      </c>
      <c r="U21" s="39">
        <f>SMALL(U2:U16, M21)</f>
        <v>4</v>
      </c>
      <c r="V21" s="39">
        <f>SMALL(V2:V16, M21)</f>
        <v>0</v>
      </c>
      <c r="W21" s="39">
        <f>SMALL(W2:W16, M21)</f>
        <v>0</v>
      </c>
    </row>
    <row r="22" spans="1:23" x14ac:dyDescent="0.3">
      <c r="A22" s="15"/>
      <c r="B22" s="34"/>
      <c r="C22" s="39"/>
      <c r="D22" s="39"/>
      <c r="E22" s="39"/>
      <c r="F22" s="39"/>
      <c r="G22" s="39"/>
      <c r="H22" s="39"/>
      <c r="I22" s="39"/>
      <c r="J22" s="39"/>
      <c r="K22" s="39"/>
      <c r="M22" s="15"/>
      <c r="N22" s="34"/>
      <c r="O22" s="39"/>
      <c r="P22" s="39"/>
      <c r="Q22" s="39"/>
      <c r="R22" s="39"/>
      <c r="S22" s="39"/>
      <c r="T22" s="39"/>
      <c r="U22" s="39"/>
      <c r="V22" s="39"/>
      <c r="W22" s="39"/>
    </row>
    <row r="23" spans="1:23" ht="27.6" x14ac:dyDescent="0.3">
      <c r="A23" s="35" t="s">
        <v>35</v>
      </c>
      <c r="C23" s="8" t="s">
        <v>3</v>
      </c>
      <c r="D23" s="8" t="s">
        <v>4</v>
      </c>
      <c r="E23" s="8" t="s">
        <v>5</v>
      </c>
      <c r="F23" s="8" t="s">
        <v>6</v>
      </c>
      <c r="G23" s="8" t="s">
        <v>8</v>
      </c>
      <c r="H23" s="8" t="s">
        <v>10</v>
      </c>
      <c r="I23" s="8" t="s">
        <v>11</v>
      </c>
      <c r="J23" s="8" t="s">
        <v>12</v>
      </c>
      <c r="K23" s="9" t="s">
        <v>13</v>
      </c>
      <c r="M23" s="35" t="s">
        <v>34</v>
      </c>
      <c r="O23" s="8" t="s">
        <v>3</v>
      </c>
      <c r="P23" s="8" t="s">
        <v>4</v>
      </c>
      <c r="Q23" s="8" t="s">
        <v>5</v>
      </c>
      <c r="R23" s="8" t="s">
        <v>6</v>
      </c>
      <c r="S23" s="8" t="s">
        <v>8</v>
      </c>
      <c r="T23" s="8" t="s">
        <v>10</v>
      </c>
      <c r="U23" s="8" t="s">
        <v>11</v>
      </c>
      <c r="V23" s="8" t="s">
        <v>12</v>
      </c>
      <c r="W23" s="9" t="s">
        <v>13</v>
      </c>
    </row>
    <row r="24" spans="1:23" x14ac:dyDescent="0.3">
      <c r="A24" s="36">
        <v>0</v>
      </c>
      <c r="B24" s="12">
        <v>1</v>
      </c>
      <c r="C24" s="12">
        <v>1.431</v>
      </c>
      <c r="D24" s="12">
        <v>2.4900000000000002</v>
      </c>
      <c r="E24" s="12">
        <v>18.579999999999998</v>
      </c>
      <c r="F24" s="12">
        <v>60.09</v>
      </c>
      <c r="G24" s="12">
        <v>85.12</v>
      </c>
      <c r="H24" s="12">
        <v>64</v>
      </c>
      <c r="I24" s="12">
        <v>25</v>
      </c>
      <c r="J24" s="12">
        <v>6</v>
      </c>
      <c r="K24" s="13">
        <v>0</v>
      </c>
      <c r="M24" s="36">
        <v>0</v>
      </c>
      <c r="N24" s="12">
        <v>1</v>
      </c>
      <c r="O24" s="12">
        <v>1.123</v>
      </c>
      <c r="P24" s="12">
        <v>1.831</v>
      </c>
      <c r="Q24" s="12">
        <v>10.31</v>
      </c>
      <c r="R24" s="12">
        <v>63.87</v>
      </c>
      <c r="S24" s="12">
        <v>88.78</v>
      </c>
      <c r="T24" s="12">
        <v>30</v>
      </c>
      <c r="U24" s="12">
        <v>8</v>
      </c>
      <c r="V24" s="12">
        <v>1</v>
      </c>
      <c r="W24" s="13">
        <v>0</v>
      </c>
    </row>
    <row r="25" spans="1:23" x14ac:dyDescent="0.3">
      <c r="A25" s="37">
        <v>0</v>
      </c>
      <c r="B25" s="15">
        <v>2</v>
      </c>
      <c r="C25" s="15">
        <v>1.591</v>
      </c>
      <c r="D25" s="15">
        <v>2.86</v>
      </c>
      <c r="E25" s="15">
        <v>21.49</v>
      </c>
      <c r="F25" s="15">
        <v>58.44</v>
      </c>
      <c r="G25" s="15">
        <v>83</v>
      </c>
      <c r="H25" s="15">
        <v>69</v>
      </c>
      <c r="I25" s="15">
        <v>34</v>
      </c>
      <c r="J25" s="15">
        <v>14</v>
      </c>
      <c r="K25" s="16">
        <v>1</v>
      </c>
      <c r="M25" s="37">
        <v>0</v>
      </c>
      <c r="N25" s="15">
        <v>2</v>
      </c>
      <c r="O25" s="15">
        <v>1.21</v>
      </c>
      <c r="P25" s="15">
        <v>2.149</v>
      </c>
      <c r="Q25" s="15">
        <v>14.14</v>
      </c>
      <c r="R25" s="15">
        <v>67.650000000000006</v>
      </c>
      <c r="S25" s="15">
        <v>86.89</v>
      </c>
      <c r="T25" s="15">
        <v>40</v>
      </c>
      <c r="U25" s="15">
        <v>19</v>
      </c>
      <c r="V25" s="15">
        <v>6</v>
      </c>
      <c r="W25" s="16">
        <v>0</v>
      </c>
    </row>
    <row r="26" spans="1:23" x14ac:dyDescent="0.3">
      <c r="A26" s="37">
        <v>0</v>
      </c>
      <c r="B26" s="15">
        <v>3</v>
      </c>
      <c r="C26" s="15">
        <v>1.3759999999999999</v>
      </c>
      <c r="D26" s="15">
        <v>2.2389999999999999</v>
      </c>
      <c r="E26" s="15">
        <v>17.010000000000002</v>
      </c>
      <c r="F26" s="15">
        <v>59.62</v>
      </c>
      <c r="G26" s="15">
        <v>84.89</v>
      </c>
      <c r="H26" s="15">
        <v>45</v>
      </c>
      <c r="I26" s="15">
        <v>14</v>
      </c>
      <c r="J26" s="15">
        <v>2</v>
      </c>
      <c r="K26" s="16">
        <v>0</v>
      </c>
      <c r="M26" s="37">
        <v>0</v>
      </c>
      <c r="N26" s="15">
        <v>3</v>
      </c>
      <c r="O26" s="15">
        <v>1.0429999999999999</v>
      </c>
      <c r="P26" s="15">
        <v>1.61</v>
      </c>
      <c r="Q26" s="15">
        <v>7.95</v>
      </c>
      <c r="R26" s="15">
        <v>65.41</v>
      </c>
      <c r="S26" s="15">
        <v>88.78</v>
      </c>
      <c r="T26" s="15">
        <v>13</v>
      </c>
      <c r="U26" s="15">
        <v>1</v>
      </c>
      <c r="V26" s="15">
        <v>0</v>
      </c>
      <c r="W26" s="16">
        <v>0</v>
      </c>
    </row>
    <row r="27" spans="1:23" x14ac:dyDescent="0.3">
      <c r="A27" s="37">
        <v>1</v>
      </c>
      <c r="B27" s="15">
        <v>1</v>
      </c>
      <c r="C27" s="15">
        <v>1.5489999999999999</v>
      </c>
      <c r="D27" s="15">
        <v>2.6949999999999998</v>
      </c>
      <c r="E27" s="15">
        <v>19.77</v>
      </c>
      <c r="F27" s="15">
        <v>58.8</v>
      </c>
      <c r="G27" s="15">
        <v>83.35</v>
      </c>
      <c r="H27" s="15">
        <v>64</v>
      </c>
      <c r="I27" s="15">
        <v>39</v>
      </c>
      <c r="J27" s="15">
        <v>10</v>
      </c>
      <c r="K27" s="16">
        <v>0</v>
      </c>
      <c r="M27" s="37">
        <v>1</v>
      </c>
      <c r="N27" s="15">
        <v>1</v>
      </c>
      <c r="O27" s="15">
        <v>1.1850000000000001</v>
      </c>
      <c r="P27" s="15">
        <v>1.9750000000000001</v>
      </c>
      <c r="Q27" s="15">
        <v>9.5079999999999991</v>
      </c>
      <c r="R27" s="15">
        <v>63.99</v>
      </c>
      <c r="S27" s="15">
        <v>88.43</v>
      </c>
      <c r="T27" s="15">
        <v>39</v>
      </c>
      <c r="U27" s="15">
        <v>13</v>
      </c>
      <c r="V27" s="15">
        <v>0</v>
      </c>
      <c r="W27" s="16">
        <v>0</v>
      </c>
    </row>
    <row r="28" spans="1:23" x14ac:dyDescent="0.3">
      <c r="A28" s="37">
        <v>1</v>
      </c>
      <c r="B28" s="15">
        <v>2</v>
      </c>
      <c r="C28" s="15">
        <v>1.1950000000000001</v>
      </c>
      <c r="D28" s="15">
        <v>1.867</v>
      </c>
      <c r="E28" s="15">
        <v>11.24</v>
      </c>
      <c r="F28" s="15">
        <v>59.86</v>
      </c>
      <c r="G28" s="15">
        <v>88.19</v>
      </c>
      <c r="H28" s="15">
        <v>28</v>
      </c>
      <c r="I28" s="15">
        <v>5</v>
      </c>
      <c r="J28" s="15">
        <v>1</v>
      </c>
      <c r="K28" s="16">
        <v>0</v>
      </c>
      <c r="M28" s="37">
        <v>1</v>
      </c>
      <c r="N28" s="15">
        <v>2</v>
      </c>
      <c r="O28" s="15">
        <v>1.1040000000000001</v>
      </c>
      <c r="P28" s="15">
        <v>1.7130000000000001</v>
      </c>
      <c r="Q28" s="15">
        <v>10.050000000000001</v>
      </c>
      <c r="R28" s="15">
        <v>62.81</v>
      </c>
      <c r="S28" s="15">
        <v>89.49</v>
      </c>
      <c r="T28" s="15">
        <v>18</v>
      </c>
      <c r="U28" s="15">
        <v>5</v>
      </c>
      <c r="V28" s="15">
        <v>1</v>
      </c>
      <c r="W28" s="16">
        <v>0</v>
      </c>
    </row>
    <row r="29" spans="1:23" x14ac:dyDescent="0.3">
      <c r="A29" s="37">
        <v>1</v>
      </c>
      <c r="B29" s="15">
        <v>3</v>
      </c>
      <c r="C29" s="15">
        <v>1.3680000000000001</v>
      </c>
      <c r="D29" s="15">
        <v>2.2789999999999999</v>
      </c>
      <c r="E29" s="15">
        <v>22.18</v>
      </c>
      <c r="F29" s="15">
        <v>59.86</v>
      </c>
      <c r="G29" s="15">
        <v>84.53</v>
      </c>
      <c r="H29" s="15">
        <v>45</v>
      </c>
      <c r="I29" s="15">
        <v>15</v>
      </c>
      <c r="J29" s="15">
        <v>2</v>
      </c>
      <c r="K29" s="16">
        <v>1</v>
      </c>
      <c r="M29" s="37">
        <v>1</v>
      </c>
      <c r="N29" s="15">
        <v>3</v>
      </c>
      <c r="O29" s="15">
        <v>1.1000000000000001</v>
      </c>
      <c r="P29" s="15">
        <v>1.6830000000000001</v>
      </c>
      <c r="Q29" s="15">
        <v>8.27</v>
      </c>
      <c r="R29" s="15">
        <v>63.99</v>
      </c>
      <c r="S29" s="15">
        <v>87.72</v>
      </c>
      <c r="T29" s="15">
        <v>18</v>
      </c>
      <c r="U29" s="15">
        <v>1</v>
      </c>
      <c r="V29" s="15">
        <v>0</v>
      </c>
      <c r="W29" s="16">
        <v>0</v>
      </c>
    </row>
    <row r="30" spans="1:23" x14ac:dyDescent="0.3">
      <c r="A30" s="37">
        <v>2</v>
      </c>
      <c r="B30" s="15">
        <v>1</v>
      </c>
      <c r="C30" s="15">
        <v>1.286</v>
      </c>
      <c r="D30" s="15">
        <v>1.9990000000000001</v>
      </c>
      <c r="E30" s="15">
        <v>13.12</v>
      </c>
      <c r="F30" s="15">
        <v>56.55</v>
      </c>
      <c r="G30" s="15">
        <v>85.12</v>
      </c>
      <c r="H30" s="15">
        <v>28</v>
      </c>
      <c r="I30" s="15">
        <v>9</v>
      </c>
      <c r="J30" s="15">
        <v>2</v>
      </c>
      <c r="K30" s="16">
        <v>0</v>
      </c>
      <c r="M30" s="37">
        <v>2</v>
      </c>
      <c r="N30" s="15">
        <v>1</v>
      </c>
      <c r="O30" s="15">
        <v>1.179</v>
      </c>
      <c r="P30" s="15">
        <v>1.804</v>
      </c>
      <c r="Q30" s="15">
        <v>8.6859999999999999</v>
      </c>
      <c r="R30" s="15">
        <v>60.33</v>
      </c>
      <c r="S30" s="15">
        <v>86.89</v>
      </c>
      <c r="T30" s="15">
        <v>28</v>
      </c>
      <c r="U30" s="15">
        <v>5</v>
      </c>
      <c r="V30" s="15">
        <v>0</v>
      </c>
      <c r="W30" s="16">
        <v>0</v>
      </c>
    </row>
    <row r="31" spans="1:23" x14ac:dyDescent="0.3">
      <c r="A31" s="37">
        <v>2</v>
      </c>
      <c r="B31" s="15">
        <v>2</v>
      </c>
      <c r="C31" s="15">
        <v>1.1950000000000001</v>
      </c>
      <c r="D31" s="15">
        <v>1.9019999999999999</v>
      </c>
      <c r="E31" s="15">
        <v>19.3</v>
      </c>
      <c r="F31" s="15">
        <v>59.62</v>
      </c>
      <c r="G31" s="15">
        <v>88.55</v>
      </c>
      <c r="H31" s="15">
        <v>24</v>
      </c>
      <c r="I31" s="15">
        <v>8</v>
      </c>
      <c r="J31" s="15">
        <v>1</v>
      </c>
      <c r="K31" s="16">
        <v>0</v>
      </c>
      <c r="M31" s="37">
        <v>2</v>
      </c>
      <c r="N31" s="15">
        <v>2</v>
      </c>
      <c r="O31" s="15">
        <v>1.0349999999999999</v>
      </c>
      <c r="P31" s="15">
        <v>1.6479999999999999</v>
      </c>
      <c r="Q31" s="15">
        <v>10.02</v>
      </c>
      <c r="R31" s="15">
        <v>66.349999999999994</v>
      </c>
      <c r="S31" s="15">
        <v>90.2</v>
      </c>
      <c r="T31" s="15">
        <v>20</v>
      </c>
      <c r="U31" s="15">
        <v>4</v>
      </c>
      <c r="V31" s="15">
        <v>1</v>
      </c>
      <c r="W31" s="16">
        <v>0</v>
      </c>
    </row>
    <row r="32" spans="1:23" x14ac:dyDescent="0.3">
      <c r="A32" s="37">
        <v>2</v>
      </c>
      <c r="B32" s="15">
        <v>3</v>
      </c>
      <c r="C32" s="15">
        <v>1.2889999999999999</v>
      </c>
      <c r="D32" s="15">
        <v>1.9430000000000001</v>
      </c>
      <c r="E32" s="15">
        <v>15.72</v>
      </c>
      <c r="F32" s="15">
        <v>55.73</v>
      </c>
      <c r="G32" s="15">
        <v>85.01</v>
      </c>
      <c r="H32" s="15">
        <v>22</v>
      </c>
      <c r="I32" s="15">
        <v>5</v>
      </c>
      <c r="J32" s="15">
        <v>1</v>
      </c>
      <c r="K32" s="16">
        <v>0</v>
      </c>
      <c r="M32" s="37">
        <v>2</v>
      </c>
      <c r="N32" s="15">
        <v>3</v>
      </c>
      <c r="O32" s="15">
        <v>1.1180000000000001</v>
      </c>
      <c r="P32" s="15">
        <v>1.671</v>
      </c>
      <c r="Q32" s="15">
        <v>8.7260000000000009</v>
      </c>
      <c r="R32" s="15">
        <v>62.57</v>
      </c>
      <c r="S32" s="15">
        <v>86.78</v>
      </c>
      <c r="T32" s="15">
        <v>15</v>
      </c>
      <c r="U32" s="15">
        <v>1</v>
      </c>
      <c r="V32" s="15">
        <v>0</v>
      </c>
      <c r="W32" s="16">
        <v>0</v>
      </c>
    </row>
    <row r="33" spans="1:23" x14ac:dyDescent="0.3">
      <c r="A33" s="37">
        <v>3</v>
      </c>
      <c r="B33" s="15">
        <v>1</v>
      </c>
      <c r="C33" s="15">
        <v>1.3560000000000001</v>
      </c>
      <c r="D33" s="15">
        <v>2.105</v>
      </c>
      <c r="E33" s="15">
        <v>14.91</v>
      </c>
      <c r="F33" s="15">
        <v>54.31</v>
      </c>
      <c r="G33" s="15">
        <v>85.72</v>
      </c>
      <c r="H33" s="15">
        <v>30</v>
      </c>
      <c r="I33" s="15">
        <v>11</v>
      </c>
      <c r="J33" s="15">
        <v>3</v>
      </c>
      <c r="K33" s="16">
        <v>0</v>
      </c>
      <c r="M33" s="37">
        <v>3</v>
      </c>
      <c r="N33" s="15">
        <v>1</v>
      </c>
      <c r="O33" s="15">
        <v>1.091</v>
      </c>
      <c r="P33" s="15">
        <v>1.657</v>
      </c>
      <c r="Q33" s="15">
        <v>13.37</v>
      </c>
      <c r="R33" s="15">
        <v>61.04</v>
      </c>
      <c r="S33" s="15">
        <v>89.26</v>
      </c>
      <c r="T33" s="15">
        <v>15</v>
      </c>
      <c r="U33" s="15">
        <v>2</v>
      </c>
      <c r="V33" s="15">
        <v>2</v>
      </c>
      <c r="W33" s="16">
        <v>0</v>
      </c>
    </row>
    <row r="34" spans="1:23" x14ac:dyDescent="0.3">
      <c r="A34" s="37">
        <v>3</v>
      </c>
      <c r="B34" s="15">
        <v>2</v>
      </c>
      <c r="C34" s="15">
        <v>1.28</v>
      </c>
      <c r="D34" s="15">
        <v>2</v>
      </c>
      <c r="E34" s="15">
        <v>12.03</v>
      </c>
      <c r="F34" s="15">
        <v>58.68</v>
      </c>
      <c r="G34" s="15">
        <v>85.83</v>
      </c>
      <c r="H34" s="15">
        <v>31</v>
      </c>
      <c r="I34" s="15">
        <v>9</v>
      </c>
      <c r="J34" s="15">
        <v>2</v>
      </c>
      <c r="K34" s="16">
        <v>0</v>
      </c>
      <c r="M34" s="37">
        <v>3</v>
      </c>
      <c r="N34" s="15">
        <v>2</v>
      </c>
      <c r="O34" s="15">
        <v>1.1240000000000001</v>
      </c>
      <c r="P34" s="15">
        <v>1.74</v>
      </c>
      <c r="Q34" s="15">
        <v>9.3979999999999997</v>
      </c>
      <c r="R34" s="15">
        <v>63.28</v>
      </c>
      <c r="S34" s="15">
        <v>87.49</v>
      </c>
      <c r="T34" s="15">
        <v>17</v>
      </c>
      <c r="U34" s="15">
        <v>3</v>
      </c>
      <c r="V34" s="15">
        <v>0</v>
      </c>
      <c r="W34" s="16">
        <v>0</v>
      </c>
    </row>
    <row r="35" spans="1:23" x14ac:dyDescent="0.3">
      <c r="A35" s="37">
        <v>3</v>
      </c>
      <c r="B35" s="15">
        <v>3</v>
      </c>
      <c r="C35" s="15">
        <v>1.4730000000000001</v>
      </c>
      <c r="D35" s="15">
        <v>2.4319999999999999</v>
      </c>
      <c r="E35" s="15">
        <v>19.5</v>
      </c>
      <c r="F35" s="15">
        <v>56.32</v>
      </c>
      <c r="G35" s="15">
        <v>83</v>
      </c>
      <c r="H35" s="15">
        <v>55</v>
      </c>
      <c r="I35" s="15">
        <v>21</v>
      </c>
      <c r="J35" s="15">
        <v>4</v>
      </c>
      <c r="K35" s="16">
        <v>0</v>
      </c>
      <c r="M35" s="37">
        <v>3</v>
      </c>
      <c r="N35" s="15">
        <v>3</v>
      </c>
      <c r="O35" s="15">
        <v>1.1519999999999999</v>
      </c>
      <c r="P35" s="15">
        <v>1.798</v>
      </c>
      <c r="Q35" s="15">
        <v>8.83</v>
      </c>
      <c r="R35" s="15">
        <v>62.34</v>
      </c>
      <c r="S35" s="15">
        <v>87.01</v>
      </c>
      <c r="T35" s="15">
        <v>28</v>
      </c>
      <c r="U35" s="15">
        <v>3</v>
      </c>
      <c r="V35" s="15">
        <v>0</v>
      </c>
      <c r="W35" s="16">
        <v>0</v>
      </c>
    </row>
    <row r="36" spans="1:23" x14ac:dyDescent="0.3">
      <c r="A36" s="37">
        <v>42</v>
      </c>
      <c r="B36" s="15">
        <v>1</v>
      </c>
      <c r="C36" s="15">
        <v>1.3320000000000001</v>
      </c>
      <c r="D36" s="15">
        <v>2.23</v>
      </c>
      <c r="E36" s="15">
        <v>20.55</v>
      </c>
      <c r="F36" s="15">
        <v>59.39</v>
      </c>
      <c r="G36" s="15">
        <v>85.24</v>
      </c>
      <c r="H36" s="15">
        <v>50</v>
      </c>
      <c r="I36" s="15">
        <v>12</v>
      </c>
      <c r="J36" s="15">
        <v>2</v>
      </c>
      <c r="K36" s="16">
        <v>1</v>
      </c>
      <c r="M36" s="37">
        <v>42</v>
      </c>
      <c r="N36" s="15">
        <v>1</v>
      </c>
      <c r="O36" s="15">
        <v>1.0669999999999999</v>
      </c>
      <c r="P36" s="15">
        <v>1.66</v>
      </c>
      <c r="Q36" s="15">
        <v>6.6260000000000003</v>
      </c>
      <c r="R36" s="15">
        <v>65.53</v>
      </c>
      <c r="S36" s="15">
        <v>89.02</v>
      </c>
      <c r="T36" s="15">
        <v>22</v>
      </c>
      <c r="U36" s="15">
        <v>0</v>
      </c>
      <c r="V36" s="15">
        <v>0</v>
      </c>
      <c r="W36" s="16">
        <v>0</v>
      </c>
    </row>
    <row r="37" spans="1:23" x14ac:dyDescent="0.3">
      <c r="A37" s="37">
        <v>42</v>
      </c>
      <c r="B37" s="15">
        <v>2</v>
      </c>
      <c r="C37" s="15">
        <v>1.2769999999999999</v>
      </c>
      <c r="D37" s="15">
        <v>2.0680000000000001</v>
      </c>
      <c r="E37" s="15">
        <v>16.82</v>
      </c>
      <c r="F37" s="15">
        <v>58.21</v>
      </c>
      <c r="G37" s="15">
        <v>88.19</v>
      </c>
      <c r="H37" s="15">
        <v>31</v>
      </c>
      <c r="I37" s="15">
        <v>14</v>
      </c>
      <c r="J37" s="15">
        <v>5</v>
      </c>
      <c r="K37" s="16">
        <v>0</v>
      </c>
      <c r="M37" s="37">
        <v>42</v>
      </c>
      <c r="N37" s="15">
        <v>2</v>
      </c>
      <c r="O37" s="15">
        <v>1.1679999999999999</v>
      </c>
      <c r="P37" s="15">
        <v>1.8460000000000001</v>
      </c>
      <c r="Q37" s="15">
        <v>11.81</v>
      </c>
      <c r="R37" s="15">
        <v>61.98</v>
      </c>
      <c r="S37" s="15">
        <v>87.72</v>
      </c>
      <c r="T37" s="15">
        <v>24</v>
      </c>
      <c r="U37" s="15">
        <v>6</v>
      </c>
      <c r="V37" s="15">
        <v>3</v>
      </c>
      <c r="W37" s="16">
        <v>0</v>
      </c>
    </row>
    <row r="38" spans="1:23" x14ac:dyDescent="0.3">
      <c r="A38" s="38">
        <v>42</v>
      </c>
      <c r="B38" s="19">
        <v>3</v>
      </c>
      <c r="C38" s="19">
        <v>1.5009999999999999</v>
      </c>
      <c r="D38" s="19">
        <v>2.3090000000000002</v>
      </c>
      <c r="E38" s="19">
        <v>18.350000000000001</v>
      </c>
      <c r="F38" s="19">
        <v>53.48</v>
      </c>
      <c r="G38" s="19">
        <v>80.87</v>
      </c>
      <c r="H38" s="19">
        <v>37</v>
      </c>
      <c r="I38" s="19">
        <v>11</v>
      </c>
      <c r="J38" s="19">
        <v>3</v>
      </c>
      <c r="K38" s="20">
        <v>0</v>
      </c>
      <c r="M38" s="38">
        <v>42</v>
      </c>
      <c r="N38" s="19">
        <v>3</v>
      </c>
      <c r="O38" s="19">
        <v>1.2410000000000001</v>
      </c>
      <c r="P38" s="19">
        <v>1.8089999999999999</v>
      </c>
      <c r="Q38" s="19">
        <v>10.65</v>
      </c>
      <c r="R38" s="19">
        <v>58.8</v>
      </c>
      <c r="S38" s="19">
        <v>86.19</v>
      </c>
      <c r="T38" s="19">
        <v>17</v>
      </c>
      <c r="U38" s="19">
        <v>3</v>
      </c>
      <c r="V38" s="19">
        <v>1</v>
      </c>
      <c r="W38" s="20">
        <v>0</v>
      </c>
    </row>
    <row r="39" spans="1:23" x14ac:dyDescent="0.3">
      <c r="A39" s="15"/>
      <c r="B39" s="34" t="s">
        <v>0</v>
      </c>
      <c r="C39" s="39">
        <f>AVERAGE(C24:C38)</f>
        <v>1.3666000000000003</v>
      </c>
      <c r="D39" s="39">
        <f t="shared" ref="D39" si="13">AVERAGE(D24:D38)</f>
        <v>2.2278666666666664</v>
      </c>
      <c r="E39" s="39">
        <f t="shared" ref="E39" si="14">AVERAGE(E24:E38)</f>
        <v>17.371333333333332</v>
      </c>
      <c r="F39" s="39">
        <f t="shared" ref="F39" si="15">AVERAGE(F24:F38)</f>
        <v>57.930666666666674</v>
      </c>
      <c r="G39" s="39">
        <f t="shared" ref="G39" si="16">AVERAGE(G24:G38)</f>
        <v>85.107333333333344</v>
      </c>
      <c r="H39" s="39">
        <f t="shared" ref="H39" si="17">AVERAGE(H24:H38)</f>
        <v>41.533333333333331</v>
      </c>
      <c r="I39" s="39">
        <f t="shared" ref="I39" si="18">AVERAGE(I24:I38)</f>
        <v>15.466666666666667</v>
      </c>
      <c r="J39" s="39">
        <f t="shared" ref="J39" si="19">AVERAGE(J24:J38)</f>
        <v>3.8666666666666667</v>
      </c>
      <c r="K39" s="39">
        <f t="shared" ref="K39" si="20">AVERAGE(K24:K38)</f>
        <v>0.2</v>
      </c>
      <c r="M39" s="15"/>
      <c r="N39" s="34" t="s">
        <v>0</v>
      </c>
      <c r="O39" s="39">
        <f>AVERAGE(O24:O38)</f>
        <v>1.1293333333333335</v>
      </c>
      <c r="P39" s="39">
        <f t="shared" ref="P39" si="21">AVERAGE(P24:P38)</f>
        <v>1.7729333333333333</v>
      </c>
      <c r="Q39" s="39">
        <f t="shared" ref="Q39" si="22">AVERAGE(Q24:Q38)</f>
        <v>9.8895999999999997</v>
      </c>
      <c r="R39" s="39">
        <f t="shared" ref="R39" si="23">AVERAGE(R24:R38)</f>
        <v>63.329333333333331</v>
      </c>
      <c r="S39" s="39">
        <f t="shared" ref="S39" si="24">AVERAGE(S24:S38)</f>
        <v>88.043333333333337</v>
      </c>
      <c r="T39" s="39">
        <f t="shared" ref="T39" si="25">AVERAGE(T24:T38)</f>
        <v>22.933333333333334</v>
      </c>
      <c r="U39" s="39">
        <f t="shared" ref="U39" si="26">AVERAGE(U24:U38)</f>
        <v>4.9333333333333336</v>
      </c>
      <c r="V39" s="39">
        <f t="shared" ref="V39" si="27">AVERAGE(V24:V38)</f>
        <v>1</v>
      </c>
      <c r="W39" s="39">
        <f t="shared" ref="W39" si="28">AVERAGE(W24:W38)</f>
        <v>0</v>
      </c>
    </row>
    <row r="40" spans="1:23" x14ac:dyDescent="0.3">
      <c r="A40" s="15"/>
      <c r="B40" s="34" t="s">
        <v>1</v>
      </c>
      <c r="C40" s="39">
        <f>_xlfn.STDEV.S(C24:C38)</f>
        <v>0.12115385731728534</v>
      </c>
      <c r="D40" s="39">
        <f t="shared" ref="D40:K40" si="29">_xlfn.STDEV.S(D24:D38)</f>
        <v>0.29277438087243451</v>
      </c>
      <c r="E40" s="39">
        <f t="shared" si="29"/>
        <v>3.3809378805859378</v>
      </c>
      <c r="F40" s="39">
        <f t="shared" si="29"/>
        <v>2.1357583687121093</v>
      </c>
      <c r="G40" s="39">
        <f t="shared" si="29"/>
        <v>2.1059116338355235</v>
      </c>
      <c r="H40" s="39">
        <f t="shared" si="29"/>
        <v>15.747410973901468</v>
      </c>
      <c r="I40" s="39">
        <f t="shared" si="29"/>
        <v>10.119759078630469</v>
      </c>
      <c r="J40" s="39">
        <f t="shared" si="29"/>
        <v>3.6813558578845584</v>
      </c>
      <c r="K40" s="39">
        <f t="shared" si="29"/>
        <v>0.41403933560541251</v>
      </c>
      <c r="M40" s="15"/>
      <c r="N40" s="34" t="s">
        <v>1</v>
      </c>
      <c r="O40" s="39">
        <f>_xlfn.STDEV.S(O24:O38)</f>
        <v>5.9735926814446894E-2</v>
      </c>
      <c r="P40" s="39">
        <f t="shared" ref="P40:W40" si="30">_xlfn.STDEV.S(P24:P38)</f>
        <v>0.14277027835285741</v>
      </c>
      <c r="Q40" s="39">
        <f t="shared" si="30"/>
        <v>2.0002427281279176</v>
      </c>
      <c r="R40" s="39">
        <f t="shared" si="30"/>
        <v>2.338040897438546</v>
      </c>
      <c r="S40" s="39">
        <f t="shared" si="30"/>
        <v>1.1858491030641698</v>
      </c>
      <c r="T40" s="39">
        <f t="shared" si="30"/>
        <v>8.4723640373246702</v>
      </c>
      <c r="U40" s="39">
        <f t="shared" si="30"/>
        <v>5.1055525329455449</v>
      </c>
      <c r="V40" s="39">
        <f t="shared" si="30"/>
        <v>1.647508942095828</v>
      </c>
      <c r="W40" s="39">
        <f t="shared" si="30"/>
        <v>0</v>
      </c>
    </row>
    <row r="41" spans="1:23" x14ac:dyDescent="0.3">
      <c r="A41" s="15"/>
      <c r="B41" s="34" t="s">
        <v>2</v>
      </c>
      <c r="C41" s="39">
        <f>_xlfn.STDEV.P(C24:C38)</f>
        <v>0.1170457460425908</v>
      </c>
      <c r="D41" s="39">
        <f t="shared" ref="D41:K41" si="31">_xlfn.STDEV.P(D24:D38)</f>
        <v>0.28284692365698849</v>
      </c>
      <c r="E41" s="39">
        <f t="shared" si="31"/>
        <v>3.2662963055355978</v>
      </c>
      <c r="F41" s="39">
        <f t="shared" si="31"/>
        <v>2.06333861065561</v>
      </c>
      <c r="G41" s="39">
        <f t="shared" si="31"/>
        <v>2.0345039253395942</v>
      </c>
      <c r="H41" s="39">
        <f t="shared" si="31"/>
        <v>15.213444346658941</v>
      </c>
      <c r="I41" s="39">
        <f t="shared" si="31"/>
        <v>9.7766160926070036</v>
      </c>
      <c r="J41" s="39">
        <f t="shared" si="31"/>
        <v>3.5565276448931042</v>
      </c>
      <c r="K41" s="39">
        <f t="shared" si="31"/>
        <v>0.4</v>
      </c>
      <c r="M41" s="15"/>
      <c r="N41" s="34" t="s">
        <v>2</v>
      </c>
      <c r="O41" s="39">
        <f>_xlfn.STDEV.P(O24:O38)</f>
        <v>5.771038805006333E-2</v>
      </c>
      <c r="P41" s="39">
        <f t="shared" ref="P41:W41" si="32">_xlfn.STDEV.P(P24:P38)</f>
        <v>0.13792919278463942</v>
      </c>
      <c r="Q41" s="39">
        <f t="shared" si="32"/>
        <v>1.9324180638084953</v>
      </c>
      <c r="R41" s="39">
        <f t="shared" si="32"/>
        <v>2.2587620995187221</v>
      </c>
      <c r="S41" s="39">
        <f t="shared" si="32"/>
        <v>1.1456390744422476</v>
      </c>
      <c r="T41" s="39">
        <f t="shared" si="32"/>
        <v>8.1850812797158934</v>
      </c>
      <c r="U41" s="39">
        <f t="shared" si="32"/>
        <v>4.9324323501583773</v>
      </c>
      <c r="V41" s="39">
        <f t="shared" si="32"/>
        <v>1.5916448515084429</v>
      </c>
      <c r="W41" s="39">
        <f t="shared" si="32"/>
        <v>0</v>
      </c>
    </row>
    <row r="42" spans="1:23" x14ac:dyDescent="0.3">
      <c r="A42" s="15">
        <v>3</v>
      </c>
      <c r="B42" s="34" t="s">
        <v>49</v>
      </c>
      <c r="C42" s="39">
        <f>SMALL(C24:C38, A42)</f>
        <v>1.2769999999999999</v>
      </c>
      <c r="D42" s="39">
        <f>SMALL(D24:D38, A42)</f>
        <v>1.9430000000000001</v>
      </c>
      <c r="E42" s="39">
        <f>SMALL(E24:E38, A42)</f>
        <v>13.12</v>
      </c>
      <c r="F42" s="39">
        <f>LARGE(F24:F38, A42)</f>
        <v>59.86</v>
      </c>
      <c r="G42" s="39">
        <f>LARGE(G24:G38, A42)</f>
        <v>88.19</v>
      </c>
      <c r="H42" s="39">
        <f>SMALL(H24:H38, A42)</f>
        <v>28</v>
      </c>
      <c r="I42" s="39">
        <f>SMALL(I24:I38, A42)</f>
        <v>8</v>
      </c>
      <c r="J42" s="39">
        <f>SMALL(J24:J38, A42)</f>
        <v>1</v>
      </c>
      <c r="K42" s="39">
        <f>SMALL(K24:K38, A42)</f>
        <v>0</v>
      </c>
      <c r="M42" s="15">
        <v>3</v>
      </c>
      <c r="N42" s="34" t="s">
        <v>49</v>
      </c>
      <c r="O42" s="39">
        <f>SMALL(O24:O38, M42)</f>
        <v>1.0669999999999999</v>
      </c>
      <c r="P42" s="39">
        <f>SMALL(P24:P38, M42)</f>
        <v>1.657</v>
      </c>
      <c r="Q42" s="39">
        <f>SMALL(Q24:Q38, M42)</f>
        <v>8.27</v>
      </c>
      <c r="R42" s="39">
        <f>LARGE(R24:R38, M42)</f>
        <v>65.53</v>
      </c>
      <c r="S42" s="39">
        <f>LARGE(S24:S38, M42)</f>
        <v>89.26</v>
      </c>
      <c r="T42" s="39">
        <f>SMALL(T24:T38, M42)</f>
        <v>15</v>
      </c>
      <c r="U42" s="39">
        <f>SMALL(U24:U38, M42)</f>
        <v>1</v>
      </c>
      <c r="V42" s="39">
        <f>SMALL(V24:V38, M42)</f>
        <v>0</v>
      </c>
      <c r="W42" s="39">
        <f>SMALL(W24:W38, M42)</f>
        <v>0</v>
      </c>
    </row>
    <row r="43" spans="1:23" x14ac:dyDescent="0.3">
      <c r="A43" s="15">
        <v>5</v>
      </c>
      <c r="B43" s="34" t="s">
        <v>49</v>
      </c>
      <c r="C43" s="39">
        <f>SMALL(C24:C38, A43)</f>
        <v>1.286</v>
      </c>
      <c r="D43" s="39">
        <f>SMALL(D24:D38, A43)</f>
        <v>2</v>
      </c>
      <c r="E43" s="39">
        <f>SMALL(E24:E38, A43)</f>
        <v>15.72</v>
      </c>
      <c r="F43" s="39">
        <f>LARGE(F24:F38, A43)</f>
        <v>59.62</v>
      </c>
      <c r="G43" s="39">
        <f>LARGE(G24:G38, A43)</f>
        <v>85.72</v>
      </c>
      <c r="H43" s="39">
        <f>SMALL(H24:H38, A43)</f>
        <v>30</v>
      </c>
      <c r="I43" s="39">
        <f>SMALL(I24:I38, A43)</f>
        <v>9</v>
      </c>
      <c r="J43" s="39">
        <f>SMALL(J24:J38, A43)</f>
        <v>2</v>
      </c>
      <c r="K43" s="39">
        <f>SMALL(K24:K38, A43)</f>
        <v>0</v>
      </c>
      <c r="M43" s="15">
        <v>5</v>
      </c>
      <c r="N43" s="34" t="s">
        <v>49</v>
      </c>
      <c r="O43" s="39">
        <f>SMALL(O24:O38, M43)</f>
        <v>1.1000000000000001</v>
      </c>
      <c r="P43" s="39">
        <f>SMALL(P24:P38, M43)</f>
        <v>1.671</v>
      </c>
      <c r="Q43" s="39">
        <f>SMALL(Q24:Q38, M43)</f>
        <v>8.7260000000000009</v>
      </c>
      <c r="R43" s="39">
        <f>LARGE(R24:R38, M43)</f>
        <v>63.99</v>
      </c>
      <c r="S43" s="39">
        <f>LARGE(S24:S38, M43)</f>
        <v>88.78</v>
      </c>
      <c r="T43" s="39">
        <f>SMALL(T24:T38, M43)</f>
        <v>17</v>
      </c>
      <c r="U43" s="39">
        <f>SMALL(U24:U38, M43)</f>
        <v>2</v>
      </c>
      <c r="V43" s="39">
        <f>SMALL(V24:V38, M43)</f>
        <v>0</v>
      </c>
      <c r="W43" s="39">
        <f>SMALL(W24:W38, M43)</f>
        <v>0</v>
      </c>
    </row>
    <row r="44" spans="1:23" x14ac:dyDescent="0.3">
      <c r="A44" s="15"/>
      <c r="B44" s="34"/>
      <c r="C44" s="39"/>
      <c r="D44" s="39"/>
      <c r="E44" s="39"/>
      <c r="F44" s="39"/>
      <c r="G44" s="39"/>
      <c r="H44" s="39"/>
      <c r="I44" s="39"/>
      <c r="J44" s="39"/>
      <c r="K44" s="39"/>
      <c r="M44" s="15"/>
      <c r="N44" s="34"/>
      <c r="O44" s="39"/>
      <c r="P44" s="39"/>
      <c r="Q44" s="39"/>
      <c r="R44" s="39"/>
      <c r="S44" s="39"/>
      <c r="T44" s="39"/>
      <c r="U44" s="39"/>
      <c r="V44" s="39"/>
      <c r="W44" s="39"/>
    </row>
    <row r="45" spans="1:23" ht="28.8" x14ac:dyDescent="0.3">
      <c r="A45" s="35" t="s">
        <v>47</v>
      </c>
      <c r="C45" s="8" t="s">
        <v>3</v>
      </c>
      <c r="D45" s="8" t="s">
        <v>4</v>
      </c>
      <c r="E45" s="8" t="s">
        <v>5</v>
      </c>
      <c r="F45" s="8" t="s">
        <v>6</v>
      </c>
      <c r="G45" s="8" t="s">
        <v>8</v>
      </c>
      <c r="H45" s="8" t="s">
        <v>10</v>
      </c>
      <c r="I45" s="8" t="s">
        <v>11</v>
      </c>
      <c r="J45" s="8" t="s">
        <v>12</v>
      </c>
      <c r="K45" s="9" t="s">
        <v>13</v>
      </c>
      <c r="M45" s="40" t="s">
        <v>50</v>
      </c>
      <c r="O45" s="8" t="s">
        <v>3</v>
      </c>
      <c r="P45" s="8" t="s">
        <v>4</v>
      </c>
      <c r="Q45" s="8" t="s">
        <v>5</v>
      </c>
      <c r="R45" s="8" t="s">
        <v>6</v>
      </c>
      <c r="S45" s="8" t="s">
        <v>8</v>
      </c>
      <c r="T45" s="8" t="s">
        <v>10</v>
      </c>
      <c r="U45" s="8" t="s">
        <v>11</v>
      </c>
      <c r="V45" s="8" t="s">
        <v>12</v>
      </c>
      <c r="W45" s="9" t="s">
        <v>13</v>
      </c>
    </row>
    <row r="46" spans="1:23" x14ac:dyDescent="0.3">
      <c r="A46" s="36">
        <v>0</v>
      </c>
      <c r="B46" s="12">
        <v>1</v>
      </c>
      <c r="C46" s="12">
        <v>1.038</v>
      </c>
      <c r="D46" s="12">
        <v>1.373</v>
      </c>
      <c r="E46" s="12">
        <v>3.47</v>
      </c>
      <c r="F46" s="12">
        <v>55.88</v>
      </c>
      <c r="G46" s="12">
        <v>91.18</v>
      </c>
      <c r="H46" s="12">
        <v>0</v>
      </c>
      <c r="I46" s="12">
        <v>0</v>
      </c>
      <c r="J46" s="12">
        <v>0</v>
      </c>
      <c r="K46" s="13">
        <v>0</v>
      </c>
      <c r="M46" s="36">
        <v>0</v>
      </c>
      <c r="N46" s="12">
        <v>1</v>
      </c>
      <c r="O46" s="12">
        <v>1.4019999999999999</v>
      </c>
      <c r="P46" s="12">
        <v>0.98699999999999999</v>
      </c>
      <c r="Q46" s="12">
        <v>18.579999999999998</v>
      </c>
      <c r="R46" s="12">
        <v>59.26</v>
      </c>
      <c r="S46" s="12">
        <v>86.11</v>
      </c>
      <c r="T46" s="12">
        <v>14</v>
      </c>
      <c r="U46" s="12">
        <v>6</v>
      </c>
      <c r="V46" s="12">
        <v>1</v>
      </c>
      <c r="W46" s="13">
        <v>0</v>
      </c>
    </row>
    <row r="47" spans="1:23" x14ac:dyDescent="0.3">
      <c r="A47" s="37">
        <v>0</v>
      </c>
      <c r="B47" s="15">
        <v>2</v>
      </c>
      <c r="C47" s="15">
        <v>1.085</v>
      </c>
      <c r="D47" s="15">
        <v>1.4079999999999999</v>
      </c>
      <c r="E47" s="15">
        <v>3.8620000000000001</v>
      </c>
      <c r="F47" s="15">
        <v>52.94</v>
      </c>
      <c r="G47" s="15">
        <v>91.18</v>
      </c>
      <c r="H47" s="15">
        <v>0</v>
      </c>
      <c r="I47" s="15">
        <v>0</v>
      </c>
      <c r="J47" s="15">
        <v>0</v>
      </c>
      <c r="K47" s="16">
        <v>0</v>
      </c>
      <c r="M47" s="37">
        <v>0</v>
      </c>
      <c r="N47" s="15">
        <v>2</v>
      </c>
      <c r="O47" s="15">
        <v>1.681</v>
      </c>
      <c r="P47" s="15">
        <v>1.238</v>
      </c>
      <c r="Q47" s="15">
        <v>21.49</v>
      </c>
      <c r="R47" s="15">
        <v>58.33</v>
      </c>
      <c r="S47" s="15">
        <v>82.87</v>
      </c>
      <c r="T47" s="15">
        <v>17</v>
      </c>
      <c r="U47" s="15">
        <v>9</v>
      </c>
      <c r="V47" s="15">
        <v>6</v>
      </c>
      <c r="W47" s="16">
        <v>1</v>
      </c>
    </row>
    <row r="48" spans="1:23" x14ac:dyDescent="0.3">
      <c r="A48" s="37">
        <v>0</v>
      </c>
      <c r="B48" s="15">
        <v>3</v>
      </c>
      <c r="C48" s="15">
        <v>0.94299999999999995</v>
      </c>
      <c r="D48" s="15">
        <v>1.2969999999999999</v>
      </c>
      <c r="E48" s="15">
        <v>4.4279999999999999</v>
      </c>
      <c r="F48" s="15">
        <v>61.76</v>
      </c>
      <c r="G48" s="15">
        <v>94.12</v>
      </c>
      <c r="H48" s="15">
        <v>0</v>
      </c>
      <c r="I48" s="15">
        <v>0</v>
      </c>
      <c r="J48" s="15">
        <v>0</v>
      </c>
      <c r="K48" s="16">
        <v>0</v>
      </c>
      <c r="M48" s="37">
        <v>0</v>
      </c>
      <c r="N48" s="15">
        <v>3</v>
      </c>
      <c r="O48" s="15">
        <v>1.4139999999999999</v>
      </c>
      <c r="P48" s="15">
        <v>0.92900000000000005</v>
      </c>
      <c r="Q48" s="15">
        <v>17.010000000000002</v>
      </c>
      <c r="R48" s="15">
        <v>60.19</v>
      </c>
      <c r="S48" s="15">
        <v>84.26</v>
      </c>
      <c r="T48" s="15">
        <v>11</v>
      </c>
      <c r="U48" s="15">
        <v>4</v>
      </c>
      <c r="V48" s="15">
        <v>1</v>
      </c>
      <c r="W48" s="16">
        <v>0</v>
      </c>
    </row>
    <row r="49" spans="1:23" x14ac:dyDescent="0.3">
      <c r="A49" s="37">
        <v>1</v>
      </c>
      <c r="B49" s="15">
        <v>1</v>
      </c>
      <c r="C49" s="15">
        <v>0.98199999999999998</v>
      </c>
      <c r="D49" s="15">
        <v>1.3640000000000001</v>
      </c>
      <c r="E49" s="15">
        <v>4.2350000000000003</v>
      </c>
      <c r="F49" s="15">
        <v>58.82</v>
      </c>
      <c r="G49" s="15">
        <v>94.12</v>
      </c>
      <c r="H49" s="15">
        <v>0</v>
      </c>
      <c r="I49" s="15">
        <v>0</v>
      </c>
      <c r="J49" s="15">
        <v>0</v>
      </c>
      <c r="K49" s="16">
        <v>0</v>
      </c>
      <c r="M49" s="37">
        <v>1</v>
      </c>
      <c r="N49" s="15">
        <v>1</v>
      </c>
      <c r="O49" s="15">
        <v>1.57</v>
      </c>
      <c r="P49" s="15">
        <v>1.111</v>
      </c>
      <c r="Q49" s="15">
        <v>19.77</v>
      </c>
      <c r="R49" s="15">
        <v>59.26</v>
      </c>
      <c r="S49" s="15">
        <v>83.33</v>
      </c>
      <c r="T49" s="15">
        <v>16</v>
      </c>
      <c r="U49" s="15">
        <v>12</v>
      </c>
      <c r="V49" s="15">
        <v>3</v>
      </c>
      <c r="W49" s="16">
        <v>0</v>
      </c>
    </row>
    <row r="50" spans="1:23" x14ac:dyDescent="0.3">
      <c r="A50" s="37">
        <v>1</v>
      </c>
      <c r="B50" s="15">
        <v>2</v>
      </c>
      <c r="C50" s="15">
        <v>1.0740000000000001</v>
      </c>
      <c r="D50" s="15">
        <v>1.4219999999999999</v>
      </c>
      <c r="E50" s="15">
        <v>3.9129999999999998</v>
      </c>
      <c r="F50" s="15">
        <v>58.82</v>
      </c>
      <c r="G50" s="15">
        <v>91.18</v>
      </c>
      <c r="H50" s="15">
        <v>0</v>
      </c>
      <c r="I50" s="15">
        <v>0</v>
      </c>
      <c r="J50" s="15">
        <v>0</v>
      </c>
      <c r="K50" s="16">
        <v>0</v>
      </c>
      <c r="M50" s="37">
        <v>1</v>
      </c>
      <c r="N50" s="15">
        <v>2</v>
      </c>
      <c r="O50" s="15">
        <v>1.196</v>
      </c>
      <c r="P50" s="15">
        <v>0.74399999999999999</v>
      </c>
      <c r="Q50" s="15">
        <v>11.23</v>
      </c>
      <c r="R50" s="15">
        <v>59.72</v>
      </c>
      <c r="S50" s="15">
        <v>88.89</v>
      </c>
      <c r="T50" s="15">
        <v>6</v>
      </c>
      <c r="U50" s="15">
        <v>3</v>
      </c>
      <c r="V50" s="15">
        <v>1</v>
      </c>
      <c r="W50" s="16">
        <v>0</v>
      </c>
    </row>
    <row r="51" spans="1:23" x14ac:dyDescent="0.3">
      <c r="A51" s="37">
        <v>1</v>
      </c>
      <c r="B51" s="15">
        <v>3</v>
      </c>
      <c r="C51" s="15">
        <v>1.0780000000000001</v>
      </c>
      <c r="D51" s="15">
        <v>1.3879999999999999</v>
      </c>
      <c r="E51" s="15">
        <v>3.7440000000000002</v>
      </c>
      <c r="F51" s="15">
        <v>55.88</v>
      </c>
      <c r="G51" s="15">
        <v>94.12</v>
      </c>
      <c r="H51" s="15">
        <v>0</v>
      </c>
      <c r="I51" s="15">
        <v>0</v>
      </c>
      <c r="J51" s="15">
        <v>0</v>
      </c>
      <c r="K51" s="16">
        <v>0</v>
      </c>
      <c r="M51" s="37">
        <v>1</v>
      </c>
      <c r="N51" s="15">
        <v>3</v>
      </c>
      <c r="O51" s="15">
        <v>1.3779999999999999</v>
      </c>
      <c r="P51" s="15">
        <v>0.98899999999999999</v>
      </c>
      <c r="Q51" s="15">
        <v>22.18</v>
      </c>
      <c r="R51" s="15">
        <v>58.8</v>
      </c>
      <c r="S51" s="15">
        <v>86.57</v>
      </c>
      <c r="T51" s="15">
        <v>10</v>
      </c>
      <c r="U51" s="15">
        <v>3</v>
      </c>
      <c r="V51" s="15">
        <v>2</v>
      </c>
      <c r="W51" s="16">
        <v>1</v>
      </c>
    </row>
    <row r="52" spans="1:23" x14ac:dyDescent="0.3">
      <c r="A52" s="37">
        <v>2</v>
      </c>
      <c r="B52" s="15">
        <v>1</v>
      </c>
      <c r="C52" s="15">
        <v>1.177</v>
      </c>
      <c r="D52" s="15">
        <v>1.5329999999999999</v>
      </c>
      <c r="E52" s="15">
        <v>3.9369999999999998</v>
      </c>
      <c r="F52" s="15">
        <v>52.94</v>
      </c>
      <c r="G52" s="15">
        <v>85.29</v>
      </c>
      <c r="H52" s="15">
        <v>0</v>
      </c>
      <c r="I52" s="15">
        <v>0</v>
      </c>
      <c r="J52" s="15">
        <v>0</v>
      </c>
      <c r="K52" s="16">
        <v>0</v>
      </c>
      <c r="M52" s="37">
        <v>2</v>
      </c>
      <c r="N52" s="15">
        <v>1</v>
      </c>
      <c r="O52" s="15">
        <v>1.073</v>
      </c>
      <c r="P52" s="15">
        <v>0.72199999999999998</v>
      </c>
      <c r="Q52" s="15">
        <v>13.12</v>
      </c>
      <c r="R52" s="15">
        <v>66.2</v>
      </c>
      <c r="S52" s="15">
        <v>89.35</v>
      </c>
      <c r="T52" s="15">
        <v>4</v>
      </c>
      <c r="U52" s="15">
        <v>3</v>
      </c>
      <c r="V52" s="15">
        <v>1</v>
      </c>
      <c r="W52" s="16">
        <v>0</v>
      </c>
    </row>
    <row r="53" spans="1:23" x14ac:dyDescent="0.3">
      <c r="A53" s="37">
        <v>2</v>
      </c>
      <c r="B53" s="15">
        <v>2</v>
      </c>
      <c r="C53" s="15">
        <v>0.98299999999999998</v>
      </c>
      <c r="D53" s="15">
        <v>1.3360000000000001</v>
      </c>
      <c r="E53" s="15">
        <v>4.375</v>
      </c>
      <c r="F53" s="15">
        <v>58.82</v>
      </c>
      <c r="G53" s="15">
        <v>97.06</v>
      </c>
      <c r="H53" s="15">
        <v>0</v>
      </c>
      <c r="I53" s="15">
        <v>0</v>
      </c>
      <c r="J53" s="15">
        <v>0</v>
      </c>
      <c r="K53" s="16">
        <v>0</v>
      </c>
      <c r="M53" s="37">
        <v>2</v>
      </c>
      <c r="N53" s="15">
        <v>2</v>
      </c>
      <c r="O53" s="15">
        <v>1.238</v>
      </c>
      <c r="P53" s="15">
        <v>0.84599999999999997</v>
      </c>
      <c r="Q53" s="15">
        <v>19.3</v>
      </c>
      <c r="R53" s="15">
        <v>58.33</v>
      </c>
      <c r="S53" s="15">
        <v>88.89</v>
      </c>
      <c r="T53" s="15">
        <v>5</v>
      </c>
      <c r="U53" s="15">
        <v>3</v>
      </c>
      <c r="V53" s="15">
        <v>1</v>
      </c>
      <c r="W53" s="16">
        <v>0</v>
      </c>
    </row>
    <row r="54" spans="1:23" x14ac:dyDescent="0.3">
      <c r="A54" s="37">
        <v>2</v>
      </c>
      <c r="B54" s="15">
        <v>3</v>
      </c>
      <c r="C54" s="15">
        <v>1.054</v>
      </c>
      <c r="D54" s="15">
        <v>1.351</v>
      </c>
      <c r="E54" s="15">
        <v>3.605</v>
      </c>
      <c r="F54" s="15">
        <v>52.94</v>
      </c>
      <c r="G54" s="15">
        <v>94.12</v>
      </c>
      <c r="H54" s="15">
        <v>0</v>
      </c>
      <c r="I54" s="15">
        <v>0</v>
      </c>
      <c r="J54" s="15">
        <v>0</v>
      </c>
      <c r="K54" s="16">
        <v>0</v>
      </c>
      <c r="M54" s="37">
        <v>2</v>
      </c>
      <c r="N54" s="15">
        <v>3</v>
      </c>
      <c r="O54" s="15">
        <v>1.2869999999999999</v>
      </c>
      <c r="P54" s="15">
        <v>0.81</v>
      </c>
      <c r="Q54" s="15">
        <v>15.72</v>
      </c>
      <c r="R54" s="15">
        <v>56.02</v>
      </c>
      <c r="S54" s="15">
        <v>86.57</v>
      </c>
      <c r="T54" s="15">
        <v>5</v>
      </c>
      <c r="U54" s="15">
        <v>2</v>
      </c>
      <c r="V54" s="15">
        <v>1</v>
      </c>
      <c r="W54" s="16">
        <v>0</v>
      </c>
    </row>
    <row r="55" spans="1:23" x14ac:dyDescent="0.3">
      <c r="A55" s="37">
        <v>3</v>
      </c>
      <c r="B55" s="15">
        <v>1</v>
      </c>
      <c r="C55" s="15">
        <v>1.05</v>
      </c>
      <c r="D55" s="15">
        <v>1.385</v>
      </c>
      <c r="E55" s="15">
        <v>3.9940000000000002</v>
      </c>
      <c r="F55" s="15">
        <v>55.88</v>
      </c>
      <c r="G55" s="15">
        <v>94.12</v>
      </c>
      <c r="H55" s="15">
        <v>0</v>
      </c>
      <c r="I55" s="15">
        <v>0</v>
      </c>
      <c r="J55" s="15">
        <v>0</v>
      </c>
      <c r="K55" s="16">
        <v>0</v>
      </c>
      <c r="M55" s="37">
        <v>3</v>
      </c>
      <c r="N55" s="15">
        <v>1</v>
      </c>
      <c r="O55" s="15">
        <v>1.228</v>
      </c>
      <c r="P55" s="15">
        <v>0.77</v>
      </c>
      <c r="Q55" s="15">
        <v>13.91</v>
      </c>
      <c r="R55" s="15">
        <v>56.48</v>
      </c>
      <c r="S55" s="15">
        <v>88.43</v>
      </c>
      <c r="T55" s="15">
        <v>5</v>
      </c>
      <c r="U55" s="15">
        <v>2</v>
      </c>
      <c r="V55" s="15">
        <v>1</v>
      </c>
      <c r="W55" s="16">
        <v>0</v>
      </c>
    </row>
    <row r="56" spans="1:23" x14ac:dyDescent="0.3">
      <c r="A56" s="37">
        <v>3</v>
      </c>
      <c r="B56" s="15">
        <v>2</v>
      </c>
      <c r="C56" s="15">
        <v>0.97</v>
      </c>
      <c r="D56" s="15">
        <v>1.32</v>
      </c>
      <c r="E56" s="15">
        <v>4.0759999999999996</v>
      </c>
      <c r="F56" s="15">
        <v>58.82</v>
      </c>
      <c r="G56" s="15">
        <v>94.12</v>
      </c>
      <c r="H56" s="15">
        <v>0</v>
      </c>
      <c r="I56" s="15">
        <v>0</v>
      </c>
      <c r="J56" s="15">
        <v>0</v>
      </c>
      <c r="K56" s="16">
        <v>0</v>
      </c>
      <c r="M56" s="37">
        <v>3</v>
      </c>
      <c r="N56" s="15">
        <v>2</v>
      </c>
      <c r="O56" s="15">
        <v>1.24</v>
      </c>
      <c r="P56" s="15">
        <v>0.79600000000000004</v>
      </c>
      <c r="Q56" s="15">
        <v>12.03</v>
      </c>
      <c r="R56" s="15">
        <v>61.47</v>
      </c>
      <c r="S56" s="15">
        <v>86.57</v>
      </c>
      <c r="T56" s="15">
        <v>5</v>
      </c>
      <c r="U56" s="15">
        <v>4</v>
      </c>
      <c r="V56" s="15">
        <v>1</v>
      </c>
      <c r="W56" s="16">
        <v>0</v>
      </c>
    </row>
    <row r="57" spans="1:23" x14ac:dyDescent="0.3">
      <c r="A57" s="37">
        <v>3</v>
      </c>
      <c r="B57" s="15">
        <v>3</v>
      </c>
      <c r="C57" s="15">
        <v>1.131</v>
      </c>
      <c r="D57" s="15">
        <v>1.4650000000000001</v>
      </c>
      <c r="E57" s="15">
        <v>3.847</v>
      </c>
      <c r="F57" s="15">
        <v>55.88</v>
      </c>
      <c r="G57" s="15">
        <v>91.18</v>
      </c>
      <c r="H57" s="15">
        <v>0</v>
      </c>
      <c r="I57" s="15">
        <v>0</v>
      </c>
      <c r="J57" s="15">
        <v>0</v>
      </c>
      <c r="K57" s="16">
        <v>0</v>
      </c>
      <c r="M57" s="37">
        <v>3</v>
      </c>
      <c r="N57" s="15">
        <v>3</v>
      </c>
      <c r="O57" s="15">
        <v>1.403</v>
      </c>
      <c r="P57" s="15">
        <v>0.95399999999999996</v>
      </c>
      <c r="Q57" s="15">
        <v>19.5</v>
      </c>
      <c r="R57" s="15">
        <v>57.41</v>
      </c>
      <c r="S57" s="15">
        <v>85.65</v>
      </c>
      <c r="T57" s="15">
        <v>11</v>
      </c>
      <c r="U57" s="15">
        <v>4</v>
      </c>
      <c r="V57" s="15">
        <v>1</v>
      </c>
      <c r="W57" s="16">
        <v>0</v>
      </c>
    </row>
    <row r="58" spans="1:23" x14ac:dyDescent="0.3">
      <c r="A58" s="37">
        <v>42</v>
      </c>
      <c r="B58" s="15">
        <v>1</v>
      </c>
      <c r="C58" s="15">
        <v>0.97599999999999998</v>
      </c>
      <c r="D58" s="15">
        <v>1.3180000000000001</v>
      </c>
      <c r="E58" s="15">
        <v>4.1379999999999999</v>
      </c>
      <c r="F58" s="15">
        <v>55.88</v>
      </c>
      <c r="G58" s="15">
        <v>94.12</v>
      </c>
      <c r="H58" s="15">
        <v>0</v>
      </c>
      <c r="I58" s="15">
        <v>0</v>
      </c>
      <c r="J58" s="15">
        <v>0</v>
      </c>
      <c r="K58" s="16">
        <v>0</v>
      </c>
      <c r="M58" s="37">
        <v>42</v>
      </c>
      <c r="N58" s="15">
        <v>1</v>
      </c>
      <c r="O58" s="15">
        <v>1.2749999999999999</v>
      </c>
      <c r="P58" s="15">
        <v>0.93500000000000005</v>
      </c>
      <c r="Q58" s="15">
        <v>20.55</v>
      </c>
      <c r="R58" s="15">
        <v>61.11</v>
      </c>
      <c r="S58" s="15">
        <v>88.43</v>
      </c>
      <c r="T58" s="15">
        <v>10</v>
      </c>
      <c r="U58" s="15">
        <v>3</v>
      </c>
      <c r="V58" s="15">
        <v>2</v>
      </c>
      <c r="W58" s="16">
        <v>1</v>
      </c>
    </row>
    <row r="59" spans="1:23" x14ac:dyDescent="0.3">
      <c r="A59" s="37">
        <v>42</v>
      </c>
      <c r="B59" s="15">
        <v>2</v>
      </c>
      <c r="C59" s="15">
        <v>0.96399999999999997</v>
      </c>
      <c r="D59" s="15">
        <v>1.2889999999999999</v>
      </c>
      <c r="E59" s="15">
        <v>3.7530000000000001</v>
      </c>
      <c r="F59" s="15">
        <v>61.76</v>
      </c>
      <c r="G59" s="15">
        <v>97.06</v>
      </c>
      <c r="H59" s="15">
        <v>0</v>
      </c>
      <c r="I59" s="15">
        <v>0</v>
      </c>
      <c r="J59" s="15">
        <v>0</v>
      </c>
      <c r="K59" s="16">
        <v>0</v>
      </c>
      <c r="M59" s="37">
        <v>42</v>
      </c>
      <c r="N59" s="15">
        <v>2</v>
      </c>
      <c r="O59" s="15">
        <v>1.2669999999999999</v>
      </c>
      <c r="P59" s="15">
        <v>0.80900000000000005</v>
      </c>
      <c r="Q59" s="15">
        <v>16.82</v>
      </c>
      <c r="R59" s="15">
        <v>56.48</v>
      </c>
      <c r="S59" s="15">
        <v>88.89</v>
      </c>
      <c r="T59" s="15">
        <v>5</v>
      </c>
      <c r="U59" s="15">
        <v>3</v>
      </c>
      <c r="V59" s="15">
        <v>1</v>
      </c>
      <c r="W59" s="16">
        <v>0</v>
      </c>
    </row>
    <row r="60" spans="1:23" x14ac:dyDescent="0.3">
      <c r="A60" s="38">
        <v>42</v>
      </c>
      <c r="B60" s="19">
        <v>3</v>
      </c>
      <c r="C60" s="19">
        <v>1.1279999999999999</v>
      </c>
      <c r="D60" s="19">
        <v>1.482</v>
      </c>
      <c r="E60" s="19">
        <v>4.3869999999999996</v>
      </c>
      <c r="F60" s="19">
        <v>52.94</v>
      </c>
      <c r="G60" s="19">
        <v>91.18</v>
      </c>
      <c r="H60" s="19">
        <v>0</v>
      </c>
      <c r="I60" s="19">
        <v>0</v>
      </c>
      <c r="J60" s="19">
        <v>0</v>
      </c>
      <c r="K60" s="20">
        <v>0</v>
      </c>
      <c r="M60" s="38">
        <v>42</v>
      </c>
      <c r="N60" s="19">
        <v>3</v>
      </c>
      <c r="O60" s="19">
        <v>1.47</v>
      </c>
      <c r="P60" s="19">
        <v>0.96899999999999997</v>
      </c>
      <c r="Q60" s="19">
        <v>18.350000000000001</v>
      </c>
      <c r="R60" s="19">
        <v>55.09</v>
      </c>
      <c r="S60" s="19">
        <v>82.41</v>
      </c>
      <c r="T60" s="19">
        <v>9</v>
      </c>
      <c r="U60" s="19">
        <v>3</v>
      </c>
      <c r="V60" s="19">
        <v>2</v>
      </c>
      <c r="W60" s="20">
        <v>0</v>
      </c>
    </row>
    <row r="61" spans="1:23" x14ac:dyDescent="0.3">
      <c r="A61" s="15"/>
      <c r="B61" s="34" t="s">
        <v>0</v>
      </c>
      <c r="C61" s="39">
        <f>AVERAGE(C46:C60)</f>
        <v>1.0422000000000002</v>
      </c>
      <c r="D61" s="39">
        <f t="shared" ref="D61" si="33">AVERAGE(D46:D60)</f>
        <v>1.3820666666666668</v>
      </c>
      <c r="E61" s="39">
        <f t="shared" ref="E61" si="34">AVERAGE(E46:E60)</f>
        <v>3.9842666666666671</v>
      </c>
      <c r="F61" s="39">
        <f t="shared" ref="F61" si="35">AVERAGE(F46:F60)</f>
        <v>56.664000000000001</v>
      </c>
      <c r="G61" s="39">
        <f t="shared" ref="G61" si="36">AVERAGE(G46:G60)</f>
        <v>92.943333333333328</v>
      </c>
      <c r="H61" s="39">
        <f t="shared" ref="H61" si="37">AVERAGE(H46:H60)</f>
        <v>0</v>
      </c>
      <c r="I61" s="39">
        <f t="shared" ref="I61" si="38">AVERAGE(I46:I60)</f>
        <v>0</v>
      </c>
      <c r="J61" s="39">
        <f t="shared" ref="J61" si="39">AVERAGE(J46:J60)</f>
        <v>0</v>
      </c>
      <c r="K61" s="39">
        <f t="shared" ref="K61" si="40">AVERAGE(K46:K60)</f>
        <v>0</v>
      </c>
      <c r="M61" s="15"/>
      <c r="N61" s="34" t="s">
        <v>0</v>
      </c>
      <c r="O61" s="39">
        <f>AVERAGE(O46:O60)</f>
        <v>1.3414666666666664</v>
      </c>
      <c r="P61" s="39">
        <f t="shared" ref="P61:W61" si="41">AVERAGE(P46:P60)</f>
        <v>0.90726666666666655</v>
      </c>
      <c r="Q61" s="39">
        <f t="shared" si="41"/>
        <v>17.303999999999998</v>
      </c>
      <c r="R61" s="39">
        <f t="shared" si="41"/>
        <v>58.943333333333342</v>
      </c>
      <c r="S61" s="39">
        <f t="shared" si="41"/>
        <v>86.481333333333353</v>
      </c>
      <c r="T61" s="39">
        <f t="shared" si="41"/>
        <v>8.8666666666666671</v>
      </c>
      <c r="U61" s="39">
        <f t="shared" si="41"/>
        <v>4.2666666666666666</v>
      </c>
      <c r="V61" s="39">
        <f t="shared" si="41"/>
        <v>1.6666666666666667</v>
      </c>
      <c r="W61" s="39">
        <f t="shared" si="41"/>
        <v>0.2</v>
      </c>
    </row>
    <row r="62" spans="1:23" x14ac:dyDescent="0.3">
      <c r="A62" s="15"/>
      <c r="B62" s="34" t="s">
        <v>1</v>
      </c>
      <c r="C62" s="39">
        <f>_xlfn.STDEV.S(C46:C60)</f>
        <v>7.0932764945807275E-2</v>
      </c>
      <c r="D62" s="39">
        <f t="shared" ref="D62:K62" si="42">_xlfn.STDEV.S(D46:D60)</f>
        <v>7.0359755813214964E-2</v>
      </c>
      <c r="E62" s="39">
        <f t="shared" si="42"/>
        <v>0.28876670431995705</v>
      </c>
      <c r="F62" s="39">
        <f t="shared" si="42"/>
        <v>3.0364189434266149</v>
      </c>
      <c r="G62" s="39">
        <f t="shared" si="42"/>
        <v>2.899580429418481</v>
      </c>
      <c r="H62" s="39">
        <f t="shared" si="42"/>
        <v>0</v>
      </c>
      <c r="I62" s="39">
        <f t="shared" si="42"/>
        <v>0</v>
      </c>
      <c r="J62" s="39">
        <f t="shared" si="42"/>
        <v>0</v>
      </c>
      <c r="K62" s="39">
        <f t="shared" si="42"/>
        <v>0</v>
      </c>
      <c r="M62" s="15"/>
      <c r="N62" s="34" t="s">
        <v>1</v>
      </c>
      <c r="O62" s="39">
        <f>_xlfn.STDEV.S(O46:O60)</f>
        <v>0.15540677805896203</v>
      </c>
      <c r="P62" s="39">
        <f t="shared" ref="P62:W62" si="43">_xlfn.STDEV.S(P46:P60)</f>
        <v>0.14298824460506701</v>
      </c>
      <c r="Q62" s="39">
        <f t="shared" si="43"/>
        <v>3.4435007104481876</v>
      </c>
      <c r="R62" s="39">
        <f t="shared" si="43"/>
        <v>2.7353471095134911</v>
      </c>
      <c r="S62" s="39">
        <f t="shared" si="43"/>
        <v>2.368908328041984</v>
      </c>
      <c r="T62" s="39">
        <f t="shared" si="43"/>
        <v>4.3237990350197935</v>
      </c>
      <c r="U62" s="39">
        <f t="shared" si="43"/>
        <v>2.7637104114026201</v>
      </c>
      <c r="V62" s="39">
        <f t="shared" si="43"/>
        <v>1.3451854182690985</v>
      </c>
      <c r="W62" s="39">
        <f t="shared" si="43"/>
        <v>0.41403933560541251</v>
      </c>
    </row>
    <row r="63" spans="1:23" x14ac:dyDescent="0.3">
      <c r="A63" s="15"/>
      <c r="B63" s="34" t="s">
        <v>2</v>
      </c>
      <c r="C63" s="39">
        <f>_xlfn.STDEV.P(C46:C60)</f>
        <v>6.8527561365239534E-2</v>
      </c>
      <c r="D63" s="39">
        <f t="shared" ref="D63:K63" si="44">_xlfn.STDEV.P(D46:D60)</f>
        <v>6.7973981950612689E-2</v>
      </c>
      <c r="E63" s="39">
        <f t="shared" si="44"/>
        <v>0.2789751402703991</v>
      </c>
      <c r="F63" s="39">
        <f t="shared" si="44"/>
        <v>2.9334593912307705</v>
      </c>
      <c r="G63" s="39">
        <f t="shared" si="44"/>
        <v>2.8012608272387305</v>
      </c>
      <c r="H63" s="39">
        <f t="shared" si="44"/>
        <v>0</v>
      </c>
      <c r="I63" s="39">
        <f t="shared" si="44"/>
        <v>0</v>
      </c>
      <c r="J63" s="39">
        <f t="shared" si="44"/>
        <v>0</v>
      </c>
      <c r="K63" s="39">
        <f t="shared" si="44"/>
        <v>0</v>
      </c>
      <c r="M63" s="15"/>
      <c r="N63" s="34" t="s">
        <v>2</v>
      </c>
      <c r="O63" s="39">
        <f>_xlfn.STDEV.P(O46:O60)</f>
        <v>0.15013721131759056</v>
      </c>
      <c r="P63" s="39">
        <f t="shared" ref="P63:W63" si="45">_xlfn.STDEV.P(P46:P60)</f>
        <v>0.13813976818988793</v>
      </c>
      <c r="Q63" s="39">
        <f t="shared" si="45"/>
        <v>3.3267377413917165</v>
      </c>
      <c r="R63" s="39">
        <f t="shared" si="45"/>
        <v>2.6425963663706868</v>
      </c>
      <c r="S63" s="39">
        <f t="shared" si="45"/>
        <v>2.2885828705894737</v>
      </c>
      <c r="T63" s="39">
        <f t="shared" si="45"/>
        <v>4.1771867194188106</v>
      </c>
      <c r="U63" s="39">
        <f t="shared" si="45"/>
        <v>2.6699979192667715</v>
      </c>
      <c r="V63" s="39">
        <f t="shared" si="45"/>
        <v>1.2995725793078619</v>
      </c>
      <c r="W63" s="39">
        <f t="shared" si="45"/>
        <v>0.4</v>
      </c>
    </row>
    <row r="64" spans="1:23" x14ac:dyDescent="0.3">
      <c r="A64" s="15">
        <v>3</v>
      </c>
      <c r="B64" s="34" t="s">
        <v>49</v>
      </c>
      <c r="C64" s="39">
        <f>SMALL(C46:C60, A64)</f>
        <v>0.97</v>
      </c>
      <c r="D64" s="39">
        <f>SMALL(D46:D60, A64)</f>
        <v>1.3180000000000001</v>
      </c>
      <c r="E64" s="39">
        <f>SMALL(E46:E60, A64)</f>
        <v>3.7440000000000002</v>
      </c>
      <c r="F64" s="39">
        <f>LARGE(F46:F60, A64)</f>
        <v>58.82</v>
      </c>
      <c r="G64" s="39">
        <f>LARGE(G46:G60, A64)</f>
        <v>94.12</v>
      </c>
      <c r="H64" s="39">
        <f>SMALL(H46:H60, A64)</f>
        <v>0</v>
      </c>
      <c r="I64" s="39">
        <f>SMALL(I46:I60, A64)</f>
        <v>0</v>
      </c>
      <c r="J64" s="39">
        <f>SMALL(J46:J60, A64)</f>
        <v>0</v>
      </c>
      <c r="K64" s="39">
        <f>SMALL(K46:K60, A64)</f>
        <v>0</v>
      </c>
      <c r="M64" s="15">
        <v>3</v>
      </c>
      <c r="N64" s="34" t="s">
        <v>49</v>
      </c>
      <c r="O64" s="39">
        <f>SMALL(O46:O60, M64)</f>
        <v>1.228</v>
      </c>
      <c r="P64" s="39">
        <f>SMALL(P46:P60, M64)</f>
        <v>0.77</v>
      </c>
      <c r="Q64" s="39">
        <f>SMALL(Q46:Q60, M64)</f>
        <v>13.12</v>
      </c>
      <c r="R64" s="39">
        <f>LARGE(R46:R60, M64)</f>
        <v>61.11</v>
      </c>
      <c r="S64" s="39">
        <f>LARGE(S46:S60, M64)</f>
        <v>88.89</v>
      </c>
      <c r="T64" s="39">
        <f>SMALL(T46:T60, M64)</f>
        <v>5</v>
      </c>
      <c r="U64" s="39">
        <f>SMALL(U46:U60, M64)</f>
        <v>3</v>
      </c>
      <c r="V64" s="39">
        <f>SMALL(V46:V60, M64)</f>
        <v>1</v>
      </c>
      <c r="W64" s="39">
        <f>SMALL(W46:W60, M64)</f>
        <v>0</v>
      </c>
    </row>
    <row r="65" spans="1:23" x14ac:dyDescent="0.3">
      <c r="A65" s="15">
        <v>5</v>
      </c>
      <c r="B65" s="34" t="s">
        <v>49</v>
      </c>
      <c r="C65" s="39">
        <f>SMALL(C46:C60, A65)</f>
        <v>0.98199999999999998</v>
      </c>
      <c r="D65" s="39">
        <f>SMALL(D46:D60, A65)</f>
        <v>1.3360000000000001</v>
      </c>
      <c r="E65" s="39">
        <f>SMALL(E46:E60, A65)</f>
        <v>3.847</v>
      </c>
      <c r="F65" s="39">
        <f>LARGE(F46:F60, A65)</f>
        <v>58.82</v>
      </c>
      <c r="G65" s="39">
        <f>LARGE(G46:G60, A65)</f>
        <v>94.12</v>
      </c>
      <c r="H65" s="39">
        <f>SMALL(H46:H60, A65)</f>
        <v>0</v>
      </c>
      <c r="I65" s="39">
        <f>SMALL(I46:I60, A65)</f>
        <v>0</v>
      </c>
      <c r="J65" s="39">
        <f>SMALL(J46:J60, A65)</f>
        <v>0</v>
      </c>
      <c r="K65" s="39">
        <f>SMALL(K46:K60, A65)</f>
        <v>0</v>
      </c>
      <c r="M65" s="15">
        <v>5</v>
      </c>
      <c r="N65" s="34" t="s">
        <v>49</v>
      </c>
      <c r="O65" s="39">
        <f>SMALL(O46:O60, M65)</f>
        <v>1.24</v>
      </c>
      <c r="P65" s="39">
        <f>SMALL(P46:P60, M65)</f>
        <v>0.80900000000000005</v>
      </c>
      <c r="Q65" s="39">
        <f>SMALL(Q46:Q60, M65)</f>
        <v>15.72</v>
      </c>
      <c r="R65" s="39">
        <f>LARGE(R46:R60, M65)</f>
        <v>59.72</v>
      </c>
      <c r="S65" s="39">
        <f>LARGE(S46:S60, M65)</f>
        <v>88.43</v>
      </c>
      <c r="T65" s="39">
        <f>SMALL(T46:T60, M65)</f>
        <v>5</v>
      </c>
      <c r="U65" s="39">
        <f>SMALL(U46:U60, M65)</f>
        <v>3</v>
      </c>
      <c r="V65" s="39">
        <f>SMALL(V46:V60, M65)</f>
        <v>1</v>
      </c>
      <c r="W65" s="39">
        <f>SMALL(W46:W60, M65)</f>
        <v>0</v>
      </c>
    </row>
    <row r="68" spans="1:23" ht="28.8" x14ac:dyDescent="0.3">
      <c r="A68" s="35" t="s">
        <v>54</v>
      </c>
      <c r="C68" s="8" t="s">
        <v>3</v>
      </c>
      <c r="D68" s="8" t="s">
        <v>4</v>
      </c>
      <c r="E68" s="8" t="s">
        <v>5</v>
      </c>
      <c r="F68" s="8" t="s">
        <v>6</v>
      </c>
      <c r="G68" s="8" t="s">
        <v>8</v>
      </c>
      <c r="H68" s="8" t="s">
        <v>10</v>
      </c>
      <c r="I68" s="8" t="s">
        <v>11</v>
      </c>
      <c r="J68" s="8" t="s">
        <v>12</v>
      </c>
      <c r="K68" s="9" t="s">
        <v>13</v>
      </c>
      <c r="M68" s="35" t="s">
        <v>56</v>
      </c>
      <c r="O68" s="8" t="s">
        <v>3</v>
      </c>
      <c r="P68" s="8" t="s">
        <v>4</v>
      </c>
      <c r="Q68" s="8" t="s">
        <v>5</v>
      </c>
      <c r="R68" s="8" t="s">
        <v>6</v>
      </c>
      <c r="S68" s="8" t="s">
        <v>8</v>
      </c>
      <c r="T68" s="8" t="s">
        <v>10</v>
      </c>
      <c r="U68" s="8" t="s">
        <v>11</v>
      </c>
      <c r="V68" s="8" t="s">
        <v>12</v>
      </c>
      <c r="W68" s="9" t="s">
        <v>13</v>
      </c>
    </row>
    <row r="69" spans="1:23" x14ac:dyDescent="0.3">
      <c r="A69" s="36">
        <v>0</v>
      </c>
      <c r="B69" s="12">
        <v>1</v>
      </c>
      <c r="C69" s="12">
        <v>1.355</v>
      </c>
      <c r="D69" s="12">
        <v>3.6339999999999999</v>
      </c>
      <c r="E69" s="12">
        <v>47.86</v>
      </c>
      <c r="F69" s="12">
        <v>73.11</v>
      </c>
      <c r="G69" s="12">
        <v>84.71</v>
      </c>
      <c r="H69" s="12">
        <v>48</v>
      </c>
      <c r="I69" s="12">
        <v>18</v>
      </c>
      <c r="J69" s="12">
        <v>6</v>
      </c>
      <c r="K69" s="13">
        <v>3</v>
      </c>
      <c r="M69" s="36">
        <v>0</v>
      </c>
      <c r="N69" s="12">
        <v>1</v>
      </c>
      <c r="O69" s="12">
        <v>2.7130999999999998</v>
      </c>
      <c r="P69" s="12">
        <v>4.8975999999999997</v>
      </c>
      <c r="Q69" s="12">
        <v>62.62</v>
      </c>
      <c r="R69" s="12">
        <v>35.729999999999997</v>
      </c>
      <c r="S69" s="12">
        <v>62.98</v>
      </c>
      <c r="T69" s="12">
        <v>78</v>
      </c>
      <c r="U69" s="12">
        <v>28</v>
      </c>
      <c r="V69" s="12">
        <v>10</v>
      </c>
      <c r="W69" s="13">
        <v>2</v>
      </c>
    </row>
    <row r="70" spans="1:23" x14ac:dyDescent="0.3">
      <c r="A70" s="37">
        <v>0</v>
      </c>
      <c r="B70" s="15">
        <v>2</v>
      </c>
      <c r="C70" s="15">
        <v>2.0920000000000001</v>
      </c>
      <c r="D70" s="15">
        <v>5.8769999999999998</v>
      </c>
      <c r="E70" s="15">
        <v>73.84</v>
      </c>
      <c r="F70" s="15">
        <v>71.64</v>
      </c>
      <c r="G70" s="15">
        <v>80.849999999999994</v>
      </c>
      <c r="H70" s="15">
        <v>69</v>
      </c>
      <c r="I70" s="15">
        <v>47</v>
      </c>
      <c r="J70" s="15">
        <v>29</v>
      </c>
      <c r="K70" s="16">
        <v>4</v>
      </c>
      <c r="M70" s="37">
        <v>0</v>
      </c>
      <c r="N70" s="15">
        <v>2</v>
      </c>
      <c r="O70" s="15">
        <v>3.4060000000000001</v>
      </c>
      <c r="P70" s="15">
        <v>6.8010000000000002</v>
      </c>
      <c r="Q70" s="15">
        <v>88.6</v>
      </c>
      <c r="R70" s="15">
        <v>36.65</v>
      </c>
      <c r="S70" s="15">
        <v>60.22</v>
      </c>
      <c r="T70" s="15">
        <v>105</v>
      </c>
      <c r="U70" s="15">
        <v>56</v>
      </c>
      <c r="V70" s="15">
        <v>37</v>
      </c>
      <c r="W70" s="16">
        <v>4</v>
      </c>
    </row>
    <row r="71" spans="1:23" x14ac:dyDescent="0.3">
      <c r="A71" s="37">
        <v>0</v>
      </c>
      <c r="B71" s="15">
        <v>3</v>
      </c>
      <c r="C71" s="15">
        <v>1.7350000000000001</v>
      </c>
      <c r="D71" s="15">
        <v>4.431</v>
      </c>
      <c r="E71" s="15">
        <v>51.21</v>
      </c>
      <c r="F71" s="15">
        <v>72.930000000000007</v>
      </c>
      <c r="G71" s="15">
        <v>81.58</v>
      </c>
      <c r="H71" s="15">
        <v>67</v>
      </c>
      <c r="I71" s="15">
        <v>32</v>
      </c>
      <c r="J71" s="15">
        <v>25</v>
      </c>
      <c r="K71" s="16">
        <v>3</v>
      </c>
      <c r="M71" s="37">
        <v>0</v>
      </c>
      <c r="N71" s="15">
        <v>3</v>
      </c>
      <c r="O71" s="15">
        <v>3.0649999999999999</v>
      </c>
      <c r="P71" s="15">
        <v>5.5019999999999998</v>
      </c>
      <c r="Q71" s="15">
        <v>65.97</v>
      </c>
      <c r="R71" s="15">
        <v>35.17</v>
      </c>
      <c r="S71" s="15">
        <v>59.67</v>
      </c>
      <c r="T71" s="15">
        <v>106</v>
      </c>
      <c r="U71" s="15">
        <v>46</v>
      </c>
      <c r="V71" s="15">
        <v>27</v>
      </c>
      <c r="W71" s="16">
        <v>4</v>
      </c>
    </row>
    <row r="72" spans="1:23" x14ac:dyDescent="0.3">
      <c r="A72" s="37">
        <v>1</v>
      </c>
      <c r="B72" s="15">
        <v>1</v>
      </c>
      <c r="C72" s="15">
        <v>1.774</v>
      </c>
      <c r="D72" s="15">
        <v>4.9729999999999999</v>
      </c>
      <c r="E72" s="15">
        <v>64.144999999999996</v>
      </c>
      <c r="F72" s="15">
        <v>73.66</v>
      </c>
      <c r="G72" s="15">
        <v>82.14</v>
      </c>
      <c r="H72" s="15">
        <v>60</v>
      </c>
      <c r="I72" s="15">
        <v>37</v>
      </c>
      <c r="J72" s="15">
        <v>23</v>
      </c>
      <c r="K72" s="16">
        <v>3</v>
      </c>
      <c r="M72" s="37">
        <v>1</v>
      </c>
      <c r="N72" s="15">
        <v>1</v>
      </c>
      <c r="O72" s="15">
        <v>3.1040000000000001</v>
      </c>
      <c r="P72" s="15">
        <v>6.008</v>
      </c>
      <c r="Q72" s="15">
        <v>78.905000000000001</v>
      </c>
      <c r="R72" s="15">
        <v>34.619999999999997</v>
      </c>
      <c r="S72" s="15">
        <v>61.33</v>
      </c>
      <c r="T72" s="15">
        <v>105</v>
      </c>
      <c r="U72" s="15">
        <v>47</v>
      </c>
      <c r="V72" s="15">
        <v>24</v>
      </c>
      <c r="W72" s="16">
        <v>4</v>
      </c>
    </row>
    <row r="73" spans="1:23" x14ac:dyDescent="0.3">
      <c r="A73" s="37">
        <v>1</v>
      </c>
      <c r="B73" s="15">
        <v>2</v>
      </c>
      <c r="C73" s="15">
        <v>1.329</v>
      </c>
      <c r="D73" s="15">
        <v>3.1949999999999998</v>
      </c>
      <c r="E73" s="15">
        <v>37.707000000000001</v>
      </c>
      <c r="F73" s="15">
        <v>73.849000000000004</v>
      </c>
      <c r="G73" s="15">
        <v>83.61</v>
      </c>
      <c r="H73" s="15">
        <v>41</v>
      </c>
      <c r="I73" s="15">
        <v>21</v>
      </c>
      <c r="J73" s="15">
        <v>6</v>
      </c>
      <c r="K73" s="16">
        <v>2</v>
      </c>
      <c r="M73" s="37">
        <v>1</v>
      </c>
      <c r="N73" s="15">
        <v>2</v>
      </c>
      <c r="O73" s="15">
        <v>2.6760000000000002</v>
      </c>
      <c r="P73" s="15">
        <v>4.4889999999999999</v>
      </c>
      <c r="Q73" s="15">
        <v>52.466999999999999</v>
      </c>
      <c r="R73" s="15">
        <v>34.619999999999997</v>
      </c>
      <c r="S73" s="15">
        <v>62.8</v>
      </c>
      <c r="T73" s="15">
        <v>89</v>
      </c>
      <c r="U73" s="15">
        <v>21</v>
      </c>
      <c r="V73" s="15">
        <v>9</v>
      </c>
      <c r="W73" s="16">
        <v>2</v>
      </c>
    </row>
    <row r="74" spans="1:23" x14ac:dyDescent="0.3">
      <c r="A74" s="37">
        <v>1</v>
      </c>
      <c r="B74" s="15">
        <v>3</v>
      </c>
      <c r="C74" s="15">
        <v>1.496</v>
      </c>
      <c r="D74" s="15">
        <v>3.7759999999999998</v>
      </c>
      <c r="E74" s="15">
        <v>46.253999999999998</v>
      </c>
      <c r="F74" s="15">
        <v>72.744</v>
      </c>
      <c r="G74" s="15">
        <v>83.06</v>
      </c>
      <c r="H74" s="15">
        <v>55</v>
      </c>
      <c r="I74" s="15">
        <v>24</v>
      </c>
      <c r="J74" s="15">
        <v>11</v>
      </c>
      <c r="K74" s="16">
        <v>1</v>
      </c>
      <c r="M74" s="37">
        <v>1</v>
      </c>
      <c r="N74" s="15">
        <v>3</v>
      </c>
      <c r="O74" s="15">
        <v>2.8260000000000001</v>
      </c>
      <c r="P74" s="15">
        <v>5.0110000000000001</v>
      </c>
      <c r="Q74" s="15">
        <v>61.01</v>
      </c>
      <c r="R74" s="15">
        <v>34.99</v>
      </c>
      <c r="S74" s="15">
        <v>61.88</v>
      </c>
      <c r="T74" s="15">
        <v>89</v>
      </c>
      <c r="U74" s="15">
        <v>38</v>
      </c>
      <c r="V74" s="15">
        <v>20</v>
      </c>
      <c r="W74" s="16">
        <v>2</v>
      </c>
    </row>
    <row r="75" spans="1:23" x14ac:dyDescent="0.3">
      <c r="A75" s="37">
        <v>2</v>
      </c>
      <c r="B75" s="15">
        <v>1</v>
      </c>
      <c r="C75" s="15"/>
      <c r="D75" s="15"/>
      <c r="E75" s="15"/>
      <c r="F75" s="15"/>
      <c r="G75" s="15"/>
      <c r="H75" s="15"/>
      <c r="I75" s="15"/>
      <c r="J75" s="15"/>
      <c r="K75" s="16"/>
      <c r="M75" s="37">
        <v>2</v>
      </c>
      <c r="N75" s="15">
        <v>1</v>
      </c>
      <c r="O75" s="15"/>
      <c r="P75" s="15"/>
      <c r="Q75" s="15"/>
      <c r="R75" s="15"/>
      <c r="S75" s="15"/>
      <c r="T75" s="15"/>
      <c r="U75" s="15"/>
      <c r="V75" s="15"/>
      <c r="W75" s="16"/>
    </row>
    <row r="76" spans="1:23" x14ac:dyDescent="0.3">
      <c r="A76" s="37">
        <v>2</v>
      </c>
      <c r="B76" s="15">
        <v>2</v>
      </c>
      <c r="C76" s="15"/>
      <c r="D76" s="15"/>
      <c r="E76" s="15"/>
      <c r="F76" s="15"/>
      <c r="G76" s="15"/>
      <c r="H76" s="15"/>
      <c r="I76" s="15"/>
      <c r="J76" s="15"/>
      <c r="K76" s="16"/>
      <c r="M76" s="37">
        <v>2</v>
      </c>
      <c r="N76" s="15">
        <v>2</v>
      </c>
      <c r="O76" s="15"/>
      <c r="P76" s="15"/>
      <c r="Q76" s="15"/>
      <c r="R76" s="15"/>
      <c r="S76" s="15"/>
      <c r="T76" s="15"/>
      <c r="U76" s="15"/>
      <c r="V76" s="15"/>
      <c r="W76" s="16"/>
    </row>
    <row r="77" spans="1:23" x14ac:dyDescent="0.3">
      <c r="A77" s="37">
        <v>2</v>
      </c>
      <c r="B77" s="15">
        <v>3</v>
      </c>
      <c r="C77" s="15"/>
      <c r="D77" s="15"/>
      <c r="E77" s="15"/>
      <c r="F77" s="15"/>
      <c r="G77" s="15"/>
      <c r="H77" s="15"/>
      <c r="I77" s="15"/>
      <c r="J77" s="15"/>
      <c r="K77" s="16"/>
      <c r="M77" s="37">
        <v>2</v>
      </c>
      <c r="N77" s="15">
        <v>3</v>
      </c>
      <c r="O77" s="15"/>
      <c r="P77" s="15"/>
      <c r="Q77" s="15"/>
      <c r="R77" s="15"/>
      <c r="S77" s="15"/>
      <c r="T77" s="15"/>
      <c r="U77" s="15"/>
      <c r="V77" s="15"/>
      <c r="W77" s="16"/>
    </row>
    <row r="78" spans="1:23" x14ac:dyDescent="0.3">
      <c r="A78" s="37">
        <v>3</v>
      </c>
      <c r="B78" s="15">
        <v>1</v>
      </c>
      <c r="C78" s="15"/>
      <c r="D78" s="15"/>
      <c r="E78" s="15"/>
      <c r="F78" s="15"/>
      <c r="G78" s="15"/>
      <c r="H78" s="15"/>
      <c r="I78" s="15"/>
      <c r="J78" s="15"/>
      <c r="K78" s="16"/>
      <c r="M78" s="37">
        <v>3</v>
      </c>
      <c r="N78" s="15">
        <v>1</v>
      </c>
      <c r="O78" s="15"/>
      <c r="P78" s="15"/>
      <c r="Q78" s="15"/>
      <c r="R78" s="15"/>
      <c r="S78" s="15"/>
      <c r="T78" s="15"/>
      <c r="U78" s="15"/>
      <c r="V78" s="15"/>
      <c r="W78" s="16"/>
    </row>
    <row r="79" spans="1:23" x14ac:dyDescent="0.3">
      <c r="A79" s="37">
        <v>3</v>
      </c>
      <c r="B79" s="15">
        <v>2</v>
      </c>
      <c r="C79" s="15"/>
      <c r="D79" s="15"/>
      <c r="E79" s="15"/>
      <c r="F79" s="15"/>
      <c r="G79" s="15"/>
      <c r="H79" s="15"/>
      <c r="I79" s="15"/>
      <c r="J79" s="15"/>
      <c r="K79" s="16"/>
      <c r="M79" s="37">
        <v>3</v>
      </c>
      <c r="N79" s="15">
        <v>2</v>
      </c>
      <c r="O79" s="15"/>
      <c r="P79" s="15"/>
      <c r="Q79" s="15"/>
      <c r="R79" s="15"/>
      <c r="S79" s="15"/>
      <c r="T79" s="15"/>
      <c r="U79" s="15"/>
      <c r="V79" s="15"/>
      <c r="W79" s="16"/>
    </row>
    <row r="80" spans="1:23" x14ac:dyDescent="0.3">
      <c r="A80" s="37">
        <v>3</v>
      </c>
      <c r="B80" s="15">
        <v>3</v>
      </c>
      <c r="C80" s="15"/>
      <c r="D80" s="15"/>
      <c r="E80" s="15"/>
      <c r="F80" s="15"/>
      <c r="G80" s="15"/>
      <c r="H80" s="15"/>
      <c r="I80" s="15"/>
      <c r="J80" s="15"/>
      <c r="K80" s="16"/>
      <c r="M80" s="37">
        <v>3</v>
      </c>
      <c r="N80" s="15">
        <v>3</v>
      </c>
      <c r="O80" s="15"/>
      <c r="P80" s="15"/>
      <c r="Q80" s="15"/>
      <c r="R80" s="15"/>
      <c r="S80" s="15"/>
      <c r="T80" s="15"/>
      <c r="U80" s="15"/>
      <c r="V80" s="15"/>
      <c r="W80" s="16"/>
    </row>
    <row r="81" spans="1:23" x14ac:dyDescent="0.3">
      <c r="A81" s="37">
        <v>42</v>
      </c>
      <c r="B81" s="15">
        <v>1</v>
      </c>
      <c r="C81" s="15"/>
      <c r="D81" s="15"/>
      <c r="E81" s="15"/>
      <c r="F81" s="15"/>
      <c r="G81" s="15"/>
      <c r="H81" s="15"/>
      <c r="I81" s="15"/>
      <c r="J81" s="15"/>
      <c r="K81" s="16"/>
      <c r="M81" s="37">
        <v>42</v>
      </c>
      <c r="N81" s="15">
        <v>1</v>
      </c>
      <c r="O81" s="15"/>
      <c r="P81" s="15"/>
      <c r="Q81" s="15"/>
      <c r="R81" s="15"/>
      <c r="S81" s="15"/>
      <c r="T81" s="15"/>
      <c r="U81" s="15"/>
      <c r="V81" s="15"/>
      <c r="W81" s="16"/>
    </row>
    <row r="82" spans="1:23" x14ac:dyDescent="0.3">
      <c r="A82" s="37">
        <v>42</v>
      </c>
      <c r="B82" s="15">
        <v>2</v>
      </c>
      <c r="C82" s="15"/>
      <c r="D82" s="15"/>
      <c r="E82" s="15"/>
      <c r="F82" s="15"/>
      <c r="G82" s="15"/>
      <c r="H82" s="15"/>
      <c r="I82" s="15"/>
      <c r="J82" s="15"/>
      <c r="K82" s="16"/>
      <c r="M82" s="37">
        <v>42</v>
      </c>
      <c r="N82" s="15">
        <v>2</v>
      </c>
      <c r="O82" s="15"/>
      <c r="P82" s="15"/>
      <c r="Q82" s="15"/>
      <c r="R82" s="15"/>
      <c r="S82" s="15"/>
      <c r="T82" s="15"/>
      <c r="U82" s="15"/>
      <c r="V82" s="15"/>
      <c r="W82" s="16"/>
    </row>
    <row r="83" spans="1:23" x14ac:dyDescent="0.3">
      <c r="A83" s="38">
        <v>42</v>
      </c>
      <c r="B83" s="19">
        <v>3</v>
      </c>
      <c r="C83" s="19"/>
      <c r="D83" s="19"/>
      <c r="E83" s="19"/>
      <c r="F83" s="19"/>
      <c r="G83" s="19"/>
      <c r="H83" s="19"/>
      <c r="I83" s="19"/>
      <c r="J83" s="19"/>
      <c r="K83" s="20"/>
      <c r="M83" s="38">
        <v>42</v>
      </c>
      <c r="N83" s="19">
        <v>3</v>
      </c>
      <c r="O83" s="19"/>
      <c r="P83" s="19"/>
      <c r="Q83" s="19"/>
      <c r="R83" s="19"/>
      <c r="S83" s="19"/>
      <c r="T83" s="19"/>
      <c r="U83" s="19"/>
      <c r="V83" s="19"/>
      <c r="W83" s="20"/>
    </row>
    <row r="84" spans="1:23" x14ac:dyDescent="0.3">
      <c r="A84" s="15"/>
      <c r="B84" s="34" t="s">
        <v>0</v>
      </c>
      <c r="C84" s="39">
        <f>AVERAGE(C69:C83)</f>
        <v>1.6301666666666668</v>
      </c>
      <c r="D84" s="39">
        <f t="shared" ref="D84:K84" si="46">AVERAGE(D69:D83)</f>
        <v>4.3143333333333329</v>
      </c>
      <c r="E84" s="39">
        <f t="shared" si="46"/>
        <v>53.50266666666667</v>
      </c>
      <c r="F84" s="39">
        <f t="shared" si="46"/>
        <v>72.988833333333332</v>
      </c>
      <c r="G84" s="39">
        <f t="shared" si="46"/>
        <v>82.658333333333331</v>
      </c>
      <c r="H84" s="39">
        <f t="shared" si="46"/>
        <v>56.666666666666664</v>
      </c>
      <c r="I84" s="39">
        <f t="shared" si="46"/>
        <v>29.833333333333332</v>
      </c>
      <c r="J84" s="39">
        <f t="shared" si="46"/>
        <v>16.666666666666668</v>
      </c>
      <c r="K84" s="39">
        <f t="shared" si="46"/>
        <v>2.6666666666666665</v>
      </c>
      <c r="M84" s="15"/>
      <c r="N84" s="34" t="s">
        <v>0</v>
      </c>
      <c r="O84" s="39">
        <f>AVERAGE(O69:O83)</f>
        <v>2.9650166666666666</v>
      </c>
      <c r="P84" s="39">
        <f t="shared" ref="P84:W84" si="47">AVERAGE(P69:P83)</f>
        <v>5.4514333333333331</v>
      </c>
      <c r="Q84" s="39">
        <f t="shared" si="47"/>
        <v>68.262</v>
      </c>
      <c r="R84" s="39">
        <f t="shared" si="47"/>
        <v>35.296666666666667</v>
      </c>
      <c r="S84" s="39">
        <f t="shared" si="47"/>
        <v>61.48</v>
      </c>
      <c r="T84" s="39">
        <f t="shared" si="47"/>
        <v>95.333333333333329</v>
      </c>
      <c r="U84" s="39">
        <f t="shared" si="47"/>
        <v>39.333333333333336</v>
      </c>
      <c r="V84" s="39">
        <f t="shared" si="47"/>
        <v>21.166666666666668</v>
      </c>
      <c r="W84" s="39">
        <f t="shared" si="47"/>
        <v>3</v>
      </c>
    </row>
    <row r="85" spans="1:23" x14ac:dyDescent="0.3">
      <c r="A85" s="15"/>
      <c r="B85" s="34" t="s">
        <v>1</v>
      </c>
      <c r="C85" s="39">
        <f>_xlfn.STDEV.S(C69:C83)</f>
        <v>0.29304840328291515</v>
      </c>
      <c r="D85" s="39">
        <f t="shared" ref="D85:K85" si="48">_xlfn.STDEV.S(D69:D83)</f>
        <v>0.98943856134004904</v>
      </c>
      <c r="E85" s="39">
        <f t="shared" si="48"/>
        <v>13.160612807413887</v>
      </c>
      <c r="F85" s="39">
        <f t="shared" si="48"/>
        <v>0.7858484374653083</v>
      </c>
      <c r="G85" s="39">
        <f t="shared" si="48"/>
        <v>1.4126488122200316</v>
      </c>
      <c r="H85" s="39">
        <f t="shared" si="48"/>
        <v>10.893423092245451</v>
      </c>
      <c r="I85" s="39">
        <f t="shared" si="48"/>
        <v>10.980285363626329</v>
      </c>
      <c r="J85" s="39">
        <f t="shared" si="48"/>
        <v>10.211105065891088</v>
      </c>
      <c r="K85" s="39">
        <f t="shared" si="48"/>
        <v>1.0327955589886446</v>
      </c>
      <c r="M85" s="15"/>
      <c r="N85" s="34" t="s">
        <v>1</v>
      </c>
      <c r="O85" s="39">
        <f>_xlfn.STDEV.S(O69:O83)</f>
        <v>0.2793197480785537</v>
      </c>
      <c r="P85" s="39">
        <f t="shared" ref="P85:W85" si="49">_xlfn.STDEV.S(P69:P83)</f>
        <v>0.84387729360770491</v>
      </c>
      <c r="Q85" s="39">
        <f t="shared" si="49"/>
        <v>13.161053529258215</v>
      </c>
      <c r="R85" s="39">
        <f t="shared" si="49"/>
        <v>0.7804016060123572</v>
      </c>
      <c r="S85" s="39">
        <f t="shared" si="49"/>
        <v>1.3445147823657411</v>
      </c>
      <c r="T85" s="39">
        <f t="shared" si="49"/>
        <v>11.673331429659108</v>
      </c>
      <c r="U85" s="39">
        <f t="shared" si="49"/>
        <v>13.017936344392947</v>
      </c>
      <c r="V85" s="39">
        <f t="shared" si="49"/>
        <v>10.647378394077421</v>
      </c>
      <c r="W85" s="39">
        <f t="shared" si="49"/>
        <v>1.0954451150103321</v>
      </c>
    </row>
    <row r="86" spans="1:23" x14ac:dyDescent="0.3">
      <c r="A86" s="15"/>
      <c r="B86" s="34" t="s">
        <v>2</v>
      </c>
      <c r="C86" s="39">
        <f>_xlfn.STDEV.P(C69:C83)</f>
        <v>0.26751536819820582</v>
      </c>
      <c r="D86" s="39">
        <f t="shared" ref="D86:K86" si="50">_xlfn.STDEV.P(D69:D83)</f>
        <v>0.90322969885233928</v>
      </c>
      <c r="E86" s="39">
        <f t="shared" si="50"/>
        <v>12.013940842019972</v>
      </c>
      <c r="F86" s="39">
        <f t="shared" si="50"/>
        <v>0.71737819329989538</v>
      </c>
      <c r="G86" s="39">
        <f t="shared" si="50"/>
        <v>1.2895660338096515</v>
      </c>
      <c r="H86" s="39">
        <f t="shared" si="50"/>
        <v>9.9442892601175323</v>
      </c>
      <c r="I86" s="39">
        <f t="shared" si="50"/>
        <v>10.023583302503264</v>
      </c>
      <c r="J86" s="39">
        <f t="shared" si="50"/>
        <v>9.3214209694063754</v>
      </c>
      <c r="K86" s="39">
        <f t="shared" si="50"/>
        <v>0.94280904158206336</v>
      </c>
      <c r="M86" s="15"/>
      <c r="N86" s="34" t="s">
        <v>2</v>
      </c>
      <c r="O86" s="39">
        <f>_xlfn.STDEV.P(O69:O83)</f>
        <v>0.25498287796547353</v>
      </c>
      <c r="P86" s="39">
        <f t="shared" ref="P86:W86" si="51">_xlfn.STDEV.P(P69:P83)</f>
        <v>0.7703510491255835</v>
      </c>
      <c r="Q86" s="39">
        <f t="shared" si="51"/>
        <v>12.014343164179486</v>
      </c>
      <c r="R86" s="39">
        <f t="shared" si="51"/>
        <v>0.71240593921037887</v>
      </c>
      <c r="S86" s="39">
        <f t="shared" si="51"/>
        <v>1.2273684586681093</v>
      </c>
      <c r="T86" s="39">
        <f t="shared" si="51"/>
        <v>10.656244908763854</v>
      </c>
      <c r="U86" s="39">
        <f t="shared" si="51"/>
        <v>11.883695646650592</v>
      </c>
      <c r="V86" s="39">
        <f t="shared" si="51"/>
        <v>9.7196822078822223</v>
      </c>
      <c r="W86" s="39">
        <f t="shared" si="51"/>
        <v>1</v>
      </c>
    </row>
    <row r="87" spans="1:23" x14ac:dyDescent="0.3">
      <c r="A87" s="15">
        <v>3</v>
      </c>
      <c r="B87" s="34" t="s">
        <v>49</v>
      </c>
      <c r="C87" s="39">
        <f>SMALL(C69:C83, A87)</f>
        <v>1.496</v>
      </c>
      <c r="D87" s="39">
        <f>SMALL(D69:D83, A87)</f>
        <v>3.7759999999999998</v>
      </c>
      <c r="E87" s="39">
        <f>SMALL(E69:E83, A87)</f>
        <v>47.86</v>
      </c>
      <c r="F87" s="39">
        <f>LARGE(F69:F83, A87)</f>
        <v>73.11</v>
      </c>
      <c r="G87" s="39">
        <f>LARGE(G69:G83, A87)</f>
        <v>83.06</v>
      </c>
      <c r="H87" s="39">
        <f>SMALL(H69:H83, A87)</f>
        <v>55</v>
      </c>
      <c r="I87" s="39">
        <f>SMALL(I69:I83, A87)</f>
        <v>24</v>
      </c>
      <c r="J87" s="39">
        <f>SMALL(J69:J83, A87)</f>
        <v>11</v>
      </c>
      <c r="K87" s="39">
        <f>SMALL(K69:K83, A87)</f>
        <v>3</v>
      </c>
      <c r="M87" s="15">
        <v>3</v>
      </c>
      <c r="N87" s="34" t="s">
        <v>49</v>
      </c>
      <c r="O87" s="39">
        <f>SMALL(O69:O83, M87)</f>
        <v>2.8260000000000001</v>
      </c>
      <c r="P87" s="39">
        <f>SMALL(P69:P83, M87)</f>
        <v>5.0110000000000001</v>
      </c>
      <c r="Q87" s="39">
        <f>SMALL(Q69:Q83, M87)</f>
        <v>62.62</v>
      </c>
      <c r="R87" s="39">
        <f>LARGE(R69:R83, M87)</f>
        <v>35.17</v>
      </c>
      <c r="S87" s="39">
        <f>LARGE(S69:S83, M87)</f>
        <v>61.88</v>
      </c>
      <c r="T87" s="39">
        <f>SMALL(T69:T83, M87)</f>
        <v>89</v>
      </c>
      <c r="U87" s="39">
        <f>SMALL(U69:U83, M87)</f>
        <v>38</v>
      </c>
      <c r="V87" s="39">
        <f>SMALL(V69:V83, M87)</f>
        <v>20</v>
      </c>
      <c r="W87" s="39">
        <f>SMALL(W69:W83, M87)</f>
        <v>2</v>
      </c>
    </row>
    <row r="88" spans="1:23" x14ac:dyDescent="0.3">
      <c r="A88" s="15">
        <v>5</v>
      </c>
      <c r="B88" s="34" t="s">
        <v>49</v>
      </c>
      <c r="C88" s="39">
        <f>SMALL(C69:C83, A88)</f>
        <v>1.774</v>
      </c>
      <c r="D88" s="39">
        <f>SMALL(D69:D83, A88)</f>
        <v>4.9729999999999999</v>
      </c>
      <c r="E88" s="39">
        <f>SMALL(E69:E83, A88)</f>
        <v>64.144999999999996</v>
      </c>
      <c r="F88" s="39">
        <f>LARGE(F69:F83, A88)</f>
        <v>72.744</v>
      </c>
      <c r="G88" s="39">
        <f>LARGE(G69:G83, A88)</f>
        <v>81.58</v>
      </c>
      <c r="H88" s="39">
        <f>SMALL(H69:H83, A88)</f>
        <v>67</v>
      </c>
      <c r="I88" s="39">
        <f>SMALL(I69:I83, A88)</f>
        <v>37</v>
      </c>
      <c r="J88" s="39">
        <f>SMALL(J69:J83, A88)</f>
        <v>25</v>
      </c>
      <c r="K88" s="39">
        <f>SMALL(K69:K83, A88)</f>
        <v>3</v>
      </c>
      <c r="M88" s="15">
        <v>5</v>
      </c>
      <c r="N88" s="34" t="s">
        <v>49</v>
      </c>
      <c r="O88" s="39">
        <f>SMALL(O69:O83, M88)</f>
        <v>3.1040000000000001</v>
      </c>
      <c r="P88" s="39">
        <f>SMALL(P69:P83, M88)</f>
        <v>6.008</v>
      </c>
      <c r="Q88" s="39">
        <f>SMALL(Q69:Q83, M88)</f>
        <v>78.905000000000001</v>
      </c>
      <c r="R88" s="39">
        <f>LARGE(R69:R83, M88)</f>
        <v>34.619999999999997</v>
      </c>
      <c r="S88" s="39">
        <f>LARGE(S69:S83, M88)</f>
        <v>60.22</v>
      </c>
      <c r="T88" s="39">
        <f>SMALL(T69:T83, M88)</f>
        <v>105</v>
      </c>
      <c r="U88" s="39">
        <f>SMALL(U69:U83, M88)</f>
        <v>47</v>
      </c>
      <c r="V88" s="39">
        <f>SMALL(V69:V83, M88)</f>
        <v>27</v>
      </c>
      <c r="W88" s="39">
        <f>SMALL(W69:W83, M88)</f>
        <v>4</v>
      </c>
    </row>
    <row r="91" spans="1:23" ht="28.8" x14ac:dyDescent="0.3">
      <c r="A91" s="35" t="s">
        <v>59</v>
      </c>
      <c r="C91" s="8" t="s">
        <v>3</v>
      </c>
      <c r="D91" s="8" t="s">
        <v>4</v>
      </c>
      <c r="E91" s="8" t="s">
        <v>5</v>
      </c>
      <c r="F91" s="8" t="s">
        <v>6</v>
      </c>
      <c r="G91" s="8" t="s">
        <v>8</v>
      </c>
      <c r="H91" s="8" t="s">
        <v>10</v>
      </c>
      <c r="I91" s="8" t="s">
        <v>11</v>
      </c>
      <c r="J91" s="8" t="s">
        <v>12</v>
      </c>
      <c r="K91" s="9" t="s">
        <v>13</v>
      </c>
      <c r="M91" s="35" t="s">
        <v>64</v>
      </c>
      <c r="O91" s="8" t="s">
        <v>3</v>
      </c>
      <c r="P91" s="8" t="s">
        <v>4</v>
      </c>
      <c r="Q91" s="8" t="s">
        <v>5</v>
      </c>
      <c r="R91" s="8" t="s">
        <v>6</v>
      </c>
      <c r="S91" s="8" t="s">
        <v>8</v>
      </c>
      <c r="T91" s="8" t="s">
        <v>10</v>
      </c>
      <c r="U91" s="8" t="s">
        <v>11</v>
      </c>
      <c r="V91" s="8" t="s">
        <v>12</v>
      </c>
      <c r="W91" s="9" t="s">
        <v>13</v>
      </c>
    </row>
    <row r="92" spans="1:23" x14ac:dyDescent="0.3">
      <c r="A92" s="36">
        <v>0</v>
      </c>
      <c r="B92" s="12">
        <v>1</v>
      </c>
      <c r="C92" s="12">
        <v>1.204</v>
      </c>
      <c r="D92" s="12">
        <v>2.5539999999999998</v>
      </c>
      <c r="E92" s="12">
        <v>21.1</v>
      </c>
      <c r="F92" s="12">
        <v>73.38</v>
      </c>
      <c r="G92" s="12">
        <v>85.03</v>
      </c>
      <c r="H92" s="12">
        <v>46</v>
      </c>
      <c r="I92" s="12">
        <v>16</v>
      </c>
      <c r="J92" s="12">
        <v>4</v>
      </c>
      <c r="K92" s="13">
        <v>1</v>
      </c>
      <c r="M92" s="36">
        <v>0</v>
      </c>
      <c r="N92" s="12">
        <v>1</v>
      </c>
      <c r="O92" s="12">
        <v>2.5230000000000001</v>
      </c>
      <c r="P92" s="12">
        <v>3.601</v>
      </c>
      <c r="Q92" s="12">
        <v>19.649999999999999</v>
      </c>
      <c r="R92" s="12">
        <v>36.04</v>
      </c>
      <c r="S92" s="12">
        <v>63.22</v>
      </c>
      <c r="T92" s="12">
        <v>76</v>
      </c>
      <c r="U92" s="12">
        <v>26</v>
      </c>
      <c r="V92" s="12">
        <v>8</v>
      </c>
      <c r="W92" s="13">
        <v>0</v>
      </c>
    </row>
    <row r="93" spans="1:23" x14ac:dyDescent="0.3">
      <c r="A93" s="37">
        <v>0</v>
      </c>
      <c r="B93" s="15">
        <v>2</v>
      </c>
      <c r="C93" s="15">
        <v>1.863</v>
      </c>
      <c r="D93" s="15">
        <v>4.3769999999999998</v>
      </c>
      <c r="E93" s="15">
        <v>37.28</v>
      </c>
      <c r="F93" s="15">
        <v>71.900000000000006</v>
      </c>
      <c r="G93" s="15">
        <v>81.150000000000006</v>
      </c>
      <c r="H93" s="15">
        <v>67</v>
      </c>
      <c r="I93" s="15">
        <v>45</v>
      </c>
      <c r="J93" s="15">
        <v>27</v>
      </c>
      <c r="K93" s="16">
        <v>2</v>
      </c>
      <c r="M93" s="37">
        <v>0</v>
      </c>
      <c r="N93" s="15">
        <v>2</v>
      </c>
      <c r="O93" s="15">
        <v>3.1389999999999998</v>
      </c>
      <c r="P93" s="15">
        <v>4.9539999999999997</v>
      </c>
      <c r="Q93" s="15">
        <v>31.42</v>
      </c>
      <c r="R93" s="15">
        <v>36.78</v>
      </c>
      <c r="S93" s="15">
        <v>60.44</v>
      </c>
      <c r="T93" s="15">
        <v>103</v>
      </c>
      <c r="U93" s="15">
        <v>54</v>
      </c>
      <c r="V93" s="15">
        <v>35</v>
      </c>
      <c r="W93" s="16">
        <v>2</v>
      </c>
    </row>
    <row r="94" spans="1:23" x14ac:dyDescent="0.3">
      <c r="A94" s="37">
        <v>0</v>
      </c>
      <c r="B94" s="15">
        <v>3</v>
      </c>
      <c r="C94" s="15">
        <v>1.5740000000000001</v>
      </c>
      <c r="D94" s="15">
        <v>3.47</v>
      </c>
      <c r="E94" s="15">
        <v>26.3</v>
      </c>
      <c r="F94" s="15">
        <v>73.2</v>
      </c>
      <c r="G94" s="15">
        <v>81.89</v>
      </c>
      <c r="H94" s="15">
        <v>65</v>
      </c>
      <c r="I94" s="15">
        <v>30</v>
      </c>
      <c r="J94" s="15">
        <v>23</v>
      </c>
      <c r="K94" s="16">
        <v>1</v>
      </c>
      <c r="M94" s="37">
        <v>0</v>
      </c>
      <c r="N94" s="15">
        <v>3</v>
      </c>
      <c r="O94" s="15">
        <v>2.8650000000000002</v>
      </c>
      <c r="P94" s="15">
        <v>4.2539999999999996</v>
      </c>
      <c r="Q94" s="15">
        <v>20.65</v>
      </c>
      <c r="R94" s="15">
        <v>35.299999999999997</v>
      </c>
      <c r="S94" s="15">
        <v>59.89</v>
      </c>
      <c r="T94" s="15">
        <v>104</v>
      </c>
      <c r="U94" s="15">
        <v>44</v>
      </c>
      <c r="V94" s="15">
        <v>25</v>
      </c>
      <c r="W94" s="16">
        <v>2</v>
      </c>
    </row>
    <row r="95" spans="1:23" x14ac:dyDescent="0.3">
      <c r="A95" s="37">
        <v>1</v>
      </c>
      <c r="B95" s="15">
        <v>1</v>
      </c>
      <c r="C95" s="15">
        <v>1.5669999999999999</v>
      </c>
      <c r="D95" s="15">
        <v>3.5259999999999998</v>
      </c>
      <c r="E95" s="15">
        <v>27.16</v>
      </c>
      <c r="F95" s="15">
        <v>73.94</v>
      </c>
      <c r="G95" s="15">
        <v>82.44</v>
      </c>
      <c r="H95" s="15">
        <v>58</v>
      </c>
      <c r="I95" s="15">
        <v>35</v>
      </c>
      <c r="J95" s="15">
        <v>21</v>
      </c>
      <c r="K95" s="16">
        <v>1</v>
      </c>
      <c r="M95" s="37">
        <v>1</v>
      </c>
      <c r="N95" s="15">
        <v>1</v>
      </c>
      <c r="O95" s="15">
        <v>2.859</v>
      </c>
      <c r="P95" s="15">
        <v>4.2560000000000002</v>
      </c>
      <c r="Q95" s="15">
        <v>21.3</v>
      </c>
      <c r="R95" s="15">
        <v>34.75</v>
      </c>
      <c r="S95" s="15">
        <v>61.55</v>
      </c>
      <c r="T95" s="15">
        <v>103</v>
      </c>
      <c r="U95" s="15">
        <v>45</v>
      </c>
      <c r="V95" s="15">
        <v>22</v>
      </c>
      <c r="W95" s="16">
        <v>2</v>
      </c>
    </row>
    <row r="96" spans="1:23" x14ac:dyDescent="0.3">
      <c r="A96" s="37">
        <v>1</v>
      </c>
      <c r="B96" s="15">
        <v>2</v>
      </c>
      <c r="C96" s="15">
        <v>1.21</v>
      </c>
      <c r="D96" s="15">
        <v>2.4540000000000002</v>
      </c>
      <c r="E96" s="15">
        <v>13.51</v>
      </c>
      <c r="F96" s="15">
        <v>74.12</v>
      </c>
      <c r="G96" s="15">
        <v>83.92</v>
      </c>
      <c r="H96" s="15">
        <v>39</v>
      </c>
      <c r="I96" s="15">
        <v>19</v>
      </c>
      <c r="J96" s="15">
        <v>4</v>
      </c>
      <c r="K96" s="16">
        <v>0</v>
      </c>
      <c r="M96" s="37">
        <v>1</v>
      </c>
      <c r="N96" s="15">
        <v>2</v>
      </c>
      <c r="O96" s="15">
        <v>2.5179999999999998</v>
      </c>
      <c r="P96" s="15">
        <v>3.5249999999999999</v>
      </c>
      <c r="Q96" s="15">
        <v>17.920000000000002</v>
      </c>
      <c r="R96" s="15">
        <v>34.75</v>
      </c>
      <c r="S96" s="15">
        <v>63.22</v>
      </c>
      <c r="T96" s="15">
        <v>87</v>
      </c>
      <c r="U96" s="15">
        <v>19</v>
      </c>
      <c r="V96" s="15">
        <v>7</v>
      </c>
      <c r="W96" s="16">
        <v>0</v>
      </c>
    </row>
    <row r="97" spans="1:23" x14ac:dyDescent="0.3">
      <c r="A97" s="37">
        <v>1</v>
      </c>
      <c r="B97" s="15">
        <v>3</v>
      </c>
      <c r="C97" s="15">
        <v>1.349</v>
      </c>
      <c r="D97" s="15">
        <v>2.8210000000000002</v>
      </c>
      <c r="E97" s="15">
        <v>16.77</v>
      </c>
      <c r="F97" s="15">
        <v>73.010000000000005</v>
      </c>
      <c r="G97" s="15">
        <v>83.36</v>
      </c>
      <c r="H97" s="15">
        <v>53</v>
      </c>
      <c r="I97" s="15">
        <v>22</v>
      </c>
      <c r="J97" s="15">
        <v>9</v>
      </c>
      <c r="K97" s="16">
        <v>0</v>
      </c>
      <c r="M97" s="37">
        <v>1</v>
      </c>
      <c r="N97" s="15">
        <v>3</v>
      </c>
      <c r="O97" s="15">
        <v>2.64</v>
      </c>
      <c r="P97" s="15">
        <v>3.8180000000000001</v>
      </c>
      <c r="Q97" s="15">
        <v>17.41</v>
      </c>
      <c r="R97" s="15">
        <v>35.119999999999997</v>
      </c>
      <c r="S97" s="15">
        <v>62.11</v>
      </c>
      <c r="T97" s="15">
        <v>87</v>
      </c>
      <c r="U97" s="15">
        <v>36</v>
      </c>
      <c r="V97" s="15">
        <v>18</v>
      </c>
      <c r="W97" s="16">
        <v>0</v>
      </c>
    </row>
    <row r="98" spans="1:23" x14ac:dyDescent="0.3">
      <c r="A98" s="37">
        <v>2</v>
      </c>
      <c r="B98" s="15">
        <v>1</v>
      </c>
      <c r="C98" s="15">
        <v>1.224</v>
      </c>
      <c r="D98" s="15">
        <v>2.4809999999999999</v>
      </c>
      <c r="E98" s="15">
        <v>13.1</v>
      </c>
      <c r="F98" s="15">
        <v>72.64</v>
      </c>
      <c r="G98" s="15">
        <v>84.29</v>
      </c>
      <c r="H98" s="15">
        <v>45</v>
      </c>
      <c r="I98" s="15">
        <v>17</v>
      </c>
      <c r="J98" s="15">
        <v>5</v>
      </c>
      <c r="K98" s="16">
        <v>0</v>
      </c>
      <c r="M98" s="37">
        <v>2</v>
      </c>
      <c r="N98" s="15">
        <v>1</v>
      </c>
      <c r="O98" s="15">
        <v>2.492</v>
      </c>
      <c r="P98" s="15">
        <v>3.5150000000000001</v>
      </c>
      <c r="Q98" s="15">
        <v>17.62</v>
      </c>
      <c r="R98" s="15">
        <v>36.04</v>
      </c>
      <c r="S98" s="15">
        <v>61.74</v>
      </c>
      <c r="T98" s="15">
        <v>74</v>
      </c>
      <c r="U98" s="15">
        <v>24</v>
      </c>
      <c r="V98" s="15">
        <v>10</v>
      </c>
      <c r="W98" s="16">
        <v>0</v>
      </c>
    </row>
    <row r="99" spans="1:23" x14ac:dyDescent="0.3">
      <c r="A99" s="37">
        <v>2</v>
      </c>
      <c r="B99" s="15">
        <v>2</v>
      </c>
      <c r="C99" s="15">
        <v>1.1779999999999999</v>
      </c>
      <c r="D99" s="15">
        <v>2.3410000000000002</v>
      </c>
      <c r="E99" s="15">
        <v>10.78</v>
      </c>
      <c r="F99" s="15">
        <v>74.489999999999995</v>
      </c>
      <c r="G99" s="15">
        <v>84.47</v>
      </c>
      <c r="H99" s="15">
        <v>43</v>
      </c>
      <c r="I99" s="15">
        <v>11</v>
      </c>
      <c r="J99" s="15">
        <v>2</v>
      </c>
      <c r="K99" s="16">
        <v>0</v>
      </c>
      <c r="M99" s="37">
        <v>2</v>
      </c>
      <c r="N99" s="15">
        <v>2</v>
      </c>
      <c r="O99" s="15">
        <v>2.5190000000000001</v>
      </c>
      <c r="P99" s="15">
        <v>3.5880000000000001</v>
      </c>
      <c r="Q99" s="15">
        <v>22.6</v>
      </c>
      <c r="R99" s="15">
        <v>35.49</v>
      </c>
      <c r="S99" s="15">
        <v>64.319999999999993</v>
      </c>
      <c r="T99" s="15">
        <v>78</v>
      </c>
      <c r="U99" s="15">
        <v>25</v>
      </c>
      <c r="V99" s="15">
        <v>9</v>
      </c>
      <c r="W99" s="16">
        <v>1</v>
      </c>
    </row>
    <row r="100" spans="1:23" x14ac:dyDescent="0.3">
      <c r="A100" s="37">
        <v>2</v>
      </c>
      <c r="B100" s="15">
        <v>3</v>
      </c>
      <c r="C100" s="15">
        <v>1.1379999999999999</v>
      </c>
      <c r="D100" s="15">
        <v>2.3199999999999998</v>
      </c>
      <c r="E100" s="15">
        <v>17.36</v>
      </c>
      <c r="F100" s="15">
        <v>73.75</v>
      </c>
      <c r="G100" s="15">
        <v>84.84</v>
      </c>
      <c r="H100" s="15">
        <v>34</v>
      </c>
      <c r="I100" s="15">
        <v>15</v>
      </c>
      <c r="J100" s="15">
        <v>2</v>
      </c>
      <c r="K100" s="16">
        <v>0</v>
      </c>
      <c r="M100" s="37">
        <v>2</v>
      </c>
      <c r="N100" s="15">
        <v>3</v>
      </c>
      <c r="O100" s="15">
        <v>2.419</v>
      </c>
      <c r="P100" s="15">
        <v>3.472</v>
      </c>
      <c r="Q100" s="15">
        <v>18.399999999999999</v>
      </c>
      <c r="R100" s="15">
        <v>35.49</v>
      </c>
      <c r="S100" s="15">
        <v>66.36</v>
      </c>
      <c r="T100" s="15">
        <v>75</v>
      </c>
      <c r="U100" s="15">
        <v>22</v>
      </c>
      <c r="V100" s="15">
        <v>9</v>
      </c>
      <c r="W100" s="16">
        <v>0</v>
      </c>
    </row>
    <row r="101" spans="1:23" x14ac:dyDescent="0.3">
      <c r="A101" s="37">
        <v>3</v>
      </c>
      <c r="B101" s="15">
        <v>1</v>
      </c>
      <c r="C101" s="15">
        <v>1.3180000000000001</v>
      </c>
      <c r="D101" s="15">
        <v>2.6230000000000002</v>
      </c>
      <c r="E101" s="15">
        <v>14.24</v>
      </c>
      <c r="F101" s="15">
        <v>71.900000000000006</v>
      </c>
      <c r="G101" s="15">
        <v>82.99</v>
      </c>
      <c r="H101" s="15">
        <v>49</v>
      </c>
      <c r="I101" s="15">
        <v>20</v>
      </c>
      <c r="J101" s="15">
        <v>4</v>
      </c>
      <c r="K101" s="16">
        <v>0</v>
      </c>
      <c r="M101" s="37">
        <v>3</v>
      </c>
      <c r="N101" s="15">
        <v>1</v>
      </c>
      <c r="O101" s="15">
        <v>2.589</v>
      </c>
      <c r="P101" s="15">
        <v>3.6680000000000001</v>
      </c>
      <c r="Q101" s="15">
        <v>18.97</v>
      </c>
      <c r="R101" s="15">
        <v>35.299999999999997</v>
      </c>
      <c r="S101" s="15">
        <v>61.55</v>
      </c>
      <c r="T101" s="15">
        <v>89</v>
      </c>
      <c r="U101" s="15">
        <v>28</v>
      </c>
      <c r="V101" s="15">
        <v>10</v>
      </c>
      <c r="W101" s="16">
        <v>0</v>
      </c>
    </row>
    <row r="102" spans="1:23" x14ac:dyDescent="0.3">
      <c r="A102" s="37">
        <v>3</v>
      </c>
      <c r="B102" s="15">
        <v>2</v>
      </c>
      <c r="C102" s="15">
        <v>1.0549999999999999</v>
      </c>
      <c r="D102" s="15">
        <v>2.0470000000000002</v>
      </c>
      <c r="E102" s="15">
        <v>11.08</v>
      </c>
      <c r="F102" s="15">
        <v>74.489999999999995</v>
      </c>
      <c r="G102" s="15">
        <v>85.58</v>
      </c>
      <c r="H102" s="15">
        <v>30</v>
      </c>
      <c r="I102" s="15">
        <v>8</v>
      </c>
      <c r="J102" s="15">
        <v>2</v>
      </c>
      <c r="K102" s="16">
        <v>0</v>
      </c>
      <c r="M102" s="37">
        <v>3</v>
      </c>
      <c r="N102" s="15">
        <v>2</v>
      </c>
      <c r="O102" s="15">
        <v>2.3239999999999998</v>
      </c>
      <c r="P102" s="15">
        <v>3.343</v>
      </c>
      <c r="Q102" s="15">
        <v>17.09</v>
      </c>
      <c r="R102" s="15">
        <v>38.630000000000003</v>
      </c>
      <c r="S102" s="15">
        <v>66.36</v>
      </c>
      <c r="T102" s="15">
        <v>65</v>
      </c>
      <c r="U102" s="15">
        <v>22</v>
      </c>
      <c r="V102" s="15">
        <v>7</v>
      </c>
      <c r="W102" s="16">
        <v>0</v>
      </c>
    </row>
    <row r="103" spans="1:23" x14ac:dyDescent="0.3">
      <c r="A103" s="37">
        <v>3</v>
      </c>
      <c r="B103" s="15">
        <v>3</v>
      </c>
      <c r="C103" s="15">
        <v>1.405</v>
      </c>
      <c r="D103" s="15">
        <v>3.1520000000000001</v>
      </c>
      <c r="E103" s="15">
        <v>29.21</v>
      </c>
      <c r="F103" s="15">
        <v>73.38</v>
      </c>
      <c r="G103" s="15">
        <v>83.73</v>
      </c>
      <c r="H103" s="15">
        <v>57</v>
      </c>
      <c r="I103" s="15">
        <v>25</v>
      </c>
      <c r="J103" s="15">
        <v>10</v>
      </c>
      <c r="K103" s="16">
        <v>1</v>
      </c>
      <c r="M103" s="37">
        <v>3</v>
      </c>
      <c r="N103" s="15">
        <v>3</v>
      </c>
      <c r="O103" s="15">
        <v>2.7040000000000002</v>
      </c>
      <c r="P103" s="15">
        <v>3.988</v>
      </c>
      <c r="Q103" s="15">
        <v>23.35</v>
      </c>
      <c r="R103" s="15">
        <v>35.49</v>
      </c>
      <c r="S103" s="15">
        <v>61</v>
      </c>
      <c r="T103" s="15">
        <v>93</v>
      </c>
      <c r="U103" s="15">
        <v>35</v>
      </c>
      <c r="V103" s="15">
        <v>11</v>
      </c>
      <c r="W103" s="16">
        <v>2</v>
      </c>
    </row>
    <row r="104" spans="1:23" x14ac:dyDescent="0.3">
      <c r="A104" s="37">
        <v>42</v>
      </c>
      <c r="B104" s="15">
        <v>1</v>
      </c>
      <c r="C104" s="15">
        <v>1.258</v>
      </c>
      <c r="D104" s="15">
        <v>2.698</v>
      </c>
      <c r="E104" s="15">
        <v>19.96</v>
      </c>
      <c r="F104" s="15">
        <v>73.569999999999993</v>
      </c>
      <c r="G104" s="15">
        <v>85.58</v>
      </c>
      <c r="H104" s="15">
        <v>43</v>
      </c>
      <c r="I104" s="15">
        <v>23</v>
      </c>
      <c r="J104" s="15">
        <v>7</v>
      </c>
      <c r="K104" s="16">
        <v>0</v>
      </c>
      <c r="M104" s="37">
        <v>42</v>
      </c>
      <c r="N104" s="15">
        <v>1</v>
      </c>
      <c r="O104" s="15">
        <v>2.5299999999999998</v>
      </c>
      <c r="P104" s="15">
        <v>3.6429999999999998</v>
      </c>
      <c r="Q104" s="15">
        <v>20.99</v>
      </c>
      <c r="R104" s="15">
        <v>36.97</v>
      </c>
      <c r="S104" s="15">
        <v>63.77</v>
      </c>
      <c r="T104" s="15">
        <v>87</v>
      </c>
      <c r="U104" s="15">
        <v>21</v>
      </c>
      <c r="V104" s="15">
        <v>9</v>
      </c>
      <c r="W104" s="16">
        <v>1</v>
      </c>
    </row>
    <row r="105" spans="1:23" x14ac:dyDescent="0.3">
      <c r="A105" s="37">
        <v>42</v>
      </c>
      <c r="B105" s="15">
        <v>2</v>
      </c>
      <c r="C105" s="15">
        <v>0.99299999999999999</v>
      </c>
      <c r="D105" s="15">
        <v>2.0110000000000001</v>
      </c>
      <c r="E105" s="15">
        <v>12.76</v>
      </c>
      <c r="F105" s="15">
        <v>75.42</v>
      </c>
      <c r="G105" s="15">
        <v>86.88</v>
      </c>
      <c r="H105" s="15">
        <v>23</v>
      </c>
      <c r="I105" s="15">
        <v>10</v>
      </c>
      <c r="J105" s="15">
        <v>2</v>
      </c>
      <c r="K105" s="16">
        <v>0</v>
      </c>
      <c r="M105" s="37">
        <v>42</v>
      </c>
      <c r="N105" s="15">
        <v>2</v>
      </c>
      <c r="O105" s="15">
        <v>2.294</v>
      </c>
      <c r="P105" s="15">
        <v>3.2480000000000002</v>
      </c>
      <c r="Q105" s="15">
        <v>17.52</v>
      </c>
      <c r="R105" s="15">
        <v>37.15</v>
      </c>
      <c r="S105" s="15">
        <v>65.06</v>
      </c>
      <c r="T105" s="15">
        <v>69</v>
      </c>
      <c r="U105" s="15">
        <v>15</v>
      </c>
      <c r="V105" s="15">
        <v>5</v>
      </c>
      <c r="W105" s="16">
        <v>0</v>
      </c>
    </row>
    <row r="106" spans="1:23" x14ac:dyDescent="0.3">
      <c r="A106" s="38">
        <v>42</v>
      </c>
      <c r="B106" s="19">
        <v>3</v>
      </c>
      <c r="C106" s="19">
        <v>1.427</v>
      </c>
      <c r="D106" s="19">
        <v>2.9489999999999998</v>
      </c>
      <c r="E106" s="19">
        <v>17.22</v>
      </c>
      <c r="F106" s="19">
        <v>70.98</v>
      </c>
      <c r="G106" s="19">
        <v>83.36</v>
      </c>
      <c r="H106" s="19">
        <v>53</v>
      </c>
      <c r="I106" s="19">
        <v>30</v>
      </c>
      <c r="J106" s="19">
        <v>10</v>
      </c>
      <c r="K106" s="20">
        <v>0</v>
      </c>
      <c r="M106" s="38">
        <v>42</v>
      </c>
      <c r="N106" s="19">
        <v>3</v>
      </c>
      <c r="O106" s="19">
        <v>2.72</v>
      </c>
      <c r="P106" s="19">
        <v>3.903</v>
      </c>
      <c r="Q106" s="19">
        <v>21.13</v>
      </c>
      <c r="R106" s="19">
        <v>34.200000000000003</v>
      </c>
      <c r="S106" s="19">
        <v>62.29</v>
      </c>
      <c r="T106" s="19">
        <v>98</v>
      </c>
      <c r="U106" s="19">
        <v>34</v>
      </c>
      <c r="V106" s="19">
        <v>15</v>
      </c>
      <c r="W106" s="20">
        <v>1</v>
      </c>
    </row>
    <row r="107" spans="1:23" x14ac:dyDescent="0.3">
      <c r="A107" s="15"/>
      <c r="B107" s="34" t="s">
        <v>0</v>
      </c>
      <c r="C107" s="39">
        <f>AVERAGE(C92:C106)</f>
        <v>1.3175333333333332</v>
      </c>
      <c r="D107" s="39">
        <f t="shared" ref="D107:K107" si="52">AVERAGE(D92:D106)</f>
        <v>2.7882666666666669</v>
      </c>
      <c r="E107" s="39">
        <f t="shared" si="52"/>
        <v>19.18866666666667</v>
      </c>
      <c r="F107" s="39">
        <f t="shared" si="52"/>
        <v>73.344666666666669</v>
      </c>
      <c r="G107" s="39">
        <f t="shared" si="52"/>
        <v>83.967333333333329</v>
      </c>
      <c r="H107" s="39">
        <f t="shared" si="52"/>
        <v>47</v>
      </c>
      <c r="I107" s="39">
        <f t="shared" si="52"/>
        <v>21.733333333333334</v>
      </c>
      <c r="J107" s="39">
        <f t="shared" si="52"/>
        <v>8.8000000000000007</v>
      </c>
      <c r="K107" s="39">
        <f t="shared" si="52"/>
        <v>0.4</v>
      </c>
      <c r="M107" s="15"/>
      <c r="N107" s="34" t="s">
        <v>0</v>
      </c>
      <c r="O107" s="39">
        <f>AVERAGE(O92:O106)</f>
        <v>2.609</v>
      </c>
      <c r="P107" s="39">
        <f t="shared" ref="P107:W107" si="53">AVERAGE(P92:P106)</f>
        <v>3.7850666666666664</v>
      </c>
      <c r="Q107" s="39">
        <f t="shared" si="53"/>
        <v>20.401333333333334</v>
      </c>
      <c r="R107" s="39">
        <f t="shared" si="53"/>
        <v>35.833333333333336</v>
      </c>
      <c r="S107" s="39">
        <f t="shared" si="53"/>
        <v>62.858666666666657</v>
      </c>
      <c r="T107" s="39">
        <f t="shared" si="53"/>
        <v>85.86666666666666</v>
      </c>
      <c r="U107" s="39">
        <f t="shared" si="53"/>
        <v>30</v>
      </c>
      <c r="V107" s="39">
        <f t="shared" si="53"/>
        <v>13.333333333333334</v>
      </c>
      <c r="W107" s="39">
        <f t="shared" si="53"/>
        <v>0.73333333333333328</v>
      </c>
    </row>
    <row r="108" spans="1:23" x14ac:dyDescent="0.3">
      <c r="A108" s="15"/>
      <c r="B108" s="34" t="s">
        <v>1</v>
      </c>
      <c r="C108" s="39">
        <f>_xlfn.STDEV.S(C92:C106)</f>
        <v>0.22501741731527949</v>
      </c>
      <c r="D108" s="39">
        <f t="shared" ref="D108:K108" si="54">_xlfn.STDEV.S(D92:D106)</f>
        <v>0.63029034881514923</v>
      </c>
      <c r="E108" s="39">
        <f t="shared" si="54"/>
        <v>7.7031847464600833</v>
      </c>
      <c r="F108" s="39">
        <f t="shared" si="54"/>
        <v>1.1495021696783494</v>
      </c>
      <c r="G108" s="39">
        <f t="shared" si="54"/>
        <v>1.5182107263235252</v>
      </c>
      <c r="H108" s="39">
        <f t="shared" si="54"/>
        <v>12.409673645990857</v>
      </c>
      <c r="I108" s="39">
        <f t="shared" si="54"/>
        <v>10.067391963779942</v>
      </c>
      <c r="J108" s="39">
        <f t="shared" si="54"/>
        <v>8.2652456535958887</v>
      </c>
      <c r="K108" s="39">
        <f t="shared" si="54"/>
        <v>0.63245553203367588</v>
      </c>
      <c r="M108" s="15"/>
      <c r="N108" s="34" t="s">
        <v>1</v>
      </c>
      <c r="O108" s="39">
        <f>_xlfn.STDEV.S(O92:O106)</f>
        <v>0.22230930833284643</v>
      </c>
      <c r="P108" s="39">
        <f t="shared" ref="P108:W108" si="55">_xlfn.STDEV.S(P92:P106)</f>
        <v>0.43861021854207421</v>
      </c>
      <c r="Q108" s="39">
        <f t="shared" si="55"/>
        <v>3.6392029477947636</v>
      </c>
      <c r="R108" s="39">
        <f t="shared" si="55"/>
        <v>1.1425201884222358</v>
      </c>
      <c r="S108" s="39">
        <f t="shared" si="55"/>
        <v>2.0048115930953525</v>
      </c>
      <c r="T108" s="39">
        <f t="shared" si="55"/>
        <v>12.721560251718165</v>
      </c>
      <c r="U108" s="39">
        <f t="shared" si="55"/>
        <v>11.051825964195109</v>
      </c>
      <c r="V108" s="39">
        <f t="shared" si="55"/>
        <v>8.312354545809395</v>
      </c>
      <c r="W108" s="39">
        <f t="shared" si="55"/>
        <v>0.88371510168853684</v>
      </c>
    </row>
    <row r="109" spans="1:23" x14ac:dyDescent="0.3">
      <c r="A109" s="15"/>
      <c r="B109" s="34" t="s">
        <v>2</v>
      </c>
      <c r="C109" s="39">
        <f>_xlfn.STDEV.P(C92:C106)</f>
        <v>0.21738747791801655</v>
      </c>
      <c r="D109" s="39">
        <f t="shared" ref="D109:K109" si="56">_xlfn.STDEV.P(D92:D106)</f>
        <v>0.60891832694449866</v>
      </c>
      <c r="E109" s="39">
        <f t="shared" si="56"/>
        <v>7.4419834870968566</v>
      </c>
      <c r="F109" s="39">
        <f t="shared" si="56"/>
        <v>1.110524600758076</v>
      </c>
      <c r="G109" s="39">
        <f t="shared" si="56"/>
        <v>1.4667309076840074</v>
      </c>
      <c r="H109" s="39">
        <f t="shared" si="56"/>
        <v>11.988883740087454</v>
      </c>
      <c r="I109" s="39">
        <f t="shared" si="56"/>
        <v>9.7260246532463377</v>
      </c>
      <c r="J109" s="39">
        <f t="shared" si="56"/>
        <v>7.9849859110708516</v>
      </c>
      <c r="K109" s="39">
        <f t="shared" si="56"/>
        <v>0.61101009266077866</v>
      </c>
      <c r="M109" s="15"/>
      <c r="N109" s="34" t="s">
        <v>2</v>
      </c>
      <c r="O109" s="39">
        <f>_xlfn.STDEV.P(O92:O106)</f>
        <v>0.21477119608240458</v>
      </c>
      <c r="P109" s="39">
        <f t="shared" ref="P109:W109" si="57">_xlfn.STDEV.P(P92:P106)</f>
        <v>0.42373772810811217</v>
      </c>
      <c r="Q109" s="39">
        <f t="shared" si="57"/>
        <v>3.5158040648224724</v>
      </c>
      <c r="R109" s="39">
        <f t="shared" si="57"/>
        <v>1.1037793660369308</v>
      </c>
      <c r="S109" s="39">
        <f t="shared" si="57"/>
        <v>1.9368320067115328</v>
      </c>
      <c r="T109" s="39">
        <f t="shared" si="57"/>
        <v>12.290194827133087</v>
      </c>
      <c r="U109" s="39">
        <f t="shared" si="57"/>
        <v>10.677078252031311</v>
      </c>
      <c r="V109" s="39">
        <f t="shared" si="57"/>
        <v>8.0304974247482885</v>
      </c>
      <c r="W109" s="39">
        <f t="shared" si="57"/>
        <v>0.85374989832437986</v>
      </c>
    </row>
    <row r="110" spans="1:23" x14ac:dyDescent="0.3">
      <c r="A110" s="15">
        <v>3</v>
      </c>
      <c r="B110" s="34" t="s">
        <v>49</v>
      </c>
      <c r="C110" s="39">
        <f>SMALL(C92:C106, A110)</f>
        <v>1.1379999999999999</v>
      </c>
      <c r="D110" s="39">
        <f>SMALL(D92:D106, A110)</f>
        <v>2.3199999999999998</v>
      </c>
      <c r="E110" s="39">
        <f>SMALL(E92:E106, A110)</f>
        <v>12.76</v>
      </c>
      <c r="F110" s="39">
        <f>LARGE(F92:F106, A110)</f>
        <v>74.489999999999995</v>
      </c>
      <c r="G110" s="39">
        <f>LARGE(G92:G106, A110)</f>
        <v>85.58</v>
      </c>
      <c r="H110" s="39">
        <f>SMALL(H92:H106, A110)</f>
        <v>34</v>
      </c>
      <c r="I110" s="39">
        <f>SMALL(I92:I106, A110)</f>
        <v>11</v>
      </c>
      <c r="J110" s="39">
        <f>SMALL(J92:J106, A110)</f>
        <v>2</v>
      </c>
      <c r="K110" s="39">
        <f>SMALL(K92:K106, A110)</f>
        <v>0</v>
      </c>
      <c r="M110" s="15">
        <v>3</v>
      </c>
      <c r="N110" s="34" t="s">
        <v>49</v>
      </c>
      <c r="O110" s="39">
        <f>SMALL(O92:O106, M110)</f>
        <v>2.419</v>
      </c>
      <c r="P110" s="39">
        <f>SMALL(P92:P106, M110)</f>
        <v>3.472</v>
      </c>
      <c r="Q110" s="39">
        <f>SMALL(Q92:Q106, M110)</f>
        <v>17.52</v>
      </c>
      <c r="R110" s="39">
        <f>LARGE(R92:R106, M110)</f>
        <v>36.97</v>
      </c>
      <c r="S110" s="39">
        <f>LARGE(S92:S106, M110)</f>
        <v>65.06</v>
      </c>
      <c r="T110" s="39">
        <f>SMALL(T92:T106, M110)</f>
        <v>74</v>
      </c>
      <c r="U110" s="39">
        <f>SMALL(U92:U106, M110)</f>
        <v>21</v>
      </c>
      <c r="V110" s="39">
        <f>SMALL(V92:V106, M110)</f>
        <v>7</v>
      </c>
      <c r="W110" s="39">
        <f>SMALL(W92:W106, M110)</f>
        <v>0</v>
      </c>
    </row>
    <row r="111" spans="1:23" x14ac:dyDescent="0.3">
      <c r="A111" s="15">
        <v>5</v>
      </c>
      <c r="B111" s="34" t="s">
        <v>49</v>
      </c>
      <c r="C111" s="39">
        <f>SMALL(C92:C106, A111)</f>
        <v>1.204</v>
      </c>
      <c r="D111" s="39">
        <f>SMALL(D92:D106, A111)</f>
        <v>2.4540000000000002</v>
      </c>
      <c r="E111" s="39">
        <f>SMALL(E92:E106, A111)</f>
        <v>13.51</v>
      </c>
      <c r="F111" s="39">
        <f>LARGE(F92:F106, A111)</f>
        <v>73.94</v>
      </c>
      <c r="G111" s="39">
        <f>LARGE(G92:G106, A111)</f>
        <v>84.84</v>
      </c>
      <c r="H111" s="39">
        <f>SMALL(H92:H106, A111)</f>
        <v>43</v>
      </c>
      <c r="I111" s="39">
        <f>SMALL(I92:I106, A111)</f>
        <v>16</v>
      </c>
      <c r="J111" s="39">
        <f>SMALL(J92:J106, A111)</f>
        <v>4</v>
      </c>
      <c r="K111" s="39">
        <f>SMALL(K92:K106, A111)</f>
        <v>0</v>
      </c>
      <c r="M111" s="15">
        <v>5</v>
      </c>
      <c r="N111" s="34" t="s">
        <v>49</v>
      </c>
      <c r="O111" s="39">
        <f>SMALL(O92:O106, M111)</f>
        <v>2.5179999999999998</v>
      </c>
      <c r="P111" s="39">
        <f>SMALL(P92:P106, M111)</f>
        <v>3.5249999999999999</v>
      </c>
      <c r="Q111" s="39">
        <f>SMALL(Q92:Q106, M111)</f>
        <v>17.920000000000002</v>
      </c>
      <c r="R111" s="39">
        <f>LARGE(R92:R106, M111)</f>
        <v>36.04</v>
      </c>
      <c r="S111" s="39">
        <f>LARGE(S92:S106, M111)</f>
        <v>63.77</v>
      </c>
      <c r="T111" s="39">
        <f>SMALL(T92:T106, M111)</f>
        <v>76</v>
      </c>
      <c r="U111" s="39">
        <f>SMALL(U92:U106, M111)</f>
        <v>22</v>
      </c>
      <c r="V111" s="39">
        <f>SMALL(V92:V106, M111)</f>
        <v>9</v>
      </c>
      <c r="W111" s="39">
        <f>SMALL(W92:W106, M111)</f>
        <v>0</v>
      </c>
    </row>
    <row r="114" spans="1:23" ht="28.8" x14ac:dyDescent="0.3">
      <c r="A114" s="35" t="s">
        <v>62</v>
      </c>
      <c r="C114" s="8" t="s">
        <v>3</v>
      </c>
      <c r="D114" s="8" t="s">
        <v>4</v>
      </c>
      <c r="E114" s="8" t="s">
        <v>5</v>
      </c>
      <c r="F114" s="8" t="s">
        <v>6</v>
      </c>
      <c r="G114" s="8" t="s">
        <v>8</v>
      </c>
      <c r="H114" s="8" t="s">
        <v>10</v>
      </c>
      <c r="I114" s="8" t="s">
        <v>11</v>
      </c>
      <c r="J114" s="8" t="s">
        <v>12</v>
      </c>
      <c r="K114" s="9" t="s">
        <v>13</v>
      </c>
      <c r="M114" s="35" t="s">
        <v>63</v>
      </c>
      <c r="O114" s="8" t="s">
        <v>3</v>
      </c>
      <c r="P114" s="8" t="s">
        <v>4</v>
      </c>
      <c r="Q114" s="8" t="s">
        <v>5</v>
      </c>
      <c r="R114" s="8" t="s">
        <v>6</v>
      </c>
      <c r="S114" s="8" t="s">
        <v>8</v>
      </c>
      <c r="T114" s="8" t="s">
        <v>10</v>
      </c>
      <c r="U114" s="8" t="s">
        <v>11</v>
      </c>
      <c r="V114" s="8" t="s">
        <v>12</v>
      </c>
      <c r="W114" s="9" t="s">
        <v>13</v>
      </c>
    </row>
    <row r="115" spans="1:23" x14ac:dyDescent="0.3">
      <c r="A115" s="36">
        <v>0</v>
      </c>
      <c r="B115" s="12">
        <v>1</v>
      </c>
      <c r="C115" s="12"/>
      <c r="D115" s="12"/>
      <c r="E115" s="12"/>
      <c r="F115" s="12"/>
      <c r="G115" s="12"/>
      <c r="H115" s="12"/>
      <c r="I115" s="12"/>
      <c r="J115" s="12"/>
      <c r="K115" s="13"/>
      <c r="M115" s="36">
        <v>0</v>
      </c>
      <c r="N115" s="12">
        <v>1</v>
      </c>
      <c r="O115" s="12"/>
      <c r="P115" s="12"/>
      <c r="Q115" s="12"/>
      <c r="R115" s="12"/>
      <c r="S115" s="12"/>
      <c r="T115" s="12"/>
      <c r="U115" s="12"/>
      <c r="V115" s="12"/>
      <c r="W115" s="13"/>
    </row>
    <row r="116" spans="1:23" x14ac:dyDescent="0.3">
      <c r="A116" s="37">
        <v>0</v>
      </c>
      <c r="B116" s="15">
        <v>2</v>
      </c>
      <c r="C116" s="15"/>
      <c r="D116" s="15"/>
      <c r="E116" s="15"/>
      <c r="F116" s="15"/>
      <c r="G116" s="15"/>
      <c r="H116" s="15"/>
      <c r="I116" s="15"/>
      <c r="J116" s="15"/>
      <c r="K116" s="16"/>
      <c r="M116" s="37">
        <v>0</v>
      </c>
      <c r="N116" s="15">
        <v>2</v>
      </c>
      <c r="O116" s="15"/>
      <c r="P116" s="15"/>
      <c r="Q116" s="15"/>
      <c r="R116" s="15"/>
      <c r="S116" s="15"/>
      <c r="T116" s="15"/>
      <c r="U116" s="15"/>
      <c r="V116" s="15"/>
      <c r="W116" s="16"/>
    </row>
    <row r="117" spans="1:23" x14ac:dyDescent="0.3">
      <c r="A117" s="37">
        <v>0</v>
      </c>
      <c r="B117" s="15">
        <v>3</v>
      </c>
      <c r="C117" s="15"/>
      <c r="D117" s="15"/>
      <c r="E117" s="15"/>
      <c r="F117" s="15"/>
      <c r="G117" s="15"/>
      <c r="H117" s="15"/>
      <c r="I117" s="15"/>
      <c r="J117" s="15"/>
      <c r="K117" s="16"/>
      <c r="M117" s="37">
        <v>0</v>
      </c>
      <c r="N117" s="15">
        <v>3</v>
      </c>
      <c r="O117" s="15"/>
      <c r="P117" s="15"/>
      <c r="Q117" s="15"/>
      <c r="R117" s="15"/>
      <c r="S117" s="15"/>
      <c r="T117" s="15"/>
      <c r="U117" s="15"/>
      <c r="V117" s="15"/>
      <c r="W117" s="16"/>
    </row>
    <row r="118" spans="1:23" x14ac:dyDescent="0.3">
      <c r="A118" s="37">
        <v>1</v>
      </c>
      <c r="B118" s="15">
        <v>1</v>
      </c>
      <c r="C118" s="15"/>
      <c r="D118" s="15"/>
      <c r="E118" s="15"/>
      <c r="F118" s="15"/>
      <c r="G118" s="15"/>
      <c r="H118" s="15"/>
      <c r="I118" s="15"/>
      <c r="J118" s="15"/>
      <c r="K118" s="16"/>
      <c r="M118" s="37">
        <v>1</v>
      </c>
      <c r="N118" s="15">
        <v>1</v>
      </c>
      <c r="O118" s="15"/>
      <c r="P118" s="15"/>
      <c r="Q118" s="15"/>
      <c r="R118" s="15"/>
      <c r="S118" s="15"/>
      <c r="T118" s="15"/>
      <c r="U118" s="15"/>
      <c r="V118" s="15"/>
      <c r="W118" s="16"/>
    </row>
    <row r="119" spans="1:23" x14ac:dyDescent="0.3">
      <c r="A119" s="37">
        <v>1</v>
      </c>
      <c r="B119" s="15">
        <v>2</v>
      </c>
      <c r="C119" s="15"/>
      <c r="D119" s="15"/>
      <c r="E119" s="15"/>
      <c r="F119" s="15"/>
      <c r="G119" s="15"/>
      <c r="H119" s="15"/>
      <c r="I119" s="15"/>
      <c r="J119" s="15"/>
      <c r="K119" s="16"/>
      <c r="M119" s="37">
        <v>1</v>
      </c>
      <c r="N119" s="15">
        <v>2</v>
      </c>
      <c r="O119" s="15"/>
      <c r="P119" s="15"/>
      <c r="Q119" s="15"/>
      <c r="R119" s="15"/>
      <c r="S119" s="15"/>
      <c r="T119" s="15"/>
      <c r="U119" s="15"/>
      <c r="V119" s="15"/>
      <c r="W119" s="16"/>
    </row>
    <row r="120" spans="1:23" x14ac:dyDescent="0.3">
      <c r="A120" s="37">
        <v>1</v>
      </c>
      <c r="B120" s="15">
        <v>3</v>
      </c>
      <c r="C120" s="15"/>
      <c r="D120" s="15"/>
      <c r="E120" s="15"/>
      <c r="F120" s="15"/>
      <c r="G120" s="15"/>
      <c r="H120" s="15"/>
      <c r="I120" s="15"/>
      <c r="J120" s="15"/>
      <c r="K120" s="16"/>
      <c r="M120" s="37">
        <v>1</v>
      </c>
      <c r="N120" s="15">
        <v>3</v>
      </c>
      <c r="O120" s="15"/>
      <c r="P120" s="15"/>
      <c r="Q120" s="15"/>
      <c r="R120" s="15"/>
      <c r="S120" s="15"/>
      <c r="T120" s="15"/>
      <c r="U120" s="15"/>
      <c r="V120" s="15"/>
      <c r="W120" s="16"/>
    </row>
    <row r="121" spans="1:23" x14ac:dyDescent="0.3">
      <c r="A121" s="37">
        <v>2</v>
      </c>
      <c r="B121" s="15">
        <v>1</v>
      </c>
      <c r="C121" s="15"/>
      <c r="D121" s="15"/>
      <c r="E121" s="15"/>
      <c r="F121" s="15"/>
      <c r="G121" s="15"/>
      <c r="H121" s="15"/>
      <c r="I121" s="15"/>
      <c r="J121" s="15"/>
      <c r="K121" s="16"/>
      <c r="M121" s="37">
        <v>2</v>
      </c>
      <c r="N121" s="15">
        <v>1</v>
      </c>
      <c r="O121" s="15"/>
      <c r="P121" s="15"/>
      <c r="Q121" s="15"/>
      <c r="R121" s="15"/>
      <c r="S121" s="15"/>
      <c r="T121" s="15"/>
      <c r="U121" s="15"/>
      <c r="V121" s="15"/>
      <c r="W121" s="16"/>
    </row>
    <row r="122" spans="1:23" x14ac:dyDescent="0.3">
      <c r="A122" s="37">
        <v>2</v>
      </c>
      <c r="B122" s="15">
        <v>2</v>
      </c>
      <c r="C122" s="15"/>
      <c r="D122" s="15"/>
      <c r="E122" s="15"/>
      <c r="F122" s="15"/>
      <c r="G122" s="15"/>
      <c r="H122" s="15"/>
      <c r="I122" s="15"/>
      <c r="J122" s="15"/>
      <c r="K122" s="16"/>
      <c r="M122" s="37">
        <v>2</v>
      </c>
      <c r="N122" s="15">
        <v>2</v>
      </c>
      <c r="O122" s="15"/>
      <c r="P122" s="15"/>
      <c r="Q122" s="15"/>
      <c r="R122" s="15"/>
      <c r="S122" s="15"/>
      <c r="T122" s="15"/>
      <c r="U122" s="15"/>
      <c r="V122" s="15"/>
      <c r="W122" s="16"/>
    </row>
    <row r="123" spans="1:23" x14ac:dyDescent="0.3">
      <c r="A123" s="37">
        <v>2</v>
      </c>
      <c r="B123" s="15">
        <v>3</v>
      </c>
      <c r="C123" s="15"/>
      <c r="D123" s="15"/>
      <c r="E123" s="15"/>
      <c r="F123" s="15"/>
      <c r="G123" s="15"/>
      <c r="H123" s="15"/>
      <c r="I123" s="15"/>
      <c r="J123" s="15"/>
      <c r="K123" s="16"/>
      <c r="M123" s="37">
        <v>2</v>
      </c>
      <c r="N123" s="15">
        <v>3</v>
      </c>
      <c r="O123" s="15"/>
      <c r="P123" s="15"/>
      <c r="Q123" s="15"/>
      <c r="R123" s="15"/>
      <c r="S123" s="15"/>
      <c r="T123" s="15"/>
      <c r="U123" s="15"/>
      <c r="V123" s="15"/>
      <c r="W123" s="16"/>
    </row>
    <row r="124" spans="1:23" x14ac:dyDescent="0.3">
      <c r="A124" s="37">
        <v>3</v>
      </c>
      <c r="B124" s="15">
        <v>1</v>
      </c>
      <c r="C124" s="15"/>
      <c r="D124" s="15"/>
      <c r="E124" s="15"/>
      <c r="F124" s="15"/>
      <c r="G124" s="15"/>
      <c r="H124" s="15"/>
      <c r="I124" s="15"/>
      <c r="J124" s="15"/>
      <c r="K124" s="16"/>
      <c r="M124" s="37">
        <v>3</v>
      </c>
      <c r="N124" s="15">
        <v>1</v>
      </c>
      <c r="O124" s="15"/>
      <c r="P124" s="15"/>
      <c r="Q124" s="15"/>
      <c r="R124" s="15"/>
      <c r="S124" s="15"/>
      <c r="T124" s="15"/>
      <c r="U124" s="15"/>
      <c r="V124" s="15"/>
      <c r="W124" s="16"/>
    </row>
    <row r="125" spans="1:23" x14ac:dyDescent="0.3">
      <c r="A125" s="37">
        <v>3</v>
      </c>
      <c r="B125" s="15">
        <v>2</v>
      </c>
      <c r="C125" s="15"/>
      <c r="D125" s="15"/>
      <c r="E125" s="15"/>
      <c r="F125" s="15"/>
      <c r="G125" s="15"/>
      <c r="H125" s="15"/>
      <c r="I125" s="15"/>
      <c r="J125" s="15"/>
      <c r="K125" s="16"/>
      <c r="M125" s="37">
        <v>3</v>
      </c>
      <c r="N125" s="15">
        <v>2</v>
      </c>
      <c r="O125" s="15"/>
      <c r="P125" s="15"/>
      <c r="Q125" s="15"/>
      <c r="R125" s="15"/>
      <c r="S125" s="15"/>
      <c r="T125" s="15"/>
      <c r="U125" s="15"/>
      <c r="V125" s="15"/>
      <c r="W125" s="16"/>
    </row>
    <row r="126" spans="1:23" x14ac:dyDescent="0.3">
      <c r="A126" s="37">
        <v>3</v>
      </c>
      <c r="B126" s="15">
        <v>3</v>
      </c>
      <c r="C126" s="15"/>
      <c r="D126" s="15"/>
      <c r="E126" s="15"/>
      <c r="F126" s="15"/>
      <c r="G126" s="15"/>
      <c r="H126" s="15"/>
      <c r="I126" s="15"/>
      <c r="J126" s="15"/>
      <c r="K126" s="16"/>
      <c r="M126" s="37">
        <v>3</v>
      </c>
      <c r="N126" s="15">
        <v>3</v>
      </c>
      <c r="O126" s="15"/>
      <c r="P126" s="15"/>
      <c r="Q126" s="15"/>
      <c r="R126" s="15"/>
      <c r="S126" s="15"/>
      <c r="T126" s="15"/>
      <c r="U126" s="15"/>
      <c r="V126" s="15"/>
      <c r="W126" s="16"/>
    </row>
    <row r="127" spans="1:23" x14ac:dyDescent="0.3">
      <c r="A127" s="37">
        <v>42</v>
      </c>
      <c r="B127" s="15">
        <v>1</v>
      </c>
      <c r="C127" s="15"/>
      <c r="D127" s="15"/>
      <c r="E127" s="15"/>
      <c r="F127" s="15"/>
      <c r="G127" s="15"/>
      <c r="H127" s="15"/>
      <c r="I127" s="15"/>
      <c r="J127" s="15"/>
      <c r="K127" s="16"/>
      <c r="M127" s="37">
        <v>42</v>
      </c>
      <c r="N127" s="15">
        <v>1</v>
      </c>
      <c r="O127" s="15"/>
      <c r="P127" s="15"/>
      <c r="Q127" s="15"/>
      <c r="R127" s="15"/>
      <c r="S127" s="15"/>
      <c r="T127" s="15"/>
      <c r="U127" s="15"/>
      <c r="V127" s="15"/>
      <c r="W127" s="16"/>
    </row>
    <row r="128" spans="1:23" x14ac:dyDescent="0.3">
      <c r="A128" s="37">
        <v>42</v>
      </c>
      <c r="B128" s="15">
        <v>2</v>
      </c>
      <c r="C128" s="15"/>
      <c r="D128" s="15"/>
      <c r="E128" s="15"/>
      <c r="F128" s="15"/>
      <c r="G128" s="15"/>
      <c r="H128" s="15"/>
      <c r="I128" s="15"/>
      <c r="J128" s="15"/>
      <c r="K128" s="16"/>
      <c r="M128" s="37">
        <v>42</v>
      </c>
      <c r="N128" s="15">
        <v>2</v>
      </c>
      <c r="O128" s="15"/>
      <c r="P128" s="15"/>
      <c r="Q128" s="15"/>
      <c r="R128" s="15"/>
      <c r="S128" s="15"/>
      <c r="T128" s="15"/>
      <c r="U128" s="15"/>
      <c r="V128" s="15"/>
      <c r="W128" s="16"/>
    </row>
    <row r="129" spans="1:23" x14ac:dyDescent="0.3">
      <c r="A129" s="38">
        <v>42</v>
      </c>
      <c r="B129" s="19">
        <v>3</v>
      </c>
      <c r="C129" s="19"/>
      <c r="D129" s="19"/>
      <c r="E129" s="19"/>
      <c r="F129" s="19"/>
      <c r="G129" s="19"/>
      <c r="H129" s="19"/>
      <c r="I129" s="19"/>
      <c r="J129" s="19"/>
      <c r="K129" s="20"/>
      <c r="M129" s="38">
        <v>42</v>
      </c>
      <c r="N129" s="19">
        <v>3</v>
      </c>
      <c r="O129" s="19"/>
      <c r="P129" s="19"/>
      <c r="Q129" s="19"/>
      <c r="R129" s="19"/>
      <c r="S129" s="19"/>
      <c r="T129" s="19"/>
      <c r="U129" s="19"/>
      <c r="V129" s="19"/>
      <c r="W129" s="20"/>
    </row>
    <row r="130" spans="1:23" x14ac:dyDescent="0.3">
      <c r="A130" s="15"/>
      <c r="B130" s="34" t="s">
        <v>0</v>
      </c>
      <c r="C130" s="39" t="e">
        <f>AVERAGE(C115:C129)</f>
        <v>#DIV/0!</v>
      </c>
      <c r="D130" s="39" t="e">
        <f t="shared" ref="D130:K130" si="58">AVERAGE(D115:D129)</f>
        <v>#DIV/0!</v>
      </c>
      <c r="E130" s="39" t="e">
        <f t="shared" si="58"/>
        <v>#DIV/0!</v>
      </c>
      <c r="F130" s="39" t="e">
        <f t="shared" si="58"/>
        <v>#DIV/0!</v>
      </c>
      <c r="G130" s="39" t="e">
        <f t="shared" si="58"/>
        <v>#DIV/0!</v>
      </c>
      <c r="H130" s="39" t="e">
        <f t="shared" si="58"/>
        <v>#DIV/0!</v>
      </c>
      <c r="I130" s="39" t="e">
        <f t="shared" si="58"/>
        <v>#DIV/0!</v>
      </c>
      <c r="J130" s="39" t="e">
        <f t="shared" si="58"/>
        <v>#DIV/0!</v>
      </c>
      <c r="K130" s="39" t="e">
        <f t="shared" si="58"/>
        <v>#DIV/0!</v>
      </c>
      <c r="M130" s="15"/>
      <c r="N130" s="34" t="s">
        <v>0</v>
      </c>
      <c r="O130" s="39" t="e">
        <f>AVERAGE(O115:O129)</f>
        <v>#DIV/0!</v>
      </c>
      <c r="P130" s="39" t="e">
        <f t="shared" ref="P130:W130" si="59">AVERAGE(P115:P129)</f>
        <v>#DIV/0!</v>
      </c>
      <c r="Q130" s="39" t="e">
        <f t="shared" si="59"/>
        <v>#DIV/0!</v>
      </c>
      <c r="R130" s="39" t="e">
        <f t="shared" si="59"/>
        <v>#DIV/0!</v>
      </c>
      <c r="S130" s="39" t="e">
        <f t="shared" si="59"/>
        <v>#DIV/0!</v>
      </c>
      <c r="T130" s="39" t="e">
        <f t="shared" si="59"/>
        <v>#DIV/0!</v>
      </c>
      <c r="U130" s="39" t="e">
        <f t="shared" si="59"/>
        <v>#DIV/0!</v>
      </c>
      <c r="V130" s="39" t="e">
        <f t="shared" si="59"/>
        <v>#DIV/0!</v>
      </c>
      <c r="W130" s="39" t="e">
        <f t="shared" si="59"/>
        <v>#DIV/0!</v>
      </c>
    </row>
    <row r="131" spans="1:23" x14ac:dyDescent="0.3">
      <c r="A131" s="15"/>
      <c r="B131" s="34" t="s">
        <v>1</v>
      </c>
      <c r="C131" s="39" t="e">
        <f>_xlfn.STDEV.S(C115:C129)</f>
        <v>#DIV/0!</v>
      </c>
      <c r="D131" s="39" t="e">
        <f t="shared" ref="D131:K131" si="60">_xlfn.STDEV.S(D115:D129)</f>
        <v>#DIV/0!</v>
      </c>
      <c r="E131" s="39" t="e">
        <f t="shared" si="60"/>
        <v>#DIV/0!</v>
      </c>
      <c r="F131" s="39" t="e">
        <f t="shared" si="60"/>
        <v>#DIV/0!</v>
      </c>
      <c r="G131" s="39" t="e">
        <f t="shared" si="60"/>
        <v>#DIV/0!</v>
      </c>
      <c r="H131" s="39" t="e">
        <f t="shared" si="60"/>
        <v>#DIV/0!</v>
      </c>
      <c r="I131" s="39" t="e">
        <f t="shared" si="60"/>
        <v>#DIV/0!</v>
      </c>
      <c r="J131" s="39" t="e">
        <f t="shared" si="60"/>
        <v>#DIV/0!</v>
      </c>
      <c r="K131" s="39" t="e">
        <f t="shared" si="60"/>
        <v>#DIV/0!</v>
      </c>
      <c r="M131" s="15"/>
      <c r="N131" s="34" t="s">
        <v>1</v>
      </c>
      <c r="O131" s="39" t="e">
        <f>_xlfn.STDEV.S(O115:O129)</f>
        <v>#DIV/0!</v>
      </c>
      <c r="P131" s="39" t="e">
        <f t="shared" ref="P131:W131" si="61">_xlfn.STDEV.S(P115:P129)</f>
        <v>#DIV/0!</v>
      </c>
      <c r="Q131" s="39" t="e">
        <f t="shared" si="61"/>
        <v>#DIV/0!</v>
      </c>
      <c r="R131" s="39" t="e">
        <f t="shared" si="61"/>
        <v>#DIV/0!</v>
      </c>
      <c r="S131" s="39" t="e">
        <f t="shared" si="61"/>
        <v>#DIV/0!</v>
      </c>
      <c r="T131" s="39" t="e">
        <f t="shared" si="61"/>
        <v>#DIV/0!</v>
      </c>
      <c r="U131" s="39" t="e">
        <f t="shared" si="61"/>
        <v>#DIV/0!</v>
      </c>
      <c r="V131" s="39" t="e">
        <f t="shared" si="61"/>
        <v>#DIV/0!</v>
      </c>
      <c r="W131" s="39" t="e">
        <f t="shared" si="61"/>
        <v>#DIV/0!</v>
      </c>
    </row>
    <row r="132" spans="1:23" x14ac:dyDescent="0.3">
      <c r="A132" s="15"/>
      <c r="B132" s="34" t="s">
        <v>2</v>
      </c>
      <c r="C132" s="39" t="e">
        <f>_xlfn.STDEV.P(C115:C129)</f>
        <v>#DIV/0!</v>
      </c>
      <c r="D132" s="39" t="e">
        <f t="shared" ref="D132:K132" si="62">_xlfn.STDEV.P(D115:D129)</f>
        <v>#DIV/0!</v>
      </c>
      <c r="E132" s="39" t="e">
        <f t="shared" si="62"/>
        <v>#DIV/0!</v>
      </c>
      <c r="F132" s="39" t="e">
        <f t="shared" si="62"/>
        <v>#DIV/0!</v>
      </c>
      <c r="G132" s="39" t="e">
        <f t="shared" si="62"/>
        <v>#DIV/0!</v>
      </c>
      <c r="H132" s="39" t="e">
        <f t="shared" si="62"/>
        <v>#DIV/0!</v>
      </c>
      <c r="I132" s="39" t="e">
        <f t="shared" si="62"/>
        <v>#DIV/0!</v>
      </c>
      <c r="J132" s="39" t="e">
        <f t="shared" si="62"/>
        <v>#DIV/0!</v>
      </c>
      <c r="K132" s="39" t="e">
        <f t="shared" si="62"/>
        <v>#DIV/0!</v>
      </c>
      <c r="M132" s="15"/>
      <c r="N132" s="34" t="s">
        <v>2</v>
      </c>
      <c r="O132" s="39" t="e">
        <f>_xlfn.STDEV.P(O115:O129)</f>
        <v>#DIV/0!</v>
      </c>
      <c r="P132" s="39" t="e">
        <f t="shared" ref="P132:W132" si="63">_xlfn.STDEV.P(P115:P129)</f>
        <v>#DIV/0!</v>
      </c>
      <c r="Q132" s="39" t="e">
        <f t="shared" si="63"/>
        <v>#DIV/0!</v>
      </c>
      <c r="R132" s="39" t="e">
        <f t="shared" si="63"/>
        <v>#DIV/0!</v>
      </c>
      <c r="S132" s="39" t="e">
        <f t="shared" si="63"/>
        <v>#DIV/0!</v>
      </c>
      <c r="T132" s="39" t="e">
        <f t="shared" si="63"/>
        <v>#DIV/0!</v>
      </c>
      <c r="U132" s="39" t="e">
        <f t="shared" si="63"/>
        <v>#DIV/0!</v>
      </c>
      <c r="V132" s="39" t="e">
        <f t="shared" si="63"/>
        <v>#DIV/0!</v>
      </c>
      <c r="W132" s="39" t="e">
        <f t="shared" si="63"/>
        <v>#DIV/0!</v>
      </c>
    </row>
    <row r="133" spans="1:23" x14ac:dyDescent="0.3">
      <c r="A133" s="15">
        <v>3</v>
      </c>
      <c r="B133" s="34" t="s">
        <v>49</v>
      </c>
      <c r="C133" s="39" t="e">
        <f>SMALL(C115:C129, A133)</f>
        <v>#NUM!</v>
      </c>
      <c r="D133" s="39" t="e">
        <f>SMALL(D115:D129, A133)</f>
        <v>#NUM!</v>
      </c>
      <c r="E133" s="39" t="e">
        <f>SMALL(E115:E129, A133)</f>
        <v>#NUM!</v>
      </c>
      <c r="F133" s="39" t="e">
        <f>LARGE(F115:F129, A133)</f>
        <v>#NUM!</v>
      </c>
      <c r="G133" s="39" t="e">
        <f>LARGE(G115:G129, A133)</f>
        <v>#NUM!</v>
      </c>
      <c r="H133" s="39" t="e">
        <f>SMALL(H115:H129, A133)</f>
        <v>#NUM!</v>
      </c>
      <c r="I133" s="39" t="e">
        <f>SMALL(I115:I129, A133)</f>
        <v>#NUM!</v>
      </c>
      <c r="J133" s="39" t="e">
        <f>SMALL(J115:J129, A133)</f>
        <v>#NUM!</v>
      </c>
      <c r="K133" s="39" t="e">
        <f>SMALL(K115:K129, A133)</f>
        <v>#NUM!</v>
      </c>
      <c r="M133" s="15">
        <v>3</v>
      </c>
      <c r="N133" s="34" t="s">
        <v>49</v>
      </c>
      <c r="O133" s="39" t="e">
        <f>SMALL(O115:O129, M133)</f>
        <v>#NUM!</v>
      </c>
      <c r="P133" s="39" t="e">
        <f>SMALL(P115:P129, M133)</f>
        <v>#NUM!</v>
      </c>
      <c r="Q133" s="39" t="e">
        <f>SMALL(Q115:Q129, M133)</f>
        <v>#NUM!</v>
      </c>
      <c r="R133" s="39" t="e">
        <f>LARGE(R115:R129, M133)</f>
        <v>#NUM!</v>
      </c>
      <c r="S133" s="39" t="e">
        <f>LARGE(S115:S129, M133)</f>
        <v>#NUM!</v>
      </c>
      <c r="T133" s="39" t="e">
        <f>SMALL(T115:T129, M133)</f>
        <v>#NUM!</v>
      </c>
      <c r="U133" s="39" t="e">
        <f>SMALL(U115:U129, M133)</f>
        <v>#NUM!</v>
      </c>
      <c r="V133" s="39" t="e">
        <f>SMALL(V115:V129, M133)</f>
        <v>#NUM!</v>
      </c>
      <c r="W133" s="39" t="e">
        <f>SMALL(W115:W129, M133)</f>
        <v>#NUM!</v>
      </c>
    </row>
    <row r="134" spans="1:23" x14ac:dyDescent="0.3">
      <c r="A134" s="15">
        <v>5</v>
      </c>
      <c r="B134" s="34" t="s">
        <v>49</v>
      </c>
      <c r="C134" s="39" t="e">
        <f>SMALL(C115:C129, A134)</f>
        <v>#NUM!</v>
      </c>
      <c r="D134" s="39" t="e">
        <f>SMALL(D115:D129, A134)</f>
        <v>#NUM!</v>
      </c>
      <c r="E134" s="39" t="e">
        <f>SMALL(E115:E129, A134)</f>
        <v>#NUM!</v>
      </c>
      <c r="F134" s="39" t="e">
        <f>LARGE(F115:F129, A134)</f>
        <v>#NUM!</v>
      </c>
      <c r="G134" s="39" t="e">
        <f>LARGE(G115:G129, A134)</f>
        <v>#NUM!</v>
      </c>
      <c r="H134" s="39" t="e">
        <f>SMALL(H115:H129, A134)</f>
        <v>#NUM!</v>
      </c>
      <c r="I134" s="39" t="e">
        <f>SMALL(I115:I129, A134)</f>
        <v>#NUM!</v>
      </c>
      <c r="J134" s="39" t="e">
        <f>SMALL(J115:J129, A134)</f>
        <v>#NUM!</v>
      </c>
      <c r="K134" s="39" t="e">
        <f>SMALL(K115:K129, A134)</f>
        <v>#NUM!</v>
      </c>
      <c r="M134" s="15">
        <v>5</v>
      </c>
      <c r="N134" s="34" t="s">
        <v>49</v>
      </c>
      <c r="O134" s="39" t="e">
        <f>SMALL(O115:O129, M134)</f>
        <v>#NUM!</v>
      </c>
      <c r="P134" s="39" t="e">
        <f>SMALL(P115:P129, M134)</f>
        <v>#NUM!</v>
      </c>
      <c r="Q134" s="39" t="e">
        <f>SMALL(Q115:Q129, M134)</f>
        <v>#NUM!</v>
      </c>
      <c r="R134" s="39" t="e">
        <f>LARGE(R115:R129, M134)</f>
        <v>#NUM!</v>
      </c>
      <c r="S134" s="39" t="e">
        <f>LARGE(S115:S129, M134)</f>
        <v>#NUM!</v>
      </c>
      <c r="T134" s="39" t="e">
        <f>SMALL(T115:T129, M134)</f>
        <v>#NUM!</v>
      </c>
      <c r="U134" s="39" t="e">
        <f>SMALL(U115:U129, M134)</f>
        <v>#NUM!</v>
      </c>
      <c r="V134" s="39" t="e">
        <f>SMALL(V115:V129, M134)</f>
        <v>#NUM!</v>
      </c>
      <c r="W134" s="39" t="e">
        <f>SMALL(W115:W129, M134)</f>
        <v>#NUM!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EAE430B3AA614FB4F2B04447E4130F" ma:contentTypeVersion="12" ma:contentTypeDescription="Create a new document." ma:contentTypeScope="" ma:versionID="1a362772b1adc950e00085d5aa11db35">
  <xsd:schema xmlns:xsd="http://www.w3.org/2001/XMLSchema" xmlns:xs="http://www.w3.org/2001/XMLSchema" xmlns:p="http://schemas.microsoft.com/office/2006/metadata/properties" xmlns:ns3="9588e1b9-adc7-4ad1-9514-ed0940253434" xmlns:ns4="9e496597-f4c5-4ed3-b766-002f58ba67a8" targetNamespace="http://schemas.microsoft.com/office/2006/metadata/properties" ma:root="true" ma:fieldsID="4b4f1430446d5b00a1fd2646beff3f27" ns3:_="" ns4:_="">
    <xsd:import namespace="9588e1b9-adc7-4ad1-9514-ed0940253434"/>
    <xsd:import namespace="9e496597-f4c5-4ed3-b766-002f58ba67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88e1b9-adc7-4ad1-9514-ed0940253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96597-f4c5-4ed3-b766-002f58ba67a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92ED87-5727-4B12-8962-188B8DF316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88e1b9-adc7-4ad1-9514-ed0940253434"/>
    <ds:schemaRef ds:uri="9e496597-f4c5-4ed3-b766-002f58ba67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46B7C7-80AE-4B2C-8005-15F1AF18FC19}">
  <ds:schemaRefs>
    <ds:schemaRef ds:uri="http://purl.org/dc/dcmitype/"/>
    <ds:schemaRef ds:uri="http://schemas.microsoft.com/office/2006/metadata/properties"/>
    <ds:schemaRef ds:uri="http://purl.org/dc/elements/1.1/"/>
    <ds:schemaRef ds:uri="9e496597-f4c5-4ed3-b766-002f58ba67a8"/>
    <ds:schemaRef ds:uri="http://schemas.microsoft.com/office/infopath/2007/PartnerControls"/>
    <ds:schemaRef ds:uri="9588e1b9-adc7-4ad1-9514-ed0940253434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1443634-CB06-45C9-A6D7-142819DE49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BSv1.3-BDE</vt:lpstr>
      <vt:lpstr>Ensemble</vt:lpstr>
      <vt:lpstr>Single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</cp:lastModifiedBy>
  <dcterms:created xsi:type="dcterms:W3CDTF">2022-08-19T07:41:57Z</dcterms:created>
  <dcterms:modified xsi:type="dcterms:W3CDTF">2023-12-30T03:43:05Z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0x01010048EAE430B3AA614FB4F2B04447E4130F</vt:lpwstr>
  </property>
</Properties>
</file>